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4.xml" ContentType="application/vnd.openxmlformats-officedocument.drawing+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20220422-Galo\0-Datos\10-Temas publc\20220112-VÑ CASPIAN\"/>
    </mc:Choice>
  </mc:AlternateContent>
  <xr:revisionPtr revIDLastSave="0" documentId="13_ncr:1_{C6F58FBE-14BF-46D8-8591-E9D109826ACA}" xr6:coauthVersionLast="47" xr6:coauthVersionMax="47" xr10:uidLastSave="{00000000-0000-0000-0000-000000000000}"/>
  <bookViews>
    <workbookView xWindow="-110" yWindow="-110" windowWidth="19420" windowHeight="10420" tabRatio="704" xr2:uid="{00000000-000D-0000-FFFF-FFFF00000000}"/>
  </bookViews>
  <sheets>
    <sheet name="fs-1, OS B vs C" sheetId="9" r:id="rId1"/>
    <sheet name="fs-2, OS A vs C" sheetId="4" r:id="rId2"/>
    <sheet name="fs-3, pfs b vs c" sheetId="13" r:id="rId3"/>
    <sheet name="fs-4, pfs a vs c" sheetId="1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7" i="9" l="1"/>
  <c r="T38" i="9"/>
  <c r="AH126" i="13"/>
  <c r="AG126" i="13"/>
  <c r="AF126" i="13"/>
  <c r="AH125" i="13"/>
  <c r="AG125" i="13"/>
  <c r="AF125" i="13"/>
  <c r="AH124" i="13"/>
  <c r="AG124" i="13"/>
  <c r="AF124" i="13"/>
  <c r="AH123" i="13"/>
  <c r="AG123" i="13"/>
  <c r="AF123" i="13"/>
  <c r="AH122" i="13"/>
  <c r="AG122" i="13"/>
  <c r="AF122" i="13"/>
  <c r="AH121" i="13"/>
  <c r="AG121" i="13"/>
  <c r="AF121" i="13"/>
  <c r="AH120" i="13"/>
  <c r="AG120" i="13"/>
  <c r="AF120" i="13"/>
  <c r="AH119" i="13"/>
  <c r="AG119" i="13"/>
  <c r="AF119" i="13"/>
  <c r="AH118" i="13"/>
  <c r="AG118" i="13"/>
  <c r="AF118" i="13"/>
  <c r="AH117" i="13"/>
  <c r="AG117" i="13"/>
  <c r="AF117" i="13"/>
  <c r="AH116" i="13"/>
  <c r="AG116" i="13"/>
  <c r="AF116" i="13"/>
  <c r="AH95" i="13"/>
  <c r="AG95" i="13"/>
  <c r="AF95" i="13"/>
  <c r="AH94" i="13"/>
  <c r="AG94" i="13"/>
  <c r="AF94" i="13"/>
  <c r="AH93" i="13"/>
  <c r="AG93" i="13"/>
  <c r="AF93" i="13"/>
  <c r="AH92" i="13"/>
  <c r="AG92" i="13"/>
  <c r="AF92" i="13"/>
  <c r="AH91" i="13"/>
  <c r="AG91" i="13"/>
  <c r="AF91" i="13"/>
  <c r="AH90" i="13"/>
  <c r="AG90" i="13"/>
  <c r="AF90" i="13"/>
  <c r="AH89" i="13"/>
  <c r="AG89" i="13"/>
  <c r="AF89" i="13"/>
  <c r="AH88" i="13"/>
  <c r="AG88" i="13"/>
  <c r="AF88" i="13"/>
  <c r="AH87" i="13"/>
  <c r="AG87" i="13"/>
  <c r="AF87" i="13"/>
  <c r="AH86" i="13"/>
  <c r="AG86" i="13"/>
  <c r="AF86" i="13"/>
  <c r="AH85" i="13"/>
  <c r="AG85" i="13"/>
  <c r="AF85" i="13"/>
  <c r="AH126" i="9"/>
  <c r="AG126" i="9"/>
  <c r="AF126" i="9"/>
  <c r="AH125" i="9"/>
  <c r="AG125" i="9"/>
  <c r="AF125" i="9"/>
  <c r="AH124" i="9"/>
  <c r="AG124" i="9"/>
  <c r="AF124" i="9"/>
  <c r="AH123" i="9"/>
  <c r="AG123" i="9"/>
  <c r="AF123" i="9"/>
  <c r="AH122" i="9"/>
  <c r="AG122" i="9"/>
  <c r="AF122" i="9"/>
  <c r="AH121" i="9"/>
  <c r="AG121" i="9"/>
  <c r="AF121" i="9"/>
  <c r="AH120" i="9"/>
  <c r="AG120" i="9"/>
  <c r="AF120" i="9"/>
  <c r="AH119" i="9"/>
  <c r="AG119" i="9"/>
  <c r="AF119" i="9"/>
  <c r="AH118" i="9"/>
  <c r="AG118" i="9"/>
  <c r="AF118" i="9"/>
  <c r="AH117" i="9"/>
  <c r="AG117" i="9"/>
  <c r="AF117" i="9"/>
  <c r="AH116" i="9"/>
  <c r="AG116" i="9"/>
  <c r="AF116" i="9"/>
  <c r="AH95" i="9"/>
  <c r="AG95" i="9"/>
  <c r="AF95" i="9"/>
  <c r="AH94" i="9"/>
  <c r="AG94" i="9"/>
  <c r="AF94" i="9"/>
  <c r="AH93" i="9"/>
  <c r="AG93" i="9"/>
  <c r="AF93" i="9"/>
  <c r="AH92" i="9"/>
  <c r="AG92" i="9"/>
  <c r="AF92" i="9"/>
  <c r="AH91" i="9"/>
  <c r="AG91" i="9"/>
  <c r="AF91" i="9"/>
  <c r="AH90" i="9"/>
  <c r="AG90" i="9"/>
  <c r="AF90" i="9"/>
  <c r="AH89" i="9"/>
  <c r="AG89" i="9"/>
  <c r="AF89" i="9"/>
  <c r="AH88" i="9"/>
  <c r="AG88" i="9"/>
  <c r="AF88" i="9"/>
  <c r="AH87" i="9"/>
  <c r="AG87" i="9"/>
  <c r="AF87" i="9"/>
  <c r="AH86" i="9"/>
  <c r="AG86" i="9"/>
  <c r="AF86" i="9"/>
  <c r="AH85" i="9"/>
  <c r="AG85" i="9"/>
  <c r="AF85" i="9"/>
  <c r="M131" i="12" l="1"/>
  <c r="L131" i="12"/>
  <c r="M134" i="12"/>
  <c r="L134" i="12"/>
  <c r="R131" i="12"/>
  <c r="L132" i="12"/>
  <c r="N132" i="12" s="1"/>
  <c r="M100" i="12"/>
  <c r="L100" i="12"/>
  <c r="L101" i="12" s="1"/>
  <c r="N101" i="12" s="1"/>
  <c r="M103" i="12"/>
  <c r="L103" i="12"/>
  <c r="R100" i="12"/>
  <c r="M164" i="12"/>
  <c r="L164" i="12"/>
  <c r="M167" i="12"/>
  <c r="L167" i="12"/>
  <c r="R164" i="12"/>
  <c r="M165" i="13"/>
  <c r="L165" i="13"/>
  <c r="M168" i="13"/>
  <c r="N168" i="13" s="1"/>
  <c r="L168" i="13"/>
  <c r="R165" i="13"/>
  <c r="M132" i="13"/>
  <c r="L132" i="13"/>
  <c r="M135" i="13"/>
  <c r="L135" i="13"/>
  <c r="R132" i="13"/>
  <c r="M101" i="13"/>
  <c r="L101" i="13"/>
  <c r="M104" i="13"/>
  <c r="L104" i="13"/>
  <c r="N104" i="13" s="1"/>
  <c r="R101" i="13"/>
  <c r="L102" i="13"/>
  <c r="N102" i="13" s="1"/>
  <c r="M161" i="4"/>
  <c r="L161" i="4"/>
  <c r="M164" i="4"/>
  <c r="L164" i="4"/>
  <c r="N164" i="4" s="1"/>
  <c r="R161" i="4"/>
  <c r="L162" i="4"/>
  <c r="N162" i="4" s="1"/>
  <c r="M128" i="4"/>
  <c r="L128" i="4"/>
  <c r="L129" i="4" s="1"/>
  <c r="N129" i="4" s="1"/>
  <c r="M131" i="4"/>
  <c r="L131" i="4"/>
  <c r="N131" i="4" s="1"/>
  <c r="R128" i="4"/>
  <c r="N128" i="4"/>
  <c r="M97" i="4"/>
  <c r="L97" i="4"/>
  <c r="L98" i="4" s="1"/>
  <c r="N98" i="4" s="1"/>
  <c r="M100" i="4"/>
  <c r="L100" i="4"/>
  <c r="N100" i="4"/>
  <c r="R97" i="4"/>
  <c r="M165" i="9"/>
  <c r="N165" i="9" s="1"/>
  <c r="L165" i="9"/>
  <c r="L166" i="9" s="1"/>
  <c r="N166" i="9" s="1"/>
  <c r="M168" i="9"/>
  <c r="N168" i="9" s="1"/>
  <c r="L168" i="9"/>
  <c r="R165" i="9"/>
  <c r="M132" i="9"/>
  <c r="L132" i="9"/>
  <c r="L133" i="9" s="1"/>
  <c r="N133" i="9" s="1"/>
  <c r="M135" i="9"/>
  <c r="L135" i="9"/>
  <c r="R132" i="9"/>
  <c r="M101" i="9"/>
  <c r="L101" i="9"/>
  <c r="L102" i="9" s="1"/>
  <c r="N102" i="9" s="1"/>
  <c r="M104" i="9"/>
  <c r="L104" i="9"/>
  <c r="R101" i="9"/>
  <c r="L94" i="12"/>
  <c r="L93" i="12"/>
  <c r="L92" i="12"/>
  <c r="L91" i="12"/>
  <c r="L90" i="12"/>
  <c r="L89" i="12"/>
  <c r="L88" i="12"/>
  <c r="L87" i="12"/>
  <c r="L86" i="12"/>
  <c r="L85" i="12"/>
  <c r="L84" i="12"/>
  <c r="O164" i="12"/>
  <c r="O167" i="12" s="1"/>
  <c r="N134" i="12"/>
  <c r="O131" i="12"/>
  <c r="O134" i="12" s="1"/>
  <c r="O103" i="12"/>
  <c r="N103" i="12"/>
  <c r="O100" i="12"/>
  <c r="O165" i="13"/>
  <c r="O168" i="13" s="1"/>
  <c r="L166" i="13"/>
  <c r="N166" i="13" s="1"/>
  <c r="O135" i="13"/>
  <c r="L133" i="13"/>
  <c r="N133" i="13" s="1"/>
  <c r="O132" i="13"/>
  <c r="O104" i="13"/>
  <c r="O101" i="13"/>
  <c r="O161" i="4"/>
  <c r="O164" i="4" s="1"/>
  <c r="O128" i="4"/>
  <c r="O131" i="4" s="1"/>
  <c r="O100" i="4"/>
  <c r="O97" i="4"/>
  <c r="O165" i="9"/>
  <c r="O168" i="9" s="1"/>
  <c r="O135" i="9"/>
  <c r="N135" i="9"/>
  <c r="O132" i="9"/>
  <c r="O101" i="9"/>
  <c r="O104" i="9" s="1"/>
  <c r="N131" i="12" l="1"/>
  <c r="O132" i="12" s="1"/>
  <c r="N164" i="12"/>
  <c r="N135" i="13"/>
  <c r="N132" i="13"/>
  <c r="O133" i="13" s="1"/>
  <c r="N161" i="4"/>
  <c r="O162" i="4" s="1"/>
  <c r="O165" i="4" s="1"/>
  <c r="N165" i="4" s="1"/>
  <c r="R164" i="4" s="1"/>
  <c r="O166" i="9"/>
  <c r="O169" i="9" s="1"/>
  <c r="N132" i="9"/>
  <c r="O133" i="9" s="1"/>
  <c r="O136" i="9" s="1"/>
  <c r="N136" i="9" s="1"/>
  <c r="R135" i="9" s="1"/>
  <c r="N104" i="9"/>
  <c r="N101" i="9"/>
  <c r="O102" i="9" s="1"/>
  <c r="L165" i="12"/>
  <c r="N165" i="12" s="1"/>
  <c r="N167" i="12"/>
  <c r="N100" i="12"/>
  <c r="O101" i="12" s="1"/>
  <c r="O104" i="12" s="1"/>
  <c r="N104" i="12" s="1"/>
  <c r="R103" i="12" s="1"/>
  <c r="N165" i="13"/>
  <c r="O166" i="13" s="1"/>
  <c r="N101" i="13"/>
  <c r="O102" i="13" s="1"/>
  <c r="O129" i="4"/>
  <c r="O132" i="4" s="1"/>
  <c r="N132" i="4" s="1"/>
  <c r="R131" i="4" s="1"/>
  <c r="N97" i="4"/>
  <c r="O98" i="4" s="1"/>
  <c r="N169" i="9"/>
  <c r="R168" i="9" s="1"/>
  <c r="O135" i="12" l="1"/>
  <c r="N135" i="12" s="1"/>
  <c r="R134" i="12" s="1"/>
  <c r="R135" i="12" s="1"/>
  <c r="T128" i="12" s="1"/>
  <c r="R132" i="12"/>
  <c r="L128" i="12" s="1"/>
  <c r="O165" i="12"/>
  <c r="O168" i="12" s="1"/>
  <c r="N168" i="12" s="1"/>
  <c r="R167" i="12" s="1"/>
  <c r="O136" i="13"/>
  <c r="N136" i="13" s="1"/>
  <c r="R135" i="13" s="1"/>
  <c r="R136" i="13" s="1"/>
  <c r="T129" i="13" s="1"/>
  <c r="R133" i="13"/>
  <c r="L129" i="13" s="1"/>
  <c r="R162" i="4"/>
  <c r="L158" i="4" s="1"/>
  <c r="R165" i="4"/>
  <c r="T158" i="4" s="1"/>
  <c r="O158" i="4"/>
  <c r="R166" i="9"/>
  <c r="L162" i="9" s="1"/>
  <c r="R133" i="9"/>
  <c r="L129" i="9" s="1"/>
  <c r="O105" i="9"/>
  <c r="N105" i="9" s="1"/>
  <c r="R104" i="9" s="1"/>
  <c r="R105" i="9" s="1"/>
  <c r="T98" i="9" s="1"/>
  <c r="R102" i="9"/>
  <c r="L98" i="9" s="1"/>
  <c r="O97" i="12"/>
  <c r="R104" i="12"/>
  <c r="T97" i="12" s="1"/>
  <c r="R101" i="12"/>
  <c r="L97" i="12" s="1"/>
  <c r="O169" i="13"/>
  <c r="N169" i="13" s="1"/>
  <c r="R168" i="13" s="1"/>
  <c r="R166" i="13"/>
  <c r="L162" i="13" s="1"/>
  <c r="O105" i="13"/>
  <c r="N105" i="13" s="1"/>
  <c r="R104" i="13" s="1"/>
  <c r="R102" i="13"/>
  <c r="L98" i="13" s="1"/>
  <c r="R132" i="4"/>
  <c r="T125" i="4" s="1"/>
  <c r="O125" i="4"/>
  <c r="R129" i="4"/>
  <c r="L125" i="4" s="1"/>
  <c r="O101" i="4"/>
  <c r="N101" i="4" s="1"/>
  <c r="R100" i="4" s="1"/>
  <c r="R98" i="4"/>
  <c r="L94" i="4" s="1"/>
  <c r="R169" i="9"/>
  <c r="T162" i="9" s="1"/>
  <c r="O162" i="9"/>
  <c r="R136" i="9"/>
  <c r="T129" i="9" s="1"/>
  <c r="O129" i="9"/>
  <c r="O128" i="12" l="1"/>
  <c r="R165" i="12"/>
  <c r="L161" i="12" s="1"/>
  <c r="O129" i="13"/>
  <c r="O98" i="9"/>
  <c r="R168" i="12"/>
  <c r="T161" i="12" s="1"/>
  <c r="O161" i="12"/>
  <c r="R169" i="13"/>
  <c r="T162" i="13" s="1"/>
  <c r="O162" i="13"/>
  <c r="R105" i="13"/>
  <c r="T98" i="13" s="1"/>
  <c r="O98" i="13"/>
  <c r="R101" i="4"/>
  <c r="T94" i="4" s="1"/>
  <c r="O94" i="4"/>
  <c r="L158" i="12" l="1"/>
  <c r="L157" i="12"/>
  <c r="L156" i="12"/>
  <c r="L155" i="12"/>
  <c r="L154" i="12"/>
  <c r="L153" i="12"/>
  <c r="L152" i="12"/>
  <c r="L151" i="12"/>
  <c r="L150" i="12"/>
  <c r="L149" i="12"/>
  <c r="L148" i="12"/>
  <c r="L125" i="12"/>
  <c r="L124" i="12"/>
  <c r="L123" i="12"/>
  <c r="L122" i="12"/>
  <c r="L121" i="12"/>
  <c r="L120" i="12"/>
  <c r="L119" i="12"/>
  <c r="L118" i="12"/>
  <c r="L117" i="12"/>
  <c r="L116" i="12"/>
  <c r="L115" i="12"/>
  <c r="L159" i="13"/>
  <c r="L158" i="13"/>
  <c r="L157" i="13"/>
  <c r="L156" i="13"/>
  <c r="L155" i="13"/>
  <c r="L154" i="13"/>
  <c r="L153" i="13"/>
  <c r="L152" i="13"/>
  <c r="L151" i="13"/>
  <c r="L150" i="13"/>
  <c r="L149" i="13"/>
  <c r="L126" i="13"/>
  <c r="L125" i="13"/>
  <c r="L124" i="13"/>
  <c r="L123" i="13"/>
  <c r="L122" i="13"/>
  <c r="L121" i="13"/>
  <c r="L120" i="13"/>
  <c r="L119" i="13"/>
  <c r="L118" i="13"/>
  <c r="L117" i="13"/>
  <c r="L116" i="13"/>
  <c r="L95" i="13"/>
  <c r="L94" i="13"/>
  <c r="L93" i="13"/>
  <c r="L92" i="13"/>
  <c r="L91" i="13"/>
  <c r="L90" i="13"/>
  <c r="L89" i="13"/>
  <c r="L88" i="13"/>
  <c r="L87" i="13"/>
  <c r="L86" i="13"/>
  <c r="L85" i="13"/>
  <c r="L155" i="4"/>
  <c r="L154" i="4"/>
  <c r="L153" i="4"/>
  <c r="L152" i="4"/>
  <c r="L151" i="4"/>
  <c r="L150" i="4"/>
  <c r="L149" i="4"/>
  <c r="L148" i="4"/>
  <c r="L147" i="4"/>
  <c r="L146" i="4"/>
  <c r="L145" i="4"/>
  <c r="L122" i="4"/>
  <c r="L121" i="4"/>
  <c r="L120" i="4"/>
  <c r="L119" i="4"/>
  <c r="L118" i="4"/>
  <c r="L117" i="4"/>
  <c r="L116" i="4"/>
  <c r="L115" i="4"/>
  <c r="L114" i="4"/>
  <c r="L113" i="4"/>
  <c r="L112" i="4"/>
  <c r="L91" i="4"/>
  <c r="L90" i="4"/>
  <c r="L89" i="4"/>
  <c r="L88" i="4"/>
  <c r="L87" i="4"/>
  <c r="L86" i="4"/>
  <c r="L85" i="4"/>
  <c r="L84" i="4"/>
  <c r="L83" i="4"/>
  <c r="L82" i="4"/>
  <c r="L81" i="4"/>
  <c r="L159" i="9"/>
  <c r="L158" i="9"/>
  <c r="L157" i="9"/>
  <c r="L156" i="9"/>
  <c r="L155" i="9"/>
  <c r="L154" i="9"/>
  <c r="L153" i="9"/>
  <c r="L152" i="9"/>
  <c r="L151" i="9"/>
  <c r="L150" i="9"/>
  <c r="L149" i="9"/>
  <c r="L126" i="9"/>
  <c r="L125" i="9"/>
  <c r="L124" i="9"/>
  <c r="L123" i="9"/>
  <c r="L122" i="9"/>
  <c r="L121" i="9"/>
  <c r="L120" i="9"/>
  <c r="L119" i="9"/>
  <c r="L118" i="9"/>
  <c r="L117" i="9"/>
  <c r="L116" i="9"/>
  <c r="L95" i="9"/>
  <c r="L94" i="9"/>
  <c r="L93" i="9"/>
  <c r="L92" i="9"/>
  <c r="L91" i="9"/>
  <c r="L90" i="9"/>
  <c r="L89" i="9"/>
  <c r="L88" i="9"/>
  <c r="L87" i="9"/>
  <c r="L86" i="9"/>
  <c r="L85" i="9"/>
  <c r="F101" i="12"/>
  <c r="F102" i="12"/>
  <c r="F103" i="12"/>
  <c r="F104" i="12"/>
  <c r="F105" i="12"/>
  <c r="F106" i="12"/>
  <c r="F107" i="12"/>
  <c r="F108" i="12"/>
  <c r="F109" i="12"/>
  <c r="F132" i="12"/>
  <c r="F133" i="12"/>
  <c r="F134" i="12"/>
  <c r="F135" i="12"/>
  <c r="F136" i="12"/>
  <c r="F137" i="12"/>
  <c r="F138" i="12"/>
  <c r="F139" i="12"/>
  <c r="F140" i="12"/>
  <c r="F165" i="12"/>
  <c r="F166" i="12"/>
  <c r="F167" i="12"/>
  <c r="F168" i="12"/>
  <c r="F169" i="12"/>
  <c r="F170" i="12"/>
  <c r="F171" i="12"/>
  <c r="F172" i="12"/>
  <c r="F173" i="12"/>
  <c r="E164" i="12"/>
  <c r="F164" i="12" s="1"/>
  <c r="E131" i="12"/>
  <c r="F131" i="12" s="1"/>
  <c r="E100" i="12"/>
  <c r="F100" i="12" s="1"/>
  <c r="F174" i="13"/>
  <c r="F166" i="13"/>
  <c r="F167" i="13"/>
  <c r="F168" i="13"/>
  <c r="F169" i="13"/>
  <c r="F170" i="13"/>
  <c r="F171" i="13"/>
  <c r="F172" i="13"/>
  <c r="F173" i="13"/>
  <c r="F133" i="13"/>
  <c r="F134" i="13"/>
  <c r="F135" i="13"/>
  <c r="F136" i="13"/>
  <c r="F137" i="13"/>
  <c r="F138" i="13"/>
  <c r="F139" i="13"/>
  <c r="F140" i="13"/>
  <c r="F141" i="13"/>
  <c r="E165" i="13"/>
  <c r="F165" i="13" s="1"/>
  <c r="E132" i="13"/>
  <c r="F132" i="13" s="1"/>
  <c r="F102" i="13"/>
  <c r="F103" i="13"/>
  <c r="F104" i="13"/>
  <c r="F105" i="13"/>
  <c r="F106" i="13"/>
  <c r="F107" i="13"/>
  <c r="F108" i="13"/>
  <c r="F109" i="13"/>
  <c r="F110" i="13"/>
  <c r="E101" i="13"/>
  <c r="F101" i="13" s="1"/>
  <c r="F98" i="4"/>
  <c r="F99" i="4"/>
  <c r="F100" i="4"/>
  <c r="F101" i="4"/>
  <c r="F102" i="4"/>
  <c r="F103" i="4"/>
  <c r="F104" i="4"/>
  <c r="F105" i="4"/>
  <c r="F106" i="4"/>
  <c r="F129" i="4"/>
  <c r="F130" i="4"/>
  <c r="F131" i="4"/>
  <c r="F132" i="4"/>
  <c r="F133" i="4"/>
  <c r="F134" i="4"/>
  <c r="F135" i="4"/>
  <c r="F136" i="4"/>
  <c r="F137" i="4"/>
  <c r="F162" i="4"/>
  <c r="F163" i="4"/>
  <c r="F164" i="4"/>
  <c r="F165" i="4"/>
  <c r="F166" i="4"/>
  <c r="F167" i="4"/>
  <c r="F168" i="4"/>
  <c r="F169" i="4"/>
  <c r="F170" i="4"/>
  <c r="E161" i="4"/>
  <c r="F161" i="4" s="1"/>
  <c r="E128" i="4"/>
  <c r="F128" i="4" s="1"/>
  <c r="E97" i="4"/>
  <c r="F97" i="4" s="1"/>
  <c r="F133" i="9"/>
  <c r="F134" i="9"/>
  <c r="F135" i="9"/>
  <c r="F136" i="9"/>
  <c r="F137" i="9"/>
  <c r="F138" i="9"/>
  <c r="F139" i="9"/>
  <c r="F140" i="9"/>
  <c r="F141" i="9"/>
  <c r="F166" i="9"/>
  <c r="F167" i="9"/>
  <c r="F168" i="9"/>
  <c r="F169" i="9"/>
  <c r="F170" i="9"/>
  <c r="F171" i="9"/>
  <c r="F172" i="9"/>
  <c r="F173" i="9"/>
  <c r="F174" i="9"/>
  <c r="E165" i="9"/>
  <c r="F165" i="9" s="1"/>
  <c r="E132" i="9"/>
  <c r="F132" i="9" s="1"/>
  <c r="F102" i="9"/>
  <c r="F103" i="9"/>
  <c r="F104" i="9"/>
  <c r="F105" i="9"/>
  <c r="F106" i="9"/>
  <c r="F107" i="9"/>
  <c r="F108" i="9"/>
  <c r="F109" i="9"/>
  <c r="F110" i="9"/>
  <c r="F101" i="9"/>
  <c r="K40" i="12"/>
  <c r="K24" i="12"/>
  <c r="K40" i="13"/>
  <c r="K24" i="13"/>
  <c r="K40" i="4"/>
  <c r="K24" i="4"/>
  <c r="K40" i="9"/>
  <c r="K24" i="9"/>
  <c r="Q49" i="9" l="1"/>
  <c r="P52" i="9"/>
  <c r="T47" i="12"/>
  <c r="T47" i="9"/>
  <c r="AQ15" i="13"/>
  <c r="AQ16" i="13"/>
  <c r="AQ17" i="13"/>
  <c r="AQ18" i="13"/>
  <c r="AQ19" i="13"/>
  <c r="AQ20" i="13"/>
  <c r="AQ21" i="13"/>
  <c r="AQ22" i="13"/>
  <c r="AQ14" i="13"/>
  <c r="AQ13" i="13"/>
  <c r="AQ16" i="12"/>
  <c r="AQ17" i="12"/>
  <c r="AQ18" i="12"/>
  <c r="AQ19" i="12"/>
  <c r="AQ20" i="12"/>
  <c r="AQ21" i="12"/>
  <c r="AQ22" i="12"/>
  <c r="AQ15" i="12"/>
  <c r="AQ14" i="12"/>
  <c r="AQ13" i="12"/>
  <c r="AQ16" i="9"/>
  <c r="AQ17" i="9"/>
  <c r="AQ18" i="9"/>
  <c r="AQ19" i="9"/>
  <c r="AQ20" i="9"/>
  <c r="AQ21" i="9"/>
  <c r="AQ22" i="9"/>
  <c r="AQ15" i="9"/>
  <c r="AQ14" i="9"/>
  <c r="AQ13" i="9"/>
  <c r="Y158" i="12"/>
  <c r="Y157" i="12"/>
  <c r="Y156" i="12"/>
  <c r="Y155" i="12"/>
  <c r="Y154" i="12"/>
  <c r="Y153" i="12"/>
  <c r="Y152" i="12"/>
  <c r="Y151" i="12"/>
  <c r="Y150" i="12"/>
  <c r="Y149" i="12"/>
  <c r="Y125" i="12"/>
  <c r="Y124" i="12"/>
  <c r="Y123" i="12"/>
  <c r="Y122" i="12"/>
  <c r="Y121" i="12"/>
  <c r="Y120" i="12"/>
  <c r="Y119" i="12"/>
  <c r="Y118" i="12"/>
  <c r="Y117" i="12"/>
  <c r="Y116" i="12"/>
  <c r="Y94" i="12"/>
  <c r="Y93" i="12"/>
  <c r="Y92" i="12"/>
  <c r="Y91" i="12"/>
  <c r="Y90" i="12"/>
  <c r="Y89" i="12"/>
  <c r="Y88" i="12"/>
  <c r="Y87" i="12"/>
  <c r="Y86" i="12"/>
  <c r="Y85" i="12"/>
  <c r="Y159" i="9"/>
  <c r="Y158" i="9"/>
  <c r="Y157" i="9"/>
  <c r="Y156" i="9"/>
  <c r="Y155" i="9"/>
  <c r="Y154" i="9"/>
  <c r="Y153" i="9"/>
  <c r="Y152" i="9"/>
  <c r="Y151" i="9"/>
  <c r="Y150" i="9"/>
  <c r="Y126" i="9"/>
  <c r="Y125" i="9"/>
  <c r="Y124" i="9"/>
  <c r="Y123" i="9"/>
  <c r="Y122" i="9"/>
  <c r="Y121" i="9"/>
  <c r="Y120" i="9"/>
  <c r="Y119" i="9"/>
  <c r="Y118" i="9"/>
  <c r="Y117" i="9"/>
  <c r="Y95" i="9"/>
  <c r="Y94" i="9"/>
  <c r="Y93" i="9"/>
  <c r="Y92" i="9"/>
  <c r="Y91" i="9"/>
  <c r="Y90" i="9"/>
  <c r="Y89" i="9"/>
  <c r="Y88" i="9"/>
  <c r="Y87" i="9"/>
  <c r="Y86" i="9"/>
  <c r="Y155" i="4"/>
  <c r="Y154" i="4"/>
  <c r="Y153" i="4"/>
  <c r="Y152" i="4"/>
  <c r="Y151" i="4"/>
  <c r="Y150" i="4"/>
  <c r="Y149" i="4"/>
  <c r="Y148" i="4"/>
  <c r="Y147" i="4"/>
  <c r="Y146" i="4"/>
  <c r="Y122" i="4"/>
  <c r="Y121" i="4"/>
  <c r="Y120" i="4"/>
  <c r="Y119" i="4"/>
  <c r="Y118" i="4"/>
  <c r="Y117" i="4"/>
  <c r="Y116" i="4"/>
  <c r="Y115" i="4"/>
  <c r="Y114" i="4"/>
  <c r="Y113" i="4"/>
  <c r="Y91" i="4"/>
  <c r="Y90" i="4"/>
  <c r="Y89" i="4"/>
  <c r="Y88" i="4"/>
  <c r="Y87" i="4"/>
  <c r="Y86" i="4"/>
  <c r="Y85" i="4"/>
  <c r="Y84" i="4"/>
  <c r="Y83" i="4"/>
  <c r="Y82" i="4"/>
  <c r="Y159" i="13"/>
  <c r="Y158" i="13"/>
  <c r="Y157" i="13"/>
  <c r="Y156" i="13"/>
  <c r="Y155" i="13"/>
  <c r="Y154" i="13"/>
  <c r="Y153" i="13"/>
  <c r="Y152" i="13"/>
  <c r="Y151" i="13"/>
  <c r="Y150" i="13"/>
  <c r="Y126" i="13"/>
  <c r="Y125" i="13"/>
  <c r="Y124" i="13"/>
  <c r="Y123" i="13"/>
  <c r="Y122" i="13"/>
  <c r="Y121" i="13"/>
  <c r="Y120" i="13"/>
  <c r="Y119" i="13"/>
  <c r="Y118" i="13"/>
  <c r="Y117" i="13"/>
  <c r="Y95" i="13"/>
  <c r="Y94" i="13"/>
  <c r="Y93" i="13"/>
  <c r="Y92" i="13"/>
  <c r="Y91" i="13"/>
  <c r="Y90" i="13"/>
  <c r="Y89" i="13"/>
  <c r="Y88" i="13"/>
  <c r="Y87" i="13"/>
  <c r="Y86" i="13"/>
  <c r="E52" i="13"/>
  <c r="F52" i="13"/>
  <c r="E53" i="13"/>
  <c r="F53" i="13"/>
  <c r="E54" i="13"/>
  <c r="G54" i="13" s="1"/>
  <c r="F54" i="13"/>
  <c r="E55" i="13"/>
  <c r="G55" i="13" s="1"/>
  <c r="F55" i="13"/>
  <c r="E56" i="13"/>
  <c r="F56" i="13"/>
  <c r="G56" i="13" l="1"/>
  <c r="G53" i="13"/>
  <c r="G52" i="13"/>
  <c r="E51" i="13"/>
  <c r="F51" i="13"/>
  <c r="E50" i="13"/>
  <c r="F50" i="13"/>
  <c r="E49" i="13"/>
  <c r="F49" i="13"/>
  <c r="E56" i="12"/>
  <c r="F56" i="12"/>
  <c r="G56" i="12"/>
  <c r="E55" i="12"/>
  <c r="F55" i="12"/>
  <c r="G55" i="12" s="1"/>
  <c r="E54" i="12"/>
  <c r="F54" i="12"/>
  <c r="E53" i="12"/>
  <c r="F53" i="12"/>
  <c r="E52" i="12"/>
  <c r="F52" i="12"/>
  <c r="E51" i="12"/>
  <c r="F51" i="12"/>
  <c r="E50" i="12"/>
  <c r="F50" i="12"/>
  <c r="E49" i="12"/>
  <c r="F49" i="12"/>
  <c r="E56" i="9"/>
  <c r="F56" i="9"/>
  <c r="E55" i="9"/>
  <c r="F55" i="9"/>
  <c r="G55" i="9"/>
  <c r="E54" i="9"/>
  <c r="F54" i="9"/>
  <c r="E53" i="9"/>
  <c r="F53" i="9"/>
  <c r="E52" i="9"/>
  <c r="F52" i="9"/>
  <c r="E51" i="9"/>
  <c r="F51" i="9"/>
  <c r="E50" i="9"/>
  <c r="F50" i="9"/>
  <c r="G50" i="9" s="1"/>
  <c r="E49" i="9"/>
  <c r="F49" i="9"/>
  <c r="G56" i="9" l="1"/>
  <c r="G50" i="13"/>
  <c r="G51" i="13"/>
  <c r="G49" i="13"/>
  <c r="G53" i="12"/>
  <c r="G54" i="12"/>
  <c r="G52" i="12"/>
  <c r="G50" i="12"/>
  <c r="G51" i="12"/>
  <c r="G49" i="12"/>
  <c r="G52" i="9"/>
  <c r="G54" i="9"/>
  <c r="G53" i="9"/>
  <c r="G51" i="9"/>
  <c r="G49" i="9"/>
  <c r="E56" i="4" l="1"/>
  <c r="F56" i="4"/>
  <c r="G56" i="4" s="1"/>
  <c r="E55" i="4"/>
  <c r="F55" i="4"/>
  <c r="E54" i="4"/>
  <c r="F54" i="4"/>
  <c r="G54" i="4" s="1"/>
  <c r="E53" i="4"/>
  <c r="G53" i="4" s="1"/>
  <c r="F53" i="4"/>
  <c r="E52" i="4"/>
  <c r="F52" i="4"/>
  <c r="E51" i="4"/>
  <c r="F51" i="4"/>
  <c r="E50" i="4"/>
  <c r="F50" i="4"/>
  <c r="E49" i="4"/>
  <c r="F49" i="4"/>
  <c r="H40" i="13"/>
  <c r="H41" i="13" s="1"/>
  <c r="H24" i="13"/>
  <c r="H25" i="13" s="1"/>
  <c r="H40" i="12"/>
  <c r="H41" i="12" s="1"/>
  <c r="H24" i="12"/>
  <c r="H25" i="12" s="1"/>
  <c r="H128" i="9"/>
  <c r="H129" i="9" s="1"/>
  <c r="H97" i="9"/>
  <c r="H98" i="9" s="1"/>
  <c r="H40" i="9"/>
  <c r="H41" i="9" s="1"/>
  <c r="H24" i="9"/>
  <c r="H25" i="9" s="1"/>
  <c r="H124" i="4"/>
  <c r="H125" i="4" s="1"/>
  <c r="H93" i="4"/>
  <c r="H94" i="4" s="1"/>
  <c r="H40" i="4"/>
  <c r="H41" i="4" s="1"/>
  <c r="H24" i="4"/>
  <c r="H25" i="4" s="1"/>
  <c r="G55" i="4" l="1"/>
  <c r="G52" i="4"/>
  <c r="G49" i="4"/>
  <c r="G51" i="4"/>
  <c r="G50" i="4"/>
  <c r="C159" i="13"/>
  <c r="C158" i="13"/>
  <c r="C157" i="13"/>
  <c r="C156" i="13"/>
  <c r="C155" i="13"/>
  <c r="C154" i="13"/>
  <c r="C153" i="13"/>
  <c r="C152" i="13"/>
  <c r="C151" i="13"/>
  <c r="C150" i="13"/>
  <c r="B149" i="13"/>
  <c r="H126" i="13"/>
  <c r="H128" i="13" s="1"/>
  <c r="E126" i="13"/>
  <c r="C126" i="13"/>
  <c r="A126" i="13"/>
  <c r="E125" i="13"/>
  <c r="C125" i="13"/>
  <c r="A125" i="13"/>
  <c r="E124" i="13"/>
  <c r="C124" i="13"/>
  <c r="A124" i="13"/>
  <c r="E123" i="13"/>
  <c r="C123" i="13"/>
  <c r="A123" i="13"/>
  <c r="E122" i="13"/>
  <c r="C122" i="13"/>
  <c r="A122" i="13"/>
  <c r="E121" i="13"/>
  <c r="H120" i="13" s="1"/>
  <c r="C121" i="13"/>
  <c r="A121" i="13"/>
  <c r="E120" i="13"/>
  <c r="H119" i="13" s="1"/>
  <c r="C120" i="13"/>
  <c r="A120" i="13"/>
  <c r="E119" i="13"/>
  <c r="C119" i="13"/>
  <c r="A119" i="13"/>
  <c r="E118" i="13"/>
  <c r="C118" i="13"/>
  <c r="A118" i="13"/>
  <c r="E117" i="13"/>
  <c r="H116" i="13" s="1"/>
  <c r="C117" i="13"/>
  <c r="A117" i="13"/>
  <c r="E116" i="13"/>
  <c r="B116" i="13"/>
  <c r="A116" i="13"/>
  <c r="H95" i="13"/>
  <c r="H97" i="13" s="1"/>
  <c r="E95" i="13"/>
  <c r="C95" i="13"/>
  <c r="A95" i="13"/>
  <c r="E94" i="13"/>
  <c r="C94" i="13"/>
  <c r="A94" i="13"/>
  <c r="E93" i="13"/>
  <c r="C93" i="13"/>
  <c r="A93" i="13"/>
  <c r="E92" i="13"/>
  <c r="C92" i="13"/>
  <c r="A92" i="13"/>
  <c r="E91" i="13"/>
  <c r="C91" i="13"/>
  <c r="A91" i="13"/>
  <c r="E90" i="13"/>
  <c r="C90" i="13"/>
  <c r="A90" i="13"/>
  <c r="E89" i="13"/>
  <c r="C89" i="13"/>
  <c r="A89" i="13"/>
  <c r="E88" i="13"/>
  <c r="H87" i="13" s="1"/>
  <c r="C88" i="13"/>
  <c r="A88" i="13"/>
  <c r="E87" i="13"/>
  <c r="H86" i="13" s="1"/>
  <c r="C87" i="13"/>
  <c r="A87" i="13"/>
  <c r="E86" i="13"/>
  <c r="C86" i="13"/>
  <c r="A86" i="13"/>
  <c r="E85" i="13"/>
  <c r="I85" i="13" s="1"/>
  <c r="J85" i="13" s="1"/>
  <c r="K85" i="13" s="1"/>
  <c r="B85" i="13"/>
  <c r="A85" i="13"/>
  <c r="F48" i="13"/>
  <c r="E48" i="13"/>
  <c r="F47" i="13"/>
  <c r="E47" i="13"/>
  <c r="AK38" i="13"/>
  <c r="AE38" i="13"/>
  <c r="Y38" i="13"/>
  <c r="R38" i="13"/>
  <c r="N38" i="13"/>
  <c r="M38" i="13"/>
  <c r="G38" i="13"/>
  <c r="F38" i="13" s="1"/>
  <c r="I56" i="13" s="1"/>
  <c r="C38" i="13"/>
  <c r="AK37" i="13"/>
  <c r="AE37" i="13"/>
  <c r="Y37" i="13"/>
  <c r="R37" i="13"/>
  <c r="H37" i="13"/>
  <c r="N37" i="13" s="1"/>
  <c r="G37" i="13"/>
  <c r="C37" i="13"/>
  <c r="AK36" i="13"/>
  <c r="AE36" i="13"/>
  <c r="Y36" i="13"/>
  <c r="R36" i="13"/>
  <c r="H36" i="13"/>
  <c r="M36" i="13" s="1"/>
  <c r="G36" i="13"/>
  <c r="C36" i="13"/>
  <c r="AK35" i="13"/>
  <c r="AE35" i="13"/>
  <c r="Y35" i="13"/>
  <c r="R35" i="13"/>
  <c r="H35" i="13"/>
  <c r="N35" i="13" s="1"/>
  <c r="G35" i="13"/>
  <c r="C35" i="13"/>
  <c r="AK34" i="13"/>
  <c r="AE34" i="13"/>
  <c r="Y34" i="13"/>
  <c r="R34" i="13"/>
  <c r="H34" i="13"/>
  <c r="N34" i="13" s="1"/>
  <c r="G34" i="13"/>
  <c r="C34" i="13"/>
  <c r="AK33" i="13"/>
  <c r="AE33" i="13"/>
  <c r="Y33" i="13"/>
  <c r="R33" i="13"/>
  <c r="H33" i="13"/>
  <c r="M33" i="13" s="1"/>
  <c r="G33" i="13"/>
  <c r="C33" i="13"/>
  <c r="AK32" i="13"/>
  <c r="AE32" i="13"/>
  <c r="Y32" i="13"/>
  <c r="R32" i="13"/>
  <c r="H32" i="13"/>
  <c r="N32" i="13" s="1"/>
  <c r="G32" i="13"/>
  <c r="C32" i="13"/>
  <c r="AK31" i="13"/>
  <c r="AE31" i="13"/>
  <c r="Y31" i="13"/>
  <c r="R31" i="13"/>
  <c r="H31" i="13"/>
  <c r="M31" i="13" s="1"/>
  <c r="G31" i="13"/>
  <c r="C31" i="13"/>
  <c r="AK30" i="13"/>
  <c r="AE30" i="13"/>
  <c r="Y30" i="13"/>
  <c r="R30" i="13"/>
  <c r="H30" i="13"/>
  <c r="M30" i="13" s="1"/>
  <c r="G30" i="13"/>
  <c r="C30" i="13"/>
  <c r="AK29" i="13"/>
  <c r="AE29" i="13"/>
  <c r="Y29" i="13"/>
  <c r="R29" i="13"/>
  <c r="S29" i="13" s="1"/>
  <c r="H29" i="13"/>
  <c r="M29" i="13" s="1"/>
  <c r="G29" i="13"/>
  <c r="C29" i="13"/>
  <c r="R28" i="13"/>
  <c r="S28" i="13" s="1"/>
  <c r="I28" i="13"/>
  <c r="J28" i="13" s="1"/>
  <c r="K28" i="13" s="1"/>
  <c r="H28" i="13"/>
  <c r="B28" i="13"/>
  <c r="AK22" i="13"/>
  <c r="AE22" i="13"/>
  <c r="Y22" i="13"/>
  <c r="R22" i="13"/>
  <c r="N22" i="13"/>
  <c r="M22" i="13"/>
  <c r="G22" i="13"/>
  <c r="F22" i="13" s="1"/>
  <c r="H56" i="13" s="1"/>
  <c r="J56" i="13" s="1"/>
  <c r="C22" i="13"/>
  <c r="AK21" i="13"/>
  <c r="AE21" i="13"/>
  <c r="Y21" i="13"/>
  <c r="R21" i="13"/>
  <c r="H21" i="13"/>
  <c r="N21" i="13" s="1"/>
  <c r="G21" i="13"/>
  <c r="C21" i="13"/>
  <c r="AK20" i="13"/>
  <c r="AE20" i="13"/>
  <c r="Y20" i="13"/>
  <c r="R20" i="13"/>
  <c r="H20" i="13"/>
  <c r="M20" i="13" s="1"/>
  <c r="G20" i="13"/>
  <c r="C20" i="13"/>
  <c r="AK19" i="13"/>
  <c r="AE19" i="13"/>
  <c r="Y19" i="13"/>
  <c r="R19" i="13"/>
  <c r="H19" i="13"/>
  <c r="G19" i="13"/>
  <c r="C19" i="13"/>
  <c r="AK18" i="13"/>
  <c r="AE18" i="13"/>
  <c r="Y18" i="13"/>
  <c r="R18" i="13"/>
  <c r="H18" i="13"/>
  <c r="G18" i="13"/>
  <c r="C18" i="13"/>
  <c r="AK17" i="13"/>
  <c r="AE17" i="13"/>
  <c r="Y17" i="13"/>
  <c r="R17" i="13"/>
  <c r="H17" i="13"/>
  <c r="G17" i="13"/>
  <c r="C17" i="13"/>
  <c r="AK16" i="13"/>
  <c r="AE16" i="13"/>
  <c r="Y16" i="13"/>
  <c r="R16" i="13"/>
  <c r="H16" i="13"/>
  <c r="N16" i="13" s="1"/>
  <c r="G16" i="13"/>
  <c r="C16" i="13"/>
  <c r="AK15" i="13"/>
  <c r="AE15" i="13"/>
  <c r="Y15" i="13"/>
  <c r="R15" i="13"/>
  <c r="H15" i="13"/>
  <c r="M15" i="13" s="1"/>
  <c r="G15" i="13"/>
  <c r="C15" i="13"/>
  <c r="AK14" i="13"/>
  <c r="AE14" i="13"/>
  <c r="Y14" i="13"/>
  <c r="R14" i="13"/>
  <c r="H14" i="13"/>
  <c r="G14" i="13"/>
  <c r="C14" i="13"/>
  <c r="AK13" i="13"/>
  <c r="AE13" i="13"/>
  <c r="Y13" i="13"/>
  <c r="R13" i="13"/>
  <c r="S13" i="13" s="1"/>
  <c r="H13" i="13"/>
  <c r="N13" i="13" s="1"/>
  <c r="G13" i="13"/>
  <c r="C13" i="13"/>
  <c r="R12" i="13"/>
  <c r="S12" i="13" s="1"/>
  <c r="I12" i="13"/>
  <c r="J12" i="13" s="1"/>
  <c r="K12" i="13" s="1"/>
  <c r="H12" i="13"/>
  <c r="M12" i="13" s="1"/>
  <c r="B12" i="13"/>
  <c r="H125" i="12"/>
  <c r="H127" i="12" s="1"/>
  <c r="E117" i="12"/>
  <c r="H116" i="12" s="1"/>
  <c r="E118" i="12"/>
  <c r="E119" i="12"/>
  <c r="H118" i="12" s="1"/>
  <c r="E120" i="12"/>
  <c r="E121" i="12"/>
  <c r="E122" i="12"/>
  <c r="H121" i="12" s="1"/>
  <c r="E123" i="12"/>
  <c r="E124" i="12"/>
  <c r="E125" i="12"/>
  <c r="H124" i="12" s="1"/>
  <c r="E116" i="12"/>
  <c r="H115" i="12" s="1"/>
  <c r="E115" i="12"/>
  <c r="H94" i="12"/>
  <c r="H96" i="12" s="1"/>
  <c r="E86" i="12"/>
  <c r="H85" i="12" s="1"/>
  <c r="E87" i="12"/>
  <c r="H86" i="12" s="1"/>
  <c r="E88" i="12"/>
  <c r="H87" i="12" s="1"/>
  <c r="E89" i="12"/>
  <c r="H88" i="12" s="1"/>
  <c r="E90" i="12"/>
  <c r="E154" i="12" s="1"/>
  <c r="H153" i="12" s="1"/>
  <c r="E91" i="12"/>
  <c r="H90" i="12" s="1"/>
  <c r="E92" i="12"/>
  <c r="H91" i="12" s="1"/>
  <c r="E93" i="12"/>
  <c r="H92" i="12" s="1"/>
  <c r="E94" i="12"/>
  <c r="H93" i="12" s="1"/>
  <c r="E85" i="12"/>
  <c r="H84" i="12" s="1"/>
  <c r="E84" i="12"/>
  <c r="I84" i="12" s="1"/>
  <c r="J84" i="12" s="1"/>
  <c r="K84" i="12" s="1"/>
  <c r="A116" i="12"/>
  <c r="A117" i="12"/>
  <c r="A118" i="12"/>
  <c r="A119" i="12"/>
  <c r="G119" i="12" s="1"/>
  <c r="A120" i="12"/>
  <c r="A121" i="12"/>
  <c r="A154" i="12" s="1"/>
  <c r="A122" i="12"/>
  <c r="A123" i="12"/>
  <c r="A124" i="12"/>
  <c r="A125" i="12"/>
  <c r="A115" i="12"/>
  <c r="G116" i="12" s="1"/>
  <c r="A85" i="12"/>
  <c r="A86" i="12"/>
  <c r="A87" i="12"/>
  <c r="A88" i="12"/>
  <c r="A89" i="12"/>
  <c r="A90" i="12"/>
  <c r="A91" i="12"/>
  <c r="A92" i="12"/>
  <c r="A93" i="12"/>
  <c r="A94" i="12"/>
  <c r="A84" i="12"/>
  <c r="C158" i="12"/>
  <c r="C157" i="12"/>
  <c r="C156" i="12"/>
  <c r="C155" i="12"/>
  <c r="C154" i="12"/>
  <c r="C153" i="12"/>
  <c r="C152" i="12"/>
  <c r="C151" i="12"/>
  <c r="C150" i="12"/>
  <c r="C149" i="12"/>
  <c r="B148" i="12"/>
  <c r="C125" i="12"/>
  <c r="C124" i="12"/>
  <c r="H123" i="12"/>
  <c r="C123" i="12"/>
  <c r="H122" i="12"/>
  <c r="C122" i="12"/>
  <c r="C121" i="12"/>
  <c r="H120" i="12"/>
  <c r="C120" i="12"/>
  <c r="C119" i="12"/>
  <c r="C118" i="12"/>
  <c r="C117" i="12"/>
  <c r="C116" i="12"/>
  <c r="B115" i="12"/>
  <c r="C94" i="12"/>
  <c r="C93" i="12"/>
  <c r="C92" i="12"/>
  <c r="C91" i="12"/>
  <c r="C90" i="12"/>
  <c r="C89" i="12"/>
  <c r="C88" i="12"/>
  <c r="C87" i="12"/>
  <c r="C86" i="12"/>
  <c r="C85" i="12"/>
  <c r="B84" i="12"/>
  <c r="F48" i="12"/>
  <c r="E48" i="12"/>
  <c r="F47" i="12"/>
  <c r="E47" i="12"/>
  <c r="AK38" i="12"/>
  <c r="AE38" i="12"/>
  <c r="Y38" i="12"/>
  <c r="R38" i="12"/>
  <c r="N38" i="12"/>
  <c r="M38" i="12"/>
  <c r="G38" i="12"/>
  <c r="F38" i="12" s="1"/>
  <c r="I56" i="12" s="1"/>
  <c r="C38" i="12"/>
  <c r="AK37" i="12"/>
  <c r="AE37" i="12"/>
  <c r="Y37" i="12"/>
  <c r="R37" i="12"/>
  <c r="H37" i="12"/>
  <c r="N37" i="12" s="1"/>
  <c r="G37" i="12"/>
  <c r="C37" i="12"/>
  <c r="AK36" i="12"/>
  <c r="AE36" i="12"/>
  <c r="Y36" i="12"/>
  <c r="R36" i="12"/>
  <c r="H36" i="12"/>
  <c r="G36" i="12"/>
  <c r="C36" i="12"/>
  <c r="AK35" i="12"/>
  <c r="AE35" i="12"/>
  <c r="Y35" i="12"/>
  <c r="R35" i="12"/>
  <c r="H35" i="12"/>
  <c r="N35" i="12" s="1"/>
  <c r="G35" i="12"/>
  <c r="C35" i="12"/>
  <c r="AK34" i="12"/>
  <c r="AE34" i="12"/>
  <c r="Y34" i="12"/>
  <c r="R34" i="12"/>
  <c r="H34" i="12"/>
  <c r="N34" i="12" s="1"/>
  <c r="G34" i="12"/>
  <c r="C34" i="12"/>
  <c r="AK33" i="12"/>
  <c r="AE33" i="12"/>
  <c r="Y33" i="12"/>
  <c r="R33" i="12"/>
  <c r="H33" i="12"/>
  <c r="N33" i="12" s="1"/>
  <c r="G33" i="12"/>
  <c r="C33" i="12"/>
  <c r="AK32" i="12"/>
  <c r="AE32" i="12"/>
  <c r="Y32" i="12"/>
  <c r="R32" i="12"/>
  <c r="H32" i="12"/>
  <c r="M32" i="12" s="1"/>
  <c r="G32" i="12"/>
  <c r="C32" i="12"/>
  <c r="AK31" i="12"/>
  <c r="AE31" i="12"/>
  <c r="Y31" i="12"/>
  <c r="R31" i="12"/>
  <c r="H31" i="12"/>
  <c r="N31" i="12" s="1"/>
  <c r="G31" i="12"/>
  <c r="C31" i="12"/>
  <c r="AK30" i="12"/>
  <c r="AE30" i="12"/>
  <c r="Y30" i="12"/>
  <c r="R30" i="12"/>
  <c r="H30" i="12"/>
  <c r="M30" i="12" s="1"/>
  <c r="G30" i="12"/>
  <c r="C30" i="12"/>
  <c r="AK29" i="12"/>
  <c r="AE29" i="12"/>
  <c r="Y29" i="12"/>
  <c r="R29" i="12"/>
  <c r="S29" i="12" s="1"/>
  <c r="H29" i="12"/>
  <c r="M29" i="12" s="1"/>
  <c r="G29" i="12"/>
  <c r="C29" i="12"/>
  <c r="R28" i="12"/>
  <c r="S28" i="12" s="1"/>
  <c r="U28" i="12" s="1"/>
  <c r="I28" i="12"/>
  <c r="J28" i="12" s="1"/>
  <c r="K28" i="12" s="1"/>
  <c r="H28" i="12"/>
  <c r="N28" i="12" s="1"/>
  <c r="B28" i="12"/>
  <c r="AK22" i="12"/>
  <c r="AE22" i="12"/>
  <c r="Y22" i="12"/>
  <c r="R22" i="12"/>
  <c r="N22" i="12"/>
  <c r="M22" i="12"/>
  <c r="G22" i="12"/>
  <c r="F22" i="12" s="1"/>
  <c r="H56" i="12" s="1"/>
  <c r="C22" i="12"/>
  <c r="AK21" i="12"/>
  <c r="AE21" i="12"/>
  <c r="Y21" i="12"/>
  <c r="R21" i="12"/>
  <c r="H21" i="12"/>
  <c r="G21" i="12"/>
  <c r="C21" i="12"/>
  <c r="AK20" i="12"/>
  <c r="AE20" i="12"/>
  <c r="Y20" i="12"/>
  <c r="R20" i="12"/>
  <c r="H20" i="12"/>
  <c r="G20" i="12"/>
  <c r="C20" i="12"/>
  <c r="AK19" i="12"/>
  <c r="AE19" i="12"/>
  <c r="Y19" i="12"/>
  <c r="R19" i="12"/>
  <c r="H19" i="12"/>
  <c r="G19" i="12"/>
  <c r="C19" i="12"/>
  <c r="AK18" i="12"/>
  <c r="AE18" i="12"/>
  <c r="Y18" i="12"/>
  <c r="R18" i="12"/>
  <c r="H18" i="12"/>
  <c r="M18" i="12" s="1"/>
  <c r="G18" i="12"/>
  <c r="C18" i="12"/>
  <c r="AK17" i="12"/>
  <c r="AE17" i="12"/>
  <c r="Y17" i="12"/>
  <c r="R17" i="12"/>
  <c r="H17" i="12"/>
  <c r="N17" i="12" s="1"/>
  <c r="G17" i="12"/>
  <c r="C17" i="12"/>
  <c r="AK16" i="12"/>
  <c r="AE16" i="12"/>
  <c r="Y16" i="12"/>
  <c r="R16" i="12"/>
  <c r="H16" i="12"/>
  <c r="N16" i="12" s="1"/>
  <c r="G16" i="12"/>
  <c r="C16" i="12"/>
  <c r="AK15" i="12"/>
  <c r="AE15" i="12"/>
  <c r="Y15" i="12"/>
  <c r="R15" i="12"/>
  <c r="H15" i="12"/>
  <c r="G15" i="12"/>
  <c r="C15" i="12"/>
  <c r="AK14" i="12"/>
  <c r="AE14" i="12"/>
  <c r="Y14" i="12"/>
  <c r="R14" i="12"/>
  <c r="H14" i="12"/>
  <c r="G14" i="12"/>
  <c r="C14" i="12"/>
  <c r="AK13" i="12"/>
  <c r="AE13" i="12"/>
  <c r="Y13" i="12"/>
  <c r="R13" i="12"/>
  <c r="S13" i="12" s="1"/>
  <c r="T13" i="12" s="1"/>
  <c r="H13" i="12"/>
  <c r="G13" i="12"/>
  <c r="C13" i="12"/>
  <c r="R12" i="12"/>
  <c r="S12" i="12" s="1"/>
  <c r="I12" i="12"/>
  <c r="J12" i="12" s="1"/>
  <c r="K12" i="12" s="1"/>
  <c r="H12" i="12"/>
  <c r="B12" i="12"/>
  <c r="G126" i="9"/>
  <c r="F126" i="9" s="1"/>
  <c r="I126" i="9" s="1"/>
  <c r="J126" i="9" s="1"/>
  <c r="C126" i="9"/>
  <c r="H125" i="9"/>
  <c r="G125" i="9"/>
  <c r="C125" i="9"/>
  <c r="H124" i="9"/>
  <c r="G124" i="9"/>
  <c r="C124" i="9"/>
  <c r="H123" i="9"/>
  <c r="G123" i="9"/>
  <c r="C123" i="9"/>
  <c r="H122" i="9"/>
  <c r="G122" i="9"/>
  <c r="C122" i="9"/>
  <c r="H121" i="9"/>
  <c r="G121" i="9"/>
  <c r="C121" i="9"/>
  <c r="H120" i="9"/>
  <c r="G120" i="9"/>
  <c r="C120" i="9"/>
  <c r="H119" i="9"/>
  <c r="E135" i="9" s="1"/>
  <c r="G135" i="9" s="1"/>
  <c r="G119" i="9"/>
  <c r="F119" i="9" s="1"/>
  <c r="I119" i="9" s="1"/>
  <c r="J119" i="9" s="1"/>
  <c r="C119" i="9"/>
  <c r="H118" i="9"/>
  <c r="G118" i="9"/>
  <c r="C118" i="9"/>
  <c r="H117" i="9"/>
  <c r="G117" i="9"/>
  <c r="C117" i="9"/>
  <c r="I116" i="9"/>
  <c r="J116" i="9" s="1"/>
  <c r="K116" i="9" s="1"/>
  <c r="H116" i="9"/>
  <c r="B116" i="9"/>
  <c r="E141" i="9"/>
  <c r="G141" i="9" s="1"/>
  <c r="E140" i="9"/>
  <c r="G140" i="9" s="1"/>
  <c r="G95" i="9"/>
  <c r="F95" i="9" s="1"/>
  <c r="I95" i="9" s="1"/>
  <c r="J95" i="9" s="1"/>
  <c r="C95" i="9"/>
  <c r="H94" i="9"/>
  <c r="G94" i="9"/>
  <c r="C94" i="9"/>
  <c r="H93" i="9"/>
  <c r="G93" i="9"/>
  <c r="C93" i="9"/>
  <c r="H92" i="9"/>
  <c r="G92" i="9"/>
  <c r="C92" i="9"/>
  <c r="H91" i="9"/>
  <c r="G91" i="9"/>
  <c r="C91" i="9"/>
  <c r="H90" i="9"/>
  <c r="G90" i="9"/>
  <c r="C90" i="9"/>
  <c r="H89" i="9"/>
  <c r="G89" i="9"/>
  <c r="C89" i="9"/>
  <c r="H88" i="9"/>
  <c r="G88" i="9"/>
  <c r="C88" i="9"/>
  <c r="H87" i="9"/>
  <c r="G87" i="9"/>
  <c r="C87" i="9"/>
  <c r="H86" i="9"/>
  <c r="G86" i="9"/>
  <c r="C86" i="9"/>
  <c r="H85" i="9"/>
  <c r="B85" i="9"/>
  <c r="H159" i="9"/>
  <c r="H161" i="9" s="1"/>
  <c r="E159" i="9"/>
  <c r="C159" i="9"/>
  <c r="A159" i="9"/>
  <c r="E158" i="9"/>
  <c r="H157" i="9" s="1"/>
  <c r="C158" i="9"/>
  <c r="A158" i="9"/>
  <c r="E157" i="9"/>
  <c r="H156" i="9" s="1"/>
  <c r="C157" i="9"/>
  <c r="A157" i="9"/>
  <c r="E156" i="9"/>
  <c r="C156" i="9"/>
  <c r="A156" i="9"/>
  <c r="E155" i="9"/>
  <c r="C155" i="9"/>
  <c r="A155" i="9"/>
  <c r="E154" i="9"/>
  <c r="H153" i="9" s="1"/>
  <c r="C154" i="9"/>
  <c r="A154" i="9"/>
  <c r="E153" i="9"/>
  <c r="H152" i="9" s="1"/>
  <c r="C153" i="9"/>
  <c r="A153" i="9"/>
  <c r="E152" i="9"/>
  <c r="H151" i="9" s="1"/>
  <c r="C152" i="9"/>
  <c r="A152" i="9"/>
  <c r="E151" i="9"/>
  <c r="H150" i="9" s="1"/>
  <c r="C151" i="9"/>
  <c r="A151" i="9"/>
  <c r="E150" i="9"/>
  <c r="C150" i="9"/>
  <c r="A150" i="9"/>
  <c r="E149" i="9"/>
  <c r="I149" i="9" s="1"/>
  <c r="J149" i="9" s="1"/>
  <c r="K149" i="9" s="1"/>
  <c r="B149" i="9"/>
  <c r="A149" i="9"/>
  <c r="I85" i="9"/>
  <c r="J85" i="9" s="1"/>
  <c r="K85" i="9" s="1"/>
  <c r="B12" i="9"/>
  <c r="H12" i="9"/>
  <c r="M12" i="9" s="1"/>
  <c r="I12" i="9"/>
  <c r="J12" i="9" s="1"/>
  <c r="K12" i="9" s="1"/>
  <c r="R12" i="9"/>
  <c r="S12" i="9" s="1"/>
  <c r="C13" i="9"/>
  <c r="G13" i="9"/>
  <c r="H13" i="9"/>
  <c r="N13" i="9" s="1"/>
  <c r="R13" i="9"/>
  <c r="S13" i="9" s="1"/>
  <c r="U13" i="9" s="1"/>
  <c r="C14" i="9"/>
  <c r="G14" i="9"/>
  <c r="H14" i="9"/>
  <c r="R14" i="9"/>
  <c r="C15" i="9"/>
  <c r="G15" i="9"/>
  <c r="H15" i="9"/>
  <c r="M15" i="9" s="1"/>
  <c r="R15" i="9"/>
  <c r="C16" i="9"/>
  <c r="G16" i="9"/>
  <c r="H16" i="9"/>
  <c r="M16" i="9" s="1"/>
  <c r="R16" i="9"/>
  <c r="C17" i="9"/>
  <c r="G17" i="9"/>
  <c r="H17" i="9"/>
  <c r="M17" i="9" s="1"/>
  <c r="R17" i="9"/>
  <c r="C18" i="9"/>
  <c r="G18" i="9"/>
  <c r="H18" i="9"/>
  <c r="M18" i="9" s="1"/>
  <c r="R18" i="9"/>
  <c r="C19" i="9"/>
  <c r="G19" i="9"/>
  <c r="H19" i="9"/>
  <c r="M19" i="9" s="1"/>
  <c r="R19" i="9"/>
  <c r="C20" i="9"/>
  <c r="G20" i="9"/>
  <c r="H20" i="9"/>
  <c r="R20" i="9"/>
  <c r="C21" i="9"/>
  <c r="G21" i="9"/>
  <c r="H21" i="9"/>
  <c r="M21" i="9" s="1"/>
  <c r="R21" i="9"/>
  <c r="C22" i="9"/>
  <c r="G22" i="9"/>
  <c r="F22" i="9" s="1"/>
  <c r="H56" i="9" s="1"/>
  <c r="M22" i="9"/>
  <c r="N22" i="9"/>
  <c r="R22" i="9"/>
  <c r="AK21" i="9"/>
  <c r="AK17" i="9"/>
  <c r="Y15" i="9"/>
  <c r="F48" i="9"/>
  <c r="E48" i="9"/>
  <c r="F47" i="9"/>
  <c r="E47" i="9"/>
  <c r="AK38" i="9"/>
  <c r="AE38" i="9"/>
  <c r="Y38" i="9"/>
  <c r="R38" i="9"/>
  <c r="N38" i="9"/>
  <c r="M38" i="9"/>
  <c r="G38" i="9"/>
  <c r="F38" i="9" s="1"/>
  <c r="I56" i="9" s="1"/>
  <c r="C38" i="9"/>
  <c r="AK37" i="9"/>
  <c r="AE37" i="9"/>
  <c r="Y37" i="9"/>
  <c r="R37" i="9"/>
  <c r="H37" i="9"/>
  <c r="G37" i="9"/>
  <c r="C37" i="9"/>
  <c r="AK36" i="9"/>
  <c r="AE36" i="9"/>
  <c r="Y36" i="9"/>
  <c r="R36" i="9"/>
  <c r="H36" i="9"/>
  <c r="N36" i="9" s="1"/>
  <c r="G36" i="9"/>
  <c r="C36" i="9"/>
  <c r="AK35" i="9"/>
  <c r="AE35" i="9"/>
  <c r="Y35" i="9"/>
  <c r="R35" i="9"/>
  <c r="H35" i="9"/>
  <c r="M35" i="9" s="1"/>
  <c r="G35" i="9"/>
  <c r="C35" i="9"/>
  <c r="AK34" i="9"/>
  <c r="AE34" i="9"/>
  <c r="Y34" i="9"/>
  <c r="R34" i="9"/>
  <c r="H34" i="9"/>
  <c r="M34" i="9" s="1"/>
  <c r="G34" i="9"/>
  <c r="C34" i="9"/>
  <c r="AK33" i="9"/>
  <c r="AE33" i="9"/>
  <c r="Y33" i="9"/>
  <c r="R33" i="9"/>
  <c r="H33" i="9"/>
  <c r="N33" i="9" s="1"/>
  <c r="G33" i="9"/>
  <c r="C33" i="9"/>
  <c r="AK32" i="9"/>
  <c r="AE32" i="9"/>
  <c r="Y32" i="9"/>
  <c r="R32" i="9"/>
  <c r="H32" i="9"/>
  <c r="G32" i="9"/>
  <c r="C32" i="9"/>
  <c r="AK31" i="9"/>
  <c r="AE31" i="9"/>
  <c r="Y31" i="9"/>
  <c r="R31" i="9"/>
  <c r="H31" i="9"/>
  <c r="N31" i="9" s="1"/>
  <c r="G31" i="9"/>
  <c r="C31" i="9"/>
  <c r="AK30" i="9"/>
  <c r="AE30" i="9"/>
  <c r="Y30" i="9"/>
  <c r="R30" i="9"/>
  <c r="H30" i="9"/>
  <c r="G30" i="9"/>
  <c r="C30" i="9"/>
  <c r="AK29" i="9"/>
  <c r="AE29" i="9"/>
  <c r="Y29" i="9"/>
  <c r="R29" i="9"/>
  <c r="S29" i="9" s="1"/>
  <c r="T29" i="9" s="1"/>
  <c r="H29" i="9"/>
  <c r="N29" i="9" s="1"/>
  <c r="G29" i="9"/>
  <c r="C29" i="9"/>
  <c r="R28" i="9"/>
  <c r="S28" i="9" s="1"/>
  <c r="U28" i="9" s="1"/>
  <c r="I28" i="9"/>
  <c r="J28" i="9" s="1"/>
  <c r="K28" i="9" s="1"/>
  <c r="P46" i="9" s="1"/>
  <c r="H28" i="9"/>
  <c r="N28" i="9" s="1"/>
  <c r="B28" i="9"/>
  <c r="AK22" i="9"/>
  <c r="AE22" i="9"/>
  <c r="Y22" i="9"/>
  <c r="Y21" i="9"/>
  <c r="AE20" i="9"/>
  <c r="AK18" i="9"/>
  <c r="AE18" i="9"/>
  <c r="Y18" i="9"/>
  <c r="Y17" i="9"/>
  <c r="AK16" i="9"/>
  <c r="Y16" i="9"/>
  <c r="AK14" i="9"/>
  <c r="AE14" i="9"/>
  <c r="Y14" i="9"/>
  <c r="AK13" i="9"/>
  <c r="AE13" i="9"/>
  <c r="Y13" i="9"/>
  <c r="C91" i="4"/>
  <c r="G91" i="4"/>
  <c r="F91" i="4" s="1"/>
  <c r="I91" i="4" s="1"/>
  <c r="J91" i="4" s="1"/>
  <c r="C22" i="4"/>
  <c r="G22" i="4"/>
  <c r="F22" i="4" s="1"/>
  <c r="M22" i="4"/>
  <c r="N22" i="4"/>
  <c r="R22" i="4"/>
  <c r="Y22" i="4"/>
  <c r="AE22" i="4"/>
  <c r="AK22" i="4"/>
  <c r="AQ22" i="4"/>
  <c r="H155" i="4"/>
  <c r="H157" i="4" s="1"/>
  <c r="E147" i="4"/>
  <c r="H146" i="4" s="1"/>
  <c r="E148" i="4"/>
  <c r="H147" i="4" s="1"/>
  <c r="E149" i="4"/>
  <c r="H148" i="4" s="1"/>
  <c r="E150" i="4"/>
  <c r="H149" i="4" s="1"/>
  <c r="E151" i="4"/>
  <c r="H150" i="4" s="1"/>
  <c r="E152" i="4"/>
  <c r="H151" i="4" s="1"/>
  <c r="E153" i="4"/>
  <c r="H152" i="4" s="1"/>
  <c r="E154" i="4"/>
  <c r="H153" i="4" s="1"/>
  <c r="E155" i="4"/>
  <c r="E146" i="4"/>
  <c r="H145" i="4" s="1"/>
  <c r="E145" i="4"/>
  <c r="I145" i="4" s="1"/>
  <c r="J145" i="4" s="1"/>
  <c r="K145" i="4" s="1"/>
  <c r="A146" i="4"/>
  <c r="A147" i="4"/>
  <c r="A148" i="4"/>
  <c r="A149" i="4"/>
  <c r="A150" i="4"/>
  <c r="A151" i="4"/>
  <c r="A152" i="4"/>
  <c r="A153" i="4"/>
  <c r="A154" i="4"/>
  <c r="A155" i="4"/>
  <c r="A145" i="4"/>
  <c r="C155" i="4"/>
  <c r="C154" i="4"/>
  <c r="C153" i="4"/>
  <c r="C152" i="4"/>
  <c r="C151" i="4"/>
  <c r="C150" i="4"/>
  <c r="C149" i="4"/>
  <c r="C148" i="4"/>
  <c r="C147" i="4"/>
  <c r="C146" i="4"/>
  <c r="B145" i="4"/>
  <c r="G122" i="4"/>
  <c r="F122" i="4" s="1"/>
  <c r="C122" i="4"/>
  <c r="H121" i="4"/>
  <c r="G121" i="4"/>
  <c r="C121" i="4"/>
  <c r="H120" i="4"/>
  <c r="G120" i="4"/>
  <c r="C120" i="4"/>
  <c r="H119" i="4"/>
  <c r="G119" i="4"/>
  <c r="C119" i="4"/>
  <c r="H118" i="4"/>
  <c r="G118" i="4"/>
  <c r="C118" i="4"/>
  <c r="H117" i="4"/>
  <c r="G117" i="4"/>
  <c r="C117" i="4"/>
  <c r="H116" i="4"/>
  <c r="G116" i="4"/>
  <c r="C116" i="4"/>
  <c r="H115" i="4"/>
  <c r="G115" i="4"/>
  <c r="C115" i="4"/>
  <c r="H114" i="4"/>
  <c r="G114" i="4"/>
  <c r="C114" i="4"/>
  <c r="H113" i="4"/>
  <c r="G113" i="4"/>
  <c r="C113" i="4"/>
  <c r="H112" i="4"/>
  <c r="B112" i="4"/>
  <c r="H90" i="4"/>
  <c r="E106" i="4" s="1"/>
  <c r="G106" i="4" s="1"/>
  <c r="G90" i="4"/>
  <c r="C90" i="4"/>
  <c r="H89" i="4"/>
  <c r="G89" i="4"/>
  <c r="C89" i="4"/>
  <c r="H88" i="4"/>
  <c r="G88" i="4"/>
  <c r="C88" i="4"/>
  <c r="H87" i="4"/>
  <c r="G87" i="4"/>
  <c r="C87" i="4"/>
  <c r="H86" i="4"/>
  <c r="G86" i="4"/>
  <c r="C86" i="4"/>
  <c r="H85" i="4"/>
  <c r="G85" i="4"/>
  <c r="C85" i="4"/>
  <c r="H84" i="4"/>
  <c r="G84" i="4"/>
  <c r="C84" i="4"/>
  <c r="H83" i="4"/>
  <c r="G83" i="4"/>
  <c r="C83" i="4"/>
  <c r="H82" i="4"/>
  <c r="G82" i="4"/>
  <c r="C82" i="4"/>
  <c r="H81" i="4"/>
  <c r="B81" i="4"/>
  <c r="AE35" i="4"/>
  <c r="AK35" i="4"/>
  <c r="AE36" i="4"/>
  <c r="AK36" i="4"/>
  <c r="AE37" i="4"/>
  <c r="AK37" i="4"/>
  <c r="AE38" i="4"/>
  <c r="AK38" i="4"/>
  <c r="Y35" i="4"/>
  <c r="Y36" i="4"/>
  <c r="Y37" i="4"/>
  <c r="Y38" i="4"/>
  <c r="R35" i="4"/>
  <c r="R36" i="4"/>
  <c r="R37" i="4"/>
  <c r="M38" i="4"/>
  <c r="N38" i="4"/>
  <c r="R38" i="4"/>
  <c r="H34" i="4"/>
  <c r="H35" i="4"/>
  <c r="N35" i="4" s="1"/>
  <c r="H36" i="4"/>
  <c r="M36" i="4" s="1"/>
  <c r="H37" i="4"/>
  <c r="G33" i="4"/>
  <c r="G34" i="4"/>
  <c r="G35" i="4"/>
  <c r="G36" i="4"/>
  <c r="G37" i="4"/>
  <c r="G38" i="4"/>
  <c r="F38" i="4" s="1"/>
  <c r="I56" i="4" s="1"/>
  <c r="C32" i="4"/>
  <c r="C33" i="4"/>
  <c r="C34" i="4"/>
  <c r="C35" i="4"/>
  <c r="C36" i="4"/>
  <c r="C37" i="4"/>
  <c r="C38" i="4"/>
  <c r="AQ16" i="4"/>
  <c r="AQ17" i="4"/>
  <c r="AQ18" i="4"/>
  <c r="AQ19" i="4"/>
  <c r="AQ20" i="4"/>
  <c r="AQ21" i="4"/>
  <c r="AK19" i="4"/>
  <c r="AK20" i="4"/>
  <c r="AK21" i="4"/>
  <c r="R20" i="4"/>
  <c r="Y20" i="4"/>
  <c r="AE20" i="4"/>
  <c r="R21" i="4"/>
  <c r="Y21" i="4"/>
  <c r="AE21" i="4"/>
  <c r="H16" i="4"/>
  <c r="H17" i="4"/>
  <c r="H18" i="4"/>
  <c r="H19" i="4"/>
  <c r="H20" i="4"/>
  <c r="N20" i="4" s="1"/>
  <c r="H21" i="4"/>
  <c r="N21" i="4" s="1"/>
  <c r="G18" i="4"/>
  <c r="G19" i="4"/>
  <c r="G20" i="4"/>
  <c r="G21" i="4"/>
  <c r="G13" i="4"/>
  <c r="G14" i="4"/>
  <c r="G15" i="4"/>
  <c r="G16" i="4"/>
  <c r="G17" i="4"/>
  <c r="C19" i="4"/>
  <c r="C20" i="4"/>
  <c r="C21" i="4"/>
  <c r="I112" i="4"/>
  <c r="J112" i="4" s="1"/>
  <c r="K112" i="4" s="1"/>
  <c r="I81" i="4"/>
  <c r="J81" i="4" s="1"/>
  <c r="K81" i="4" s="1"/>
  <c r="B28" i="4"/>
  <c r="B12" i="4"/>
  <c r="E148" i="12" l="1"/>
  <c r="I148" i="12" s="1"/>
  <c r="J148" i="12" s="1"/>
  <c r="K148" i="12" s="1"/>
  <c r="G117" i="12"/>
  <c r="L56" i="13"/>
  <c r="K56" i="13"/>
  <c r="M56" i="13" s="1"/>
  <c r="I38" i="13"/>
  <c r="J56" i="12"/>
  <c r="I115" i="12"/>
  <c r="J115" i="12" s="1"/>
  <c r="K115" i="12" s="1"/>
  <c r="G120" i="12"/>
  <c r="G90" i="12"/>
  <c r="E156" i="12"/>
  <c r="H155" i="12" s="1"/>
  <c r="G89" i="12"/>
  <c r="G86" i="12"/>
  <c r="F86" i="12" s="1"/>
  <c r="I86" i="12" s="1"/>
  <c r="J86" i="12" s="1"/>
  <c r="G93" i="12"/>
  <c r="F93" i="12" s="1"/>
  <c r="I93" i="12" s="1"/>
  <c r="J93" i="12" s="1"/>
  <c r="E109" i="12"/>
  <c r="G109" i="12" s="1"/>
  <c r="J56" i="9"/>
  <c r="F117" i="9"/>
  <c r="G47" i="9"/>
  <c r="F92" i="9"/>
  <c r="I92" i="9" s="1"/>
  <c r="J92" i="9" s="1"/>
  <c r="M36" i="9"/>
  <c r="O22" i="9"/>
  <c r="N34" i="9"/>
  <c r="O34" i="9" s="1"/>
  <c r="I22" i="4"/>
  <c r="J22" i="4" s="1"/>
  <c r="H56" i="4"/>
  <c r="J56" i="4" s="1"/>
  <c r="G149" i="4"/>
  <c r="H98" i="13"/>
  <c r="A149" i="12"/>
  <c r="G122" i="12"/>
  <c r="F122" i="12" s="1"/>
  <c r="I122" i="12" s="1"/>
  <c r="J122" i="12" s="1"/>
  <c r="F90" i="12"/>
  <c r="I90" i="12" s="1"/>
  <c r="J90" i="12" s="1"/>
  <c r="G85" i="12"/>
  <c r="F85" i="12" s="1"/>
  <c r="B85" i="12" s="1"/>
  <c r="E152" i="12"/>
  <c r="H151" i="12" s="1"/>
  <c r="O38" i="9"/>
  <c r="F35" i="9"/>
  <c r="I53" i="9" s="1"/>
  <c r="N35" i="9"/>
  <c r="O35" i="9" s="1"/>
  <c r="M13" i="9"/>
  <c r="O13" i="9" s="1"/>
  <c r="P13" i="9" s="1"/>
  <c r="F34" i="9"/>
  <c r="F14" i="9"/>
  <c r="H48" i="9" s="1"/>
  <c r="F121" i="9"/>
  <c r="I121" i="9" s="1"/>
  <c r="J121" i="9" s="1"/>
  <c r="F88" i="9"/>
  <c r="I88" i="9" s="1"/>
  <c r="J88" i="9" s="1"/>
  <c r="H162" i="9"/>
  <c r="F118" i="9"/>
  <c r="I118" i="9" s="1"/>
  <c r="J118" i="9" s="1"/>
  <c r="H129" i="13"/>
  <c r="E151" i="12"/>
  <c r="A153" i="12"/>
  <c r="G154" i="12" s="1"/>
  <c r="E150" i="12"/>
  <c r="H149" i="12" s="1"/>
  <c r="F33" i="12"/>
  <c r="G125" i="12"/>
  <c r="F125" i="12" s="1"/>
  <c r="I125" i="12" s="1"/>
  <c r="J125" i="12" s="1"/>
  <c r="H89" i="12"/>
  <c r="F36" i="9"/>
  <c r="I54" i="9" s="1"/>
  <c r="E108" i="9"/>
  <c r="G108" i="9" s="1"/>
  <c r="E109" i="9"/>
  <c r="G109" i="9" s="1"/>
  <c r="F89" i="9"/>
  <c r="I89" i="9" s="1"/>
  <c r="J89" i="9" s="1"/>
  <c r="G48" i="9"/>
  <c r="E106" i="9"/>
  <c r="G106" i="9" s="1"/>
  <c r="G132" i="9"/>
  <c r="E139" i="9"/>
  <c r="G139" i="9" s="1"/>
  <c r="E102" i="9"/>
  <c r="G102" i="9" s="1"/>
  <c r="F87" i="9"/>
  <c r="I87" i="9" s="1"/>
  <c r="J87" i="9" s="1"/>
  <c r="I35" i="9"/>
  <c r="I117" i="9"/>
  <c r="J117" i="9" s="1"/>
  <c r="K117" i="9" s="1"/>
  <c r="T12" i="9"/>
  <c r="V12" i="9" s="1"/>
  <c r="U12" i="9"/>
  <c r="W12" i="9" s="1"/>
  <c r="I38" i="9"/>
  <c r="F93" i="9"/>
  <c r="I93" i="9" s="1"/>
  <c r="J93" i="9" s="1"/>
  <c r="B117" i="9"/>
  <c r="G24" i="9"/>
  <c r="G25" i="9" s="1"/>
  <c r="E166" i="9"/>
  <c r="G166" i="9" s="1"/>
  <c r="F125" i="9"/>
  <c r="I125" i="9" s="1"/>
  <c r="J125" i="9" s="1"/>
  <c r="M28" i="9"/>
  <c r="O28" i="9" s="1"/>
  <c r="P28" i="9" s="1"/>
  <c r="N18" i="9"/>
  <c r="O18" i="9" s="1"/>
  <c r="N21" i="9"/>
  <c r="O21" i="9" s="1"/>
  <c r="F86" i="9"/>
  <c r="F90" i="9"/>
  <c r="I90" i="9" s="1"/>
  <c r="J90" i="9" s="1"/>
  <c r="F33" i="9"/>
  <c r="F18" i="9"/>
  <c r="H52" i="9" s="1"/>
  <c r="N14" i="9"/>
  <c r="G97" i="9"/>
  <c r="G98" i="9" s="1"/>
  <c r="F122" i="9"/>
  <c r="I122" i="9" s="1"/>
  <c r="J122" i="9" s="1"/>
  <c r="F31" i="9"/>
  <c r="M14" i="9"/>
  <c r="G128" i="9"/>
  <c r="G129" i="9" s="1"/>
  <c r="G40" i="9"/>
  <c r="G41" i="9" s="1"/>
  <c r="M31" i="9"/>
  <c r="O31" i="9" s="1"/>
  <c r="M33" i="9"/>
  <c r="O33" i="9" s="1"/>
  <c r="N12" i="9"/>
  <c r="O12" i="9" s="1"/>
  <c r="P12" i="9" s="1"/>
  <c r="F91" i="9"/>
  <c r="I91" i="9" s="1"/>
  <c r="J91" i="9" s="1"/>
  <c r="F120" i="9"/>
  <c r="I120" i="9" s="1"/>
  <c r="J120" i="9" s="1"/>
  <c r="F123" i="9"/>
  <c r="I123" i="9" s="1"/>
  <c r="J123" i="9" s="1"/>
  <c r="F20" i="9"/>
  <c r="H54" i="9" s="1"/>
  <c r="J54" i="9" s="1"/>
  <c r="T13" i="9"/>
  <c r="F124" i="9"/>
  <c r="I124" i="9" s="1"/>
  <c r="J124" i="9" s="1"/>
  <c r="G147" i="4"/>
  <c r="F147" i="4" s="1"/>
  <c r="I147" i="4" s="1"/>
  <c r="J147" i="4" s="1"/>
  <c r="H158" i="4"/>
  <c r="G24" i="4"/>
  <c r="G25" i="4" s="1"/>
  <c r="G124" i="4"/>
  <c r="G125" i="4" s="1"/>
  <c r="G93" i="4"/>
  <c r="G94" i="4" s="1"/>
  <c r="H158" i="12"/>
  <c r="H160" i="12" s="1"/>
  <c r="H161" i="12" s="1"/>
  <c r="G121" i="12"/>
  <c r="F121" i="12" s="1"/>
  <c r="I121" i="12" s="1"/>
  <c r="J121" i="12" s="1"/>
  <c r="F20" i="12"/>
  <c r="H54" i="12" s="1"/>
  <c r="A151" i="12"/>
  <c r="F30" i="12"/>
  <c r="I30" i="12" s="1"/>
  <c r="J30" i="12" s="1"/>
  <c r="G47" i="12"/>
  <c r="N30" i="12"/>
  <c r="O30" i="12" s="1"/>
  <c r="F35" i="12"/>
  <c r="I53" i="12" s="1"/>
  <c r="F120" i="12"/>
  <c r="I120" i="12" s="1"/>
  <c r="J120" i="12" s="1"/>
  <c r="F14" i="12"/>
  <c r="H48" i="12" s="1"/>
  <c r="G87" i="12"/>
  <c r="F87" i="12" s="1"/>
  <c r="I87" i="12" s="1"/>
  <c r="J87" i="12" s="1"/>
  <c r="G92" i="12"/>
  <c r="F92" i="12" s="1"/>
  <c r="I92" i="12" s="1"/>
  <c r="J92" i="12" s="1"/>
  <c r="A156" i="12"/>
  <c r="F18" i="12"/>
  <c r="H52" i="12" s="1"/>
  <c r="A148" i="12"/>
  <c r="F15" i="12"/>
  <c r="F17" i="12"/>
  <c r="H117" i="12"/>
  <c r="E132" i="12" s="1"/>
  <c r="G132" i="12" s="1"/>
  <c r="F37" i="12"/>
  <c r="E136" i="12"/>
  <c r="G136" i="12" s="1"/>
  <c r="M17" i="12"/>
  <c r="O17" i="12" s="1"/>
  <c r="F19" i="12"/>
  <c r="G118" i="12"/>
  <c r="F118" i="12" s="1"/>
  <c r="I118" i="12" s="1"/>
  <c r="J118" i="12" s="1"/>
  <c r="A152" i="12"/>
  <c r="G152" i="12" s="1"/>
  <c r="G88" i="12"/>
  <c r="F88" i="12" s="1"/>
  <c r="I88" i="12" s="1"/>
  <c r="J88" i="12" s="1"/>
  <c r="M28" i="12"/>
  <c r="O28" i="12" s="1"/>
  <c r="P28" i="12" s="1"/>
  <c r="E149" i="12"/>
  <c r="H148" i="12" s="1"/>
  <c r="G124" i="12"/>
  <c r="F124" i="12" s="1"/>
  <c r="I124" i="12" s="1"/>
  <c r="J124" i="12" s="1"/>
  <c r="H128" i="12"/>
  <c r="F31" i="12"/>
  <c r="F29" i="12"/>
  <c r="B29" i="12" s="1"/>
  <c r="G40" i="12"/>
  <c r="G41" i="12" s="1"/>
  <c r="A150" i="12"/>
  <c r="E153" i="12"/>
  <c r="H152" i="12" s="1"/>
  <c r="G24" i="12"/>
  <c r="G25" i="12" s="1"/>
  <c r="O22" i="12"/>
  <c r="F116" i="12"/>
  <c r="H119" i="12"/>
  <c r="F119" i="12" s="1"/>
  <c r="I119" i="12" s="1"/>
  <c r="J119" i="12" s="1"/>
  <c r="H97" i="12"/>
  <c r="U13" i="12"/>
  <c r="O38" i="12"/>
  <c r="E157" i="12"/>
  <c r="H156" i="12" s="1"/>
  <c r="E171" i="12" s="1"/>
  <c r="G171" i="12" s="1"/>
  <c r="F34" i="12"/>
  <c r="I52" i="12" s="1"/>
  <c r="G24" i="13"/>
  <c r="G25" i="13" s="1"/>
  <c r="G40" i="13"/>
  <c r="G41" i="13" s="1"/>
  <c r="O22" i="13"/>
  <c r="E157" i="13"/>
  <c r="H156" i="13" s="1"/>
  <c r="F16" i="13"/>
  <c r="H50" i="13" s="1"/>
  <c r="F20" i="13"/>
  <c r="H54" i="13" s="1"/>
  <c r="E155" i="13"/>
  <c r="H154" i="13" s="1"/>
  <c r="E156" i="13"/>
  <c r="H155" i="13" s="1"/>
  <c r="F19" i="13"/>
  <c r="H53" i="13" s="1"/>
  <c r="F31" i="13"/>
  <c r="A156" i="13"/>
  <c r="A157" i="13"/>
  <c r="E153" i="13"/>
  <c r="H152" i="13" s="1"/>
  <c r="N36" i="13"/>
  <c r="O36" i="13" s="1"/>
  <c r="E150" i="13"/>
  <c r="H149" i="13" s="1"/>
  <c r="E158" i="13"/>
  <c r="H157" i="13" s="1"/>
  <c r="M32" i="13"/>
  <c r="O32" i="13" s="1"/>
  <c r="G47" i="13"/>
  <c r="F35" i="13"/>
  <c r="I53" i="13" s="1"/>
  <c r="N12" i="13"/>
  <c r="O12" i="13" s="1"/>
  <c r="P12" i="13" s="1"/>
  <c r="G123" i="13"/>
  <c r="F14" i="13"/>
  <c r="H48" i="13" s="1"/>
  <c r="F15" i="13"/>
  <c r="H49" i="13" s="1"/>
  <c r="M34" i="13"/>
  <c r="O34" i="13" s="1"/>
  <c r="G125" i="13"/>
  <c r="N30" i="13"/>
  <c r="O30" i="13" s="1"/>
  <c r="U12" i="13"/>
  <c r="W12" i="13" s="1"/>
  <c r="T12" i="13"/>
  <c r="V12" i="13" s="1"/>
  <c r="F32" i="13"/>
  <c r="F34" i="13"/>
  <c r="I52" i="13" s="1"/>
  <c r="G94" i="13"/>
  <c r="G117" i="13"/>
  <c r="F36" i="13"/>
  <c r="I54" i="13" s="1"/>
  <c r="E154" i="13"/>
  <c r="H153" i="13" s="1"/>
  <c r="G126" i="13"/>
  <c r="F126" i="13" s="1"/>
  <c r="I126" i="13" s="1"/>
  <c r="J126" i="13" s="1"/>
  <c r="N20" i="13"/>
  <c r="O20" i="13" s="1"/>
  <c r="N31" i="13"/>
  <c r="O31" i="13" s="1"/>
  <c r="N33" i="13"/>
  <c r="O33" i="13" s="1"/>
  <c r="G124" i="13"/>
  <c r="E149" i="13"/>
  <c r="H85" i="13"/>
  <c r="G101" i="13" s="1"/>
  <c r="A155" i="13"/>
  <c r="N29" i="13"/>
  <c r="O29" i="13" s="1"/>
  <c r="P29" i="13" s="1"/>
  <c r="N15" i="13"/>
  <c r="O15" i="13" s="1"/>
  <c r="F17" i="13"/>
  <c r="H51" i="13" s="1"/>
  <c r="H89" i="13"/>
  <c r="G93" i="13"/>
  <c r="G120" i="13"/>
  <c r="F120" i="13" s="1"/>
  <c r="I120" i="13" s="1"/>
  <c r="J120" i="13" s="1"/>
  <c r="F30" i="13"/>
  <c r="H159" i="13"/>
  <c r="H161" i="13" s="1"/>
  <c r="E159" i="13"/>
  <c r="M21" i="13"/>
  <c r="O21" i="13" s="1"/>
  <c r="M16" i="13"/>
  <c r="O16" i="13" s="1"/>
  <c r="E102" i="13"/>
  <c r="G102" i="13" s="1"/>
  <c r="G48" i="13"/>
  <c r="M13" i="13"/>
  <c r="O13" i="13" s="1"/>
  <c r="P13" i="13" s="1"/>
  <c r="I22" i="13"/>
  <c r="G95" i="13"/>
  <c r="F95" i="13" s="1"/>
  <c r="I95" i="13" s="1"/>
  <c r="J95" i="13" s="1"/>
  <c r="A158" i="13"/>
  <c r="G92" i="13"/>
  <c r="F13" i="13"/>
  <c r="U13" i="13"/>
  <c r="T13" i="13"/>
  <c r="P46" i="13"/>
  <c r="L28" i="13"/>
  <c r="G86" i="13"/>
  <c r="A150" i="13"/>
  <c r="U29" i="13"/>
  <c r="T29" i="13"/>
  <c r="J38" i="13"/>
  <c r="H117" i="13"/>
  <c r="E151" i="13"/>
  <c r="F18" i="13"/>
  <c r="H52" i="13" s="1"/>
  <c r="N18" i="13"/>
  <c r="M18" i="13"/>
  <c r="A151" i="13"/>
  <c r="G118" i="13"/>
  <c r="N14" i="13"/>
  <c r="M14" i="13"/>
  <c r="O38" i="13"/>
  <c r="A152" i="13"/>
  <c r="G88" i="13"/>
  <c r="N28" i="13"/>
  <c r="M28" i="13"/>
  <c r="G87" i="13"/>
  <c r="F87" i="13" s="1"/>
  <c r="I87" i="13" s="1"/>
  <c r="J87" i="13" s="1"/>
  <c r="G119" i="13"/>
  <c r="F119" i="13" s="1"/>
  <c r="I119" i="13" s="1"/>
  <c r="J119" i="13" s="1"/>
  <c r="A154" i="13"/>
  <c r="G90" i="13"/>
  <c r="H94" i="13"/>
  <c r="M35" i="13"/>
  <c r="O35" i="13" s="1"/>
  <c r="F29" i="13"/>
  <c r="A153" i="13"/>
  <c r="G89" i="13"/>
  <c r="H118" i="13"/>
  <c r="L12" i="13"/>
  <c r="Q46" i="13"/>
  <c r="E135" i="13"/>
  <c r="G135" i="13" s="1"/>
  <c r="G122" i="13"/>
  <c r="G121" i="13"/>
  <c r="U28" i="13"/>
  <c r="W28" i="13" s="1"/>
  <c r="T28" i="13"/>
  <c r="V28" i="13" s="1"/>
  <c r="H93" i="13"/>
  <c r="N17" i="13"/>
  <c r="M17" i="13"/>
  <c r="N19" i="13"/>
  <c r="M19" i="13"/>
  <c r="A149" i="13"/>
  <c r="H121" i="13"/>
  <c r="F37" i="13"/>
  <c r="I55" i="13" s="1"/>
  <c r="H122" i="13"/>
  <c r="F21" i="13"/>
  <c r="H55" i="13" s="1"/>
  <c r="F33" i="13"/>
  <c r="I51" i="13" s="1"/>
  <c r="E152" i="13"/>
  <c r="I116" i="13"/>
  <c r="J116" i="13" s="1"/>
  <c r="K116" i="13" s="1"/>
  <c r="H123" i="13"/>
  <c r="H88" i="13"/>
  <c r="H91" i="13"/>
  <c r="H124" i="13"/>
  <c r="A159" i="13"/>
  <c r="M37" i="13"/>
  <c r="O37" i="13" s="1"/>
  <c r="H90" i="13"/>
  <c r="G91" i="13"/>
  <c r="H92" i="13"/>
  <c r="H125" i="13"/>
  <c r="E158" i="12"/>
  <c r="E155" i="12"/>
  <c r="H154" i="12" s="1"/>
  <c r="G131" i="12"/>
  <c r="E103" i="12"/>
  <c r="G103" i="12" s="1"/>
  <c r="G123" i="12"/>
  <c r="F123" i="12" s="1"/>
  <c r="I123" i="12" s="1"/>
  <c r="J123" i="12" s="1"/>
  <c r="A158" i="12"/>
  <c r="A157" i="12"/>
  <c r="A155" i="12"/>
  <c r="G155" i="12" s="1"/>
  <c r="G91" i="12"/>
  <c r="G94" i="12"/>
  <c r="F94" i="12" s="1"/>
  <c r="I94" i="12" s="1"/>
  <c r="J94" i="12" s="1"/>
  <c r="M37" i="12"/>
  <c r="O37" i="12" s="1"/>
  <c r="M33" i="12"/>
  <c r="O33" i="12" s="1"/>
  <c r="N32" i="12"/>
  <c r="O32" i="12" s="1"/>
  <c r="F32" i="12"/>
  <c r="I50" i="12" s="1"/>
  <c r="N29" i="12"/>
  <c r="O29" i="12" s="1"/>
  <c r="P29" i="12" s="1"/>
  <c r="G48" i="12"/>
  <c r="N18" i="12"/>
  <c r="O18" i="12" s="1"/>
  <c r="F16" i="12"/>
  <c r="H50" i="12" s="1"/>
  <c r="U29" i="12"/>
  <c r="T29" i="12"/>
  <c r="N19" i="12"/>
  <c r="M19" i="12"/>
  <c r="N12" i="12"/>
  <c r="M12" i="12"/>
  <c r="Q46" i="12"/>
  <c r="L12" i="12"/>
  <c r="U12" i="12"/>
  <c r="W12" i="12" s="1"/>
  <c r="T12" i="12"/>
  <c r="V12" i="12" s="1"/>
  <c r="N14" i="12"/>
  <c r="M14" i="12"/>
  <c r="E108" i="12"/>
  <c r="G108" i="12" s="1"/>
  <c r="E107" i="12"/>
  <c r="G107" i="12" s="1"/>
  <c r="W28" i="12"/>
  <c r="L28" i="12"/>
  <c r="M20" i="12"/>
  <c r="N20" i="12"/>
  <c r="F36" i="12"/>
  <c r="I54" i="12" s="1"/>
  <c r="M34" i="12"/>
  <c r="O34" i="12" s="1"/>
  <c r="E137" i="12"/>
  <c r="G137" i="12" s="1"/>
  <c r="F21" i="12"/>
  <c r="H55" i="12" s="1"/>
  <c r="M21" i="12"/>
  <c r="M36" i="12"/>
  <c r="E139" i="12"/>
  <c r="G139" i="12" s="1"/>
  <c r="F13" i="12"/>
  <c r="N13" i="12"/>
  <c r="M13" i="12"/>
  <c r="T28" i="12"/>
  <c r="V28" i="12" s="1"/>
  <c r="N36" i="12"/>
  <c r="P46" i="12"/>
  <c r="N15" i="12"/>
  <c r="M15" i="12"/>
  <c r="N21" i="12"/>
  <c r="M31" i="12"/>
  <c r="O31" i="12" s="1"/>
  <c r="I22" i="12"/>
  <c r="I38" i="12"/>
  <c r="M16" i="12"/>
  <c r="O16" i="12" s="1"/>
  <c r="E106" i="12"/>
  <c r="G106" i="12" s="1"/>
  <c r="E140" i="12"/>
  <c r="G140" i="12" s="1"/>
  <c r="M35" i="12"/>
  <c r="O35" i="12" s="1"/>
  <c r="E102" i="12"/>
  <c r="G102" i="12" s="1"/>
  <c r="E101" i="12"/>
  <c r="G101" i="12" s="1"/>
  <c r="E138" i="12"/>
  <c r="G138" i="12" s="1"/>
  <c r="E172" i="9"/>
  <c r="G172" i="9" s="1"/>
  <c r="E133" i="9"/>
  <c r="G133" i="9" s="1"/>
  <c r="G150" i="9"/>
  <c r="G157" i="9"/>
  <c r="F157" i="9" s="1"/>
  <c r="I157" i="9" s="1"/>
  <c r="J157" i="9" s="1"/>
  <c r="E134" i="9"/>
  <c r="G134" i="9" s="1"/>
  <c r="G156" i="9"/>
  <c r="F156" i="9" s="1"/>
  <c r="I156" i="9" s="1"/>
  <c r="J156" i="9" s="1"/>
  <c r="E136" i="9"/>
  <c r="G136" i="9" s="1"/>
  <c r="E137" i="9"/>
  <c r="G137" i="9" s="1"/>
  <c r="E138" i="9"/>
  <c r="G138" i="9" s="1"/>
  <c r="G159" i="9"/>
  <c r="F159" i="9" s="1"/>
  <c r="I159" i="9" s="1"/>
  <c r="J159" i="9" s="1"/>
  <c r="G153" i="9"/>
  <c r="F153" i="9" s="1"/>
  <c r="I153" i="9" s="1"/>
  <c r="J153" i="9" s="1"/>
  <c r="E104" i="9"/>
  <c r="G104" i="9" s="1"/>
  <c r="F94" i="9"/>
  <c r="I94" i="9" s="1"/>
  <c r="J94" i="9" s="1"/>
  <c r="G158" i="9"/>
  <c r="E105" i="9"/>
  <c r="G105" i="9" s="1"/>
  <c r="E110" i="9"/>
  <c r="G110" i="9" s="1"/>
  <c r="H158" i="9"/>
  <c r="E173" i="9" s="1"/>
  <c r="G173" i="9" s="1"/>
  <c r="G154" i="9"/>
  <c r="E103" i="9"/>
  <c r="G103" i="9" s="1"/>
  <c r="G155" i="9"/>
  <c r="E107" i="9"/>
  <c r="G107" i="9" s="1"/>
  <c r="E101" i="9"/>
  <c r="H155" i="9"/>
  <c r="E167" i="9"/>
  <c r="G167" i="9" s="1"/>
  <c r="G152" i="9"/>
  <c r="F152" i="9" s="1"/>
  <c r="I152" i="9" s="1"/>
  <c r="J152" i="9" s="1"/>
  <c r="G151" i="9"/>
  <c r="E168" i="9"/>
  <c r="G168" i="9" s="1"/>
  <c r="H154" i="9"/>
  <c r="H149" i="9"/>
  <c r="F21" i="9"/>
  <c r="H55" i="9" s="1"/>
  <c r="N17" i="9"/>
  <c r="O17" i="9" s="1"/>
  <c r="F17" i="9"/>
  <c r="H51" i="9" s="1"/>
  <c r="F13" i="9"/>
  <c r="I22" i="9"/>
  <c r="L12" i="9"/>
  <c r="F16" i="9"/>
  <c r="H50" i="9" s="1"/>
  <c r="J50" i="9" s="1"/>
  <c r="F19" i="9"/>
  <c r="H53" i="9" s="1"/>
  <c r="J53" i="9" s="1"/>
  <c r="N20" i="9"/>
  <c r="N16" i="9"/>
  <c r="O16" i="9" s="1"/>
  <c r="M20" i="9"/>
  <c r="F15" i="9"/>
  <c r="H49" i="9" s="1"/>
  <c r="N19" i="9"/>
  <c r="O19" i="9" s="1"/>
  <c r="N15" i="9"/>
  <c r="O15" i="9" s="1"/>
  <c r="Y19" i="9"/>
  <c r="AK15" i="9"/>
  <c r="AE19" i="9"/>
  <c r="AE15" i="9"/>
  <c r="AK19" i="9"/>
  <c r="AE16" i="9"/>
  <c r="Y20" i="9"/>
  <c r="AK20" i="9"/>
  <c r="AE17" i="9"/>
  <c r="AE21" i="9"/>
  <c r="Q46" i="9"/>
  <c r="S46" i="9" s="1"/>
  <c r="F30" i="9"/>
  <c r="M30" i="9"/>
  <c r="N30" i="9"/>
  <c r="O36" i="9"/>
  <c r="T28" i="9"/>
  <c r="V28" i="9" s="1"/>
  <c r="L28" i="9"/>
  <c r="W28" i="9"/>
  <c r="U29" i="9"/>
  <c r="F32" i="9"/>
  <c r="I50" i="9" s="1"/>
  <c r="N32" i="9"/>
  <c r="M32" i="9"/>
  <c r="F37" i="9"/>
  <c r="I55" i="9" s="1"/>
  <c r="N37" i="9"/>
  <c r="M37" i="9"/>
  <c r="F29" i="9"/>
  <c r="M29" i="9"/>
  <c r="O29" i="9" s="1"/>
  <c r="P29" i="9" s="1"/>
  <c r="F118" i="4"/>
  <c r="I118" i="4" s="1"/>
  <c r="J118" i="4" s="1"/>
  <c r="G151" i="4"/>
  <c r="F151" i="4" s="1"/>
  <c r="I151" i="4" s="1"/>
  <c r="J151" i="4" s="1"/>
  <c r="G153" i="4"/>
  <c r="F153" i="4" s="1"/>
  <c r="I153" i="4" s="1"/>
  <c r="J153" i="4" s="1"/>
  <c r="F83" i="4"/>
  <c r="I83" i="4" s="1"/>
  <c r="J83" i="4" s="1"/>
  <c r="G148" i="4"/>
  <c r="F148" i="4" s="1"/>
  <c r="I148" i="4" s="1"/>
  <c r="J148" i="4" s="1"/>
  <c r="O22" i="4"/>
  <c r="G154" i="4"/>
  <c r="M21" i="4"/>
  <c r="O21" i="4" s="1"/>
  <c r="H154" i="4"/>
  <c r="F21" i="4"/>
  <c r="H55" i="4" s="1"/>
  <c r="F20" i="4"/>
  <c r="H54" i="4" s="1"/>
  <c r="G146" i="4"/>
  <c r="F117" i="4"/>
  <c r="I117" i="4" s="1"/>
  <c r="J117" i="4" s="1"/>
  <c r="G150" i="4"/>
  <c r="F150" i="4" s="1"/>
  <c r="I150" i="4" s="1"/>
  <c r="J150" i="4" s="1"/>
  <c r="G155" i="4"/>
  <c r="F155" i="4" s="1"/>
  <c r="I155" i="4" s="1"/>
  <c r="J155" i="4" s="1"/>
  <c r="G152" i="4"/>
  <c r="F152" i="4" s="1"/>
  <c r="I152" i="4" s="1"/>
  <c r="J152" i="4" s="1"/>
  <c r="F88" i="4"/>
  <c r="I88" i="4" s="1"/>
  <c r="J88" i="4" s="1"/>
  <c r="E164" i="4"/>
  <c r="G164" i="4" s="1"/>
  <c r="E168" i="4"/>
  <c r="G168" i="4" s="1"/>
  <c r="E163" i="4"/>
  <c r="G163" i="4" s="1"/>
  <c r="E166" i="4"/>
  <c r="G166" i="4" s="1"/>
  <c r="G161" i="4"/>
  <c r="F149" i="4"/>
  <c r="I149" i="4" s="1"/>
  <c r="J149" i="4" s="1"/>
  <c r="E167" i="4"/>
  <c r="G167" i="4" s="1"/>
  <c r="E162" i="4"/>
  <c r="G162" i="4" s="1"/>
  <c r="E165" i="4"/>
  <c r="G165" i="4" s="1"/>
  <c r="F120" i="4"/>
  <c r="I120" i="4" s="1"/>
  <c r="J120" i="4" s="1"/>
  <c r="E136" i="4"/>
  <c r="G136" i="4" s="1"/>
  <c r="M35" i="4"/>
  <c r="O35" i="4" s="1"/>
  <c r="F121" i="4"/>
  <c r="I121" i="4" s="1"/>
  <c r="J121" i="4" s="1"/>
  <c r="F87" i="4"/>
  <c r="I87" i="4" s="1"/>
  <c r="J87" i="4" s="1"/>
  <c r="N36" i="4"/>
  <c r="O36" i="4" s="1"/>
  <c r="F36" i="4"/>
  <c r="I54" i="4" s="1"/>
  <c r="I38" i="4"/>
  <c r="J38" i="4" s="1"/>
  <c r="F90" i="4"/>
  <c r="I90" i="4" s="1"/>
  <c r="J90" i="4" s="1"/>
  <c r="F84" i="4"/>
  <c r="I84" i="4" s="1"/>
  <c r="J84" i="4" s="1"/>
  <c r="F86" i="4"/>
  <c r="I86" i="4" s="1"/>
  <c r="J86" i="4" s="1"/>
  <c r="F115" i="4"/>
  <c r="I115" i="4" s="1"/>
  <c r="J115" i="4" s="1"/>
  <c r="M20" i="4"/>
  <c r="O20" i="4" s="1"/>
  <c r="O38" i="4"/>
  <c r="F114" i="4"/>
  <c r="I114" i="4" s="1"/>
  <c r="J114" i="4" s="1"/>
  <c r="F116" i="4"/>
  <c r="I116" i="4" s="1"/>
  <c r="J116" i="4" s="1"/>
  <c r="F35" i="4"/>
  <c r="I53" i="4" s="1"/>
  <c r="F37" i="4"/>
  <c r="I55" i="4" s="1"/>
  <c r="F113" i="4"/>
  <c r="N37" i="4"/>
  <c r="F119" i="4"/>
  <c r="I119" i="4" s="1"/>
  <c r="J119" i="4" s="1"/>
  <c r="M37" i="4"/>
  <c r="F85" i="4"/>
  <c r="I85" i="4" s="1"/>
  <c r="J85" i="4" s="1"/>
  <c r="F82" i="4"/>
  <c r="F89" i="4"/>
  <c r="I89" i="4" s="1"/>
  <c r="J89" i="4" s="1"/>
  <c r="E99" i="4"/>
  <c r="G99" i="4" s="1"/>
  <c r="I122" i="4"/>
  <c r="J122" i="4" s="1"/>
  <c r="E130" i="4"/>
  <c r="G130" i="4" s="1"/>
  <c r="G97" i="4"/>
  <c r="E98" i="4"/>
  <c r="G98" i="4" s="1"/>
  <c r="G128" i="4"/>
  <c r="E129" i="4"/>
  <c r="G129" i="4" s="1"/>
  <c r="E102" i="4"/>
  <c r="G102" i="4" s="1"/>
  <c r="E131" i="4"/>
  <c r="G131" i="4" s="1"/>
  <c r="E134" i="4"/>
  <c r="G134" i="4" s="1"/>
  <c r="E132" i="4"/>
  <c r="G132" i="4" s="1"/>
  <c r="E100" i="4"/>
  <c r="G100" i="4" s="1"/>
  <c r="E135" i="4"/>
  <c r="G135" i="4" s="1"/>
  <c r="E101" i="4"/>
  <c r="G101" i="4" s="1"/>
  <c r="E104" i="4"/>
  <c r="G104" i="4" s="1"/>
  <c r="E103" i="4"/>
  <c r="G103" i="4" s="1"/>
  <c r="E137" i="4"/>
  <c r="G137" i="4" s="1"/>
  <c r="E105" i="4"/>
  <c r="G105" i="4" s="1"/>
  <c r="E133" i="4"/>
  <c r="G133" i="4" s="1"/>
  <c r="J54" i="13" l="1"/>
  <c r="Z117" i="9"/>
  <c r="AA117" i="9"/>
  <c r="AB117" i="9" s="1"/>
  <c r="AC117" i="9" s="1"/>
  <c r="I18" i="9"/>
  <c r="J52" i="13"/>
  <c r="J53" i="13"/>
  <c r="J55" i="13"/>
  <c r="K54" i="13"/>
  <c r="L54" i="13"/>
  <c r="J51" i="13"/>
  <c r="I32" i="13"/>
  <c r="J32" i="13" s="1"/>
  <c r="I50" i="13"/>
  <c r="J50" i="13" s="1"/>
  <c r="I31" i="13"/>
  <c r="J31" i="13" s="1"/>
  <c r="I49" i="13"/>
  <c r="J49" i="13" s="1"/>
  <c r="K56" i="12"/>
  <c r="L56" i="12"/>
  <c r="I37" i="12"/>
  <c r="J37" i="12" s="1"/>
  <c r="I55" i="12"/>
  <c r="J55" i="12" s="1"/>
  <c r="J54" i="12"/>
  <c r="J52" i="12"/>
  <c r="G150" i="12"/>
  <c r="I19" i="12"/>
  <c r="J19" i="12" s="1"/>
  <c r="H53" i="12"/>
  <c r="J53" i="12" s="1"/>
  <c r="K52" i="12"/>
  <c r="L52" i="12"/>
  <c r="G149" i="12"/>
  <c r="F149" i="12" s="1"/>
  <c r="I17" i="12"/>
  <c r="J17" i="12" s="1"/>
  <c r="H51" i="12"/>
  <c r="I33" i="12"/>
  <c r="J33" i="12" s="1"/>
  <c r="I51" i="12"/>
  <c r="J50" i="12"/>
  <c r="I31" i="12"/>
  <c r="J31" i="12" s="1"/>
  <c r="I49" i="12"/>
  <c r="I15" i="12"/>
  <c r="J15" i="12" s="1"/>
  <c r="H49" i="12"/>
  <c r="I18" i="12"/>
  <c r="J18" i="12" s="1"/>
  <c r="G151" i="12"/>
  <c r="F151" i="12" s="1"/>
  <c r="I151" i="12" s="1"/>
  <c r="J151" i="12" s="1"/>
  <c r="H150" i="12"/>
  <c r="K56" i="9"/>
  <c r="L56" i="9"/>
  <c r="J55" i="9"/>
  <c r="K54" i="9"/>
  <c r="L54" i="9"/>
  <c r="L53" i="9"/>
  <c r="K53" i="9"/>
  <c r="I34" i="9"/>
  <c r="J34" i="9" s="1"/>
  <c r="I52" i="9"/>
  <c r="J52" i="9" s="1"/>
  <c r="I33" i="9"/>
  <c r="J33" i="9" s="1"/>
  <c r="I51" i="9"/>
  <c r="J51" i="9" s="1"/>
  <c r="K50" i="9"/>
  <c r="L50" i="9"/>
  <c r="I31" i="9"/>
  <c r="J31" i="9" s="1"/>
  <c r="I49" i="9"/>
  <c r="J49" i="9" s="1"/>
  <c r="I14" i="9"/>
  <c r="J14" i="9" s="1"/>
  <c r="L56" i="4"/>
  <c r="K56" i="4"/>
  <c r="J55" i="4"/>
  <c r="J54" i="4"/>
  <c r="I20" i="13"/>
  <c r="J20" i="13" s="1"/>
  <c r="G153" i="12"/>
  <c r="F153" i="12" s="1"/>
  <c r="I153" i="12" s="1"/>
  <c r="J153" i="12" s="1"/>
  <c r="I14" i="12"/>
  <c r="J14" i="12" s="1"/>
  <c r="E104" i="12"/>
  <c r="G104" i="12" s="1"/>
  <c r="E105" i="12"/>
  <c r="G105" i="12" s="1"/>
  <c r="F89" i="12"/>
  <c r="I89" i="12" s="1"/>
  <c r="J89" i="12" s="1"/>
  <c r="O32" i="9"/>
  <c r="B118" i="9"/>
  <c r="B119" i="9" s="1"/>
  <c r="B120" i="9" s="1"/>
  <c r="B121" i="9" s="1"/>
  <c r="B122" i="9" s="1"/>
  <c r="B123" i="9" s="1"/>
  <c r="B124" i="9" s="1"/>
  <c r="B125" i="9" s="1"/>
  <c r="B126" i="9" s="1"/>
  <c r="I20" i="9"/>
  <c r="J20" i="9" s="1"/>
  <c r="E174" i="9"/>
  <c r="G174" i="9" s="1"/>
  <c r="H162" i="13"/>
  <c r="I15" i="13"/>
  <c r="J15" i="13" s="1"/>
  <c r="E168" i="12"/>
  <c r="G168" i="12" s="1"/>
  <c r="I20" i="12"/>
  <c r="J20" i="12" s="1"/>
  <c r="E133" i="12"/>
  <c r="G133" i="12" s="1"/>
  <c r="I48" i="12"/>
  <c r="J48" i="12" s="1"/>
  <c r="L48" i="12" s="1"/>
  <c r="E135" i="12"/>
  <c r="G135" i="12" s="1"/>
  <c r="G156" i="12"/>
  <c r="F156" i="12" s="1"/>
  <c r="I156" i="12" s="1"/>
  <c r="J156" i="12" s="1"/>
  <c r="O12" i="12"/>
  <c r="P12" i="12" s="1"/>
  <c r="B30" i="12"/>
  <c r="B31" i="12" s="1"/>
  <c r="B32" i="12" s="1"/>
  <c r="B33" i="12" s="1"/>
  <c r="B34" i="12" s="1"/>
  <c r="B35" i="12" s="1"/>
  <c r="B36" i="12" s="1"/>
  <c r="B37" i="12" s="1"/>
  <c r="B38" i="12" s="1"/>
  <c r="I35" i="12"/>
  <c r="J35" i="12" s="1"/>
  <c r="P30" i="12"/>
  <c r="P31" i="12" s="1"/>
  <c r="P32" i="12" s="1"/>
  <c r="P33" i="12" s="1"/>
  <c r="P34" i="12" s="1"/>
  <c r="P35" i="12" s="1"/>
  <c r="F24" i="9"/>
  <c r="F25" i="9" s="1"/>
  <c r="F155" i="9"/>
  <c r="I155" i="9" s="1"/>
  <c r="J155" i="9" s="1"/>
  <c r="O14" i="9"/>
  <c r="P14" i="9" s="1"/>
  <c r="P15" i="9" s="1"/>
  <c r="P16" i="9" s="1"/>
  <c r="P17" i="9" s="1"/>
  <c r="P18" i="9" s="1"/>
  <c r="P19" i="9" s="1"/>
  <c r="G142" i="9"/>
  <c r="F142" i="9"/>
  <c r="I36" i="9"/>
  <c r="J36" i="9" s="1"/>
  <c r="F97" i="9"/>
  <c r="F98" i="9" s="1"/>
  <c r="I86" i="9"/>
  <c r="J86" i="9" s="1"/>
  <c r="K86" i="9" s="1"/>
  <c r="J38" i="9"/>
  <c r="B86" i="9"/>
  <c r="B87" i="9" s="1"/>
  <c r="B88" i="9" s="1"/>
  <c r="B89" i="9" s="1"/>
  <c r="B90" i="9" s="1"/>
  <c r="B91" i="9" s="1"/>
  <c r="B92" i="9" s="1"/>
  <c r="B93" i="9" s="1"/>
  <c r="B94" i="9" s="1"/>
  <c r="B95" i="9" s="1"/>
  <c r="I37" i="9"/>
  <c r="J37" i="9" s="1"/>
  <c r="F128" i="9"/>
  <c r="F129" i="9" s="1"/>
  <c r="J18" i="9"/>
  <c r="I29" i="9"/>
  <c r="F40" i="9"/>
  <c r="F41" i="9" s="1"/>
  <c r="I47" i="9"/>
  <c r="O20" i="9"/>
  <c r="H47" i="9"/>
  <c r="F150" i="9"/>
  <c r="I150" i="9" s="1"/>
  <c r="J150" i="9" s="1"/>
  <c r="K150" i="9" s="1"/>
  <c r="G161" i="9"/>
  <c r="G162" i="9" s="1"/>
  <c r="J35" i="9"/>
  <c r="O37" i="9"/>
  <c r="I13" i="9"/>
  <c r="B13" i="9"/>
  <c r="B14" i="9" s="1"/>
  <c r="B15" i="9" s="1"/>
  <c r="B16" i="9" s="1"/>
  <c r="B17" i="9" s="1"/>
  <c r="B18" i="9" s="1"/>
  <c r="B19" i="9" s="1"/>
  <c r="B20" i="9" s="1"/>
  <c r="B21" i="9" s="1"/>
  <c r="B22" i="9" s="1"/>
  <c r="B113" i="4"/>
  <c r="B114" i="4" s="1"/>
  <c r="B115" i="4" s="1"/>
  <c r="B116" i="4" s="1"/>
  <c r="B117" i="4" s="1"/>
  <c r="B118" i="4" s="1"/>
  <c r="B119" i="4" s="1"/>
  <c r="B120" i="4" s="1"/>
  <c r="B121" i="4" s="1"/>
  <c r="B122" i="4" s="1"/>
  <c r="F124" i="4"/>
  <c r="F125" i="4" s="1"/>
  <c r="F146" i="4"/>
  <c r="B146" i="4" s="1"/>
  <c r="B147" i="4" s="1"/>
  <c r="B148" i="4" s="1"/>
  <c r="B149" i="4" s="1"/>
  <c r="B150" i="4" s="1"/>
  <c r="B151" i="4" s="1"/>
  <c r="B152" i="4" s="1"/>
  <c r="B153" i="4" s="1"/>
  <c r="G157" i="4"/>
  <c r="G158" i="4" s="1"/>
  <c r="B82" i="4"/>
  <c r="B83" i="4" s="1"/>
  <c r="B84" i="4" s="1"/>
  <c r="B85" i="4" s="1"/>
  <c r="B86" i="4" s="1"/>
  <c r="B87" i="4" s="1"/>
  <c r="B88" i="4" s="1"/>
  <c r="B89" i="4" s="1"/>
  <c r="B90" i="4" s="1"/>
  <c r="B91" i="4" s="1"/>
  <c r="F93" i="4"/>
  <c r="F94" i="4" s="1"/>
  <c r="E134" i="12"/>
  <c r="G134" i="12" s="1"/>
  <c r="S46" i="12"/>
  <c r="I47" i="12"/>
  <c r="I29" i="12"/>
  <c r="J29" i="12" s="1"/>
  <c r="K29" i="12" s="1"/>
  <c r="K30" i="12" s="1"/>
  <c r="Z30" i="12" s="1"/>
  <c r="O13" i="12"/>
  <c r="P13" i="12" s="1"/>
  <c r="G157" i="12"/>
  <c r="I34" i="12"/>
  <c r="J34" i="12" s="1"/>
  <c r="G127" i="12"/>
  <c r="G128" i="12" s="1"/>
  <c r="F117" i="12"/>
  <c r="I117" i="12" s="1"/>
  <c r="J117" i="12" s="1"/>
  <c r="F152" i="12"/>
  <c r="I152" i="12" s="1"/>
  <c r="J152" i="12" s="1"/>
  <c r="O19" i="12"/>
  <c r="F154" i="12"/>
  <c r="I154" i="12" s="1"/>
  <c r="J154" i="12" s="1"/>
  <c r="O14" i="12"/>
  <c r="I116" i="12"/>
  <c r="J116" i="12" s="1"/>
  <c r="K116" i="12" s="1"/>
  <c r="G96" i="12"/>
  <c r="G97" i="12" s="1"/>
  <c r="I85" i="12"/>
  <c r="J85" i="12" s="1"/>
  <c r="K85" i="12" s="1"/>
  <c r="B116" i="12"/>
  <c r="F24" i="12"/>
  <c r="F25" i="12" s="1"/>
  <c r="E169" i="12"/>
  <c r="G169" i="12" s="1"/>
  <c r="F40" i="12"/>
  <c r="F41" i="12" s="1"/>
  <c r="E167" i="12"/>
  <c r="G167" i="12" s="1"/>
  <c r="I16" i="12"/>
  <c r="J16" i="12" s="1"/>
  <c r="B29" i="13"/>
  <c r="B30" i="13" s="1"/>
  <c r="B31" i="13" s="1"/>
  <c r="B32" i="13" s="1"/>
  <c r="B33" i="13" s="1"/>
  <c r="B34" i="13" s="1"/>
  <c r="B35" i="13" s="1"/>
  <c r="B36" i="13" s="1"/>
  <c r="B37" i="13" s="1"/>
  <c r="B38" i="13" s="1"/>
  <c r="F40" i="13"/>
  <c r="F41" i="13" s="1"/>
  <c r="G128" i="13"/>
  <c r="G129" i="13" s="1"/>
  <c r="G97" i="13"/>
  <c r="G98" i="13" s="1"/>
  <c r="B13" i="13"/>
  <c r="B14" i="13" s="1"/>
  <c r="B15" i="13" s="1"/>
  <c r="B16" i="13" s="1"/>
  <c r="B17" i="13" s="1"/>
  <c r="B18" i="13" s="1"/>
  <c r="B19" i="13" s="1"/>
  <c r="B20" i="13" s="1"/>
  <c r="B21" i="13" s="1"/>
  <c r="B22" i="13" s="1"/>
  <c r="F24" i="13"/>
  <c r="F25" i="13" s="1"/>
  <c r="G157" i="13"/>
  <c r="F157" i="13" s="1"/>
  <c r="I157" i="13" s="1"/>
  <c r="J157" i="13" s="1"/>
  <c r="I16" i="13"/>
  <c r="J16" i="13" s="1"/>
  <c r="I19" i="13"/>
  <c r="I36" i="13"/>
  <c r="J36" i="13" s="1"/>
  <c r="F117" i="13"/>
  <c r="B117" i="13" s="1"/>
  <c r="G156" i="13"/>
  <c r="F156" i="13" s="1"/>
  <c r="I156" i="13" s="1"/>
  <c r="J156" i="13" s="1"/>
  <c r="G158" i="13"/>
  <c r="O17" i="13"/>
  <c r="E172" i="13"/>
  <c r="G172" i="13" s="1"/>
  <c r="O19" i="13"/>
  <c r="F121" i="13"/>
  <c r="I121" i="13" s="1"/>
  <c r="J121" i="13" s="1"/>
  <c r="F89" i="13"/>
  <c r="I89" i="13" s="1"/>
  <c r="J89" i="13" s="1"/>
  <c r="O28" i="13"/>
  <c r="P28" i="13" s="1"/>
  <c r="I35" i="13"/>
  <c r="J35" i="13" s="1"/>
  <c r="I34" i="13"/>
  <c r="F125" i="13"/>
  <c r="I125" i="13" s="1"/>
  <c r="J125" i="13" s="1"/>
  <c r="I14" i="13"/>
  <c r="O18" i="13"/>
  <c r="E136" i="13"/>
  <c r="G136" i="13" s="1"/>
  <c r="H158" i="13"/>
  <c r="E173" i="13" s="1"/>
  <c r="G173" i="13" s="1"/>
  <c r="I149" i="13"/>
  <c r="J149" i="13" s="1"/>
  <c r="K149" i="13" s="1"/>
  <c r="H47" i="13"/>
  <c r="G132" i="13"/>
  <c r="P30" i="13"/>
  <c r="P31" i="13" s="1"/>
  <c r="P32" i="13" s="1"/>
  <c r="P33" i="13" s="1"/>
  <c r="P34" i="13" s="1"/>
  <c r="P35" i="13" s="1"/>
  <c r="P36" i="13" s="1"/>
  <c r="P37" i="13" s="1"/>
  <c r="P38" i="13" s="1"/>
  <c r="I13" i="13"/>
  <c r="F124" i="13"/>
  <c r="I124" i="13" s="1"/>
  <c r="J124" i="13" s="1"/>
  <c r="E168" i="13"/>
  <c r="G168" i="13" s="1"/>
  <c r="F88" i="13"/>
  <c r="I88" i="13" s="1"/>
  <c r="J88" i="13" s="1"/>
  <c r="I17" i="13"/>
  <c r="F94" i="13"/>
  <c r="I94" i="13" s="1"/>
  <c r="J94" i="13" s="1"/>
  <c r="F118" i="13"/>
  <c r="I118" i="13" s="1"/>
  <c r="J118" i="13" s="1"/>
  <c r="I30" i="13"/>
  <c r="I48" i="13"/>
  <c r="J48" i="13" s="1"/>
  <c r="K48" i="13" s="1"/>
  <c r="O14" i="13"/>
  <c r="P14" i="13" s="1"/>
  <c r="P15" i="13" s="1"/>
  <c r="P16" i="13" s="1"/>
  <c r="J22" i="13"/>
  <c r="G159" i="13"/>
  <c r="F159" i="13" s="1"/>
  <c r="I159" i="13" s="1"/>
  <c r="J159" i="13" s="1"/>
  <c r="G152" i="13"/>
  <c r="F152" i="13" s="1"/>
  <c r="I152" i="13" s="1"/>
  <c r="J152" i="13" s="1"/>
  <c r="E107" i="13"/>
  <c r="G107" i="13" s="1"/>
  <c r="E170" i="13"/>
  <c r="G170" i="13" s="1"/>
  <c r="S46" i="13"/>
  <c r="I33" i="13"/>
  <c r="E104" i="13"/>
  <c r="G104" i="13" s="1"/>
  <c r="E103" i="13"/>
  <c r="E139" i="13"/>
  <c r="G139" i="13" s="1"/>
  <c r="I37" i="13"/>
  <c r="J37" i="13" s="1"/>
  <c r="E171" i="13"/>
  <c r="G171" i="13" s="1"/>
  <c r="G150" i="13"/>
  <c r="F91" i="13"/>
  <c r="I91" i="13" s="1"/>
  <c r="J91" i="13" s="1"/>
  <c r="E109" i="13"/>
  <c r="G109" i="13" s="1"/>
  <c r="F93" i="13"/>
  <c r="I93" i="13" s="1"/>
  <c r="J93" i="13" s="1"/>
  <c r="E134" i="13"/>
  <c r="G134" i="13" s="1"/>
  <c r="H151" i="13"/>
  <c r="I47" i="13"/>
  <c r="I29" i="13"/>
  <c r="I21" i="13"/>
  <c r="J21" i="13" s="1"/>
  <c r="E108" i="13"/>
  <c r="G108" i="13" s="1"/>
  <c r="I18" i="13"/>
  <c r="F123" i="13"/>
  <c r="I123" i="13" s="1"/>
  <c r="J123" i="13" s="1"/>
  <c r="E110" i="13"/>
  <c r="G110" i="13" s="1"/>
  <c r="E141" i="13"/>
  <c r="G141" i="13" s="1"/>
  <c r="E106" i="13"/>
  <c r="G106" i="13" s="1"/>
  <c r="F90" i="13"/>
  <c r="I90" i="13" s="1"/>
  <c r="J90" i="13" s="1"/>
  <c r="E105" i="13"/>
  <c r="G105" i="13" s="1"/>
  <c r="G151" i="13"/>
  <c r="E137" i="13"/>
  <c r="G137" i="13" s="1"/>
  <c r="H150" i="13"/>
  <c r="G155" i="13"/>
  <c r="F155" i="13" s="1"/>
  <c r="I155" i="13" s="1"/>
  <c r="J155" i="13" s="1"/>
  <c r="G154" i="13"/>
  <c r="F154" i="13" s="1"/>
  <c r="I154" i="13" s="1"/>
  <c r="J154" i="13" s="1"/>
  <c r="F92" i="13"/>
  <c r="I92" i="13" s="1"/>
  <c r="J92" i="13" s="1"/>
  <c r="E138" i="13"/>
  <c r="G138" i="13" s="1"/>
  <c r="F86" i="13"/>
  <c r="F122" i="13"/>
  <c r="I122" i="13" s="1"/>
  <c r="J122" i="13" s="1"/>
  <c r="E140" i="13"/>
  <c r="G140" i="13" s="1"/>
  <c r="E169" i="13"/>
  <c r="G169" i="13" s="1"/>
  <c r="G153" i="13"/>
  <c r="F153" i="13" s="1"/>
  <c r="I153" i="13" s="1"/>
  <c r="J153" i="13" s="1"/>
  <c r="E133" i="13"/>
  <c r="G133" i="13" s="1"/>
  <c r="F155" i="12"/>
  <c r="I155" i="12" s="1"/>
  <c r="J155" i="12" s="1"/>
  <c r="H157" i="12"/>
  <c r="E170" i="12"/>
  <c r="G170" i="12" s="1"/>
  <c r="B86" i="12"/>
  <c r="B87" i="12" s="1"/>
  <c r="B88" i="12" s="1"/>
  <c r="G164" i="12"/>
  <c r="G158" i="12"/>
  <c r="F158" i="12" s="1"/>
  <c r="I158" i="12" s="1"/>
  <c r="J158" i="12" s="1"/>
  <c r="F91" i="12"/>
  <c r="I91" i="12" s="1"/>
  <c r="J91" i="12" s="1"/>
  <c r="I32" i="12"/>
  <c r="J32" i="12" s="1"/>
  <c r="O15" i="12"/>
  <c r="J38" i="12"/>
  <c r="I36" i="12"/>
  <c r="J36" i="12" s="1"/>
  <c r="H47" i="12"/>
  <c r="I13" i="12"/>
  <c r="B13" i="12"/>
  <c r="B14" i="12" s="1"/>
  <c r="B15" i="12" s="1"/>
  <c r="B16" i="12" s="1"/>
  <c r="B17" i="12" s="1"/>
  <c r="B18" i="12" s="1"/>
  <c r="B19" i="12" s="1"/>
  <c r="B20" i="12" s="1"/>
  <c r="B21" i="12" s="1"/>
  <c r="B22" i="12" s="1"/>
  <c r="O36" i="12"/>
  <c r="O21" i="12"/>
  <c r="J22" i="12"/>
  <c r="I21" i="12"/>
  <c r="J21" i="12" s="1"/>
  <c r="O20" i="12"/>
  <c r="G100" i="12"/>
  <c r="K118" i="9"/>
  <c r="E169" i="9"/>
  <c r="G169" i="9" s="1"/>
  <c r="F158" i="9"/>
  <c r="I158" i="9" s="1"/>
  <c r="J158" i="9" s="1"/>
  <c r="E170" i="9"/>
  <c r="G170" i="9" s="1"/>
  <c r="F151" i="9"/>
  <c r="F154" i="9"/>
  <c r="I154" i="9" s="1"/>
  <c r="J154" i="9" s="1"/>
  <c r="G101" i="9"/>
  <c r="G111" i="9" s="1"/>
  <c r="F111" i="9"/>
  <c r="E171" i="9"/>
  <c r="G171" i="9" s="1"/>
  <c r="I21" i="9"/>
  <c r="J21" i="9" s="1"/>
  <c r="I17" i="9"/>
  <c r="I30" i="9"/>
  <c r="I48" i="9"/>
  <c r="J48" i="9" s="1"/>
  <c r="I32" i="9"/>
  <c r="I15" i="9"/>
  <c r="I19" i="9"/>
  <c r="I16" i="9"/>
  <c r="J22" i="9"/>
  <c r="O30" i="9"/>
  <c r="P30" i="9" s="1"/>
  <c r="P31" i="9" s="1"/>
  <c r="B29" i="9"/>
  <c r="B30" i="9" s="1"/>
  <c r="B31" i="9" s="1"/>
  <c r="B32" i="9" s="1"/>
  <c r="B33" i="9" s="1"/>
  <c r="B34" i="9" s="1"/>
  <c r="B35" i="9" s="1"/>
  <c r="B36" i="9" s="1"/>
  <c r="B37" i="9" s="1"/>
  <c r="B38" i="9" s="1"/>
  <c r="I20" i="4"/>
  <c r="J20" i="4" s="1"/>
  <c r="I35" i="4"/>
  <c r="J35" i="4" s="1"/>
  <c r="E170" i="4"/>
  <c r="G170" i="4" s="1"/>
  <c r="E169" i="4"/>
  <c r="G169" i="4" s="1"/>
  <c r="I21" i="4"/>
  <c r="J21" i="4" s="1"/>
  <c r="F154" i="4"/>
  <c r="I154" i="4" s="1"/>
  <c r="J154" i="4" s="1"/>
  <c r="I36" i="4"/>
  <c r="J36" i="4" s="1"/>
  <c r="I37" i="4"/>
  <c r="J37" i="4" s="1"/>
  <c r="O37" i="4"/>
  <c r="I82" i="4"/>
  <c r="J82" i="4" s="1"/>
  <c r="K82" i="4" s="1"/>
  <c r="I113" i="4"/>
  <c r="J113" i="4" s="1"/>
  <c r="K113" i="4" s="1"/>
  <c r="G138" i="4"/>
  <c r="G107" i="4"/>
  <c r="F138" i="4"/>
  <c r="F107" i="4"/>
  <c r="Z116" i="12" l="1"/>
  <c r="Z85" i="12"/>
  <c r="AA85" i="12"/>
  <c r="AB85" i="12" s="1"/>
  <c r="AC85" i="12" s="1"/>
  <c r="AA116" i="12"/>
  <c r="AB116" i="12" s="1"/>
  <c r="AC116" i="12" s="1"/>
  <c r="M53" i="9"/>
  <c r="K87" i="9"/>
  <c r="AA87" i="9"/>
  <c r="Z86" i="9"/>
  <c r="AA86" i="9"/>
  <c r="AB86" i="9" s="1"/>
  <c r="AC86" i="9" s="1"/>
  <c r="Z150" i="9"/>
  <c r="AA150" i="9"/>
  <c r="AB150" i="9" s="1"/>
  <c r="AC150" i="9" s="1"/>
  <c r="AA119" i="9"/>
  <c r="Z118" i="9"/>
  <c r="AA118" i="9"/>
  <c r="K114" i="4"/>
  <c r="K115" i="4" s="1"/>
  <c r="AA114" i="4"/>
  <c r="Z113" i="4"/>
  <c r="AA113" i="4"/>
  <c r="K83" i="4"/>
  <c r="AA83" i="4" s="1"/>
  <c r="Z82" i="4"/>
  <c r="AA82" i="4"/>
  <c r="M54" i="13"/>
  <c r="L55" i="13"/>
  <c r="K55" i="13"/>
  <c r="K53" i="13"/>
  <c r="L53" i="13"/>
  <c r="L52" i="13"/>
  <c r="K52" i="13"/>
  <c r="M52" i="13" s="1"/>
  <c r="K51" i="13"/>
  <c r="L51" i="13"/>
  <c r="K50" i="13"/>
  <c r="L50" i="13"/>
  <c r="L49" i="13"/>
  <c r="K49" i="13"/>
  <c r="M56" i="12"/>
  <c r="L55" i="12"/>
  <c r="K55" i="12"/>
  <c r="J49" i="12"/>
  <c r="K49" i="12" s="1"/>
  <c r="K54" i="12"/>
  <c r="L54" i="12"/>
  <c r="M52" i="12"/>
  <c r="L53" i="12"/>
  <c r="K53" i="12"/>
  <c r="J51" i="12"/>
  <c r="L50" i="12"/>
  <c r="K50" i="12"/>
  <c r="E166" i="12"/>
  <c r="G166" i="12" s="1"/>
  <c r="F150" i="12"/>
  <c r="I150" i="12" s="1"/>
  <c r="J150" i="12" s="1"/>
  <c r="E165" i="12"/>
  <c r="G165" i="12" s="1"/>
  <c r="B89" i="12"/>
  <c r="B90" i="12" s="1"/>
  <c r="B91" i="12" s="1"/>
  <c r="B92" i="12" s="1"/>
  <c r="B93" i="12" s="1"/>
  <c r="B94" i="12" s="1"/>
  <c r="G110" i="12"/>
  <c r="M56" i="9"/>
  <c r="K55" i="9"/>
  <c r="L55" i="9"/>
  <c r="M54" i="9"/>
  <c r="K52" i="9"/>
  <c r="L52" i="9"/>
  <c r="K51" i="9"/>
  <c r="L51" i="9"/>
  <c r="M50" i="9"/>
  <c r="L49" i="9"/>
  <c r="K49" i="9"/>
  <c r="P32" i="9"/>
  <c r="P33" i="9" s="1"/>
  <c r="P34" i="9" s="1"/>
  <c r="P35" i="9" s="1"/>
  <c r="P36" i="9" s="1"/>
  <c r="P37" i="9" s="1"/>
  <c r="P38" i="9" s="1"/>
  <c r="M56" i="4"/>
  <c r="K55" i="4"/>
  <c r="L55" i="4"/>
  <c r="K54" i="4"/>
  <c r="L54" i="4"/>
  <c r="F110" i="12"/>
  <c r="G141" i="12"/>
  <c r="F141" i="12"/>
  <c r="B150" i="9"/>
  <c r="B151" i="9" s="1"/>
  <c r="B152" i="9" s="1"/>
  <c r="B153" i="9" s="1"/>
  <c r="B154" i="9" s="1"/>
  <c r="B155" i="9" s="1"/>
  <c r="B156" i="9" s="1"/>
  <c r="B157" i="9" s="1"/>
  <c r="B158" i="9" s="1"/>
  <c r="B159" i="9" s="1"/>
  <c r="J47" i="9"/>
  <c r="L47" i="9" s="1"/>
  <c r="I117" i="13"/>
  <c r="J117" i="13" s="1"/>
  <c r="K117" i="13" s="1"/>
  <c r="J19" i="13"/>
  <c r="K86" i="12"/>
  <c r="P14" i="12"/>
  <c r="P15" i="12" s="1"/>
  <c r="P16" i="12" s="1"/>
  <c r="P17" i="12" s="1"/>
  <c r="P18" i="12" s="1"/>
  <c r="P19" i="12" s="1"/>
  <c r="P20" i="12" s="1"/>
  <c r="P21" i="12" s="1"/>
  <c r="P22" i="12" s="1"/>
  <c r="I57" i="9"/>
  <c r="K88" i="9"/>
  <c r="J13" i="9"/>
  <c r="K13" i="9" s="1"/>
  <c r="Z13" i="9" s="1"/>
  <c r="J17" i="9"/>
  <c r="F161" i="9"/>
  <c r="F162" i="9" s="1"/>
  <c r="J30" i="9"/>
  <c r="P20" i="9"/>
  <c r="P21" i="9" s="1"/>
  <c r="P22" i="9" s="1"/>
  <c r="J29" i="9"/>
  <c r="K29" i="9" s="1"/>
  <c r="I146" i="4"/>
  <c r="J146" i="4" s="1"/>
  <c r="K146" i="4" s="1"/>
  <c r="F157" i="4"/>
  <c r="F158" i="4" s="1"/>
  <c r="P47" i="12"/>
  <c r="Z29" i="12"/>
  <c r="W29" i="12"/>
  <c r="AM29" i="12" s="1"/>
  <c r="K31" i="12"/>
  <c r="F127" i="12"/>
  <c r="F128" i="12" s="1"/>
  <c r="K117" i="12"/>
  <c r="V29" i="12"/>
  <c r="AG29" i="12" s="1"/>
  <c r="G160" i="12"/>
  <c r="G161" i="12" s="1"/>
  <c r="P48" i="12"/>
  <c r="P36" i="12"/>
  <c r="P37" i="12" s="1"/>
  <c r="P38" i="12" s="1"/>
  <c r="B117" i="12"/>
  <c r="B118" i="12" s="1"/>
  <c r="B119" i="12" s="1"/>
  <c r="B120" i="12" s="1"/>
  <c r="B121" i="12" s="1"/>
  <c r="B122" i="12" s="1"/>
  <c r="B123" i="12" s="1"/>
  <c r="B124" i="12" s="1"/>
  <c r="B125" i="12" s="1"/>
  <c r="AA29" i="12"/>
  <c r="F96" i="12"/>
  <c r="F97" i="12" s="1"/>
  <c r="K48" i="12"/>
  <c r="M48" i="12" s="1"/>
  <c r="G161" i="13"/>
  <c r="G162" i="13" s="1"/>
  <c r="F128" i="13"/>
  <c r="F129" i="13" s="1"/>
  <c r="F97" i="13"/>
  <c r="F98" i="13" s="1"/>
  <c r="P17" i="13"/>
  <c r="P18" i="13" s="1"/>
  <c r="P19" i="13" s="1"/>
  <c r="P20" i="13" s="1"/>
  <c r="P21" i="13" s="1"/>
  <c r="P22" i="13" s="1"/>
  <c r="J14" i="13"/>
  <c r="J34" i="13"/>
  <c r="F158" i="13"/>
  <c r="I158" i="13" s="1"/>
  <c r="J158" i="13" s="1"/>
  <c r="I57" i="13"/>
  <c r="L48" i="13"/>
  <c r="M48" i="13" s="1"/>
  <c r="J47" i="13"/>
  <c r="J57" i="13" s="1"/>
  <c r="H57" i="13"/>
  <c r="E174" i="13"/>
  <c r="G174" i="13" s="1"/>
  <c r="J13" i="13"/>
  <c r="K13" i="13" s="1"/>
  <c r="Z13" i="13" s="1"/>
  <c r="J17" i="13"/>
  <c r="B118" i="13"/>
  <c r="B119" i="13" s="1"/>
  <c r="B120" i="13" s="1"/>
  <c r="B121" i="13" s="1"/>
  <c r="B122" i="13" s="1"/>
  <c r="B123" i="13" s="1"/>
  <c r="B124" i="13" s="1"/>
  <c r="B125" i="13" s="1"/>
  <c r="B126" i="13" s="1"/>
  <c r="J30" i="13"/>
  <c r="F151" i="13"/>
  <c r="I151" i="13" s="1"/>
  <c r="J151" i="13" s="1"/>
  <c r="G142" i="13"/>
  <c r="J29" i="13"/>
  <c r="K29" i="13" s="1"/>
  <c r="I86" i="13"/>
  <c r="J86" i="13" s="1"/>
  <c r="K86" i="13" s="1"/>
  <c r="B86" i="13"/>
  <c r="B87" i="13" s="1"/>
  <c r="B88" i="13" s="1"/>
  <c r="B89" i="13" s="1"/>
  <c r="B90" i="13" s="1"/>
  <c r="B91" i="13" s="1"/>
  <c r="B92" i="13" s="1"/>
  <c r="B93" i="13" s="1"/>
  <c r="B94" i="13" s="1"/>
  <c r="B95" i="13" s="1"/>
  <c r="G103" i="13"/>
  <c r="G111" i="13" s="1"/>
  <c r="F111" i="13"/>
  <c r="E166" i="13"/>
  <c r="G166" i="13" s="1"/>
  <c r="F150" i="13"/>
  <c r="F142" i="13"/>
  <c r="E167" i="13"/>
  <c r="G167" i="13" s="1"/>
  <c r="J18" i="13"/>
  <c r="J33" i="13"/>
  <c r="E172" i="12"/>
  <c r="G172" i="12" s="1"/>
  <c r="F157" i="12"/>
  <c r="I157" i="12" s="1"/>
  <c r="J157" i="12" s="1"/>
  <c r="E173" i="12"/>
  <c r="G173" i="12" s="1"/>
  <c r="B149" i="12"/>
  <c r="I149" i="12"/>
  <c r="J149" i="12" s="1"/>
  <c r="K149" i="12" s="1"/>
  <c r="L30" i="12"/>
  <c r="Q30" i="12" s="1"/>
  <c r="S30" i="12" s="1"/>
  <c r="U30" i="12" s="1"/>
  <c r="W30" i="12" s="1"/>
  <c r="AA30" i="12"/>
  <c r="AB30" i="12" s="1"/>
  <c r="L29" i="12"/>
  <c r="I57" i="12"/>
  <c r="H57" i="12"/>
  <c r="J47" i="12"/>
  <c r="J13" i="12"/>
  <c r="K13" i="12" s="1"/>
  <c r="K119" i="9"/>
  <c r="F175" i="9"/>
  <c r="G165" i="9"/>
  <c r="G175" i="9" s="1"/>
  <c r="I151" i="9"/>
  <c r="J151" i="9" s="1"/>
  <c r="K151" i="9" s="1"/>
  <c r="L48" i="9"/>
  <c r="K48" i="9"/>
  <c r="J32" i="9"/>
  <c r="J16" i="9"/>
  <c r="J19" i="9"/>
  <c r="J15" i="9"/>
  <c r="H57" i="9"/>
  <c r="G171" i="4"/>
  <c r="B154" i="4"/>
  <c r="B155" i="4" s="1"/>
  <c r="F171" i="4"/>
  <c r="K84" i="4"/>
  <c r="M55" i="13" l="1"/>
  <c r="Z117" i="13"/>
  <c r="AA117" i="13"/>
  <c r="AB117" i="13" s="1"/>
  <c r="AC117" i="13" s="1"/>
  <c r="Z86" i="13"/>
  <c r="AA86" i="13"/>
  <c r="AB86" i="13" s="1"/>
  <c r="AC86" i="13" s="1"/>
  <c r="Z86" i="12"/>
  <c r="AA118" i="12"/>
  <c r="Z117" i="12"/>
  <c r="AA86" i="12"/>
  <c r="Z149" i="12"/>
  <c r="AA150" i="12"/>
  <c r="AA149" i="12"/>
  <c r="AB149" i="12" s="1"/>
  <c r="AC149" i="12" s="1"/>
  <c r="AA117" i="12"/>
  <c r="L49" i="12"/>
  <c r="M49" i="12" s="1"/>
  <c r="Z151" i="9"/>
  <c r="AA151" i="9"/>
  <c r="Z119" i="9"/>
  <c r="AB119" i="9" s="1"/>
  <c r="Z88" i="9"/>
  <c r="AB118" i="9"/>
  <c r="AC118" i="9" s="1"/>
  <c r="AC119" i="9" s="1"/>
  <c r="Z87" i="9"/>
  <c r="AB87" i="9" s="1"/>
  <c r="AC87" i="9" s="1"/>
  <c r="AA88" i="9"/>
  <c r="AA84" i="4"/>
  <c r="Z83" i="4"/>
  <c r="AB83" i="4" s="1"/>
  <c r="Z146" i="4"/>
  <c r="AA146" i="4"/>
  <c r="AA116" i="4"/>
  <c r="Z115" i="4"/>
  <c r="Z84" i="4"/>
  <c r="AB82" i="4"/>
  <c r="AC82" i="4" s="1"/>
  <c r="AB113" i="4"/>
  <c r="AC113" i="4" s="1"/>
  <c r="AA115" i="4"/>
  <c r="Z114" i="4"/>
  <c r="AB114" i="4" s="1"/>
  <c r="M53" i="13"/>
  <c r="M49" i="13"/>
  <c r="M51" i="13"/>
  <c r="M50" i="13"/>
  <c r="M55" i="12"/>
  <c r="M54" i="12"/>
  <c r="M50" i="12"/>
  <c r="M53" i="12"/>
  <c r="K51" i="12"/>
  <c r="L51" i="12"/>
  <c r="AA31" i="12"/>
  <c r="P49" i="12"/>
  <c r="B150" i="12"/>
  <c r="B151" i="12" s="1"/>
  <c r="B152" i="12" s="1"/>
  <c r="B153" i="12" s="1"/>
  <c r="B154" i="12" s="1"/>
  <c r="B155" i="12" s="1"/>
  <c r="B156" i="12" s="1"/>
  <c r="B157" i="12" s="1"/>
  <c r="B158" i="12" s="1"/>
  <c r="M55" i="9"/>
  <c r="M49" i="9"/>
  <c r="M52" i="9"/>
  <c r="M51" i="9"/>
  <c r="K30" i="9"/>
  <c r="P48" i="9" s="1"/>
  <c r="M55" i="4"/>
  <c r="M54" i="4"/>
  <c r="K118" i="13"/>
  <c r="K87" i="12"/>
  <c r="K47" i="9"/>
  <c r="M47" i="9" s="1"/>
  <c r="M48" i="9"/>
  <c r="L31" i="12"/>
  <c r="Q31" i="12" s="1"/>
  <c r="S31" i="12" s="1"/>
  <c r="U31" i="12" s="1"/>
  <c r="W31" i="12" s="1"/>
  <c r="Z31" i="12"/>
  <c r="AL29" i="12"/>
  <c r="AN29" i="12" s="1"/>
  <c r="AO29" i="12" s="1"/>
  <c r="K32" i="12"/>
  <c r="P50" i="12" s="1"/>
  <c r="AM30" i="12"/>
  <c r="AA13" i="9"/>
  <c r="AB13" i="9" s="1"/>
  <c r="AC13" i="9" s="1"/>
  <c r="L30" i="9"/>
  <c r="Q30" i="9" s="1"/>
  <c r="S30" i="9" s="1"/>
  <c r="T30" i="9" s="1"/>
  <c r="V30" i="9" s="1"/>
  <c r="K89" i="9"/>
  <c r="AA89" i="9" s="1"/>
  <c r="W13" i="9"/>
  <c r="AM13" i="9" s="1"/>
  <c r="V13" i="9"/>
  <c r="AF13" i="9" s="1"/>
  <c r="Q47" i="9"/>
  <c r="L13" i="9"/>
  <c r="K31" i="9"/>
  <c r="P49" i="9" s="1"/>
  <c r="P47" i="9"/>
  <c r="AA29" i="9"/>
  <c r="Z29" i="9"/>
  <c r="L29" i="9"/>
  <c r="W29" i="9"/>
  <c r="V29" i="9"/>
  <c r="K14" i="9"/>
  <c r="K147" i="4"/>
  <c r="K118" i="12"/>
  <c r="AF29" i="12"/>
  <c r="AH29" i="12" s="1"/>
  <c r="AI29" i="12" s="1"/>
  <c r="AB29" i="12"/>
  <c r="AC29" i="12" s="1"/>
  <c r="AC30" i="12" s="1"/>
  <c r="G174" i="12"/>
  <c r="T30" i="12"/>
  <c r="V30" i="12" s="1"/>
  <c r="AG30" i="12" s="1"/>
  <c r="F160" i="12"/>
  <c r="F161" i="12" s="1"/>
  <c r="F161" i="13"/>
  <c r="F162" i="13" s="1"/>
  <c r="V13" i="13"/>
  <c r="AG13" i="13" s="1"/>
  <c r="W13" i="13"/>
  <c r="AL13" i="13" s="1"/>
  <c r="K47" i="13"/>
  <c r="K14" i="13"/>
  <c r="K15" i="13" s="1"/>
  <c r="L13" i="13"/>
  <c r="AA13" i="13"/>
  <c r="AB13" i="13" s="1"/>
  <c r="AC13" i="13" s="1"/>
  <c r="Q47" i="13"/>
  <c r="L47" i="13"/>
  <c r="L29" i="13"/>
  <c r="Z29" i="13"/>
  <c r="W29" i="13"/>
  <c r="P47" i="13"/>
  <c r="V29" i="13"/>
  <c r="AA29" i="13"/>
  <c r="K30" i="13"/>
  <c r="K87" i="13"/>
  <c r="AA87" i="13" s="1"/>
  <c r="I150" i="13"/>
  <c r="J150" i="13" s="1"/>
  <c r="K150" i="13" s="1"/>
  <c r="B150" i="13"/>
  <c r="B151" i="13" s="1"/>
  <c r="B152" i="13" s="1"/>
  <c r="B153" i="13" s="1"/>
  <c r="B154" i="13" s="1"/>
  <c r="B155" i="13" s="1"/>
  <c r="B156" i="13" s="1"/>
  <c r="B157" i="13" s="1"/>
  <c r="B158" i="13" s="1"/>
  <c r="B159" i="13" s="1"/>
  <c r="G165" i="13"/>
  <c r="G175" i="13" s="1"/>
  <c r="F175" i="13"/>
  <c r="F174" i="12"/>
  <c r="K150" i="12"/>
  <c r="W13" i="12"/>
  <c r="Q47" i="12"/>
  <c r="S47" i="12" s="1"/>
  <c r="L13" i="12"/>
  <c r="Z13" i="12"/>
  <c r="V13" i="12"/>
  <c r="AA13" i="12"/>
  <c r="K14" i="12"/>
  <c r="J57" i="12"/>
  <c r="L47" i="12"/>
  <c r="K47" i="12"/>
  <c r="AL30" i="12"/>
  <c r="K120" i="9"/>
  <c r="K152" i="9"/>
  <c r="J57" i="9"/>
  <c r="K85" i="4"/>
  <c r="AA85" i="4" s="1"/>
  <c r="K116" i="4"/>
  <c r="AC114" i="4" l="1"/>
  <c r="AB84" i="4"/>
  <c r="T47" i="13"/>
  <c r="Z118" i="13"/>
  <c r="Z87" i="13"/>
  <c r="AB87" i="13" s="1"/>
  <c r="AC87" i="13" s="1"/>
  <c r="Z150" i="13"/>
  <c r="AA150" i="13"/>
  <c r="AB150" i="13" s="1"/>
  <c r="AC150" i="13" s="1"/>
  <c r="AA118" i="13"/>
  <c r="K88" i="12"/>
  <c r="AA88" i="12"/>
  <c r="Z87" i="12"/>
  <c r="AB87" i="12" s="1"/>
  <c r="AB117" i="12"/>
  <c r="AC117" i="12" s="1"/>
  <c r="AB86" i="12"/>
  <c r="AC86" i="12" s="1"/>
  <c r="Z118" i="12"/>
  <c r="AB118" i="12" s="1"/>
  <c r="AA87" i="12"/>
  <c r="Z150" i="12"/>
  <c r="AB150" i="12" s="1"/>
  <c r="AC150" i="12" s="1"/>
  <c r="Z30" i="9"/>
  <c r="AB88" i="9"/>
  <c r="AC88" i="9" s="1"/>
  <c r="Z152" i="9"/>
  <c r="AB152" i="9" s="1"/>
  <c r="Z120" i="9"/>
  <c r="AB29" i="9"/>
  <c r="AC29" i="9" s="1"/>
  <c r="AA120" i="9"/>
  <c r="Z89" i="9"/>
  <c r="AB89" i="9" s="1"/>
  <c r="AA90" i="9"/>
  <c r="AB151" i="9"/>
  <c r="AC151" i="9" s="1"/>
  <c r="AA152" i="9"/>
  <c r="Z147" i="4"/>
  <c r="AB115" i="4"/>
  <c r="AC115" i="4" s="1"/>
  <c r="Z116" i="4"/>
  <c r="AB116" i="4" s="1"/>
  <c r="AA117" i="4"/>
  <c r="Z85" i="4"/>
  <c r="AB85" i="4" s="1"/>
  <c r="AA147" i="4"/>
  <c r="AC83" i="4"/>
  <c r="AC84" i="4" s="1"/>
  <c r="AC85" i="4" s="1"/>
  <c r="AB146" i="4"/>
  <c r="AC146" i="4" s="1"/>
  <c r="K119" i="13"/>
  <c r="K16" i="13"/>
  <c r="Z16" i="13" s="1"/>
  <c r="Q49" i="13"/>
  <c r="M47" i="13"/>
  <c r="AB31" i="12"/>
  <c r="AC31" i="12" s="1"/>
  <c r="M51" i="12"/>
  <c r="AA30" i="9"/>
  <c r="AB30" i="9" s="1"/>
  <c r="AC30" i="9" s="1"/>
  <c r="AL13" i="9"/>
  <c r="L57" i="9"/>
  <c r="G59" i="9" s="1"/>
  <c r="K33" i="12"/>
  <c r="T31" i="12"/>
  <c r="V31" i="12" s="1"/>
  <c r="AF31" i="12" s="1"/>
  <c r="U30" i="9"/>
  <c r="W30" i="9" s="1"/>
  <c r="AM30" i="9" s="1"/>
  <c r="AM13" i="13"/>
  <c r="AN13" i="13" s="1"/>
  <c r="AO13" i="13" s="1"/>
  <c r="Z14" i="13"/>
  <c r="AA32" i="12"/>
  <c r="AN30" i="12"/>
  <c r="AO30" i="12" s="1"/>
  <c r="L32" i="12"/>
  <c r="Q32" i="12" s="1"/>
  <c r="S32" i="12" s="1"/>
  <c r="Z32" i="12"/>
  <c r="S47" i="9"/>
  <c r="AA31" i="9"/>
  <c r="AG13" i="9"/>
  <c r="AH13" i="9" s="1"/>
  <c r="AI13" i="9" s="1"/>
  <c r="Z31" i="9"/>
  <c r="AG29" i="9"/>
  <c r="AF29" i="9"/>
  <c r="AR13" i="9"/>
  <c r="L14" i="9"/>
  <c r="Q14" i="9" s="1"/>
  <c r="S14" i="9" s="1"/>
  <c r="Q48" i="9"/>
  <c r="AL29" i="9"/>
  <c r="AM29" i="9"/>
  <c r="Z14" i="9"/>
  <c r="K90" i="9"/>
  <c r="K15" i="9"/>
  <c r="K32" i="9"/>
  <c r="P50" i="9" s="1"/>
  <c r="L31" i="9"/>
  <c r="Q31" i="9" s="1"/>
  <c r="S31" i="9" s="1"/>
  <c r="U31" i="9" s="1"/>
  <c r="W31" i="9" s="1"/>
  <c r="AA14" i="9"/>
  <c r="K148" i="4"/>
  <c r="AA148" i="4" s="1"/>
  <c r="K119" i="12"/>
  <c r="AF30" i="12"/>
  <c r="AH30" i="12" s="1"/>
  <c r="AI30" i="12" s="1"/>
  <c r="AF13" i="13"/>
  <c r="AH13" i="13" s="1"/>
  <c r="AI13" i="13" s="1"/>
  <c r="Q48" i="13"/>
  <c r="L14" i="13"/>
  <c r="Q14" i="13" s="1"/>
  <c r="S14" i="13" s="1"/>
  <c r="U14" i="13" s="1"/>
  <c r="W14" i="13" s="1"/>
  <c r="AM14" i="13" s="1"/>
  <c r="S47" i="13"/>
  <c r="Z15" i="13"/>
  <c r="L15" i="13"/>
  <c r="Q15" i="13" s="1"/>
  <c r="S15" i="13" s="1"/>
  <c r="T15" i="13" s="1"/>
  <c r="V15" i="13" s="1"/>
  <c r="AF15" i="13" s="1"/>
  <c r="AA15" i="13"/>
  <c r="AA14" i="13"/>
  <c r="K57" i="13"/>
  <c r="L57" i="13"/>
  <c r="G59" i="13" s="1"/>
  <c r="K17" i="13"/>
  <c r="Q51" i="13" s="1"/>
  <c r="Z30" i="13"/>
  <c r="L30" i="13"/>
  <c r="Q30" i="13" s="1"/>
  <c r="S30" i="13" s="1"/>
  <c r="P48" i="13"/>
  <c r="K31" i="13"/>
  <c r="P49" i="13" s="1"/>
  <c r="K120" i="13"/>
  <c r="AF29" i="13"/>
  <c r="AG29" i="13"/>
  <c r="AL29" i="13"/>
  <c r="AM29" i="13"/>
  <c r="AB29" i="13"/>
  <c r="AC29" i="13" s="1"/>
  <c r="AR13" i="13" s="1"/>
  <c r="K151" i="13"/>
  <c r="AA151" i="13" s="1"/>
  <c r="AA30" i="13"/>
  <c r="K88" i="13"/>
  <c r="K151" i="12"/>
  <c r="AA151" i="12" s="1"/>
  <c r="L57" i="12"/>
  <c r="G59" i="12" s="1"/>
  <c r="AL31" i="12"/>
  <c r="Q48" i="12"/>
  <c r="L14" i="12"/>
  <c r="Q14" i="12" s="1"/>
  <c r="S14" i="12" s="1"/>
  <c r="Z14" i="12"/>
  <c r="K15" i="12"/>
  <c r="Q49" i="12" s="1"/>
  <c r="T49" i="12" s="1"/>
  <c r="AM31" i="12"/>
  <c r="AF13" i="12"/>
  <c r="AG13" i="12"/>
  <c r="AB13" i="12"/>
  <c r="AC13" i="12" s="1"/>
  <c r="AR13" i="12" s="1"/>
  <c r="AA14" i="12"/>
  <c r="AL13" i="12"/>
  <c r="AM13" i="12"/>
  <c r="K57" i="12"/>
  <c r="M47" i="12"/>
  <c r="K121" i="9"/>
  <c r="AA121" i="9" s="1"/>
  <c r="K153" i="9"/>
  <c r="K57" i="9"/>
  <c r="AF30" i="9"/>
  <c r="AG30" i="9"/>
  <c r="AN13" i="9"/>
  <c r="AO13" i="9" s="1"/>
  <c r="K86" i="4"/>
  <c r="AA86" i="4" s="1"/>
  <c r="K117" i="4"/>
  <c r="C18" i="4"/>
  <c r="C17" i="4"/>
  <c r="C16" i="4"/>
  <c r="H15" i="4"/>
  <c r="N15" i="4" s="1"/>
  <c r="C15" i="4"/>
  <c r="H14" i="4"/>
  <c r="M14" i="4" s="1"/>
  <c r="C14" i="4"/>
  <c r="H13" i="4"/>
  <c r="M13" i="4" s="1"/>
  <c r="C13" i="4"/>
  <c r="H12" i="4"/>
  <c r="M12" i="4" s="1"/>
  <c r="H33" i="4"/>
  <c r="N33" i="4" s="1"/>
  <c r="H32" i="4"/>
  <c r="G32" i="4"/>
  <c r="H31" i="4"/>
  <c r="N31" i="4" s="1"/>
  <c r="G31" i="4"/>
  <c r="C31" i="4"/>
  <c r="H30" i="4"/>
  <c r="N30" i="4" s="1"/>
  <c r="G30" i="4"/>
  <c r="C30" i="4"/>
  <c r="H29" i="4"/>
  <c r="G29" i="4"/>
  <c r="C29" i="4"/>
  <c r="H28" i="4"/>
  <c r="N28" i="4" s="1"/>
  <c r="AK34" i="4"/>
  <c r="AE34" i="4"/>
  <c r="Y34" i="4"/>
  <c r="AK33" i="4"/>
  <c r="AE33" i="4"/>
  <c r="Y33" i="4"/>
  <c r="AK32" i="4"/>
  <c r="AE32" i="4"/>
  <c r="Y32" i="4"/>
  <c r="AK31" i="4"/>
  <c r="AE31" i="4"/>
  <c r="Y31" i="4"/>
  <c r="AK30" i="4"/>
  <c r="AE30" i="4"/>
  <c r="Y30" i="4"/>
  <c r="AK29" i="4"/>
  <c r="AE29" i="4"/>
  <c r="Y29" i="4"/>
  <c r="AE19" i="4"/>
  <c r="Y19" i="4"/>
  <c r="AK18" i="4"/>
  <c r="AE18" i="4"/>
  <c r="Y18" i="4"/>
  <c r="AK17" i="4"/>
  <c r="AE17" i="4"/>
  <c r="Y17" i="4"/>
  <c r="AK16" i="4"/>
  <c r="AE16" i="4"/>
  <c r="Y16" i="4"/>
  <c r="AQ15" i="4"/>
  <c r="AK15" i="4"/>
  <c r="AE15" i="4"/>
  <c r="Y15" i="4"/>
  <c r="AQ14" i="4"/>
  <c r="AK14" i="4"/>
  <c r="AE14" i="4"/>
  <c r="Y14" i="4"/>
  <c r="AQ13" i="4"/>
  <c r="AK13" i="4"/>
  <c r="AE13" i="4"/>
  <c r="Y13" i="4"/>
  <c r="I12" i="4"/>
  <c r="J12" i="4" s="1"/>
  <c r="K12" i="4" s="1"/>
  <c r="R28" i="4"/>
  <c r="S28" i="4" s="1"/>
  <c r="I28" i="4"/>
  <c r="J28" i="4" s="1"/>
  <c r="K28" i="4" s="1"/>
  <c r="R12" i="4"/>
  <c r="S12" i="4" s="1"/>
  <c r="E47" i="4"/>
  <c r="F47" i="4"/>
  <c r="E48" i="4"/>
  <c r="F48" i="4"/>
  <c r="R34" i="4"/>
  <c r="M34" i="4"/>
  <c r="R33" i="4"/>
  <c r="R32" i="4"/>
  <c r="R31" i="4"/>
  <c r="R30" i="4"/>
  <c r="R29" i="4"/>
  <c r="S29" i="4" s="1"/>
  <c r="R19" i="4"/>
  <c r="R18" i="4"/>
  <c r="R17" i="4"/>
  <c r="R16" i="4"/>
  <c r="R15" i="4"/>
  <c r="R14" i="4"/>
  <c r="R13" i="4"/>
  <c r="S13" i="4" s="1"/>
  <c r="T13" i="4" s="1"/>
  <c r="AC116" i="4" l="1"/>
  <c r="Z88" i="13"/>
  <c r="L16" i="13"/>
  <c r="Q16" i="13" s="1"/>
  <c r="S16" i="13" s="1"/>
  <c r="U16" i="13" s="1"/>
  <c r="W16" i="13" s="1"/>
  <c r="Z119" i="13"/>
  <c r="AA120" i="13"/>
  <c r="Z120" i="13"/>
  <c r="AB120" i="13" s="1"/>
  <c r="AA88" i="13"/>
  <c r="AB88" i="13" s="1"/>
  <c r="AC88" i="13" s="1"/>
  <c r="AA119" i="13"/>
  <c r="Z151" i="13"/>
  <c r="AB151" i="13" s="1"/>
  <c r="AC151" i="13" s="1"/>
  <c r="S49" i="13"/>
  <c r="AB118" i="13"/>
  <c r="AC118" i="13" s="1"/>
  <c r="Z119" i="12"/>
  <c r="AC118" i="12"/>
  <c r="AA119" i="12"/>
  <c r="AC87" i="12"/>
  <c r="Z151" i="12"/>
  <c r="AB151" i="12" s="1"/>
  <c r="AC151" i="12" s="1"/>
  <c r="K89" i="12"/>
  <c r="Z88" i="12"/>
  <c r="AB88" i="12" s="1"/>
  <c r="AA89" i="12"/>
  <c r="Z90" i="9"/>
  <c r="AB90" i="9" s="1"/>
  <c r="Z153" i="9"/>
  <c r="AB153" i="9" s="1"/>
  <c r="Z121" i="9"/>
  <c r="AB121" i="9" s="1"/>
  <c r="AB120" i="9"/>
  <c r="AC120" i="9" s="1"/>
  <c r="AC121" i="9" s="1"/>
  <c r="AC152" i="9"/>
  <c r="AA153" i="9"/>
  <c r="AC89" i="9"/>
  <c r="AC90" i="9" s="1"/>
  <c r="Z148" i="4"/>
  <c r="AB148" i="4" s="1"/>
  <c r="Z117" i="4"/>
  <c r="AB117" i="4" s="1"/>
  <c r="AC117" i="4" s="1"/>
  <c r="K87" i="4"/>
  <c r="K88" i="4" s="1"/>
  <c r="Z86" i="4"/>
  <c r="AB86" i="4" s="1"/>
  <c r="AC86" i="4" s="1"/>
  <c r="AA87" i="4"/>
  <c r="AB147" i="4"/>
  <c r="AC147" i="4" s="1"/>
  <c r="AA16" i="13"/>
  <c r="AB16" i="13" s="1"/>
  <c r="Q50" i="13"/>
  <c r="T49" i="13"/>
  <c r="K34" i="12"/>
  <c r="L34" i="12" s="1"/>
  <c r="Q34" i="12" s="1"/>
  <c r="S34" i="12" s="1"/>
  <c r="U34" i="12" s="1"/>
  <c r="W34" i="12" s="1"/>
  <c r="AL34" i="12" s="1"/>
  <c r="P51" i="12"/>
  <c r="Z34" i="12"/>
  <c r="S49" i="12"/>
  <c r="AA33" i="12"/>
  <c r="L33" i="12"/>
  <c r="Q33" i="12" s="1"/>
  <c r="S33" i="12" s="1"/>
  <c r="T33" i="12" s="1"/>
  <c r="V33" i="12" s="1"/>
  <c r="AF33" i="12" s="1"/>
  <c r="Z33" i="12"/>
  <c r="AB32" i="12"/>
  <c r="AC32" i="12" s="1"/>
  <c r="AA15" i="9"/>
  <c r="AM31" i="9"/>
  <c r="AL30" i="9"/>
  <c r="AB31" i="9"/>
  <c r="AC31" i="9" s="1"/>
  <c r="AB14" i="13"/>
  <c r="AC14" i="13" s="1"/>
  <c r="AG31" i="12"/>
  <c r="AH31" i="12" s="1"/>
  <c r="AI31" i="12" s="1"/>
  <c r="T31" i="9"/>
  <c r="V31" i="9" s="1"/>
  <c r="AG31" i="9" s="1"/>
  <c r="AB14" i="9"/>
  <c r="AC14" i="9" s="1"/>
  <c r="AR14" i="9" s="1"/>
  <c r="AL14" i="13"/>
  <c r="AN14" i="13" s="1"/>
  <c r="AO14" i="13" s="1"/>
  <c r="T14" i="13"/>
  <c r="V14" i="13" s="1"/>
  <c r="AG14" i="13" s="1"/>
  <c r="T32" i="12"/>
  <c r="V32" i="12" s="1"/>
  <c r="U32" i="12"/>
  <c r="W32" i="12" s="1"/>
  <c r="AH29" i="9"/>
  <c r="AI29" i="9" s="1"/>
  <c r="AS13" i="9" s="1"/>
  <c r="K33" i="9"/>
  <c r="P51" i="9" s="1"/>
  <c r="L15" i="9"/>
  <c r="Q15" i="9" s="1"/>
  <c r="S15" i="9" s="1"/>
  <c r="K16" i="9"/>
  <c r="Z15" i="9"/>
  <c r="K91" i="9"/>
  <c r="AN29" i="9"/>
  <c r="AO29" i="9" s="1"/>
  <c r="AT13" i="9" s="1"/>
  <c r="L32" i="9"/>
  <c r="Q32" i="9" s="1"/>
  <c r="S32" i="9" s="1"/>
  <c r="U32" i="9" s="1"/>
  <c r="W32" i="9" s="1"/>
  <c r="AM32" i="9" s="1"/>
  <c r="T14" i="9"/>
  <c r="V14" i="9" s="1"/>
  <c r="AF14" i="9" s="1"/>
  <c r="U14" i="9"/>
  <c r="W14" i="9" s="1"/>
  <c r="AL14" i="9" s="1"/>
  <c r="AA32" i="9"/>
  <c r="Z32" i="9"/>
  <c r="T48" i="9"/>
  <c r="S48" i="9"/>
  <c r="G40" i="4"/>
  <c r="G41" i="4" s="1"/>
  <c r="K149" i="4"/>
  <c r="AA149" i="4" s="1"/>
  <c r="K120" i="12"/>
  <c r="AN31" i="12"/>
  <c r="AO31" i="12" s="1"/>
  <c r="U15" i="13"/>
  <c r="W15" i="13" s="1"/>
  <c r="AL15" i="13" s="1"/>
  <c r="AB15" i="13"/>
  <c r="M57" i="13"/>
  <c r="AH29" i="13"/>
  <c r="AI29" i="13" s="1"/>
  <c r="AS13" i="13" s="1"/>
  <c r="AB30" i="13"/>
  <c r="AC30" i="13" s="1"/>
  <c r="T16" i="13"/>
  <c r="V16" i="13" s="1"/>
  <c r="L17" i="13"/>
  <c r="Q17" i="13" s="1"/>
  <c r="S17" i="13" s="1"/>
  <c r="Z17" i="13"/>
  <c r="K18" i="13"/>
  <c r="Q52" i="13" s="1"/>
  <c r="AA17" i="13"/>
  <c r="L31" i="13"/>
  <c r="Q31" i="13" s="1"/>
  <c r="S31" i="13" s="1"/>
  <c r="Z31" i="13"/>
  <c r="K32" i="13"/>
  <c r="P50" i="13" s="1"/>
  <c r="S50" i="13" s="1"/>
  <c r="T30" i="13"/>
  <c r="V30" i="13" s="1"/>
  <c r="U30" i="13"/>
  <c r="W30" i="13" s="1"/>
  <c r="K121" i="13"/>
  <c r="S48" i="13"/>
  <c r="T48" i="13"/>
  <c r="K152" i="13"/>
  <c r="AA152" i="13" s="1"/>
  <c r="E59" i="13"/>
  <c r="I59" i="13" s="1"/>
  <c r="M59" i="13" s="1"/>
  <c r="L61" i="13"/>
  <c r="K89" i="13"/>
  <c r="AA89" i="13" s="1"/>
  <c r="AA31" i="13"/>
  <c r="AN29" i="13"/>
  <c r="AO29" i="13" s="1"/>
  <c r="AT13" i="13" s="1"/>
  <c r="K152" i="12"/>
  <c r="AB14" i="12"/>
  <c r="AC14" i="12" s="1"/>
  <c r="AR14" i="12" s="1"/>
  <c r="U14" i="12"/>
  <c r="W14" i="12" s="1"/>
  <c r="T14" i="12"/>
  <c r="V14" i="12" s="1"/>
  <c r="T48" i="12"/>
  <c r="S48" i="12"/>
  <c r="M57" i="12"/>
  <c r="L61" i="12"/>
  <c r="E59" i="12"/>
  <c r="I59" i="12" s="1"/>
  <c r="M59" i="12" s="1"/>
  <c r="AH13" i="12"/>
  <c r="AI13" i="12" s="1"/>
  <c r="AT13" i="12" s="1"/>
  <c r="Z15" i="12"/>
  <c r="L15" i="12"/>
  <c r="Q15" i="12" s="1"/>
  <c r="S15" i="12" s="1"/>
  <c r="K16" i="12"/>
  <c r="Q50" i="12" s="1"/>
  <c r="AA15" i="12"/>
  <c r="AN13" i="12"/>
  <c r="AO13" i="12" s="1"/>
  <c r="AS13" i="12" s="1"/>
  <c r="K122" i="9"/>
  <c r="AA122" i="9" s="1"/>
  <c r="K154" i="9"/>
  <c r="M57" i="9"/>
  <c r="E59" i="9"/>
  <c r="I59" i="9" s="1"/>
  <c r="M59" i="9" s="1"/>
  <c r="L61" i="9"/>
  <c r="AH30" i="9"/>
  <c r="AN30" i="9"/>
  <c r="AL31" i="9"/>
  <c r="N14" i="4"/>
  <c r="O14" i="4" s="1"/>
  <c r="M31" i="4"/>
  <c r="O31" i="4" s="1"/>
  <c r="N19" i="4"/>
  <c r="F19" i="4"/>
  <c r="H53" i="4" s="1"/>
  <c r="J53" i="4" s="1"/>
  <c r="N18" i="4"/>
  <c r="F18" i="4"/>
  <c r="H52" i="4" s="1"/>
  <c r="N17" i="4"/>
  <c r="F17" i="4"/>
  <c r="H51" i="4" s="1"/>
  <c r="N16" i="4"/>
  <c r="F16" i="4"/>
  <c r="M16" i="4"/>
  <c r="U13" i="4"/>
  <c r="M30" i="4"/>
  <c r="O30" i="4" s="1"/>
  <c r="M33" i="4"/>
  <c r="O33" i="4" s="1"/>
  <c r="K118" i="4"/>
  <c r="AA118" i="4" s="1"/>
  <c r="M18" i="4"/>
  <c r="N12" i="4"/>
  <c r="O12" i="4" s="1"/>
  <c r="P12" i="4" s="1"/>
  <c r="M19" i="4"/>
  <c r="F34" i="4"/>
  <c r="I52" i="4" s="1"/>
  <c r="N34" i="4"/>
  <c r="O34" i="4" s="1"/>
  <c r="F29" i="4"/>
  <c r="F33" i="4"/>
  <c r="F14" i="4"/>
  <c r="H48" i="4" s="1"/>
  <c r="F30" i="4"/>
  <c r="I30" i="4" s="1"/>
  <c r="T29" i="4"/>
  <c r="U29" i="4"/>
  <c r="U12" i="4"/>
  <c r="W12" i="4" s="1"/>
  <c r="T12" i="4"/>
  <c r="V12" i="4" s="1"/>
  <c r="U28" i="4"/>
  <c r="W28" i="4" s="1"/>
  <c r="T28" i="4"/>
  <c r="V28" i="4" s="1"/>
  <c r="F31" i="4"/>
  <c r="I49" i="4" s="1"/>
  <c r="F15" i="4"/>
  <c r="H49" i="4" s="1"/>
  <c r="J49" i="4" s="1"/>
  <c r="F32" i="4"/>
  <c r="I50" i="4" s="1"/>
  <c r="M29" i="4"/>
  <c r="M15" i="4"/>
  <c r="O15" i="4" s="1"/>
  <c r="N29" i="4"/>
  <c r="L12" i="4"/>
  <c r="Q46" i="4"/>
  <c r="M17" i="4"/>
  <c r="F13" i="4"/>
  <c r="G48" i="4"/>
  <c r="N13" i="4"/>
  <c r="O13" i="4" s="1"/>
  <c r="P13" i="4" s="1"/>
  <c r="G47" i="4"/>
  <c r="L28" i="4"/>
  <c r="M28" i="4"/>
  <c r="O28" i="4" s="1"/>
  <c r="P28" i="4" s="1"/>
  <c r="P46" i="4"/>
  <c r="M32" i="4"/>
  <c r="N32" i="4"/>
  <c r="AC153" i="9" l="1"/>
  <c r="AR14" i="13"/>
  <c r="AC15" i="13"/>
  <c r="Z121" i="13"/>
  <c r="AA121" i="13"/>
  <c r="AB119" i="13"/>
  <c r="AC119" i="13" s="1"/>
  <c r="AC120" i="13" s="1"/>
  <c r="Z152" i="13"/>
  <c r="AB152" i="13" s="1"/>
  <c r="AC152" i="13" s="1"/>
  <c r="Z89" i="13"/>
  <c r="AB89" i="13" s="1"/>
  <c r="AC89" i="13" s="1"/>
  <c r="Z152" i="12"/>
  <c r="Z89" i="12"/>
  <c r="AB89" i="12" s="1"/>
  <c r="K90" i="12"/>
  <c r="Z120" i="12"/>
  <c r="AA152" i="12"/>
  <c r="AC88" i="12"/>
  <c r="AC89" i="12" s="1"/>
  <c r="AB33" i="12"/>
  <c r="AC33" i="12" s="1"/>
  <c r="AB119" i="12"/>
  <c r="AC119" i="12" s="1"/>
  <c r="AA34" i="12"/>
  <c r="AB34" i="12" s="1"/>
  <c r="AA120" i="12"/>
  <c r="Z154" i="9"/>
  <c r="AB154" i="9" s="1"/>
  <c r="AC154" i="9" s="1"/>
  <c r="Z91" i="9"/>
  <c r="Z122" i="9"/>
  <c r="AB122" i="9" s="1"/>
  <c r="AC122" i="9" s="1"/>
  <c r="AA154" i="9"/>
  <c r="AB15" i="9"/>
  <c r="AC15" i="9" s="1"/>
  <c r="AR15" i="9" s="1"/>
  <c r="AA91" i="9"/>
  <c r="AA88" i="4"/>
  <c r="Z87" i="4"/>
  <c r="AB87" i="4" s="1"/>
  <c r="AC87" i="4" s="1"/>
  <c r="Z118" i="4"/>
  <c r="AB118" i="4" s="1"/>
  <c r="AC118" i="4" s="1"/>
  <c r="Z88" i="4"/>
  <c r="AB88" i="4" s="1"/>
  <c r="AC148" i="4"/>
  <c r="Z149" i="4"/>
  <c r="AB149" i="4" s="1"/>
  <c r="AA18" i="13"/>
  <c r="AC16" i="13"/>
  <c r="T50" i="13"/>
  <c r="K35" i="12"/>
  <c r="P53" i="12" s="1"/>
  <c r="P52" i="12"/>
  <c r="T34" i="12"/>
  <c r="V34" i="12" s="1"/>
  <c r="AG33" i="12"/>
  <c r="AH33" i="12" s="1"/>
  <c r="T50" i="12"/>
  <c r="S50" i="12"/>
  <c r="U33" i="12"/>
  <c r="W33" i="12" s="1"/>
  <c r="AL33" i="12" s="1"/>
  <c r="AN31" i="9"/>
  <c r="Z16" i="9"/>
  <c r="Q50" i="9"/>
  <c r="T49" i="9"/>
  <c r="S49" i="9"/>
  <c r="AF31" i="9"/>
  <c r="AH31" i="9" s="1"/>
  <c r="K53" i="4"/>
  <c r="L53" i="4"/>
  <c r="J52" i="4"/>
  <c r="I33" i="4"/>
  <c r="J33" i="4" s="1"/>
  <c r="I51" i="4"/>
  <c r="J51" i="4" s="1"/>
  <c r="I16" i="4"/>
  <c r="H50" i="4"/>
  <c r="J50" i="4" s="1"/>
  <c r="L49" i="4"/>
  <c r="K49" i="4"/>
  <c r="M49" i="4" s="1"/>
  <c r="AG15" i="13"/>
  <c r="AH15" i="13" s="1"/>
  <c r="AG34" i="12"/>
  <c r="AF34" i="12"/>
  <c r="AH34" i="12" s="1"/>
  <c r="AM33" i="12"/>
  <c r="AB32" i="9"/>
  <c r="AC32" i="9" s="1"/>
  <c r="K34" i="9"/>
  <c r="L33" i="9"/>
  <c r="Q33" i="9" s="1"/>
  <c r="S33" i="9" s="1"/>
  <c r="U33" i="9" s="1"/>
  <c r="W33" i="9" s="1"/>
  <c r="AM33" i="9" s="1"/>
  <c r="AM14" i="9"/>
  <c r="Z33" i="9"/>
  <c r="AA16" i="9"/>
  <c r="AF14" i="13"/>
  <c r="AH14" i="13" s="1"/>
  <c r="AI14" i="13" s="1"/>
  <c r="AL32" i="12"/>
  <c r="AM32" i="12"/>
  <c r="AF32" i="12"/>
  <c r="AG32" i="12"/>
  <c r="AM34" i="12"/>
  <c r="AN34" i="12" s="1"/>
  <c r="AA33" i="9"/>
  <c r="AI30" i="9"/>
  <c r="AO30" i="9"/>
  <c r="T32" i="9"/>
  <c r="V32" i="9" s="1"/>
  <c r="AF32" i="9" s="1"/>
  <c r="K92" i="9"/>
  <c r="AA92" i="9" s="1"/>
  <c r="AG14" i="9"/>
  <c r="AH14" i="9" s="1"/>
  <c r="AI14" i="9" s="1"/>
  <c r="L16" i="9"/>
  <c r="Q16" i="9" s="1"/>
  <c r="S16" i="9" s="1"/>
  <c r="K17" i="9"/>
  <c r="Q51" i="9" s="1"/>
  <c r="T51" i="9" s="1"/>
  <c r="T15" i="9"/>
  <c r="V15" i="9" s="1"/>
  <c r="AF15" i="9" s="1"/>
  <c r="U15" i="9"/>
  <c r="W15" i="9" s="1"/>
  <c r="AM15" i="9" s="1"/>
  <c r="B13" i="4"/>
  <c r="B14" i="4" s="1"/>
  <c r="B15" i="4" s="1"/>
  <c r="B16" i="4" s="1"/>
  <c r="B17" i="4" s="1"/>
  <c r="B18" i="4" s="1"/>
  <c r="B19" i="4" s="1"/>
  <c r="B20" i="4" s="1"/>
  <c r="B21" i="4" s="1"/>
  <c r="B22" i="4" s="1"/>
  <c r="F24" i="4"/>
  <c r="F25" i="4" s="1"/>
  <c r="K150" i="4"/>
  <c r="AA150" i="4" s="1"/>
  <c r="F40" i="4"/>
  <c r="F41" i="4" s="1"/>
  <c r="K121" i="12"/>
  <c r="AM15" i="13"/>
  <c r="AN15" i="13" s="1"/>
  <c r="AO15" i="13" s="1"/>
  <c r="K19" i="13"/>
  <c r="Q53" i="13" s="1"/>
  <c r="Z18" i="13"/>
  <c r="AB18" i="13" s="1"/>
  <c r="L18" i="13"/>
  <c r="Q18" i="13" s="1"/>
  <c r="S18" i="13" s="1"/>
  <c r="AF16" i="13"/>
  <c r="AG16" i="13"/>
  <c r="AB17" i="13"/>
  <c r="T17" i="13"/>
  <c r="V17" i="13" s="1"/>
  <c r="U17" i="13"/>
  <c r="W17" i="13" s="1"/>
  <c r="AM16" i="13"/>
  <c r="AL16" i="13"/>
  <c r="L32" i="13"/>
  <c r="Q32" i="13" s="1"/>
  <c r="S32" i="13" s="1"/>
  <c r="Z32" i="13"/>
  <c r="K33" i="13"/>
  <c r="P51" i="13" s="1"/>
  <c r="AB31" i="13"/>
  <c r="AC31" i="13" s="1"/>
  <c r="AR15" i="13" s="1"/>
  <c r="K122" i="13"/>
  <c r="AA122" i="13" s="1"/>
  <c r="K153" i="13"/>
  <c r="AA153" i="13" s="1"/>
  <c r="AF30" i="13"/>
  <c r="AG30" i="13"/>
  <c r="U31" i="13"/>
  <c r="W31" i="13" s="1"/>
  <c r="AM31" i="13" s="1"/>
  <c r="T31" i="13"/>
  <c r="V31" i="13" s="1"/>
  <c r="AG31" i="13" s="1"/>
  <c r="AL30" i="13"/>
  <c r="AM30" i="13"/>
  <c r="K90" i="13"/>
  <c r="AA90" i="13" s="1"/>
  <c r="AA32" i="13"/>
  <c r="K153" i="12"/>
  <c r="L16" i="12"/>
  <c r="Q16" i="12" s="1"/>
  <c r="S16" i="12" s="1"/>
  <c r="Z16" i="12"/>
  <c r="K17" i="12"/>
  <c r="AA16" i="12"/>
  <c r="AF14" i="12"/>
  <c r="AG14" i="12"/>
  <c r="AL14" i="12"/>
  <c r="AM14" i="12"/>
  <c r="U15" i="12"/>
  <c r="W15" i="12" s="1"/>
  <c r="AM15" i="12" s="1"/>
  <c r="T15" i="12"/>
  <c r="V15" i="12" s="1"/>
  <c r="AB15" i="12"/>
  <c r="AC15" i="12" s="1"/>
  <c r="AR15" i="12" s="1"/>
  <c r="K123" i="9"/>
  <c r="AA123" i="9" s="1"/>
  <c r="K155" i="9"/>
  <c r="AL32" i="9"/>
  <c r="AN32" i="9" s="1"/>
  <c r="AA34" i="9"/>
  <c r="AN14" i="9"/>
  <c r="AO14" i="9" s="1"/>
  <c r="O16" i="4"/>
  <c r="O18" i="4"/>
  <c r="O19" i="4"/>
  <c r="O17" i="4"/>
  <c r="I15" i="4"/>
  <c r="J15" i="4" s="1"/>
  <c r="I48" i="4"/>
  <c r="J48" i="4" s="1"/>
  <c r="K48" i="4" s="1"/>
  <c r="P14" i="4"/>
  <c r="P15" i="4" s="1"/>
  <c r="I34" i="4"/>
  <c r="J34" i="4" s="1"/>
  <c r="I19" i="4"/>
  <c r="I29" i="4"/>
  <c r="J29" i="4" s="1"/>
  <c r="K29" i="4" s="1"/>
  <c r="L29" i="4" s="1"/>
  <c r="B29" i="4"/>
  <c r="B30" i="4" s="1"/>
  <c r="B31" i="4" s="1"/>
  <c r="B32" i="4" s="1"/>
  <c r="B33" i="4" s="1"/>
  <c r="B34" i="4" s="1"/>
  <c r="B35" i="4" s="1"/>
  <c r="B36" i="4" s="1"/>
  <c r="B37" i="4" s="1"/>
  <c r="B38" i="4" s="1"/>
  <c r="K89" i="4"/>
  <c r="K119" i="4"/>
  <c r="I14" i="4"/>
  <c r="I18" i="4"/>
  <c r="I47" i="4"/>
  <c r="I32" i="4"/>
  <c r="J32" i="4" s="1"/>
  <c r="I31" i="4"/>
  <c r="S46" i="4"/>
  <c r="O29" i="4"/>
  <c r="P29" i="4" s="1"/>
  <c r="P30" i="4" s="1"/>
  <c r="P31" i="4" s="1"/>
  <c r="I17" i="4"/>
  <c r="H47" i="4"/>
  <c r="I13" i="4"/>
  <c r="J16" i="4"/>
  <c r="O32" i="4"/>
  <c r="J30" i="4"/>
  <c r="AC34" i="12" l="1"/>
  <c r="AC88" i="4"/>
  <c r="AB121" i="13"/>
  <c r="AC121" i="13" s="1"/>
  <c r="Z122" i="13"/>
  <c r="AB122" i="13" s="1"/>
  <c r="Z90" i="13"/>
  <c r="AB90" i="13" s="1"/>
  <c r="AC90" i="13" s="1"/>
  <c r="Z153" i="13"/>
  <c r="AB153" i="13" s="1"/>
  <c r="AC153" i="13" s="1"/>
  <c r="Z121" i="12"/>
  <c r="AA121" i="12"/>
  <c r="AB120" i="12"/>
  <c r="AC120" i="12" s="1"/>
  <c r="Z153" i="12"/>
  <c r="Z90" i="12"/>
  <c r="K91" i="12"/>
  <c r="AA91" i="12" s="1"/>
  <c r="AA90" i="12"/>
  <c r="AA153" i="12"/>
  <c r="AB152" i="12"/>
  <c r="AC152" i="12" s="1"/>
  <c r="Z155" i="9"/>
  <c r="AB16" i="9"/>
  <c r="AC16" i="9" s="1"/>
  <c r="Z123" i="9"/>
  <c r="AB123" i="9" s="1"/>
  <c r="AC123" i="9" s="1"/>
  <c r="AB91" i="9"/>
  <c r="AC91" i="9" s="1"/>
  <c r="Z92" i="9"/>
  <c r="AB92" i="9" s="1"/>
  <c r="AA155" i="9"/>
  <c r="AO31" i="9"/>
  <c r="AO32" i="9" s="1"/>
  <c r="L34" i="9"/>
  <c r="Q34" i="9" s="1"/>
  <c r="S34" i="9" s="1"/>
  <c r="U34" i="9" s="1"/>
  <c r="W34" i="9" s="1"/>
  <c r="AM34" i="9" s="1"/>
  <c r="Z119" i="4"/>
  <c r="Z89" i="4"/>
  <c r="AC149" i="4"/>
  <c r="Z150" i="4"/>
  <c r="AB150" i="4" s="1"/>
  <c r="AA89" i="4"/>
  <c r="AA119" i="4"/>
  <c r="AC17" i="13"/>
  <c r="AC18" i="13" s="1"/>
  <c r="S51" i="13"/>
  <c r="T51" i="13"/>
  <c r="AI15" i="13"/>
  <c r="AN33" i="12"/>
  <c r="K36" i="12"/>
  <c r="P54" i="12" s="1"/>
  <c r="L35" i="12"/>
  <c r="Q35" i="12" s="1"/>
  <c r="S35" i="12" s="1"/>
  <c r="Z35" i="12"/>
  <c r="AA36" i="12"/>
  <c r="AA35" i="12"/>
  <c r="AA17" i="12"/>
  <c r="Q51" i="12"/>
  <c r="AT14" i="9"/>
  <c r="S51" i="9"/>
  <c r="T50" i="9"/>
  <c r="S50" i="9"/>
  <c r="AG32" i="9"/>
  <c r="AH32" i="9" s="1"/>
  <c r="AI32" i="9" s="1"/>
  <c r="AI31" i="9"/>
  <c r="AR16" i="9"/>
  <c r="M53" i="4"/>
  <c r="L52" i="4"/>
  <c r="K52" i="4"/>
  <c r="K51" i="4"/>
  <c r="L51" i="4"/>
  <c r="K50" i="4"/>
  <c r="L50" i="4"/>
  <c r="AN32" i="12"/>
  <c r="AO32" i="12" s="1"/>
  <c r="AO33" i="12" s="1"/>
  <c r="AO34" i="12" s="1"/>
  <c r="AB33" i="9"/>
  <c r="AC33" i="9" s="1"/>
  <c r="T33" i="9"/>
  <c r="V33" i="9" s="1"/>
  <c r="AF33" i="9" s="1"/>
  <c r="AS14" i="9"/>
  <c r="K35" i="9"/>
  <c r="P53" i="9" s="1"/>
  <c r="Z34" i="9"/>
  <c r="AB34" i="9" s="1"/>
  <c r="AH32" i="12"/>
  <c r="AI32" i="12" s="1"/>
  <c r="AI33" i="12" s="1"/>
  <c r="AI34" i="12" s="1"/>
  <c r="AG15" i="9"/>
  <c r="AH15" i="9" s="1"/>
  <c r="AI15" i="9" s="1"/>
  <c r="U16" i="9"/>
  <c r="W16" i="9" s="1"/>
  <c r="AM16" i="9" s="1"/>
  <c r="T16" i="9"/>
  <c r="V16" i="9" s="1"/>
  <c r="AG16" i="9" s="1"/>
  <c r="AL15" i="9"/>
  <c r="AN15" i="9" s="1"/>
  <c r="AO15" i="9" s="1"/>
  <c r="L17" i="9"/>
  <c r="Q17" i="9" s="1"/>
  <c r="S17" i="9" s="1"/>
  <c r="K18" i="9"/>
  <c r="Z17" i="9"/>
  <c r="K93" i="9"/>
  <c r="AA93" i="9" s="1"/>
  <c r="AA17" i="9"/>
  <c r="P16" i="4"/>
  <c r="P17" i="4" s="1"/>
  <c r="P18" i="4" s="1"/>
  <c r="P19" i="4" s="1"/>
  <c r="P20" i="4" s="1"/>
  <c r="P21" i="4" s="1"/>
  <c r="P22" i="4" s="1"/>
  <c r="K151" i="4"/>
  <c r="K122" i="12"/>
  <c r="AA122" i="12" s="1"/>
  <c r="AN16" i="13"/>
  <c r="AO16" i="13" s="1"/>
  <c r="AH16" i="13"/>
  <c r="AM17" i="13"/>
  <c r="AL17" i="13"/>
  <c r="AF17" i="13"/>
  <c r="AG17" i="13"/>
  <c r="T18" i="13"/>
  <c r="V18" i="13" s="1"/>
  <c r="U18" i="13"/>
  <c r="W18" i="13" s="1"/>
  <c r="AA19" i="13"/>
  <c r="L19" i="13"/>
  <c r="Q19" i="13" s="1"/>
  <c r="S19" i="13" s="1"/>
  <c r="Z19" i="13"/>
  <c r="K20" i="13"/>
  <c r="Q54" i="13" s="1"/>
  <c r="Z33" i="13"/>
  <c r="L33" i="13"/>
  <c r="Q33" i="13" s="1"/>
  <c r="S33" i="13" s="1"/>
  <c r="K34" i="13"/>
  <c r="P52" i="13" s="1"/>
  <c r="AB32" i="13"/>
  <c r="AC32" i="13" s="1"/>
  <c r="AR16" i="13" s="1"/>
  <c r="U32" i="13"/>
  <c r="W32" i="13" s="1"/>
  <c r="AM32" i="13" s="1"/>
  <c r="T32" i="13"/>
  <c r="V32" i="13" s="1"/>
  <c r="AG32" i="13" s="1"/>
  <c r="K154" i="13"/>
  <c r="AA154" i="13" s="1"/>
  <c r="AN30" i="13"/>
  <c r="AO30" i="13" s="1"/>
  <c r="AT14" i="13" s="1"/>
  <c r="AA33" i="13"/>
  <c r="K91" i="13"/>
  <c r="AA91" i="13" s="1"/>
  <c r="AH30" i="13"/>
  <c r="AI30" i="13" s="1"/>
  <c r="AS14" i="13" s="1"/>
  <c r="AF31" i="13"/>
  <c r="AH31" i="13" s="1"/>
  <c r="AI31" i="13" s="1"/>
  <c r="AS15" i="13" s="1"/>
  <c r="AL31" i="13"/>
  <c r="AN31" i="13" s="1"/>
  <c r="K123" i="13"/>
  <c r="K154" i="12"/>
  <c r="AA154" i="12" s="1"/>
  <c r="AB16" i="12"/>
  <c r="AC16" i="12" s="1"/>
  <c r="AR16" i="12" s="1"/>
  <c r="AH14" i="12"/>
  <c r="AI14" i="12" s="1"/>
  <c r="AT14" i="12" s="1"/>
  <c r="AF15" i="12"/>
  <c r="AL15" i="12"/>
  <c r="AN15" i="12" s="1"/>
  <c r="AG15" i="12"/>
  <c r="U16" i="12"/>
  <c r="W16" i="12" s="1"/>
  <c r="T16" i="12"/>
  <c r="V16" i="12" s="1"/>
  <c r="AG16" i="12" s="1"/>
  <c r="Z17" i="12"/>
  <c r="L17" i="12"/>
  <c r="Q17" i="12" s="1"/>
  <c r="S17" i="12" s="1"/>
  <c r="K18" i="12"/>
  <c r="Q52" i="12" s="1"/>
  <c r="T52" i="12" s="1"/>
  <c r="AN14" i="12"/>
  <c r="AO14" i="12" s="1"/>
  <c r="AS14" i="12" s="1"/>
  <c r="K124" i="9"/>
  <c r="AA124" i="9" s="1"/>
  <c r="K156" i="9"/>
  <c r="AL33" i="9"/>
  <c r="AN33" i="9" s="1"/>
  <c r="J19" i="4"/>
  <c r="P47" i="4"/>
  <c r="Z29" i="4"/>
  <c r="V29" i="4"/>
  <c r="AF29" i="4" s="1"/>
  <c r="J14" i="4"/>
  <c r="K30" i="4"/>
  <c r="AA30" i="4" s="1"/>
  <c r="AA29" i="4"/>
  <c r="W29" i="4"/>
  <c r="AL29" i="4" s="1"/>
  <c r="I57" i="4"/>
  <c r="P32" i="4"/>
  <c r="P33" i="4" s="1"/>
  <c r="P34" i="4" s="1"/>
  <c r="P35" i="4" s="1"/>
  <c r="P36" i="4" s="1"/>
  <c r="P37" i="4" s="1"/>
  <c r="P38" i="4" s="1"/>
  <c r="K90" i="4"/>
  <c r="AA90" i="4" s="1"/>
  <c r="K120" i="4"/>
  <c r="J31" i="4"/>
  <c r="L48" i="4"/>
  <c r="M48" i="4" s="1"/>
  <c r="J18" i="4"/>
  <c r="H57" i="4"/>
  <c r="J17" i="4"/>
  <c r="J47" i="4"/>
  <c r="L47" i="4" s="1"/>
  <c r="J13" i="4"/>
  <c r="K13" i="4" s="1"/>
  <c r="AS15" i="9" l="1"/>
  <c r="AC122" i="13"/>
  <c r="Z123" i="13"/>
  <c r="AA123" i="13"/>
  <c r="Z154" i="13"/>
  <c r="AB154" i="13" s="1"/>
  <c r="AC154" i="13" s="1"/>
  <c r="Z91" i="13"/>
  <c r="AB91" i="13" s="1"/>
  <c r="AC91" i="13" s="1"/>
  <c r="AB90" i="12"/>
  <c r="AC90" i="12" s="1"/>
  <c r="AB153" i="12"/>
  <c r="AC153" i="12" s="1"/>
  <c r="AC154" i="12" s="1"/>
  <c r="Z154" i="12"/>
  <c r="AB154" i="12" s="1"/>
  <c r="Z91" i="12"/>
  <c r="AB91" i="12" s="1"/>
  <c r="K92" i="12"/>
  <c r="AB121" i="12"/>
  <c r="AC121" i="12" s="1"/>
  <c r="AA123" i="12"/>
  <c r="Z122" i="12"/>
  <c r="AB122" i="12" s="1"/>
  <c r="Z93" i="9"/>
  <c r="AB93" i="9" s="1"/>
  <c r="AT15" i="9"/>
  <c r="AC92" i="9"/>
  <c r="AC93" i="9" s="1"/>
  <c r="T34" i="9"/>
  <c r="V34" i="9" s="1"/>
  <c r="AF34" i="9" s="1"/>
  <c r="Z156" i="9"/>
  <c r="AB155" i="9"/>
  <c r="AC155" i="9" s="1"/>
  <c r="AA156" i="9"/>
  <c r="AO33" i="9"/>
  <c r="AA125" i="9"/>
  <c r="Z124" i="9"/>
  <c r="AB124" i="9" s="1"/>
  <c r="AC124" i="9" s="1"/>
  <c r="Z120" i="4"/>
  <c r="Z151" i="4"/>
  <c r="AA151" i="4"/>
  <c r="AC150" i="4"/>
  <c r="AB89" i="4"/>
  <c r="AC89" i="4" s="1"/>
  <c r="AB119" i="4"/>
  <c r="AC119" i="4" s="1"/>
  <c r="AA120" i="4"/>
  <c r="K91" i="4"/>
  <c r="Z91" i="4" s="1"/>
  <c r="Z90" i="4"/>
  <c r="AB90" i="4" s="1"/>
  <c r="S52" i="13"/>
  <c r="T52" i="13"/>
  <c r="AI16" i="13"/>
  <c r="AA34" i="13"/>
  <c r="AB17" i="12"/>
  <c r="AB35" i="12"/>
  <c r="AC35" i="12" s="1"/>
  <c r="T35" i="12"/>
  <c r="V35" i="12" s="1"/>
  <c r="U35" i="12"/>
  <c r="W35" i="12" s="1"/>
  <c r="L36" i="12"/>
  <c r="Q36" i="12" s="1"/>
  <c r="S36" i="12" s="1"/>
  <c r="K37" i="12"/>
  <c r="P55" i="12" s="1"/>
  <c r="Z36" i="12"/>
  <c r="AB36" i="12" s="1"/>
  <c r="AC36" i="12" s="1"/>
  <c r="S52" i="12"/>
  <c r="T51" i="12"/>
  <c r="S51" i="12"/>
  <c r="AA18" i="9"/>
  <c r="Q52" i="9"/>
  <c r="AC34" i="9"/>
  <c r="AB17" i="9"/>
  <c r="AC17" i="9" s="1"/>
  <c r="AR17" i="9" s="1"/>
  <c r="AA35" i="9"/>
  <c r="K36" i="9"/>
  <c r="P54" i="9" s="1"/>
  <c r="Z35" i="9"/>
  <c r="AB35" i="9" s="1"/>
  <c r="AC35" i="9" s="1"/>
  <c r="Z18" i="9"/>
  <c r="AB18" i="9" s="1"/>
  <c r="AC18" i="9" s="1"/>
  <c r="AR18" i="9" s="1"/>
  <c r="AG33" i="9"/>
  <c r="AH33" i="9" s="1"/>
  <c r="AI33" i="9" s="1"/>
  <c r="L35" i="9"/>
  <c r="Q35" i="9" s="1"/>
  <c r="S35" i="9" s="1"/>
  <c r="U35" i="9" s="1"/>
  <c r="W35" i="9" s="1"/>
  <c r="AM35" i="9" s="1"/>
  <c r="M52" i="4"/>
  <c r="M51" i="4"/>
  <c r="M50" i="4"/>
  <c r="AG34" i="9"/>
  <c r="AB19" i="13"/>
  <c r="AC19" i="13" s="1"/>
  <c r="K94" i="9"/>
  <c r="AL16" i="9"/>
  <c r="AN16" i="9" s="1"/>
  <c r="AO16" i="9" s="1"/>
  <c r="AS16" i="9" s="1"/>
  <c r="K19" i="9"/>
  <c r="L18" i="9"/>
  <c r="Q18" i="9" s="1"/>
  <c r="S18" i="9" s="1"/>
  <c r="U17" i="9"/>
  <c r="W17" i="9" s="1"/>
  <c r="AL17" i="9" s="1"/>
  <c r="T17" i="9"/>
  <c r="V17" i="9" s="1"/>
  <c r="AF17" i="9" s="1"/>
  <c r="AF16" i="9"/>
  <c r="AH16" i="9" s="1"/>
  <c r="AI16" i="9" s="1"/>
  <c r="AT16" i="9" s="1"/>
  <c r="K152" i="4"/>
  <c r="AA152" i="4" s="1"/>
  <c r="K123" i="12"/>
  <c r="AH15" i="12"/>
  <c r="AI15" i="12" s="1"/>
  <c r="AT15" i="12" s="1"/>
  <c r="AO31" i="13"/>
  <c r="AT15" i="13" s="1"/>
  <c r="AN17" i="13"/>
  <c r="AO17" i="13" s="1"/>
  <c r="Z20" i="13"/>
  <c r="AA20" i="13"/>
  <c r="L20" i="13"/>
  <c r="Q20" i="13" s="1"/>
  <c r="S20" i="13" s="1"/>
  <c r="K21" i="13"/>
  <c r="Q55" i="13" s="1"/>
  <c r="T19" i="13"/>
  <c r="V19" i="13" s="1"/>
  <c r="AG19" i="13" s="1"/>
  <c r="U19" i="13"/>
  <c r="W19" i="13" s="1"/>
  <c r="AF18" i="13"/>
  <c r="AH17" i="13"/>
  <c r="AM18" i="13"/>
  <c r="AL18" i="13"/>
  <c r="AG18" i="13"/>
  <c r="AB33" i="13"/>
  <c r="AC33" i="13" s="1"/>
  <c r="AR17" i="13" s="1"/>
  <c r="AF32" i="13"/>
  <c r="AH32" i="13" s="1"/>
  <c r="AI32" i="13" s="1"/>
  <c r="AS16" i="13" s="1"/>
  <c r="K92" i="13"/>
  <c r="AA92" i="13" s="1"/>
  <c r="U33" i="13"/>
  <c r="W33" i="13" s="1"/>
  <c r="T33" i="13"/>
  <c r="V33" i="13" s="1"/>
  <c r="K124" i="13"/>
  <c r="AA124" i="13" s="1"/>
  <c r="AL32" i="13"/>
  <c r="AN32" i="13" s="1"/>
  <c r="L34" i="13"/>
  <c r="Q34" i="13" s="1"/>
  <c r="S34" i="13" s="1"/>
  <c r="Z34" i="13"/>
  <c r="K35" i="13"/>
  <c r="P53" i="13" s="1"/>
  <c r="K155" i="13"/>
  <c r="AA155" i="13" s="1"/>
  <c r="K155" i="12"/>
  <c r="AA155" i="12" s="1"/>
  <c r="AF16" i="12"/>
  <c r="AH16" i="12" s="1"/>
  <c r="AL16" i="12"/>
  <c r="Z18" i="12"/>
  <c r="L18" i="12"/>
  <c r="Q18" i="12" s="1"/>
  <c r="S18" i="12" s="1"/>
  <c r="K19" i="12"/>
  <c r="Q53" i="12" s="1"/>
  <c r="U17" i="12"/>
  <c r="W17" i="12" s="1"/>
  <c r="AM17" i="12" s="1"/>
  <c r="T17" i="12"/>
  <c r="V17" i="12" s="1"/>
  <c r="AG17" i="12" s="1"/>
  <c r="AC17" i="12"/>
  <c r="AR17" i="12" s="1"/>
  <c r="AM16" i="12"/>
  <c r="AA18" i="12"/>
  <c r="AO15" i="12"/>
  <c r="AS15" i="12" s="1"/>
  <c r="K125" i="9"/>
  <c r="K157" i="9"/>
  <c r="AA157" i="9" s="1"/>
  <c r="AL34" i="9"/>
  <c r="AN34" i="9" s="1"/>
  <c r="AO34" i="9" s="1"/>
  <c r="AB29" i="4"/>
  <c r="AC29" i="4" s="1"/>
  <c r="AG29" i="4"/>
  <c r="AH29" i="4" s="1"/>
  <c r="AI29" i="4" s="1"/>
  <c r="K31" i="4"/>
  <c r="AM29" i="4"/>
  <c r="AN29" i="4" s="1"/>
  <c r="AO29" i="4" s="1"/>
  <c r="Z30" i="4"/>
  <c r="AB30" i="4" s="1"/>
  <c r="L30" i="4"/>
  <c r="Q30" i="4" s="1"/>
  <c r="S30" i="4" s="1"/>
  <c r="U30" i="4" s="1"/>
  <c r="W30" i="4" s="1"/>
  <c r="P48" i="4"/>
  <c r="K121" i="4"/>
  <c r="L57" i="4"/>
  <c r="G59" i="4" s="1"/>
  <c r="V13" i="4"/>
  <c r="W13" i="4"/>
  <c r="Q47" i="4"/>
  <c r="T47" i="4" s="1"/>
  <c r="Z13" i="4"/>
  <c r="L13" i="4"/>
  <c r="AA13" i="4"/>
  <c r="K14" i="4"/>
  <c r="K47" i="4"/>
  <c r="J57" i="4"/>
  <c r="AI17" i="13" l="1"/>
  <c r="AB151" i="4"/>
  <c r="AA91" i="4"/>
  <c r="AB123" i="13"/>
  <c r="AC123" i="13" s="1"/>
  <c r="Z155" i="13"/>
  <c r="AB155" i="13" s="1"/>
  <c r="AC155" i="13" s="1"/>
  <c r="AB34" i="13"/>
  <c r="Z92" i="13"/>
  <c r="AB92" i="13" s="1"/>
  <c r="AC92" i="13" s="1"/>
  <c r="Z124" i="13"/>
  <c r="AB124" i="13" s="1"/>
  <c r="AC124" i="13" s="1"/>
  <c r="AC122" i="12"/>
  <c r="Z92" i="12"/>
  <c r="K93" i="12"/>
  <c r="AA93" i="12" s="1"/>
  <c r="Z123" i="12"/>
  <c r="AB123" i="12" s="1"/>
  <c r="AA92" i="12"/>
  <c r="Z155" i="12"/>
  <c r="AB155" i="12" s="1"/>
  <c r="AC155" i="12" s="1"/>
  <c r="AC91" i="12"/>
  <c r="AB156" i="9"/>
  <c r="AC156" i="9" s="1"/>
  <c r="AC157" i="9" s="1"/>
  <c r="AA158" i="9"/>
  <c r="Z157" i="9"/>
  <c r="AB157" i="9" s="1"/>
  <c r="Z125" i="9"/>
  <c r="AB125" i="9" s="1"/>
  <c r="AC125" i="9" s="1"/>
  <c r="AA126" i="9"/>
  <c r="Z94" i="9"/>
  <c r="AA94" i="9"/>
  <c r="AB91" i="4"/>
  <c r="AC90" i="4"/>
  <c r="AC91" i="4" s="1"/>
  <c r="AC151" i="4"/>
  <c r="Z121" i="4"/>
  <c r="AB120" i="4"/>
  <c r="AC120" i="4" s="1"/>
  <c r="AA153" i="4"/>
  <c r="Z152" i="4"/>
  <c r="AB152" i="4" s="1"/>
  <c r="AA121" i="4"/>
  <c r="S53" i="13"/>
  <c r="T53" i="13"/>
  <c r="AA37" i="12"/>
  <c r="T53" i="12"/>
  <c r="S53" i="12"/>
  <c r="Z37" i="12"/>
  <c r="K38" i="12"/>
  <c r="P56" i="12" s="1"/>
  <c r="L37" i="12"/>
  <c r="Q37" i="12" s="1"/>
  <c r="S37" i="12" s="1"/>
  <c r="U36" i="12"/>
  <c r="W36" i="12" s="1"/>
  <c r="AL36" i="12" s="1"/>
  <c r="T36" i="12"/>
  <c r="V36" i="12" s="1"/>
  <c r="AF36" i="12" s="1"/>
  <c r="AM35" i="12"/>
  <c r="AL35" i="12"/>
  <c r="AF35" i="12"/>
  <c r="AG35" i="12"/>
  <c r="K37" i="9"/>
  <c r="P55" i="9" s="1"/>
  <c r="L36" i="9"/>
  <c r="Q36" i="9" s="1"/>
  <c r="S36" i="9" s="1"/>
  <c r="Z36" i="9"/>
  <c r="AA36" i="9"/>
  <c r="Z19" i="9"/>
  <c r="Q53" i="9"/>
  <c r="T52" i="9"/>
  <c r="S52" i="9"/>
  <c r="T35" i="9"/>
  <c r="V35" i="9" s="1"/>
  <c r="AG35" i="9" s="1"/>
  <c r="AA19" i="9"/>
  <c r="AB19" i="9" s="1"/>
  <c r="AC19" i="9" s="1"/>
  <c r="AR19" i="9" s="1"/>
  <c r="AB36" i="9"/>
  <c r="AC36" i="9" s="1"/>
  <c r="AH34" i="9"/>
  <c r="AI34" i="9" s="1"/>
  <c r="AA31" i="4"/>
  <c r="P49" i="4"/>
  <c r="AN16" i="12"/>
  <c r="AO16" i="12" s="1"/>
  <c r="AS16" i="12" s="1"/>
  <c r="AI16" i="12"/>
  <c r="AT16" i="12" s="1"/>
  <c r="AC34" i="13"/>
  <c r="AR18" i="13" s="1"/>
  <c r="AN18" i="13"/>
  <c r="AO18" i="13" s="1"/>
  <c r="T18" i="9"/>
  <c r="V18" i="9" s="1"/>
  <c r="AF18" i="9" s="1"/>
  <c r="U18" i="9"/>
  <c r="W18" i="9" s="1"/>
  <c r="AM18" i="9" s="1"/>
  <c r="K20" i="9"/>
  <c r="L19" i="9"/>
  <c r="Q19" i="9" s="1"/>
  <c r="S19" i="9" s="1"/>
  <c r="AM17" i="9"/>
  <c r="AN17" i="9" s="1"/>
  <c r="AO17" i="9" s="1"/>
  <c r="AS17" i="9" s="1"/>
  <c r="AG17" i="9"/>
  <c r="AH17" i="9" s="1"/>
  <c r="AI17" i="9" s="1"/>
  <c r="AT17" i="9" s="1"/>
  <c r="K95" i="9"/>
  <c r="Z95" i="9" s="1"/>
  <c r="K153" i="4"/>
  <c r="K124" i="12"/>
  <c r="AA124" i="12" s="1"/>
  <c r="AO32" i="13"/>
  <c r="AT16" i="13" s="1"/>
  <c r="AM19" i="13"/>
  <c r="AL19" i="13"/>
  <c r="AA21" i="13"/>
  <c r="L21" i="13"/>
  <c r="Q21" i="13" s="1"/>
  <c r="S21" i="13" s="1"/>
  <c r="K22" i="13"/>
  <c r="Q56" i="13" s="1"/>
  <c r="Z21" i="13"/>
  <c r="AH18" i="13"/>
  <c r="AI18" i="13" s="1"/>
  <c r="AF19" i="13"/>
  <c r="AH19" i="13" s="1"/>
  <c r="U20" i="13"/>
  <c r="W20" i="13" s="1"/>
  <c r="AL20" i="13" s="1"/>
  <c r="T20" i="13"/>
  <c r="V20" i="13" s="1"/>
  <c r="AB20" i="13"/>
  <c r="AC20" i="13" s="1"/>
  <c r="L35" i="13"/>
  <c r="Q35" i="13" s="1"/>
  <c r="S35" i="13" s="1"/>
  <c r="Z35" i="13"/>
  <c r="K36" i="13"/>
  <c r="P54" i="13" s="1"/>
  <c r="T34" i="13"/>
  <c r="V34" i="13" s="1"/>
  <c r="U34" i="13"/>
  <c r="W34" i="13" s="1"/>
  <c r="AM34" i="13" s="1"/>
  <c r="K156" i="13"/>
  <c r="AA156" i="13" s="1"/>
  <c r="AF33" i="13"/>
  <c r="AA35" i="13"/>
  <c r="K93" i="13"/>
  <c r="AL33" i="13"/>
  <c r="AG33" i="13"/>
  <c r="AM33" i="13"/>
  <c r="K125" i="13"/>
  <c r="AA125" i="13" s="1"/>
  <c r="K156" i="12"/>
  <c r="AA156" i="12" s="1"/>
  <c r="L19" i="12"/>
  <c r="Q19" i="12" s="1"/>
  <c r="S19" i="12" s="1"/>
  <c r="Z19" i="12"/>
  <c r="K20" i="12"/>
  <c r="Q54" i="12" s="1"/>
  <c r="AF17" i="12"/>
  <c r="AH17" i="12" s="1"/>
  <c r="AL17" i="12"/>
  <c r="AN17" i="12" s="1"/>
  <c r="AA19" i="12"/>
  <c r="U18" i="12"/>
  <c r="W18" i="12" s="1"/>
  <c r="T18" i="12"/>
  <c r="V18" i="12" s="1"/>
  <c r="AB18" i="12"/>
  <c r="AC18" i="12" s="1"/>
  <c r="AR18" i="12" s="1"/>
  <c r="K126" i="9"/>
  <c r="Z126" i="9" s="1"/>
  <c r="K158" i="9"/>
  <c r="L37" i="9"/>
  <c r="Q37" i="9" s="1"/>
  <c r="S37" i="9" s="1"/>
  <c r="Z37" i="9"/>
  <c r="K38" i="9"/>
  <c r="P56" i="9" s="1"/>
  <c r="U36" i="9"/>
  <c r="W36" i="9" s="1"/>
  <c r="AM36" i="9" s="1"/>
  <c r="T36" i="9"/>
  <c r="V36" i="9" s="1"/>
  <c r="AL35" i="9"/>
  <c r="AN35" i="9" s="1"/>
  <c r="AO35" i="9" s="1"/>
  <c r="AA37" i="9"/>
  <c r="AC30" i="4"/>
  <c r="L31" i="4"/>
  <c r="Q31" i="4" s="1"/>
  <c r="S31" i="4" s="1"/>
  <c r="U31" i="4" s="1"/>
  <c r="W31" i="4" s="1"/>
  <c r="AM31" i="4" s="1"/>
  <c r="Z31" i="4"/>
  <c r="K32" i="4"/>
  <c r="T30" i="4"/>
  <c r="V30" i="4" s="1"/>
  <c r="AF30" i="4" s="1"/>
  <c r="K57" i="4"/>
  <c r="E59" i="4" s="1"/>
  <c r="I59" i="4" s="1"/>
  <c r="M59" i="4" s="1"/>
  <c r="M47" i="4"/>
  <c r="K122" i="4"/>
  <c r="Z122" i="4" s="1"/>
  <c r="AB13" i="4"/>
  <c r="AC13" i="4" s="1"/>
  <c r="AR13" i="4" s="1"/>
  <c r="S47" i="4"/>
  <c r="Q48" i="4"/>
  <c r="L14" i="4"/>
  <c r="Q14" i="4" s="1"/>
  <c r="S14" i="4" s="1"/>
  <c r="Z14" i="4"/>
  <c r="K15" i="4"/>
  <c r="AL13" i="4"/>
  <c r="AM13" i="4"/>
  <c r="AF13" i="4"/>
  <c r="AG13" i="4"/>
  <c r="AA14" i="4"/>
  <c r="AL30" i="4"/>
  <c r="AM30" i="4"/>
  <c r="AB121" i="4" l="1"/>
  <c r="AC121" i="4" s="1"/>
  <c r="Z93" i="13"/>
  <c r="AA93" i="13"/>
  <c r="Z156" i="13"/>
  <c r="AB156" i="13" s="1"/>
  <c r="AC156" i="13" s="1"/>
  <c r="AA126" i="13"/>
  <c r="Z125" i="13"/>
  <c r="AB125" i="13" s="1"/>
  <c r="AC125" i="13" s="1"/>
  <c r="AG36" i="12"/>
  <c r="AA157" i="12"/>
  <c r="Z156" i="12"/>
  <c r="AB156" i="12" s="1"/>
  <c r="AC156" i="12" s="1"/>
  <c r="Z124" i="12"/>
  <c r="AB124" i="12" s="1"/>
  <c r="AC123" i="12"/>
  <c r="Z93" i="12"/>
  <c r="AB93" i="12" s="1"/>
  <c r="K94" i="12"/>
  <c r="Z94" i="12" s="1"/>
  <c r="AB92" i="12"/>
  <c r="AC92" i="12" s="1"/>
  <c r="AC93" i="12" s="1"/>
  <c r="AB37" i="12"/>
  <c r="AC37" i="12" s="1"/>
  <c r="AA95" i="9"/>
  <c r="AB94" i="9"/>
  <c r="AC94" i="9" s="1"/>
  <c r="AB95" i="9"/>
  <c r="Z158" i="9"/>
  <c r="AB158" i="9" s="1"/>
  <c r="AC158" i="9" s="1"/>
  <c r="AB126" i="9"/>
  <c r="AC126" i="9" s="1"/>
  <c r="AA122" i="4"/>
  <c r="AB122" i="4" s="1"/>
  <c r="AB31" i="4"/>
  <c r="AC31" i="4" s="1"/>
  <c r="Z153" i="4"/>
  <c r="AB153" i="4" s="1"/>
  <c r="AC152" i="4"/>
  <c r="S54" i="13"/>
  <c r="T54" i="13"/>
  <c r="AN35" i="12"/>
  <c r="AO35" i="12" s="1"/>
  <c r="T54" i="12"/>
  <c r="S54" i="12"/>
  <c r="AH36" i="12"/>
  <c r="AM36" i="12"/>
  <c r="AN36" i="12" s="1"/>
  <c r="AO36" i="12" s="1"/>
  <c r="AH35" i="12"/>
  <c r="AI35" i="12" s="1"/>
  <c r="T37" i="12"/>
  <c r="V37" i="12" s="1"/>
  <c r="U37" i="12"/>
  <c r="W37" i="12" s="1"/>
  <c r="AA38" i="12"/>
  <c r="L38" i="12"/>
  <c r="Q38" i="12" s="1"/>
  <c r="S38" i="12" s="1"/>
  <c r="Z38" i="12"/>
  <c r="AI17" i="12"/>
  <c r="AT17" i="12" s="1"/>
  <c r="Z20" i="9"/>
  <c r="Q54" i="9"/>
  <c r="AF35" i="9"/>
  <c r="AH35" i="9" s="1"/>
  <c r="AI35" i="9" s="1"/>
  <c r="T53" i="9"/>
  <c r="S53" i="9"/>
  <c r="AG18" i="9"/>
  <c r="AH18" i="9" s="1"/>
  <c r="AI18" i="9" s="1"/>
  <c r="AT18" i="9" s="1"/>
  <c r="L32" i="4"/>
  <c r="Q32" i="4" s="1"/>
  <c r="S32" i="4" s="1"/>
  <c r="U32" i="4" s="1"/>
  <c r="W32" i="4" s="1"/>
  <c r="P50" i="4"/>
  <c r="AA15" i="4"/>
  <c r="Q49" i="4"/>
  <c r="T49" i="4" s="1"/>
  <c r="AB21" i="13"/>
  <c r="AC21" i="13" s="1"/>
  <c r="AL18" i="9"/>
  <c r="AN18" i="9" s="1"/>
  <c r="AO18" i="9" s="1"/>
  <c r="AS18" i="9" s="1"/>
  <c r="AA20" i="9"/>
  <c r="U19" i="9"/>
  <c r="W19" i="9" s="1"/>
  <c r="AM19" i="9" s="1"/>
  <c r="T19" i="9"/>
  <c r="V19" i="9" s="1"/>
  <c r="AF19" i="9" s="1"/>
  <c r="L20" i="9"/>
  <c r="Q20" i="9" s="1"/>
  <c r="S20" i="9" s="1"/>
  <c r="K21" i="9"/>
  <c r="K154" i="4"/>
  <c r="K125" i="12"/>
  <c r="Z125" i="12" s="1"/>
  <c r="AO17" i="12"/>
  <c r="AS17" i="12" s="1"/>
  <c r="AI19" i="13"/>
  <c r="AN19" i="13"/>
  <c r="AO19" i="13" s="1"/>
  <c r="T21" i="13"/>
  <c r="V21" i="13" s="1"/>
  <c r="AF21" i="13" s="1"/>
  <c r="U21" i="13"/>
  <c r="W21" i="13" s="1"/>
  <c r="AL21" i="13" s="1"/>
  <c r="AF20" i="13"/>
  <c r="AG20" i="13"/>
  <c r="AA22" i="13"/>
  <c r="L22" i="13"/>
  <c r="Q22" i="13" s="1"/>
  <c r="S22" i="13" s="1"/>
  <c r="Z22" i="13"/>
  <c r="AM20" i="13"/>
  <c r="AN20" i="13" s="1"/>
  <c r="AF34" i="13"/>
  <c r="Z36" i="13"/>
  <c r="L36" i="13"/>
  <c r="Q36" i="13" s="1"/>
  <c r="S36" i="13" s="1"/>
  <c r="K37" i="13"/>
  <c r="P55" i="13" s="1"/>
  <c r="AB35" i="13"/>
  <c r="AC35" i="13" s="1"/>
  <c r="AR19" i="13" s="1"/>
  <c r="AN33" i="13"/>
  <c r="AO33" i="13" s="1"/>
  <c r="AT17" i="13" s="1"/>
  <c r="K157" i="13"/>
  <c r="AA157" i="13" s="1"/>
  <c r="AH33" i="13"/>
  <c r="AI33" i="13" s="1"/>
  <c r="AS17" i="13" s="1"/>
  <c r="U35" i="13"/>
  <c r="W35" i="13" s="1"/>
  <c r="AM35" i="13" s="1"/>
  <c r="T35" i="13"/>
  <c r="V35" i="13" s="1"/>
  <c r="K94" i="13"/>
  <c r="AG34" i="13"/>
  <c r="K126" i="13"/>
  <c r="Z126" i="13" s="1"/>
  <c r="AA36" i="13"/>
  <c r="AL34" i="13"/>
  <c r="AN34" i="13" s="1"/>
  <c r="K157" i="12"/>
  <c r="AF18" i="12"/>
  <c r="AL18" i="12"/>
  <c r="L20" i="12"/>
  <c r="Q20" i="12" s="1"/>
  <c r="S20" i="12" s="1"/>
  <c r="Z20" i="12"/>
  <c r="K21" i="12"/>
  <c r="Q55" i="12" s="1"/>
  <c r="AB19" i="12"/>
  <c r="AC19" i="12" s="1"/>
  <c r="AR19" i="12" s="1"/>
  <c r="AA20" i="12"/>
  <c r="T19" i="12"/>
  <c r="V19" i="12" s="1"/>
  <c r="AG19" i="12" s="1"/>
  <c r="U19" i="12"/>
  <c r="W19" i="12" s="1"/>
  <c r="AM19" i="12" s="1"/>
  <c r="AM18" i="12"/>
  <c r="AG18" i="12"/>
  <c r="K159" i="9"/>
  <c r="Z159" i="9" s="1"/>
  <c r="AF36" i="9"/>
  <c r="V37" i="9"/>
  <c r="AG37" i="9" s="1"/>
  <c r="U37" i="9"/>
  <c r="W37" i="9" s="1"/>
  <c r="AG36" i="9"/>
  <c r="L38" i="9"/>
  <c r="Q38" i="9" s="1"/>
  <c r="S38" i="9" s="1"/>
  <c r="Z38" i="9"/>
  <c r="AA38" i="9"/>
  <c r="AL36" i="9"/>
  <c r="AN36" i="9" s="1"/>
  <c r="AO36" i="9" s="1"/>
  <c r="AB37" i="9"/>
  <c r="AC37" i="9" s="1"/>
  <c r="T31" i="4"/>
  <c r="V31" i="4" s="1"/>
  <c r="AG31" i="4" s="1"/>
  <c r="K33" i="4"/>
  <c r="AG30" i="4"/>
  <c r="AH30" i="4" s="1"/>
  <c r="AI30" i="4" s="1"/>
  <c r="AA32" i="4"/>
  <c r="Z32" i="4"/>
  <c r="M57" i="4"/>
  <c r="L61" i="4"/>
  <c r="AH13" i="4"/>
  <c r="AI13" i="4" s="1"/>
  <c r="AT13" i="4" s="1"/>
  <c r="S48" i="4"/>
  <c r="T48" i="4"/>
  <c r="L15" i="4"/>
  <c r="Q15" i="4" s="1"/>
  <c r="S15" i="4" s="1"/>
  <c r="Z15" i="4"/>
  <c r="K16" i="4"/>
  <c r="Q50" i="4" s="1"/>
  <c r="AN13" i="4"/>
  <c r="AO13" i="4" s="1"/>
  <c r="AS13" i="4" s="1"/>
  <c r="AB14" i="4"/>
  <c r="AC14" i="4" s="1"/>
  <c r="AR14" i="4" s="1"/>
  <c r="U14" i="4"/>
  <c r="W14" i="4" s="1"/>
  <c r="T14" i="4"/>
  <c r="V14" i="4" s="1"/>
  <c r="AN30" i="4"/>
  <c r="AO30" i="4" s="1"/>
  <c r="AL31" i="4"/>
  <c r="AN31" i="4" s="1"/>
  <c r="AC122" i="4" l="1"/>
  <c r="Z94" i="13"/>
  <c r="AA94" i="13"/>
  <c r="AB126" i="13"/>
  <c r="AC126" i="13" s="1"/>
  <c r="AB93" i="13"/>
  <c r="AC93" i="13" s="1"/>
  <c r="Z157" i="13"/>
  <c r="AB157" i="13" s="1"/>
  <c r="AC157" i="13" s="1"/>
  <c r="AA94" i="12"/>
  <c r="AC124" i="12"/>
  <c r="AA125" i="12"/>
  <c r="AB125" i="12" s="1"/>
  <c r="Z157" i="12"/>
  <c r="AB157" i="12" s="1"/>
  <c r="AC157" i="12" s="1"/>
  <c r="AB94" i="12"/>
  <c r="AC94" i="12" s="1"/>
  <c r="AA159" i="9"/>
  <c r="AB159" i="9" s="1"/>
  <c r="AC159" i="9" s="1"/>
  <c r="AB20" i="9"/>
  <c r="AC20" i="9" s="1"/>
  <c r="AR20" i="9" s="1"/>
  <c r="AC95" i="9"/>
  <c r="T32" i="4"/>
  <c r="V32" i="4" s="1"/>
  <c r="AG32" i="4" s="1"/>
  <c r="Z154" i="4"/>
  <c r="T50" i="4"/>
  <c r="AC153" i="4"/>
  <c r="AB15" i="4"/>
  <c r="AA154" i="4"/>
  <c r="S55" i="13"/>
  <c r="T55" i="13"/>
  <c r="T55" i="12"/>
  <c r="S55" i="12"/>
  <c r="AB38" i="12"/>
  <c r="AC38" i="12" s="1"/>
  <c r="T38" i="12"/>
  <c r="V38" i="12" s="1"/>
  <c r="AF38" i="12" s="1"/>
  <c r="AH38" i="12" s="1"/>
  <c r="U38" i="12"/>
  <c r="W38" i="12" s="1"/>
  <c r="AL38" i="12" s="1"/>
  <c r="AN38" i="12" s="1"/>
  <c r="AM37" i="12"/>
  <c r="AL37" i="12"/>
  <c r="AG37" i="12"/>
  <c r="AF37" i="12"/>
  <c r="AG38" i="12"/>
  <c r="AI36" i="12"/>
  <c r="Z21" i="9"/>
  <c r="Q55" i="9"/>
  <c r="T54" i="9"/>
  <c r="S54" i="9"/>
  <c r="AA33" i="4"/>
  <c r="P51" i="4"/>
  <c r="S50" i="4"/>
  <c r="S49" i="4"/>
  <c r="AO20" i="13"/>
  <c r="AM21" i="13"/>
  <c r="AN21" i="13" s="1"/>
  <c r="AO21" i="13" s="1"/>
  <c r="AB22" i="13"/>
  <c r="AC22" i="13" s="1"/>
  <c r="AG19" i="9"/>
  <c r="AH19" i="9" s="1"/>
  <c r="AI19" i="9" s="1"/>
  <c r="AT19" i="9" s="1"/>
  <c r="L21" i="9"/>
  <c r="Q21" i="9" s="1"/>
  <c r="S21" i="9" s="1"/>
  <c r="AA21" i="9"/>
  <c r="K22" i="9"/>
  <c r="T20" i="9"/>
  <c r="V20" i="9" s="1"/>
  <c r="AF20" i="9" s="1"/>
  <c r="U20" i="9"/>
  <c r="W20" i="9" s="1"/>
  <c r="AL20" i="9" s="1"/>
  <c r="AL19" i="9"/>
  <c r="AN19" i="9" s="1"/>
  <c r="AO19" i="9" s="1"/>
  <c r="AS19" i="9" s="1"/>
  <c r="AF31" i="4"/>
  <c r="AH31" i="4" s="1"/>
  <c r="AI31" i="4" s="1"/>
  <c r="K155" i="4"/>
  <c r="Z155" i="4" s="1"/>
  <c r="AH34" i="13"/>
  <c r="AI34" i="13" s="1"/>
  <c r="AS18" i="13" s="1"/>
  <c r="AG21" i="13"/>
  <c r="AH21" i="13" s="1"/>
  <c r="U22" i="13"/>
  <c r="W22" i="13" s="1"/>
  <c r="T22" i="13"/>
  <c r="V22" i="13" s="1"/>
  <c r="AH20" i="13"/>
  <c r="AI20" i="13" s="1"/>
  <c r="K95" i="13"/>
  <c r="Z95" i="13" s="1"/>
  <c r="AF35" i="13"/>
  <c r="T36" i="13"/>
  <c r="V36" i="13" s="1"/>
  <c r="AG36" i="13" s="1"/>
  <c r="U36" i="13"/>
  <c r="W36" i="13" s="1"/>
  <c r="AL35" i="13"/>
  <c r="AN35" i="13" s="1"/>
  <c r="AB36" i="13"/>
  <c r="AC36" i="13" s="1"/>
  <c r="AR20" i="13" s="1"/>
  <c r="L37" i="13"/>
  <c r="Q37" i="13" s="1"/>
  <c r="S37" i="13" s="1"/>
  <c r="Z37" i="13"/>
  <c r="K38" i="13"/>
  <c r="P56" i="13" s="1"/>
  <c r="AG35" i="13"/>
  <c r="AA37" i="13"/>
  <c r="AO34" i="13"/>
  <c r="AT18" i="13" s="1"/>
  <c r="K158" i="13"/>
  <c r="AA158" i="13" s="1"/>
  <c r="K158" i="12"/>
  <c r="Z158" i="12" s="1"/>
  <c r="AN18" i="12"/>
  <c r="AO18" i="12" s="1"/>
  <c r="AS18" i="12" s="1"/>
  <c r="AB20" i="12"/>
  <c r="AC20" i="12" s="1"/>
  <c r="AR20" i="12" s="1"/>
  <c r="L21" i="12"/>
  <c r="Q21" i="12" s="1"/>
  <c r="S21" i="12" s="1"/>
  <c r="Z21" i="12"/>
  <c r="K22" i="12"/>
  <c r="Q56" i="12" s="1"/>
  <c r="U20" i="12"/>
  <c r="W20" i="12" s="1"/>
  <c r="T20" i="12"/>
  <c r="V20" i="12" s="1"/>
  <c r="AG20" i="12" s="1"/>
  <c r="AH18" i="12"/>
  <c r="AI18" i="12" s="1"/>
  <c r="AT18" i="12" s="1"/>
  <c r="AF19" i="12"/>
  <c r="AH19" i="12" s="1"/>
  <c r="AA21" i="12"/>
  <c r="AL19" i="12"/>
  <c r="AN19" i="12" s="1"/>
  <c r="AL37" i="9"/>
  <c r="AH36" i="9"/>
  <c r="AI36" i="9" s="1"/>
  <c r="U38" i="9"/>
  <c r="W38" i="9" s="1"/>
  <c r="AL38" i="9" s="1"/>
  <c r="AN38" i="9" s="1"/>
  <c r="V38" i="9"/>
  <c r="AF38" i="9" s="1"/>
  <c r="AH38" i="9" s="1"/>
  <c r="AM37" i="9"/>
  <c r="AB38" i="9"/>
  <c r="AC38" i="9" s="1"/>
  <c r="AF37" i="9"/>
  <c r="AH37" i="9" s="1"/>
  <c r="K34" i="4"/>
  <c r="P52" i="4" s="1"/>
  <c r="L33" i="4"/>
  <c r="Q33" i="4" s="1"/>
  <c r="S33" i="4" s="1"/>
  <c r="U33" i="4" s="1"/>
  <c r="W33" i="4" s="1"/>
  <c r="Z33" i="4"/>
  <c r="AB32" i="4"/>
  <c r="AC32" i="4" s="1"/>
  <c r="AO31" i="4"/>
  <c r="AL14" i="4"/>
  <c r="AM14" i="4"/>
  <c r="Z16" i="4"/>
  <c r="L16" i="4"/>
  <c r="Q16" i="4" s="1"/>
  <c r="S16" i="4" s="1"/>
  <c r="K17" i="4"/>
  <c r="AF14" i="4"/>
  <c r="AG14" i="4"/>
  <c r="AC15" i="4"/>
  <c r="AR15" i="4" s="1"/>
  <c r="U15" i="4"/>
  <c r="W15" i="4" s="1"/>
  <c r="AM15" i="4" s="1"/>
  <c r="T15" i="4"/>
  <c r="V15" i="4" s="1"/>
  <c r="AG15" i="4" s="1"/>
  <c r="AA16" i="4"/>
  <c r="AL32" i="4"/>
  <c r="AM32" i="4"/>
  <c r="AF32" i="4" l="1"/>
  <c r="Z158" i="13"/>
  <c r="AB158" i="13" s="1"/>
  <c r="AC158" i="13" s="1"/>
  <c r="AB94" i="13"/>
  <c r="AC94" i="13" s="1"/>
  <c r="AA95" i="13"/>
  <c r="AB95" i="13" s="1"/>
  <c r="AA158" i="12"/>
  <c r="AC125" i="12"/>
  <c r="AB158" i="12"/>
  <c r="AC158" i="12" s="1"/>
  <c r="AA155" i="4"/>
  <c r="AB155" i="4" s="1"/>
  <c r="AB154" i="4"/>
  <c r="AC154" i="4" s="1"/>
  <c r="AC155" i="4" s="1"/>
  <c r="AB33" i="4"/>
  <c r="AC33" i="4" s="1"/>
  <c r="S56" i="13"/>
  <c r="T56" i="13"/>
  <c r="T56" i="12"/>
  <c r="S56" i="12"/>
  <c r="AN37" i="12"/>
  <c r="AO37" i="12" s="1"/>
  <c r="AO38" i="12" s="1"/>
  <c r="AH37" i="12"/>
  <c r="AI37" i="12" s="1"/>
  <c r="AI38" i="12" s="1"/>
  <c r="AM38" i="12"/>
  <c r="AA22" i="9"/>
  <c r="Q56" i="9"/>
  <c r="AB21" i="9"/>
  <c r="AC21" i="9" s="1"/>
  <c r="AR21" i="9" s="1"/>
  <c r="T55" i="9"/>
  <c r="S55" i="9"/>
  <c r="AA17" i="4"/>
  <c r="Q51" i="4"/>
  <c r="T51" i="4" s="1"/>
  <c r="AG20" i="9"/>
  <c r="AH20" i="9" s="1"/>
  <c r="AI20" i="9" s="1"/>
  <c r="AT20" i="9" s="1"/>
  <c r="Z22" i="9"/>
  <c r="AH35" i="13"/>
  <c r="AI35" i="13" s="1"/>
  <c r="AS19" i="13" s="1"/>
  <c r="AM20" i="9"/>
  <c r="AN20" i="9" s="1"/>
  <c r="AO20" i="9" s="1"/>
  <c r="AS20" i="9" s="1"/>
  <c r="L22" i="9"/>
  <c r="Q22" i="9" s="1"/>
  <c r="S22" i="9" s="1"/>
  <c r="U21" i="9"/>
  <c r="W21" i="9" s="1"/>
  <c r="AM21" i="9" s="1"/>
  <c r="T21" i="9"/>
  <c r="V21" i="9" s="1"/>
  <c r="AF21" i="9" s="1"/>
  <c r="K35" i="4"/>
  <c r="AO19" i="12"/>
  <c r="AS19" i="12" s="1"/>
  <c r="AO35" i="13"/>
  <c r="AT19" i="13" s="1"/>
  <c r="AI21" i="13"/>
  <c r="AF22" i="13"/>
  <c r="AG22" i="13"/>
  <c r="AL22" i="13"/>
  <c r="AM22" i="13"/>
  <c r="K159" i="13"/>
  <c r="Z159" i="13" s="1"/>
  <c r="AL36" i="13"/>
  <c r="Z38" i="13"/>
  <c r="L38" i="13"/>
  <c r="Q38" i="13" s="1"/>
  <c r="S38" i="13" s="1"/>
  <c r="AA38" i="13"/>
  <c r="AB37" i="13"/>
  <c r="AC37" i="13" s="1"/>
  <c r="AR21" i="13" s="1"/>
  <c r="AF36" i="13"/>
  <c r="AH36" i="13" s="1"/>
  <c r="U37" i="13"/>
  <c r="W37" i="13" s="1"/>
  <c r="AM37" i="13" s="1"/>
  <c r="T37" i="13"/>
  <c r="V37" i="13" s="1"/>
  <c r="AG37" i="13" s="1"/>
  <c r="AM36" i="13"/>
  <c r="AI19" i="12"/>
  <c r="AT19" i="12" s="1"/>
  <c r="AF20" i="12"/>
  <c r="AH20" i="12" s="1"/>
  <c r="AL20" i="12"/>
  <c r="L22" i="12"/>
  <c r="Q22" i="12" s="1"/>
  <c r="S22" i="12" s="1"/>
  <c r="Z22" i="12"/>
  <c r="AB21" i="12"/>
  <c r="AC21" i="12" s="1"/>
  <c r="AR21" i="12" s="1"/>
  <c r="U21" i="12"/>
  <c r="W21" i="12" s="1"/>
  <c r="T21" i="12"/>
  <c r="V21" i="12" s="1"/>
  <c r="AM20" i="12"/>
  <c r="AA22" i="12"/>
  <c r="AI37" i="9"/>
  <c r="AI38" i="9" s="1"/>
  <c r="AG38" i="9"/>
  <c r="AN37" i="9"/>
  <c r="AO37" i="9" s="1"/>
  <c r="AO38" i="9" s="1"/>
  <c r="AM38" i="9"/>
  <c r="T33" i="4"/>
  <c r="V33" i="4" s="1"/>
  <c r="AF33" i="4" s="1"/>
  <c r="AA34" i="4"/>
  <c r="L34" i="4"/>
  <c r="Q34" i="4" s="1"/>
  <c r="S34" i="4" s="1"/>
  <c r="T34" i="4" s="1"/>
  <c r="V34" i="4" s="1"/>
  <c r="Z34" i="4"/>
  <c r="AB16" i="4"/>
  <c r="AC16" i="4" s="1"/>
  <c r="AR16" i="4" s="1"/>
  <c r="AH14" i="4"/>
  <c r="AI14" i="4" s="1"/>
  <c r="AT14" i="4" s="1"/>
  <c r="T16" i="4"/>
  <c r="V16" i="4" s="1"/>
  <c r="AG16" i="4" s="1"/>
  <c r="U16" i="4"/>
  <c r="W16" i="4" s="1"/>
  <c r="AM16" i="4" s="1"/>
  <c r="L17" i="4"/>
  <c r="Q17" i="4" s="1"/>
  <c r="S17" i="4" s="1"/>
  <c r="Z17" i="4"/>
  <c r="AB17" i="4" s="1"/>
  <c r="K18" i="4"/>
  <c r="AF15" i="4"/>
  <c r="AH15" i="4" s="1"/>
  <c r="AN14" i="4"/>
  <c r="AO14" i="4" s="1"/>
  <c r="AS14" i="4" s="1"/>
  <c r="AL15" i="4"/>
  <c r="AN15" i="4" s="1"/>
  <c r="AL33" i="4"/>
  <c r="AM33" i="4"/>
  <c r="AN32" i="4"/>
  <c r="AO32" i="4" s="1"/>
  <c r="AH32" i="4"/>
  <c r="AI32" i="4" s="1"/>
  <c r="AA159" i="13" l="1"/>
  <c r="AB159" i="13" s="1"/>
  <c r="AC159" i="13" s="1"/>
  <c r="AC95" i="13"/>
  <c r="AB22" i="9"/>
  <c r="AC22" i="9" s="1"/>
  <c r="AR22" i="9" s="1"/>
  <c r="AN36" i="13"/>
  <c r="AO36" i="13" s="1"/>
  <c r="AT20" i="13" s="1"/>
  <c r="AI20" i="12"/>
  <c r="AT20" i="12" s="1"/>
  <c r="T56" i="9"/>
  <c r="S56" i="9"/>
  <c r="AG21" i="9"/>
  <c r="AH21" i="9" s="1"/>
  <c r="AI21" i="9" s="1"/>
  <c r="AT21" i="9" s="1"/>
  <c r="Z35" i="4"/>
  <c r="P53" i="4"/>
  <c r="S51" i="4"/>
  <c r="AA18" i="4"/>
  <c r="Q52" i="4"/>
  <c r="AA35" i="4"/>
  <c r="AI36" i="13"/>
  <c r="AS20" i="13" s="1"/>
  <c r="AL21" i="9"/>
  <c r="AN21" i="9" s="1"/>
  <c r="AO21" i="9" s="1"/>
  <c r="AS21" i="9" s="1"/>
  <c r="U22" i="9"/>
  <c r="W22" i="9" s="1"/>
  <c r="AL22" i="9" s="1"/>
  <c r="T22" i="9"/>
  <c r="V22" i="9" s="1"/>
  <c r="AF22" i="9" s="1"/>
  <c r="U34" i="4"/>
  <c r="W34" i="4" s="1"/>
  <c r="AL34" i="4" s="1"/>
  <c r="K36" i="4"/>
  <c r="L35" i="4"/>
  <c r="Q35" i="4" s="1"/>
  <c r="S35" i="4" s="1"/>
  <c r="U35" i="4" s="1"/>
  <c r="W35" i="4" s="1"/>
  <c r="AG33" i="4"/>
  <c r="AH33" i="4" s="1"/>
  <c r="AI33" i="4" s="1"/>
  <c r="AN22" i="13"/>
  <c r="AO22" i="13" s="1"/>
  <c r="AB38" i="13"/>
  <c r="AC38" i="13" s="1"/>
  <c r="AR22" i="13" s="1"/>
  <c r="AH22" i="13"/>
  <c r="AI22" i="13" s="1"/>
  <c r="AL37" i="13"/>
  <c r="AN37" i="13" s="1"/>
  <c r="T38" i="13"/>
  <c r="V38" i="13" s="1"/>
  <c r="AF38" i="13" s="1"/>
  <c r="AH38" i="13" s="1"/>
  <c r="U38" i="13"/>
  <c r="W38" i="13" s="1"/>
  <c r="AL38" i="13" s="1"/>
  <c r="AN38" i="13" s="1"/>
  <c r="AF37" i="13"/>
  <c r="AH37" i="13" s="1"/>
  <c r="AF21" i="12"/>
  <c r="AL21" i="12"/>
  <c r="AB22" i="12"/>
  <c r="AC22" i="12" s="1"/>
  <c r="AR22" i="12" s="1"/>
  <c r="U22" i="12"/>
  <c r="W22" i="12" s="1"/>
  <c r="AL22" i="12" s="1"/>
  <c r="T22" i="12"/>
  <c r="V22" i="12" s="1"/>
  <c r="AF22" i="12" s="1"/>
  <c r="AM21" i="12"/>
  <c r="AN20" i="12"/>
  <c r="AO20" i="12" s="1"/>
  <c r="AS20" i="12" s="1"/>
  <c r="AG21" i="12"/>
  <c r="AB34" i="4"/>
  <c r="AC34" i="4" s="1"/>
  <c r="AI15" i="4"/>
  <c r="AT15" i="4" s="1"/>
  <c r="AC17" i="4"/>
  <c r="AR17" i="4" s="1"/>
  <c r="AF16" i="4"/>
  <c r="AH16" i="4" s="1"/>
  <c r="T17" i="4"/>
  <c r="V17" i="4" s="1"/>
  <c r="U17" i="4"/>
  <c r="W17" i="4" s="1"/>
  <c r="AM17" i="4" s="1"/>
  <c r="Z18" i="4"/>
  <c r="AB18" i="4" s="1"/>
  <c r="L18" i="4"/>
  <c r="Q18" i="4" s="1"/>
  <c r="S18" i="4" s="1"/>
  <c r="K19" i="4"/>
  <c r="Q53" i="4" s="1"/>
  <c r="AL16" i="4"/>
  <c r="AN16" i="4" s="1"/>
  <c r="AO15" i="4"/>
  <c r="AS15" i="4" s="1"/>
  <c r="AF34" i="4"/>
  <c r="AG34" i="4"/>
  <c r="AN33" i="4"/>
  <c r="AO33" i="4" s="1"/>
  <c r="AI37" i="13" l="1"/>
  <c r="AS21" i="13" s="1"/>
  <c r="AO37" i="13"/>
  <c r="AT21" i="13" s="1"/>
  <c r="AM35" i="4"/>
  <c r="T53" i="4"/>
  <c r="Z36" i="4"/>
  <c r="P54" i="4"/>
  <c r="AI16" i="4"/>
  <c r="AT16" i="4" s="1"/>
  <c r="AB35" i="4"/>
  <c r="AC35" i="4" s="1"/>
  <c r="S53" i="4"/>
  <c r="T52" i="4"/>
  <c r="S52" i="4"/>
  <c r="AM34" i="4"/>
  <c r="AN34" i="4" s="1"/>
  <c r="AO34" i="4" s="1"/>
  <c r="AM22" i="9"/>
  <c r="AN22" i="9" s="1"/>
  <c r="AO22" i="9" s="1"/>
  <c r="AS22" i="9" s="1"/>
  <c r="AG22" i="9"/>
  <c r="AH22" i="9" s="1"/>
  <c r="AI22" i="9" s="1"/>
  <c r="AT22" i="9" s="1"/>
  <c r="T35" i="4"/>
  <c r="V35" i="4" s="1"/>
  <c r="AG35" i="4" s="1"/>
  <c r="AA36" i="4"/>
  <c r="AB36" i="4" s="1"/>
  <c r="L36" i="4"/>
  <c r="Q36" i="4" s="1"/>
  <c r="S36" i="4" s="1"/>
  <c r="U36" i="4" s="1"/>
  <c r="W36" i="4" s="1"/>
  <c r="K37" i="4"/>
  <c r="AI38" i="13"/>
  <c r="AS22" i="13" s="1"/>
  <c r="AG38" i="13"/>
  <c r="AM38" i="13"/>
  <c r="AN21" i="12"/>
  <c r="AO21" i="12" s="1"/>
  <c r="AS21" i="12" s="1"/>
  <c r="AM22" i="12"/>
  <c r="AN22" i="12" s="1"/>
  <c r="AG22" i="12"/>
  <c r="AH22" i="12" s="1"/>
  <c r="AH21" i="12"/>
  <c r="AI21" i="12" s="1"/>
  <c r="AT21" i="12" s="1"/>
  <c r="AL35" i="4"/>
  <c r="AN35" i="4" s="1"/>
  <c r="AA19" i="4"/>
  <c r="K20" i="4"/>
  <c r="Q54" i="4" s="1"/>
  <c r="T54" i="4" s="1"/>
  <c r="AC18" i="4"/>
  <c r="AR18" i="4" s="1"/>
  <c r="Z19" i="4"/>
  <c r="L19" i="4"/>
  <c r="Q19" i="4" s="1"/>
  <c r="S19" i="4" s="1"/>
  <c r="T18" i="4"/>
  <c r="V18" i="4" s="1"/>
  <c r="U18" i="4"/>
  <c r="W18" i="4" s="1"/>
  <c r="AL17" i="4"/>
  <c r="AN17" i="4" s="1"/>
  <c r="AF17" i="4"/>
  <c r="AG17" i="4"/>
  <c r="AO16" i="4"/>
  <c r="AS16" i="4" s="1"/>
  <c r="AH34" i="4"/>
  <c r="AI34" i="4" s="1"/>
  <c r="AO38" i="13" l="1"/>
  <c r="AT22" i="13" s="1"/>
  <c r="Z37" i="4"/>
  <c r="P55" i="4"/>
  <c r="S54" i="4"/>
  <c r="AF35" i="4"/>
  <c r="AH35" i="4" s="1"/>
  <c r="AI35" i="4" s="1"/>
  <c r="AA37" i="4"/>
  <c r="T36" i="4"/>
  <c r="V36" i="4" s="1"/>
  <c r="AG36" i="4" s="1"/>
  <c r="K38" i="4"/>
  <c r="L37" i="4"/>
  <c r="Q37" i="4" s="1"/>
  <c r="S37" i="4" s="1"/>
  <c r="U37" i="4" s="1"/>
  <c r="W37" i="4" s="1"/>
  <c r="AB37" i="4"/>
  <c r="AC36" i="4"/>
  <c r="AO22" i="12"/>
  <c r="AS22" i="12" s="1"/>
  <c r="AI22" i="12"/>
  <c r="AT22" i="12" s="1"/>
  <c r="AO35" i="4"/>
  <c r="Z38" i="4"/>
  <c r="L38" i="4"/>
  <c r="Q38" i="4" s="1"/>
  <c r="S38" i="4" s="1"/>
  <c r="AB19" i="4"/>
  <c r="AC19" i="4" s="1"/>
  <c r="AR19" i="4" s="1"/>
  <c r="AL36" i="4"/>
  <c r="AA20" i="4"/>
  <c r="AM36" i="4"/>
  <c r="AM18" i="4"/>
  <c r="K21" i="4"/>
  <c r="Q55" i="4" s="1"/>
  <c r="T55" i="4" s="1"/>
  <c r="Z20" i="4"/>
  <c r="L20" i="4"/>
  <c r="Q20" i="4" s="1"/>
  <c r="S20" i="4" s="1"/>
  <c r="AF18" i="4"/>
  <c r="AO17" i="4"/>
  <c r="AS17" i="4" s="1"/>
  <c r="AH17" i="4"/>
  <c r="AI17" i="4" s="1"/>
  <c r="AT17" i="4" s="1"/>
  <c r="AL18" i="4"/>
  <c r="U19" i="4"/>
  <c r="W19" i="4" s="1"/>
  <c r="AM19" i="4" s="1"/>
  <c r="T19" i="4"/>
  <c r="V19" i="4" s="1"/>
  <c r="AG18" i="4"/>
  <c r="AA38" i="4" l="1"/>
  <c r="P56" i="4"/>
  <c r="S55" i="4"/>
  <c r="AF36" i="4"/>
  <c r="T37" i="4"/>
  <c r="V37" i="4" s="1"/>
  <c r="AG37" i="4" s="1"/>
  <c r="AC37" i="4"/>
  <c r="K22" i="4"/>
  <c r="Q56" i="4" s="1"/>
  <c r="T56" i="4" s="1"/>
  <c r="AN36" i="4"/>
  <c r="AO36" i="4" s="1"/>
  <c r="AB38" i="4"/>
  <c r="AL37" i="4"/>
  <c r="AH36" i="4"/>
  <c r="AI36" i="4" s="1"/>
  <c r="AM37" i="4"/>
  <c r="AB20" i="4"/>
  <c r="AC20" i="4" s="1"/>
  <c r="AR20" i="4" s="1"/>
  <c r="AA21" i="4"/>
  <c r="T38" i="4"/>
  <c r="V38" i="4" s="1"/>
  <c r="AF38" i="4" s="1"/>
  <c r="AH38" i="4" s="1"/>
  <c r="U38" i="4"/>
  <c r="W38" i="4" s="1"/>
  <c r="AL38" i="4" s="1"/>
  <c r="AN38" i="4" s="1"/>
  <c r="AN18" i="4"/>
  <c r="AO18" i="4" s="1"/>
  <c r="AS18" i="4" s="1"/>
  <c r="T20" i="4"/>
  <c r="V20" i="4" s="1"/>
  <c r="AG20" i="4" s="1"/>
  <c r="U20" i="4"/>
  <c r="W20" i="4" s="1"/>
  <c r="AM20" i="4" s="1"/>
  <c r="Z21" i="4"/>
  <c r="L21" i="4"/>
  <c r="Q21" i="4" s="1"/>
  <c r="S21" i="4" s="1"/>
  <c r="AG19" i="4"/>
  <c r="AL19" i="4"/>
  <c r="AN19" i="4" s="1"/>
  <c r="AF19" i="4"/>
  <c r="AH18" i="4"/>
  <c r="AI18" i="4" s="1"/>
  <c r="AT18" i="4" s="1"/>
  <c r="S56" i="4" l="1"/>
  <c r="AF37" i="4"/>
  <c r="AH37" i="4" s="1"/>
  <c r="AI37" i="4" s="1"/>
  <c r="AI38" i="4" s="1"/>
  <c r="AC38" i="4"/>
  <c r="AH19" i="4"/>
  <c r="AI19" i="4" s="1"/>
  <c r="AT19" i="4" s="1"/>
  <c r="L22" i="4"/>
  <c r="Q22" i="4" s="1"/>
  <c r="S22" i="4" s="1"/>
  <c r="Z22" i="4"/>
  <c r="AA22" i="4"/>
  <c r="AG38" i="4"/>
  <c r="AO19" i="4"/>
  <c r="AS19" i="4" s="1"/>
  <c r="AB21" i="4"/>
  <c r="AC21" i="4" s="1"/>
  <c r="AR21" i="4" s="1"/>
  <c r="AN37" i="4"/>
  <c r="AO37" i="4" s="1"/>
  <c r="AO38" i="4" s="1"/>
  <c r="AM38" i="4"/>
  <c r="T21" i="4"/>
  <c r="V21" i="4" s="1"/>
  <c r="U21" i="4"/>
  <c r="W21" i="4" s="1"/>
  <c r="AF20" i="4"/>
  <c r="AH20" i="4" s="1"/>
  <c r="AL20" i="4"/>
  <c r="AN20" i="4" s="1"/>
  <c r="AO20" i="4" l="1"/>
  <c r="AS20" i="4" s="1"/>
  <c r="AB22" i="4"/>
  <c r="AC22" i="4" s="1"/>
  <c r="AR22" i="4" s="1"/>
  <c r="U22" i="4"/>
  <c r="W22" i="4" s="1"/>
  <c r="AL22" i="4" s="1"/>
  <c r="T22" i="4"/>
  <c r="V22" i="4" s="1"/>
  <c r="AF22" i="4" s="1"/>
  <c r="AG21" i="4"/>
  <c r="AM21" i="4"/>
  <c r="AI20" i="4"/>
  <c r="AT20" i="4" s="1"/>
  <c r="AL21" i="4"/>
  <c r="AF21" i="4"/>
  <c r="AH21" i="4" l="1"/>
  <c r="AI21" i="4" s="1"/>
  <c r="AT21" i="4" s="1"/>
  <c r="AM22" i="4"/>
  <c r="AN22" i="4" s="1"/>
  <c r="AG22" i="4"/>
  <c r="AH22" i="4" s="1"/>
  <c r="AN21" i="4"/>
  <c r="AO21" i="4" s="1"/>
  <c r="AS21" i="4" s="1"/>
  <c r="AO22" i="4" l="1"/>
  <c r="AS22" i="4" s="1"/>
  <c r="AI22" i="4"/>
  <c r="AT22" i="4" s="1"/>
</calcChain>
</file>

<file path=xl/sharedStrings.xml><?xml version="1.0" encoding="utf-8"?>
<sst xmlns="http://schemas.openxmlformats.org/spreadsheetml/2006/main" count="1096" uniqueCount="117">
  <si>
    <r>
      <t>S</t>
    </r>
    <r>
      <rPr>
        <vertAlign val="subscript"/>
        <sz val="9"/>
        <rFont val="Calibri"/>
        <family val="2"/>
      </rPr>
      <t>i</t>
    </r>
    <r>
      <rPr>
        <sz val="9"/>
        <rFont val="Calibri"/>
        <family val="2"/>
      </rPr>
      <t xml:space="preserve"> = Supervivencia de cada tramo temporal</t>
    </r>
  </si>
  <si>
    <r>
      <t>S</t>
    </r>
    <r>
      <rPr>
        <vertAlign val="subscript"/>
        <sz val="9"/>
        <rFont val="Calibri"/>
        <family val="2"/>
      </rPr>
      <t>t</t>
    </r>
    <r>
      <rPr>
        <vertAlign val="superscript"/>
        <sz val="9"/>
        <rFont val="Calibri"/>
        <family val="2"/>
      </rPr>
      <t>EXP (+  Z α/2 * EEt)</t>
    </r>
    <r>
      <rPr>
        <sz val="9"/>
        <rFont val="Calibri"/>
        <family val="2"/>
      </rPr>
      <t xml:space="preserve"> = Límite inferior del IC 95%</t>
    </r>
  </si>
  <si>
    <r>
      <t>S</t>
    </r>
    <r>
      <rPr>
        <vertAlign val="subscript"/>
        <sz val="9"/>
        <rFont val="Calibri"/>
        <family val="2"/>
      </rPr>
      <t>t</t>
    </r>
    <r>
      <rPr>
        <vertAlign val="superscript"/>
        <sz val="9"/>
        <rFont val="Calibri"/>
        <family val="2"/>
      </rPr>
      <t>EXP ( - Z α/2 * EEt)</t>
    </r>
    <r>
      <rPr>
        <sz val="9"/>
        <rFont val="Calibri"/>
        <family val="2"/>
      </rPr>
      <t xml:space="preserve"> = Límite inferior del IC 95%</t>
    </r>
  </si>
  <si>
    <t>Suma:</t>
  </si>
  <si>
    <t>Tratamiento</t>
  </si>
  <si>
    <t>A</t>
  </si>
  <si>
    <t>B</t>
  </si>
  <si>
    <t>Total</t>
  </si>
  <si>
    <t>χ² cal=</t>
  </si>
  <si>
    <t>OR=</t>
  </si>
  <si>
    <t>UNA INTRODUCCIÓN AL ANÁLISIS DE LA SUPERVIVENCIA DE KAPLAN Y MEIER Y SUS CURVAS</t>
  </si>
  <si>
    <t>Test de log-rank (test de Mantel-Haenszel) para comparar la probabilidad de supervivencia entre grupos. </t>
  </si>
  <si>
    <t>% eventos de cada intervalo / sujetos en riesgo</t>
  </si>
  <si>
    <r>
      <t xml:space="preserve">     </t>
    </r>
    <r>
      <rPr>
        <b/>
        <sz val="10"/>
        <rFont val="Calibri"/>
        <family val="2"/>
      </rPr>
      <t>Primera asunción de Kaplan-Meier:</t>
    </r>
    <r>
      <rPr>
        <sz val="10"/>
        <rFont val="Calibri"/>
        <family val="2"/>
      </rPr>
      <t xml:space="preserve"> Si un paciente de la cohorte decide retirarse del estudio, sabemos que ha sobrevivido hasta ese momento. Sin embargo habremos perdido la información posterior. Entonces debe hacerse una corrección para que el abandono del protocolo no se registre como “muerte”, dado que no sabemos si el paciente sigue o no en la situación inicial (sobreviviendo). Debe haber censura siempre que la falta de datos posteriores a un determinado punto en el tiempo se deba a factores distintos al tratamiento.</t>
    </r>
  </si>
  <si>
    <r>
      <t xml:space="preserve">     </t>
    </r>
    <r>
      <rPr>
        <b/>
        <sz val="10"/>
        <rFont val="Calibri"/>
        <family val="2"/>
      </rPr>
      <t>Tercera y última asunción:</t>
    </r>
    <r>
      <rPr>
        <sz val="10"/>
        <rFont val="Calibri"/>
        <family val="2"/>
      </rPr>
      <t xml:space="preserve"> Los eventos y las censuras suceden al final del intervalo (los intervalos deben ser similares). Es importante usar los intervalos más cortos posibles para el análisis numérico y las curvas, porque los intervalos largos producen sesgos hacia supervivencias más grandes.</t>
    </r>
  </si>
  <si>
    <t>g. l. = 1</t>
  </si>
  <si>
    <r>
      <t>Corresponde a</t>
    </r>
    <r>
      <rPr>
        <b/>
        <i/>
        <sz val="10"/>
        <rFont val="Calibri"/>
        <family val="2"/>
      </rPr>
      <t xml:space="preserve"> p</t>
    </r>
    <r>
      <rPr>
        <sz val="10"/>
        <rFont val="Calibri"/>
        <family val="2"/>
      </rPr>
      <t>=</t>
    </r>
  </si>
  <si>
    <r>
      <t xml:space="preserve">    En el análisis de la supervivencia, el estimador de Kaplan–Meier es un estimador no paramétrico de la función de supervivencia. Fue introducido por Edward L Kaplan y Paul Meier en 1958. La función de supervivencia es la probabilidad de que uno de los integrantes sobreviva más allá de un tiempo </t>
    </r>
    <r>
      <rPr>
        <b/>
        <i/>
        <sz val="10"/>
        <rFont val="Calibri"/>
        <family val="2"/>
      </rPr>
      <t>t</t>
    </r>
    <r>
      <rPr>
        <sz val="10"/>
        <rFont val="Calibri"/>
        <family val="2"/>
      </rPr>
      <t>.</t>
    </r>
  </si>
  <si>
    <r>
      <t>n</t>
    </r>
    <r>
      <rPr>
        <vertAlign val="subscript"/>
        <sz val="10"/>
        <rFont val="Calibri"/>
        <family val="2"/>
      </rPr>
      <t>i</t>
    </r>
    <r>
      <rPr>
        <sz val="10"/>
        <rFont val="Calibri"/>
        <family val="2"/>
      </rPr>
      <t xml:space="preserve"> = sujetos en riesgo (al comienzo del intervalo)</t>
    </r>
  </si>
  <si>
    <t>Eventos (al final del intervalo)</t>
  </si>
  <si>
    <r>
      <t>s</t>
    </r>
    <r>
      <rPr>
        <vertAlign val="subscript"/>
        <sz val="10"/>
        <rFont val="Calibri"/>
        <family val="2"/>
      </rPr>
      <t>i</t>
    </r>
    <r>
      <rPr>
        <sz val="10"/>
        <rFont val="Calibri"/>
        <family val="2"/>
      </rPr>
      <t xml:space="preserve"> = supervivientes (al final del intervalo)</t>
    </r>
  </si>
  <si>
    <t>Censurados (al final del intervalo)</t>
  </si>
  <si>
    <t>Meses</t>
  </si>
  <si>
    <t>% Supervivencia control</t>
  </si>
  <si>
    <t>% Supervivencia intervención</t>
  </si>
  <si>
    <r>
      <t xml:space="preserve">   </t>
    </r>
    <r>
      <rPr>
        <b/>
        <sz val="10"/>
        <rFont val="Calibri"/>
        <family val="2"/>
      </rPr>
      <t xml:space="preserve">  Segunda asunción: </t>
    </r>
    <r>
      <rPr>
        <sz val="10"/>
        <rFont val="Calibri"/>
        <family val="2"/>
      </rPr>
      <t>Los sujetos censurados siguen teniendo la misma probabilidad de supervivencia que los que siguen en el estudio. A esto se le denomina censura NO informativa, es decir que la censura no está relacionada con el tratamiento (como por ejemplo, los efectos adversos).</t>
    </r>
  </si>
  <si>
    <r>
      <t>HR</t>
    </r>
    <r>
      <rPr>
        <b/>
        <vertAlign val="subscript"/>
        <sz val="9"/>
        <color indexed="12"/>
        <rFont val="Calibri"/>
        <family val="2"/>
      </rPr>
      <t>i</t>
    </r>
  </si>
  <si>
    <t>ABC de los cuadrados, en meses</t>
  </si>
  <si>
    <t>ABC de los triángulos en meses</t>
  </si>
  <si>
    <t>ABC en cada intervalo, en meses</t>
  </si>
  <si>
    <t>ABC acumulada, en meses</t>
  </si>
  <si>
    <t>PtSLEv, meses</t>
  </si>
  <si>
    <t>Cens Acum</t>
  </si>
  <si>
    <t>tiempo final del intervalo (meses)</t>
  </si>
  <si>
    <t>tiempo inicial del intervalo (meses)</t>
  </si>
  <si>
    <t>Funciones de supervivencia condicionadas</t>
  </si>
  <si>
    <r>
      <t>S</t>
    </r>
    <r>
      <rPr>
        <vertAlign val="subscript"/>
        <sz val="10"/>
        <rFont val="Calibri"/>
        <family val="2"/>
      </rPr>
      <t>i</t>
    </r>
    <r>
      <rPr>
        <sz val="10"/>
        <rFont val="Calibri"/>
        <family val="2"/>
      </rPr>
      <t xml:space="preserve"> = S</t>
    </r>
    <r>
      <rPr>
        <vertAlign val="subscript"/>
        <sz val="10"/>
        <rFont val="Calibri"/>
        <family val="2"/>
      </rPr>
      <t>c</t>
    </r>
    <r>
      <rPr>
        <vertAlign val="superscript"/>
        <sz val="10"/>
        <rFont val="Calibri"/>
        <family val="2"/>
      </rPr>
      <t>HR</t>
    </r>
    <r>
      <rPr>
        <sz val="10"/>
        <rFont val="Calibri"/>
        <family val="2"/>
      </rPr>
      <t xml:space="preserve"> =&gt; Log </t>
    </r>
    <r>
      <rPr>
        <vertAlign val="subscript"/>
        <sz val="10"/>
        <rFont val="Calibri"/>
        <family val="2"/>
      </rPr>
      <t>Sc</t>
    </r>
    <r>
      <rPr>
        <sz val="10"/>
        <rFont val="Calibri"/>
        <family val="2"/>
      </rPr>
      <t xml:space="preserve"> S</t>
    </r>
    <r>
      <rPr>
        <vertAlign val="subscript"/>
        <sz val="10"/>
        <rFont val="Calibri"/>
        <family val="2"/>
      </rPr>
      <t>i</t>
    </r>
    <r>
      <rPr>
        <sz val="10"/>
        <rFont val="Calibri"/>
        <family val="2"/>
      </rPr>
      <t xml:space="preserve"> = HR</t>
    </r>
  </si>
  <si>
    <r>
      <t>En excel así: HR = LOG(S</t>
    </r>
    <r>
      <rPr>
        <vertAlign val="subscript"/>
        <sz val="10"/>
        <rFont val="Calibri"/>
        <family val="2"/>
      </rPr>
      <t>i</t>
    </r>
    <r>
      <rPr>
        <sz val="10"/>
        <rFont val="Calibri"/>
        <family val="2"/>
      </rPr>
      <t>;S</t>
    </r>
    <r>
      <rPr>
        <vertAlign val="subscript"/>
        <sz val="10"/>
        <rFont val="Calibri"/>
        <family val="2"/>
      </rPr>
      <t>c</t>
    </r>
    <r>
      <rPr>
        <sz val="10"/>
        <rFont val="Calibri"/>
        <family val="2"/>
      </rPr>
      <t>)</t>
    </r>
  </si>
  <si>
    <t>obtenidos exponencialmente</t>
  </si>
  <si>
    <t>NNT</t>
  </si>
  <si>
    <t>Mes</t>
  </si>
  <si>
    <t>Pacientes en riesgo comienzo intervalo</t>
  </si>
  <si>
    <t>Observados Pacientes con evento final intervalo</t>
  </si>
  <si>
    <t>Esperados Pacientes con evento final intervalo</t>
  </si>
  <si>
    <t>Ev Acum</t>
  </si>
  <si>
    <t>Nº pac en riesgo</t>
  </si>
  <si>
    <t>Nº pac-mes</t>
  </si>
  <si>
    <t>Su mediana de supervivencia</t>
  </si>
  <si>
    <t>de la población inicial, no con el 50%</t>
  </si>
  <si>
    <t>meses, y la establece el nº</t>
  </si>
  <si>
    <t>Goldman JW, Paz-Ares L, Dvorkin M, Chen Y, on behalf of the CASPIAN investigators. Durvalumab, with or without tremelimumab, plus platinum-etoposide versus platinum-etoposide alone in first-line treatment of extensive-stage small-cell lung cancer (CASPIAN): updated results from a randomised, controlled, open-label, phase 3 trial. Lancet Oncol. 2021 Jan;22(1):51-65.</t>
  </si>
  <si>
    <t>AMBOS GRUPOS</t>
  </si>
  <si>
    <t>Cálculo manual de la Mediana de Supervivencia al Evento, y del nº del paciente de entre los supervivientes en riesgo que la establece</t>
  </si>
  <si>
    <t>Grupo de control: Grupo C: Pt-ET, n= 269</t>
  </si>
  <si>
    <t>Cens Acum comienzo interv</t>
  </si>
  <si>
    <t>Ev Acum fin interv</t>
  </si>
  <si>
    <r>
      <t xml:space="preserve">meses </t>
    </r>
    <r>
      <rPr>
        <b/>
        <sz val="9"/>
        <color rgb="FF0000FF"/>
        <rFont val="Calibri"/>
        <family val="2"/>
      </rPr>
      <t>│</t>
    </r>
    <r>
      <rPr>
        <sz val="9"/>
        <rFont val="Calibri"/>
        <family val="2"/>
      </rPr>
      <t xml:space="preserve"> n </t>
    </r>
    <r>
      <rPr>
        <vertAlign val="subscript"/>
        <sz val="9"/>
        <rFont val="Calibri"/>
        <family val="2"/>
      </rPr>
      <t>origen</t>
    </r>
  </si>
  <si>
    <t>p &gt; 0,05 en los cortes temporales 9, 12, 15, 18, 21, 24, 27 y 30 meses</t>
  </si>
  <si>
    <t>*</t>
  </si>
  <si>
    <t>p &gt; 0,05 en los cortes temporales de 9 y 21 meses</t>
  </si>
  <si>
    <t>p &lt; 0,05 en los cortes 12, 15, 18, 24, 27 y 30 meses</t>
  </si>
  <si>
    <t>p &gt; 0,05 en los cortes temporales de 9, 12, 15, 21, 24, 27 y 30 meses</t>
  </si>
  <si>
    <t>p &lt; 0,05 en el corte 18 meses</t>
  </si>
  <si>
    <t>Estimación Puntual del Área Bajo la Curva (ABC) por suma de polígonos</t>
  </si>
  <si>
    <t>Límite Inferior del IC del Área Bajo la Curva (ABC) por suma de polígonos</t>
  </si>
  <si>
    <t>Límite Superior del IC del Área Bajo la Curva (ABC) por suma de polígonos</t>
  </si>
  <si>
    <t>Diferencia</t>
  </si>
  <si>
    <t>En estimación puntual ABC</t>
  </si>
  <si>
    <t>LS IC 95% ABC</t>
  </si>
  <si>
    <t>LI IC 95% ABC</t>
  </si>
  <si>
    <t xml:space="preserve">   *</t>
  </si>
  <si>
    <t xml:space="preserve">    *</t>
  </si>
  <si>
    <r>
      <t xml:space="preserve">VARIABLE: Supervivencia Libre de Progresión </t>
    </r>
    <r>
      <rPr>
        <b/>
        <sz val="10"/>
        <color rgb="FF993300"/>
        <rFont val="Calibri"/>
        <family val="2"/>
        <scheme val="minor"/>
      </rPr>
      <t>(fs-4, pfs a vs c)</t>
    </r>
    <r>
      <rPr>
        <b/>
        <sz val="10"/>
        <rFont val="Calibri"/>
        <family val="2"/>
        <scheme val="minor"/>
      </rPr>
      <t>, Grupo A [Platino-Etopósido + (Durvalumab+Tremelimumab)] vs Grupo C [Platino-Etopósido]; (Figura 4.a, del artículo original)</t>
    </r>
  </si>
  <si>
    <r>
      <t xml:space="preserve">VARIABLE: Supervivencia Global </t>
    </r>
    <r>
      <rPr>
        <b/>
        <sz val="10"/>
        <color rgb="FF993300"/>
        <rFont val="Calibri"/>
        <family val="2"/>
        <scheme val="minor"/>
      </rPr>
      <t>(fs-2, OS A vs C)</t>
    </r>
    <r>
      <rPr>
        <b/>
        <sz val="10"/>
        <rFont val="Calibri"/>
        <family val="2"/>
        <scheme val="minor"/>
      </rPr>
      <t>, Grupo A [Platino-Etopósido + (Durvalumab+Tremelimumab)] vs Grupo C [Platino-Etopósido]; (Figura 2.a, del artículo original)</t>
    </r>
  </si>
  <si>
    <r>
      <t xml:space="preserve">VARIABLE: Supervivencia Global </t>
    </r>
    <r>
      <rPr>
        <b/>
        <sz val="10"/>
        <color rgb="FF993300"/>
        <rFont val="Calibri"/>
        <family val="2"/>
        <scheme val="minor"/>
      </rPr>
      <t>(fs-1, OS B vs C)</t>
    </r>
    <r>
      <rPr>
        <b/>
        <sz val="10"/>
        <rFont val="Calibri"/>
        <family val="2"/>
        <scheme val="minor"/>
      </rPr>
      <t>, Grupo B [Platino-Etopósido + Durvalumab] vs Grupo C [Platino-Etopósido]; (Figura 2.b, del artículo original)</t>
    </r>
  </si>
  <si>
    <r>
      <t xml:space="preserve">VARIABLE: Supervivencia Libre de Progresión </t>
    </r>
    <r>
      <rPr>
        <b/>
        <sz val="10"/>
        <color rgb="FF993300"/>
        <rFont val="Calibri"/>
        <family val="2"/>
        <scheme val="minor"/>
      </rPr>
      <t>(fs-3, pfs b vs c)</t>
    </r>
    <r>
      <rPr>
        <b/>
        <sz val="10"/>
        <rFont val="Calibri"/>
        <family val="2"/>
        <scheme val="minor"/>
      </rPr>
      <t>, Grupo B [Platino-Etopósido + Durvalumab] vs Grupo C [Platino-Etopósido]; (Figura 4.b, del artículo original)</t>
    </r>
  </si>
  <si>
    <t>Grupo de intervención: Grupo A: Pt-ET + (Durval + Tremelim), n= 268</t>
  </si>
  <si>
    <t>Grupo de intervención: Grupo B: Pt-ET + Durval, n= 268</t>
  </si>
  <si>
    <r>
      <rPr>
        <b/>
        <sz val="10"/>
        <color rgb="FF993300"/>
        <rFont val="Calibri"/>
        <family val="2"/>
        <scheme val="minor"/>
      </rPr>
      <t>Hoja fs-4 [pfs, Grupo A vs Grupo C]:</t>
    </r>
    <r>
      <rPr>
        <b/>
        <sz val="10"/>
        <rFont val="Calibri"/>
        <family val="2"/>
        <scheme val="minor"/>
      </rPr>
      <t xml:space="preserve"> Supervivencia Libre de Progresión, Grupo A [Platino-Etopósido + (Durvalumab+Tremelimumab)] vs Grupo C [Platino-Etopósido]; (Figura 4.a, del artículo original)</t>
    </r>
  </si>
  <si>
    <r>
      <rPr>
        <b/>
        <sz val="10"/>
        <color rgb="FF993300"/>
        <rFont val="Calibri"/>
        <family val="2"/>
        <scheme val="minor"/>
      </rPr>
      <t>Hoja fs-3 [pfs, Grupo B vs Grupo C]:</t>
    </r>
    <r>
      <rPr>
        <b/>
        <sz val="10"/>
        <rFont val="Calibri"/>
        <family val="2"/>
        <scheme val="minor"/>
      </rPr>
      <t xml:space="preserve"> Supervivencia Libre de Progresión, Grupo B [Platino-Etopósido + Durvalumab] vs Grupo C [Platino-Etopósido]; (Figura 4.b, del artículo original)</t>
    </r>
  </si>
  <si>
    <r>
      <rPr>
        <b/>
        <sz val="10"/>
        <color rgb="FF993300"/>
        <rFont val="Calibri"/>
        <family val="2"/>
        <scheme val="minor"/>
      </rPr>
      <t>Hoja fs-1 [OS, Grupo B vs Grupo C]:</t>
    </r>
    <r>
      <rPr>
        <b/>
        <sz val="10"/>
        <rFont val="Calibri"/>
        <family val="2"/>
        <scheme val="minor"/>
      </rPr>
      <t xml:space="preserve"> Supervivencia Global, Grupo B [Platino-Etopósido + Durvalumab] vs Grupo C [Platino-Etopósido]; (Figura 2.b, del artículo original)</t>
    </r>
  </si>
  <si>
    <r>
      <rPr>
        <b/>
        <sz val="10"/>
        <color rgb="FF993300"/>
        <rFont val="Calibri"/>
        <family val="2"/>
        <scheme val="minor"/>
      </rPr>
      <t>Hoja fs-2 [OS, Grupo A vs Grupo C]:</t>
    </r>
    <r>
      <rPr>
        <b/>
        <sz val="10"/>
        <rFont val="Calibri"/>
        <family val="2"/>
        <scheme val="minor"/>
      </rPr>
      <t xml:space="preserve"> VARIABLE: Supervivencia Global, Grupo A [Platino-Etopósido + (Durvalumab+Tremelimumab)] vs Grupo C [Platino-Etopósido]; (Figura 2.a, del artículo original)</t>
    </r>
  </si>
  <si>
    <r>
      <t>S</t>
    </r>
    <r>
      <rPr>
        <i/>
        <vertAlign val="subscript"/>
        <sz val="9"/>
        <rFont val="Calibri"/>
        <family val="2"/>
      </rPr>
      <t>t</t>
    </r>
    <r>
      <rPr>
        <i/>
        <sz val="9"/>
        <rFont val="Calibri"/>
        <family val="2"/>
      </rPr>
      <t xml:space="preserve"> = condicionada a la S anterior (al final del ntervalo)</t>
    </r>
  </si>
  <si>
    <t>Esto implica</t>
  </si>
  <si>
    <t>% de Eventos</t>
  </si>
  <si>
    <r>
      <t>S</t>
    </r>
    <r>
      <rPr>
        <i/>
        <vertAlign val="subscript"/>
        <sz val="9"/>
        <rFont val="Calibri"/>
        <family val="2"/>
      </rPr>
      <t>t</t>
    </r>
    <r>
      <rPr>
        <i/>
        <vertAlign val="superscript"/>
        <sz val="9"/>
        <rFont val="Calibri"/>
        <family val="2"/>
      </rPr>
      <t>EXP (+  Z α/2 * EEt)</t>
    </r>
    <r>
      <rPr>
        <i/>
        <sz val="9"/>
        <rFont val="Calibri"/>
        <family val="2"/>
      </rPr>
      <t xml:space="preserve"> = Límite inferior del IC 95%</t>
    </r>
  </si>
  <si>
    <r>
      <t>S</t>
    </r>
    <r>
      <rPr>
        <i/>
        <vertAlign val="subscript"/>
        <sz val="9"/>
        <rFont val="Calibri"/>
        <family val="2"/>
      </rPr>
      <t>t</t>
    </r>
    <r>
      <rPr>
        <i/>
        <vertAlign val="superscript"/>
        <sz val="9"/>
        <rFont val="Calibri"/>
        <family val="2"/>
      </rPr>
      <t>EXP ( - Z α/2 * EEt)</t>
    </r>
    <r>
      <rPr>
        <i/>
        <sz val="9"/>
        <rFont val="Calibri"/>
        <family val="2"/>
      </rPr>
      <t xml:space="preserve"> = Límite inferior del IC 95%</t>
    </r>
  </si>
  <si>
    <r>
      <t>[ln S</t>
    </r>
    <r>
      <rPr>
        <vertAlign val="subscript"/>
        <sz val="10"/>
        <color theme="2" tint="-9.9978637043366805E-2"/>
        <rFont val="Calibri"/>
        <family val="2"/>
      </rPr>
      <t>t</t>
    </r>
    <r>
      <rPr>
        <sz val="10"/>
        <color theme="2" tint="-9.9978637043366805E-2"/>
        <rFont val="Calibri"/>
        <family val="2"/>
      </rPr>
      <t>]</t>
    </r>
    <r>
      <rPr>
        <vertAlign val="superscript"/>
        <sz val="10"/>
        <color theme="2" tint="-9.9978637043366805E-2"/>
        <rFont val="Calibri"/>
        <family val="2"/>
      </rPr>
      <t>2</t>
    </r>
  </si>
  <si>
    <r>
      <t>n</t>
    </r>
    <r>
      <rPr>
        <vertAlign val="subscript"/>
        <sz val="10"/>
        <color theme="2" tint="-9.9978637043366805E-2"/>
        <rFont val="Calibri"/>
        <family val="2"/>
      </rPr>
      <t>i</t>
    </r>
    <r>
      <rPr>
        <sz val="10"/>
        <color theme="2" tint="-9.9978637043366805E-2"/>
        <rFont val="Calibri"/>
        <family val="2"/>
      </rPr>
      <t xml:space="preserve"> - s</t>
    </r>
    <r>
      <rPr>
        <vertAlign val="subscript"/>
        <sz val="10"/>
        <color theme="2" tint="-9.9978637043366805E-2"/>
        <rFont val="Calibri"/>
        <family val="2"/>
      </rPr>
      <t>i</t>
    </r>
  </si>
  <si>
    <r>
      <t>n</t>
    </r>
    <r>
      <rPr>
        <vertAlign val="subscript"/>
        <sz val="10"/>
        <color theme="2" tint="-9.9978637043366805E-2"/>
        <rFont val="Calibri"/>
        <family val="2"/>
      </rPr>
      <t>i</t>
    </r>
    <r>
      <rPr>
        <sz val="10"/>
        <color theme="2" tint="-9.9978637043366805E-2"/>
        <rFont val="Calibri"/>
        <family val="2"/>
      </rPr>
      <t xml:space="preserve"> * s</t>
    </r>
    <r>
      <rPr>
        <vertAlign val="subscript"/>
        <sz val="10"/>
        <color theme="2" tint="-9.9978637043366805E-2"/>
        <rFont val="Calibri"/>
        <family val="2"/>
      </rPr>
      <t>i</t>
    </r>
  </si>
  <si>
    <r>
      <t>n</t>
    </r>
    <r>
      <rPr>
        <vertAlign val="subscript"/>
        <sz val="10"/>
        <color theme="2" tint="-9.9978637043366805E-2"/>
        <rFont val="Calibri"/>
        <family val="2"/>
      </rPr>
      <t>i</t>
    </r>
    <r>
      <rPr>
        <sz val="10"/>
        <color theme="2" tint="-9.9978637043366805E-2"/>
        <rFont val="Calibri"/>
        <family val="2"/>
      </rPr>
      <t xml:space="preserve"> - s</t>
    </r>
    <r>
      <rPr>
        <vertAlign val="subscript"/>
        <sz val="10"/>
        <color theme="2" tint="-9.9978637043366805E-2"/>
        <rFont val="Calibri"/>
        <family val="2"/>
      </rPr>
      <t>i</t>
    </r>
    <r>
      <rPr>
        <sz val="10"/>
        <color theme="2" tint="-9.9978637043366805E-2"/>
        <rFont val="Calibri"/>
        <family val="2"/>
      </rPr>
      <t xml:space="preserve"> / n</t>
    </r>
    <r>
      <rPr>
        <vertAlign val="subscript"/>
        <sz val="10"/>
        <color theme="2" tint="-9.9978637043366805E-2"/>
        <rFont val="Calibri"/>
        <family val="2"/>
      </rPr>
      <t>i</t>
    </r>
    <r>
      <rPr>
        <sz val="10"/>
        <color theme="2" tint="-9.9978637043366805E-2"/>
        <rFont val="Calibri"/>
        <family val="2"/>
      </rPr>
      <t xml:space="preserve"> * s</t>
    </r>
    <r>
      <rPr>
        <vertAlign val="subscript"/>
        <sz val="10"/>
        <color theme="2" tint="-9.9978637043366805E-2"/>
        <rFont val="Calibri"/>
        <family val="2"/>
      </rPr>
      <t>i</t>
    </r>
  </si>
  <si>
    <r>
      <t>Sumat (n</t>
    </r>
    <r>
      <rPr>
        <vertAlign val="subscript"/>
        <sz val="10"/>
        <color theme="2" tint="-9.9978637043366805E-2"/>
        <rFont val="Calibri"/>
        <family val="2"/>
      </rPr>
      <t>i</t>
    </r>
    <r>
      <rPr>
        <sz val="10"/>
        <color theme="2" tint="-9.9978637043366805E-2"/>
        <rFont val="Calibri"/>
        <family val="2"/>
      </rPr>
      <t xml:space="preserve"> - s</t>
    </r>
    <r>
      <rPr>
        <vertAlign val="subscript"/>
        <sz val="10"/>
        <color theme="2" tint="-9.9978637043366805E-2"/>
        <rFont val="Calibri"/>
        <family val="2"/>
      </rPr>
      <t>i</t>
    </r>
    <r>
      <rPr>
        <sz val="10"/>
        <color theme="2" tint="-9.9978637043366805E-2"/>
        <rFont val="Calibri"/>
        <family val="2"/>
      </rPr>
      <t xml:space="preserve"> / n</t>
    </r>
    <r>
      <rPr>
        <vertAlign val="subscript"/>
        <sz val="10"/>
        <color theme="2" tint="-9.9978637043366805E-2"/>
        <rFont val="Calibri"/>
        <family val="2"/>
      </rPr>
      <t>i</t>
    </r>
    <r>
      <rPr>
        <sz val="10"/>
        <color theme="2" tint="-9.9978637043366805E-2"/>
        <rFont val="Calibri"/>
        <family val="2"/>
      </rPr>
      <t xml:space="preserve"> * s</t>
    </r>
    <r>
      <rPr>
        <vertAlign val="subscript"/>
        <sz val="10"/>
        <color theme="2" tint="-9.9978637043366805E-2"/>
        <rFont val="Calibri"/>
        <family val="2"/>
      </rPr>
      <t>i</t>
    </r>
    <r>
      <rPr>
        <sz val="10"/>
        <color theme="2" tint="-9.9978637043366805E-2"/>
        <rFont val="Calibri"/>
        <family val="2"/>
      </rPr>
      <t>)</t>
    </r>
  </si>
  <si>
    <r>
      <t>EE</t>
    </r>
    <r>
      <rPr>
        <vertAlign val="subscript"/>
        <sz val="10"/>
        <color theme="2" tint="-9.9978637043366805E-2"/>
        <rFont val="Calibri"/>
        <family val="2"/>
      </rPr>
      <t>t</t>
    </r>
  </si>
  <si>
    <r>
      <t xml:space="preserve">Z </t>
    </r>
    <r>
      <rPr>
        <vertAlign val="subscript"/>
        <sz val="10"/>
        <color theme="2" tint="-9.9978637043366805E-2"/>
        <rFont val="Calibri"/>
        <family val="2"/>
      </rPr>
      <t>α/2</t>
    </r>
    <r>
      <rPr>
        <sz val="10"/>
        <color theme="2" tint="-9.9978637043366805E-2"/>
        <rFont val="Calibri"/>
        <family val="2"/>
      </rPr>
      <t xml:space="preserve"> (0,05)</t>
    </r>
  </si>
  <si>
    <r>
      <t xml:space="preserve">Z </t>
    </r>
    <r>
      <rPr>
        <vertAlign val="subscript"/>
        <sz val="9"/>
        <color theme="2" tint="-9.9978637043366805E-2"/>
        <rFont val="Calibri"/>
        <family val="2"/>
      </rPr>
      <t>α/2</t>
    </r>
    <r>
      <rPr>
        <sz val="9"/>
        <color theme="2" tint="-9.9978637043366805E-2"/>
        <rFont val="Calibri"/>
        <family val="2"/>
      </rPr>
      <t xml:space="preserve"> (0,05) * EE</t>
    </r>
    <r>
      <rPr>
        <vertAlign val="subscript"/>
        <sz val="9"/>
        <color theme="2" tint="-9.9978637043366805E-2"/>
        <rFont val="Calibri"/>
        <family val="2"/>
      </rPr>
      <t>t</t>
    </r>
  </si>
  <si>
    <r>
      <t xml:space="preserve">EXP (+ Z </t>
    </r>
    <r>
      <rPr>
        <vertAlign val="subscript"/>
        <sz val="9"/>
        <color theme="2" tint="-9.9978637043366805E-2"/>
        <rFont val="Calibri"/>
        <family val="2"/>
      </rPr>
      <t>α/2</t>
    </r>
    <r>
      <rPr>
        <sz val="9"/>
        <color theme="2" tint="-9.9978637043366805E-2"/>
        <rFont val="Calibri"/>
        <family val="2"/>
      </rPr>
      <t xml:space="preserve"> (0,05) * EE</t>
    </r>
    <r>
      <rPr>
        <vertAlign val="subscript"/>
        <sz val="9"/>
        <color theme="2" tint="-9.9978637043366805E-2"/>
        <rFont val="Calibri"/>
        <family val="2"/>
      </rPr>
      <t>t</t>
    </r>
    <r>
      <rPr>
        <sz val="9"/>
        <color theme="2" tint="-9.9978637043366805E-2"/>
        <rFont val="Calibri"/>
        <family val="2"/>
      </rPr>
      <t>)</t>
    </r>
  </si>
  <si>
    <r>
      <t xml:space="preserve">EXP (- Z </t>
    </r>
    <r>
      <rPr>
        <vertAlign val="subscript"/>
        <sz val="9"/>
        <color theme="2" tint="-9.9978637043366805E-2"/>
        <rFont val="Calibri"/>
        <family val="2"/>
      </rPr>
      <t>α/2</t>
    </r>
    <r>
      <rPr>
        <sz val="9"/>
        <color theme="2" tint="-9.9978637043366805E-2"/>
        <rFont val="Calibri"/>
        <family val="2"/>
      </rPr>
      <t xml:space="preserve"> (0,05) * EE</t>
    </r>
    <r>
      <rPr>
        <vertAlign val="subscript"/>
        <sz val="9"/>
        <color theme="2" tint="-9.9978637043366805E-2"/>
        <rFont val="Calibri"/>
        <family val="2"/>
      </rPr>
      <t>t</t>
    </r>
    <r>
      <rPr>
        <sz val="9"/>
        <color theme="2" tint="-9.9978637043366805E-2"/>
        <rFont val="Calibri"/>
        <family val="2"/>
      </rPr>
      <t>)</t>
    </r>
  </si>
  <si>
    <t>20210101-ECA Caspian m30, CPM-ex, 1L Pt-ET [Dur-Tre vs Dur vs Nada]. Goldman</t>
  </si>
  <si>
    <t>% supervivientes acumul (no condic al interv anterior)</t>
  </si>
  <si>
    <t>Supervivencia</t>
  </si>
  <si>
    <t>Supervivientes</t>
  </si>
  <si>
    <t>mediana t</t>
  </si>
  <si>
    <t>nº pac mediana</t>
  </si>
  <si>
    <t>Percentil mediana</t>
  </si>
  <si>
    <t>total meses de seguimiento, sólo de los supervivientes al final cada intervalo (no incluyendo la vida que aportan los censurados hasta que salen del ensayo)</t>
  </si>
  <si>
    <t xml:space="preserve">Su mediana de S se alcanza a los </t>
  </si>
  <si>
    <t>de los supervivientes en riesgo, que es el percentil</t>
  </si>
  <si>
    <t>% S sup e inf</t>
  </si>
  <si>
    <t>t interv sup</t>
  </si>
  <si>
    <t>Mediana de supervivencia (en meses) del grupo, teóricamente son los meses que ha logrado sobrevivir el paciente que corresponde con el percentil 50%</t>
  </si>
  <si>
    <t>nº pac sup e inf</t>
  </si>
  <si>
    <t>% Supervivientes</t>
  </si>
  <si>
    <r>
      <rPr>
        <i/>
        <sz val="10"/>
        <color theme="7" tint="-0.499984740745262"/>
        <rFont val="Calibri"/>
        <family val="2"/>
        <scheme val="minor"/>
      </rPr>
      <t>% Supervivencia</t>
    </r>
    <r>
      <rPr>
        <i/>
        <sz val="10"/>
        <color rgb="FF0000FF"/>
        <rFont val="Calibri"/>
        <family val="2"/>
        <scheme val="minor"/>
      </rPr>
      <t xml:space="preserve"> </t>
    </r>
    <r>
      <rPr>
        <b/>
        <i/>
        <sz val="10"/>
        <rFont val="Calibri"/>
        <family val="2"/>
      </rPr>
      <t>│</t>
    </r>
    <r>
      <rPr>
        <i/>
        <sz val="10"/>
        <color theme="7" tint="-0.249977111117893"/>
        <rFont val="Calibri"/>
        <family val="2"/>
      </rPr>
      <t xml:space="preserve"> </t>
    </r>
    <r>
      <rPr>
        <i/>
        <sz val="10"/>
        <color rgb="FFFF9933"/>
        <rFont val="Calibri"/>
        <family val="2"/>
      </rPr>
      <t>censuras</t>
    </r>
  </si>
  <si>
    <t>% Supervivientes LP</t>
  </si>
  <si>
    <r>
      <rPr>
        <i/>
        <sz val="10"/>
        <color theme="7" tint="-0.499984740745262"/>
        <rFont val="Calibri"/>
        <family val="2"/>
        <scheme val="minor"/>
      </rPr>
      <t>% Supervivencia LP</t>
    </r>
    <r>
      <rPr>
        <i/>
        <sz val="10"/>
        <color rgb="FF0000FF"/>
        <rFont val="Calibri"/>
        <family val="2"/>
        <scheme val="minor"/>
      </rPr>
      <t xml:space="preserve"> </t>
    </r>
    <r>
      <rPr>
        <b/>
        <i/>
        <sz val="10"/>
        <rFont val="Calibri"/>
        <family val="2"/>
      </rPr>
      <t>│</t>
    </r>
    <r>
      <rPr>
        <i/>
        <sz val="10"/>
        <color theme="7" tint="-0.249977111117893"/>
        <rFont val="Calibri"/>
        <family val="2"/>
      </rPr>
      <t xml:space="preserve"> </t>
    </r>
    <r>
      <rPr>
        <i/>
        <sz val="10"/>
        <color rgb="FFFF9933"/>
        <rFont val="Calibri"/>
        <family val="2"/>
      </rPr>
      <t>censuras</t>
    </r>
  </si>
  <si>
    <t>% Supervivencia LP control</t>
  </si>
  <si>
    <t>% Supervivencia LP intervención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</si>
</sst>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_-;\-* #,##0.00\ _€_-;_-* &quot;-&quot;??\ _€_-;_-@_-"/>
    <numFmt numFmtId="165" formatCode="_-* #,##0\ _€_-;\-* #,##0\ _€_-;_-* &quot;-&quot;??\ _€_-;_-@_-"/>
    <numFmt numFmtId="166" formatCode="0.0%"/>
    <numFmt numFmtId="167" formatCode="_-* #,##0.000\ _€_-;\-* #,##0.000\ _€_-;_-* &quot;-&quot;??\ _€_-;_-@_-"/>
    <numFmt numFmtId="168" formatCode="_-* #,##0.0000\ _€_-;\-* #,##0.0000\ _€_-;_-* &quot;-&quot;??\ _€_-;_-@_-"/>
    <numFmt numFmtId="169" formatCode="0.000"/>
    <numFmt numFmtId="170" formatCode="0.0"/>
    <numFmt numFmtId="171" formatCode="#,##0_ ;\-#,##0\ "/>
    <numFmt numFmtId="172" formatCode="_-* #,##0.0\ _€_-;\-* #,##0.0\ _€_-;_-* &quot;-&quot;??\ _€_-;_-@_-"/>
  </numFmts>
  <fonts count="69" x14ac:knownFonts="1">
    <font>
      <sz val="10"/>
      <name val="Arial"/>
    </font>
    <font>
      <sz val="10"/>
      <name val="Arial"/>
      <family val="2"/>
    </font>
    <font>
      <sz val="10"/>
      <name val="Calibri"/>
      <family val="2"/>
    </font>
    <font>
      <b/>
      <sz val="10"/>
      <name val="Calibri"/>
      <family val="2"/>
    </font>
    <font>
      <vertAlign val="subscript"/>
      <sz val="9"/>
      <name val="Calibri"/>
      <family val="2"/>
    </font>
    <font>
      <sz val="9"/>
      <name val="Calibri"/>
      <family val="2"/>
    </font>
    <font>
      <vertAlign val="subscript"/>
      <sz val="10"/>
      <name val="Calibri"/>
      <family val="2"/>
    </font>
    <font>
      <vertAlign val="superscript"/>
      <sz val="10"/>
      <name val="Calibri"/>
      <family val="2"/>
    </font>
    <font>
      <vertAlign val="superscript"/>
      <sz val="9"/>
      <name val="Calibri"/>
      <family val="2"/>
    </font>
    <font>
      <b/>
      <sz val="9"/>
      <name val="Calibri"/>
      <family val="2"/>
    </font>
    <font>
      <b/>
      <i/>
      <sz val="10"/>
      <name val="Calibri"/>
      <family val="2"/>
    </font>
    <font>
      <b/>
      <sz val="12"/>
      <name val="Calibri"/>
      <family val="2"/>
    </font>
    <font>
      <b/>
      <vertAlign val="subscript"/>
      <sz val="9"/>
      <color indexed="12"/>
      <name val="Calibri"/>
      <family val="2"/>
    </font>
    <font>
      <sz val="10"/>
      <name val="Calibri"/>
      <family val="2"/>
      <scheme val="minor"/>
    </font>
    <font>
      <b/>
      <sz val="10"/>
      <name val="Calibri"/>
      <family val="2"/>
      <scheme val="minor"/>
    </font>
    <font>
      <sz val="10"/>
      <color indexed="52"/>
      <name val="Calibri"/>
      <family val="2"/>
      <scheme val="minor"/>
    </font>
    <font>
      <sz val="10"/>
      <color indexed="12"/>
      <name val="Calibri"/>
      <family val="2"/>
      <scheme val="minor"/>
    </font>
    <font>
      <sz val="10"/>
      <color indexed="61"/>
      <name val="Calibri"/>
      <family val="2"/>
      <scheme val="minor"/>
    </font>
    <font>
      <sz val="9"/>
      <name val="Calibri"/>
      <family val="2"/>
      <scheme val="minor"/>
    </font>
    <font>
      <b/>
      <sz val="10"/>
      <color indexed="17"/>
      <name val="Calibri"/>
      <family val="2"/>
      <scheme val="minor"/>
    </font>
    <font>
      <sz val="10"/>
      <color rgb="FF0000FF"/>
      <name val="Calibri"/>
      <family val="2"/>
      <scheme val="minor"/>
    </font>
    <font>
      <sz val="9"/>
      <color rgb="FF0000FF"/>
      <name val="Calibri"/>
      <family val="2"/>
      <scheme val="minor"/>
    </font>
    <font>
      <b/>
      <u/>
      <sz val="10"/>
      <name val="Calibri"/>
      <family val="2"/>
      <scheme val="minor"/>
    </font>
    <font>
      <sz val="8"/>
      <name val="Calibri"/>
      <family val="2"/>
      <scheme val="minor"/>
    </font>
    <font>
      <sz val="10"/>
      <color rgb="FF993300"/>
      <name val="Calibri"/>
      <family val="2"/>
      <scheme val="minor"/>
    </font>
    <font>
      <sz val="8"/>
      <color rgb="FF993300"/>
      <name val="Calibri"/>
      <family val="2"/>
      <scheme val="minor"/>
    </font>
    <font>
      <sz val="8"/>
      <color rgb="FF669900"/>
      <name val="Calibri"/>
      <family val="2"/>
      <scheme val="minor"/>
    </font>
    <font>
      <sz val="10"/>
      <color rgb="FF669900"/>
      <name val="Calibri"/>
      <family val="2"/>
      <scheme val="minor"/>
    </font>
    <font>
      <b/>
      <sz val="9"/>
      <name val="Calibri"/>
      <family val="2"/>
      <scheme val="minor"/>
    </font>
    <font>
      <i/>
      <sz val="10"/>
      <name val="Calibri"/>
      <family val="2"/>
      <scheme val="minor"/>
    </font>
    <font>
      <b/>
      <sz val="11"/>
      <color rgb="FF0000FF"/>
      <name val="Calibri"/>
      <family val="2"/>
      <scheme val="minor"/>
    </font>
    <font>
      <sz val="10"/>
      <color theme="1"/>
      <name val="Calibri"/>
      <family val="2"/>
      <scheme val="minor"/>
    </font>
    <font>
      <b/>
      <sz val="9"/>
      <color rgb="FF0000FF"/>
      <name val="Calibri"/>
      <family val="2"/>
    </font>
    <font>
      <sz val="10"/>
      <color rgb="FFFF9900"/>
      <name val="Calibri"/>
      <family val="2"/>
    </font>
    <font>
      <sz val="10"/>
      <color rgb="FF009900"/>
      <name val="Calibri"/>
      <family val="2"/>
    </font>
    <font>
      <b/>
      <sz val="10"/>
      <color rgb="FF33CC33"/>
      <name val="Calibri"/>
      <family val="2"/>
      <scheme val="minor"/>
    </font>
    <font>
      <b/>
      <sz val="10"/>
      <color rgb="FF993300"/>
      <name val="Calibri"/>
      <family val="2"/>
      <scheme val="minor"/>
    </font>
    <font>
      <i/>
      <sz val="9"/>
      <name val="Calibri"/>
      <family val="2"/>
      <scheme val="minor"/>
    </font>
    <font>
      <i/>
      <vertAlign val="subscript"/>
      <sz val="9"/>
      <name val="Calibri"/>
      <family val="2"/>
    </font>
    <font>
      <i/>
      <sz val="9"/>
      <name val="Calibri"/>
      <family val="2"/>
    </font>
    <font>
      <i/>
      <sz val="10"/>
      <color rgb="FF0000FF"/>
      <name val="Calibri"/>
      <family val="2"/>
      <scheme val="minor"/>
    </font>
    <font>
      <i/>
      <sz val="10"/>
      <color theme="1"/>
      <name val="Calibri"/>
      <family val="2"/>
      <scheme val="minor"/>
    </font>
    <font>
      <i/>
      <sz val="8"/>
      <color rgb="FF993300"/>
      <name val="Calibri"/>
      <family val="2"/>
      <scheme val="minor"/>
    </font>
    <font>
      <i/>
      <sz val="8"/>
      <color rgb="FF669900"/>
      <name val="Calibri"/>
      <family val="2"/>
      <scheme val="minor"/>
    </font>
    <font>
      <i/>
      <sz val="10"/>
      <color rgb="FF993300"/>
      <name val="Calibri"/>
      <family val="2"/>
      <scheme val="minor"/>
    </font>
    <font>
      <i/>
      <sz val="10"/>
      <color rgb="FF669900"/>
      <name val="Calibri"/>
      <family val="2"/>
      <scheme val="minor"/>
    </font>
    <font>
      <i/>
      <vertAlign val="superscript"/>
      <sz val="9"/>
      <name val="Calibri"/>
      <family val="2"/>
    </font>
    <font>
      <b/>
      <sz val="10"/>
      <color theme="1"/>
      <name val="Calibri"/>
      <family val="2"/>
      <scheme val="minor"/>
    </font>
    <font>
      <sz val="10"/>
      <color theme="2" tint="-9.9978637043366805E-2"/>
      <name val="Calibri"/>
      <family val="2"/>
      <scheme val="minor"/>
    </font>
    <font>
      <vertAlign val="subscript"/>
      <sz val="10"/>
      <color theme="2" tint="-9.9978637043366805E-2"/>
      <name val="Calibri"/>
      <family val="2"/>
    </font>
    <font>
      <sz val="10"/>
      <color theme="2" tint="-9.9978637043366805E-2"/>
      <name val="Calibri"/>
      <family val="2"/>
    </font>
    <font>
      <vertAlign val="superscript"/>
      <sz val="10"/>
      <color theme="2" tint="-9.9978637043366805E-2"/>
      <name val="Calibri"/>
      <family val="2"/>
    </font>
    <font>
      <sz val="9"/>
      <color theme="2" tint="-9.9978637043366805E-2"/>
      <name val="Calibri"/>
      <family val="2"/>
      <scheme val="minor"/>
    </font>
    <font>
      <vertAlign val="subscript"/>
      <sz val="9"/>
      <color theme="2" tint="-9.9978637043366805E-2"/>
      <name val="Calibri"/>
      <family val="2"/>
    </font>
    <font>
      <sz val="9"/>
      <color theme="2" tint="-9.9978637043366805E-2"/>
      <name val="Calibri"/>
      <family val="2"/>
    </font>
    <font>
      <i/>
      <sz val="10"/>
      <color theme="2" tint="-9.9978637043366805E-2"/>
      <name val="Calibri"/>
      <family val="2"/>
      <scheme val="minor"/>
    </font>
    <font>
      <b/>
      <i/>
      <sz val="10"/>
      <name val="Calibri"/>
      <family val="2"/>
      <scheme val="minor"/>
    </font>
    <font>
      <b/>
      <i/>
      <sz val="10"/>
      <color rgb="FF33CC33"/>
      <name val="Calibri"/>
      <family val="2"/>
      <scheme val="minor"/>
    </font>
    <font>
      <sz val="9"/>
      <color rgb="FFB2B2B2"/>
      <name val="Calibri"/>
      <family val="2"/>
      <scheme val="minor"/>
    </font>
    <font>
      <sz val="10"/>
      <color rgb="FFB2B2B2"/>
      <name val="Calibri"/>
      <family val="2"/>
      <scheme val="minor"/>
    </font>
    <font>
      <i/>
      <sz val="9"/>
      <color theme="2" tint="-0.249977111117893"/>
      <name val="Calibri"/>
      <family val="2"/>
      <scheme val="minor"/>
    </font>
    <font>
      <i/>
      <sz val="10"/>
      <color theme="2" tint="-0.249977111117893"/>
      <name val="Calibri"/>
      <family val="2"/>
      <scheme val="minor"/>
    </font>
    <font>
      <sz val="10"/>
      <color rgb="FFFF0000"/>
      <name val="Calibri"/>
      <family val="2"/>
      <scheme val="minor"/>
    </font>
    <font>
      <sz val="10"/>
      <color rgb="FFFF9933"/>
      <name val="Calibri"/>
      <family val="2"/>
      <scheme val="minor"/>
    </font>
    <font>
      <sz val="10"/>
      <color rgb="FF008000"/>
      <name val="Calibri"/>
      <family val="2"/>
      <scheme val="minor"/>
    </font>
    <font>
      <i/>
      <sz val="10"/>
      <color theme="7" tint="-0.249977111117893"/>
      <name val="Calibri"/>
      <family val="2"/>
      <scheme val="minor"/>
    </font>
    <font>
      <i/>
      <sz val="10"/>
      <color theme="7" tint="-0.499984740745262"/>
      <name val="Calibri"/>
      <family val="2"/>
      <scheme val="minor"/>
    </font>
    <font>
      <i/>
      <sz val="10"/>
      <color theme="7" tint="-0.249977111117893"/>
      <name val="Calibri"/>
      <family val="2"/>
    </font>
    <font>
      <i/>
      <sz val="10"/>
      <color rgb="FFFF9933"/>
      <name val="Calibri"/>
      <family val="2"/>
    </font>
  </fonts>
  <fills count="7">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rgb="FFFFFF99"/>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1"/>
      </left>
      <right style="thin">
        <color indexed="21"/>
      </right>
      <top style="thin">
        <color indexed="21"/>
      </top>
      <bottom style="thin">
        <color indexed="21"/>
      </bottom>
      <diagonal/>
    </border>
    <border>
      <left style="thin">
        <color indexed="21"/>
      </left>
      <right style="thin">
        <color indexed="21"/>
      </right>
      <top style="thin">
        <color indexed="21"/>
      </top>
      <bottom/>
      <diagonal/>
    </border>
    <border>
      <left/>
      <right style="thin">
        <color indexed="21"/>
      </right>
      <top style="thin">
        <color indexed="21"/>
      </top>
      <bottom style="thin">
        <color indexed="21"/>
      </bottom>
      <diagonal/>
    </border>
    <border>
      <left/>
      <right/>
      <top style="thin">
        <color indexed="64"/>
      </top>
      <bottom style="thin">
        <color indexed="64"/>
      </bottom>
      <diagonal/>
    </border>
    <border>
      <left style="thin">
        <color indexed="21"/>
      </left>
      <right/>
      <top style="thin">
        <color indexed="21"/>
      </top>
      <bottom style="thin">
        <color indexed="21"/>
      </bottom>
      <diagonal/>
    </border>
    <border>
      <left style="thin">
        <color indexed="21"/>
      </left>
      <right style="thin">
        <color indexed="21"/>
      </right>
      <top/>
      <bottom/>
      <diagonal/>
    </border>
    <border>
      <left style="thin">
        <color indexed="21"/>
      </left>
      <right style="thin">
        <color indexed="21"/>
      </right>
      <top/>
      <bottom style="thin">
        <color indexed="21"/>
      </bottom>
      <diagonal/>
    </border>
    <border>
      <left/>
      <right/>
      <top style="thin">
        <color indexed="21"/>
      </top>
      <bottom style="thin">
        <color indexed="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85">
    <xf numFmtId="0" fontId="0" fillId="0" borderId="0" xfId="0"/>
    <xf numFmtId="0" fontId="13" fillId="0" borderId="0" xfId="0" applyFont="1"/>
    <xf numFmtId="0" fontId="13" fillId="0" borderId="0" xfId="0" applyFont="1" applyBorder="1"/>
    <xf numFmtId="0" fontId="14" fillId="0" borderId="0" xfId="0" applyFont="1"/>
    <xf numFmtId="0" fontId="15" fillId="0" borderId="0" xfId="0" applyFont="1"/>
    <xf numFmtId="0" fontId="13" fillId="0" borderId="0" xfId="0" applyFont="1" applyBorder="1" applyAlignment="1">
      <alignment horizontal="center"/>
    </xf>
    <xf numFmtId="0" fontId="16" fillId="0" borderId="0" xfId="0" applyFont="1" applyBorder="1" applyAlignment="1">
      <alignment horizontal="center"/>
    </xf>
    <xf numFmtId="0" fontId="17" fillId="0" borderId="0" xfId="0" applyFont="1"/>
    <xf numFmtId="0" fontId="13"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1" fontId="13" fillId="4" borderId="1" xfId="1" applyNumberFormat="1" applyFont="1" applyFill="1" applyBorder="1" applyAlignment="1">
      <alignment horizontal="center"/>
    </xf>
    <xf numFmtId="10" fontId="13" fillId="0" borderId="1" xfId="2" applyNumberFormat="1" applyFont="1" applyBorder="1" applyAlignment="1">
      <alignment horizontal="center"/>
    </xf>
    <xf numFmtId="1" fontId="13" fillId="0" borderId="1" xfId="0" applyNumberFormat="1" applyFont="1" applyBorder="1" applyAlignment="1">
      <alignment horizontal="center"/>
    </xf>
    <xf numFmtId="9" fontId="13" fillId="3" borderId="1" xfId="2" applyFont="1" applyFill="1" applyBorder="1" applyAlignment="1">
      <alignment horizontal="center"/>
    </xf>
    <xf numFmtId="168" fontId="13" fillId="0" borderId="0" xfId="0" applyNumberFormat="1" applyFont="1" applyBorder="1"/>
    <xf numFmtId="1" fontId="13" fillId="0" borderId="0" xfId="0" applyNumberFormat="1" applyFont="1" applyAlignment="1">
      <alignment horizontal="center"/>
    </xf>
    <xf numFmtId="1" fontId="14" fillId="0" borderId="0" xfId="0" applyNumberFormat="1" applyFont="1" applyAlignment="1">
      <alignment horizontal="center"/>
    </xf>
    <xf numFmtId="164" fontId="13" fillId="0" borderId="0" xfId="1" applyFont="1"/>
    <xf numFmtId="164" fontId="13" fillId="0" borderId="0" xfId="1" applyFont="1" applyBorder="1"/>
    <xf numFmtId="1" fontId="13" fillId="0" borderId="0" xfId="0" applyNumberFormat="1" applyFont="1" applyBorder="1" applyAlignment="1">
      <alignment horizontal="center"/>
    </xf>
    <xf numFmtId="1" fontId="13" fillId="0" borderId="0" xfId="1" applyNumberFormat="1" applyFont="1" applyBorder="1" applyAlignment="1">
      <alignment horizontal="center"/>
    </xf>
    <xf numFmtId="0" fontId="13" fillId="0" borderId="1" xfId="0" applyFont="1" applyBorder="1" applyAlignment="1">
      <alignment horizontal="right"/>
    </xf>
    <xf numFmtId="165" fontId="13" fillId="0" borderId="0" xfId="0" applyNumberFormat="1" applyFont="1"/>
    <xf numFmtId="0" fontId="19" fillId="0" borderId="0" xfId="0" applyFont="1"/>
    <xf numFmtId="165" fontId="14" fillId="0" borderId="0" xfId="0" applyNumberFormat="1" applyFont="1" applyBorder="1"/>
    <xf numFmtId="0" fontId="2" fillId="0" borderId="0" xfId="0" applyFont="1"/>
    <xf numFmtId="164" fontId="2" fillId="0" borderId="0" xfId="0" applyNumberFormat="1" applyFont="1" applyFill="1" applyBorder="1"/>
    <xf numFmtId="10" fontId="13" fillId="0" borderId="1" xfId="2" applyNumberFormat="1" applyFont="1" applyFill="1" applyBorder="1" applyAlignment="1">
      <alignment horizontal="center"/>
    </xf>
    <xf numFmtId="0" fontId="13" fillId="3" borderId="1" xfId="0" applyFont="1" applyFill="1" applyBorder="1" applyAlignment="1">
      <alignment horizontal="center" vertical="center" wrapText="1"/>
    </xf>
    <xf numFmtId="166" fontId="13" fillId="0" borderId="1" xfId="2" applyNumberFormat="1" applyFont="1" applyFill="1" applyBorder="1" applyAlignment="1">
      <alignment horizontal="center"/>
    </xf>
    <xf numFmtId="0" fontId="20" fillId="0" borderId="0" xfId="0" applyFont="1" applyBorder="1"/>
    <xf numFmtId="0" fontId="21" fillId="0" borderId="0" xfId="0" applyFont="1"/>
    <xf numFmtId="0" fontId="13" fillId="0" borderId="0" xfId="0" applyFont="1" applyBorder="1" applyAlignment="1">
      <alignment horizontal="left" vertical="center" wrapText="1"/>
    </xf>
    <xf numFmtId="0" fontId="13" fillId="0" borderId="0" xfId="0" applyFont="1" applyAlignment="1">
      <alignment horizontal="center"/>
    </xf>
    <xf numFmtId="0" fontId="13" fillId="0" borderId="0" xfId="0" applyFont="1" applyFill="1"/>
    <xf numFmtId="0" fontId="22" fillId="0" borderId="0" xfId="0" applyFont="1" applyAlignment="1">
      <alignment vertical="center"/>
    </xf>
    <xf numFmtId="1" fontId="13" fillId="5" borderId="1" xfId="1" applyNumberFormat="1" applyFont="1" applyFill="1" applyBorder="1" applyAlignment="1">
      <alignment horizontal="center"/>
    </xf>
    <xf numFmtId="1" fontId="14" fillId="0" borderId="1" xfId="1" applyNumberFormat="1" applyFont="1" applyFill="1" applyBorder="1" applyAlignment="1">
      <alignment horizontal="center"/>
    </xf>
    <xf numFmtId="0" fontId="2" fillId="2" borderId="4" xfId="0" applyFont="1" applyFill="1" applyBorder="1" applyAlignment="1">
      <alignment wrapText="1"/>
    </xf>
    <xf numFmtId="0" fontId="3" fillId="2" borderId="4" xfId="0" applyFont="1" applyFill="1" applyBorder="1" applyAlignment="1">
      <alignment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1" fontId="2" fillId="4" borderId="4" xfId="0" applyNumberFormat="1" applyFont="1" applyFill="1" applyBorder="1" applyAlignment="1">
      <alignment horizontal="center" wrapText="1"/>
    </xf>
    <xf numFmtId="1" fontId="2" fillId="0" borderId="4" xfId="0" applyNumberFormat="1" applyFont="1" applyFill="1" applyBorder="1" applyAlignment="1">
      <alignment horizontal="center" wrapText="1"/>
    </xf>
    <xf numFmtId="170" fontId="2" fillId="3" borderId="1" xfId="1" applyNumberFormat="1" applyFont="1" applyFill="1" applyBorder="1" applyAlignment="1">
      <alignment horizontal="center"/>
    </xf>
    <xf numFmtId="1" fontId="2" fillId="2" borderId="6" xfId="0" applyNumberFormat="1" applyFont="1" applyFill="1" applyBorder="1" applyAlignment="1">
      <alignment horizontal="center" wrapText="1"/>
    </xf>
    <xf numFmtId="0" fontId="2" fillId="2" borderId="4" xfId="0" applyFont="1" applyFill="1" applyBorder="1" applyAlignment="1">
      <alignment horizontal="center" wrapText="1"/>
    </xf>
    <xf numFmtId="1" fontId="2" fillId="2" borderId="4" xfId="0" applyNumberFormat="1" applyFont="1" applyFill="1" applyBorder="1" applyAlignment="1">
      <alignment horizontal="center" wrapText="1"/>
    </xf>
    <xf numFmtId="1" fontId="3" fillId="2" borderId="4" xfId="0" applyNumberFormat="1" applyFont="1" applyFill="1" applyBorder="1" applyAlignment="1">
      <alignment horizontal="center" wrapText="1"/>
    </xf>
    <xf numFmtId="170" fontId="3" fillId="2" borderId="4" xfId="1" applyNumberFormat="1" applyFont="1" applyFill="1" applyBorder="1" applyAlignment="1">
      <alignment horizontal="center" wrapText="1"/>
    </xf>
    <xf numFmtId="1" fontId="3" fillId="2" borderId="6" xfId="0" applyNumberFormat="1" applyFont="1" applyFill="1" applyBorder="1" applyAlignment="1">
      <alignment horizontal="center" wrapText="1"/>
    </xf>
    <xf numFmtId="2" fontId="2" fillId="0" borderId="0" xfId="0" applyNumberFormat="1" applyFont="1"/>
    <xf numFmtId="0" fontId="3" fillId="0" borderId="3" xfId="0" applyFont="1" applyBorder="1" applyAlignment="1">
      <alignment horizontal="right"/>
    </xf>
    <xf numFmtId="167" fontId="2" fillId="0" borderId="7" xfId="0" applyNumberFormat="1" applyFont="1" applyBorder="1"/>
    <xf numFmtId="0" fontId="2" fillId="0" borderId="7" xfId="0" applyFont="1" applyBorder="1"/>
    <xf numFmtId="168" fontId="2" fillId="0" borderId="7" xfId="0" applyNumberFormat="1" applyFont="1" applyBorder="1"/>
    <xf numFmtId="168" fontId="2" fillId="0" borderId="2" xfId="1" applyNumberFormat="1" applyFont="1" applyFill="1" applyBorder="1" applyAlignment="1">
      <alignment horizontal="center"/>
    </xf>
    <xf numFmtId="0" fontId="13" fillId="0" borderId="1" xfId="0" applyFont="1" applyBorder="1" applyAlignment="1">
      <alignment horizontal="center"/>
    </xf>
    <xf numFmtId="0" fontId="2" fillId="0" borderId="2" xfId="0" applyFont="1" applyFill="1" applyBorder="1" applyAlignment="1">
      <alignment horizontal="right"/>
    </xf>
    <xf numFmtId="167" fontId="2" fillId="0" borderId="0" xfId="1" applyNumberFormat="1" applyFont="1"/>
    <xf numFmtId="0" fontId="2" fillId="0" borderId="0" xfId="0" applyFont="1" applyBorder="1"/>
    <xf numFmtId="10" fontId="24" fillId="0" borderId="1" xfId="2" applyNumberFormat="1" applyFont="1" applyFill="1" applyBorder="1" applyAlignment="1">
      <alignment horizontal="center"/>
    </xf>
    <xf numFmtId="0" fontId="13" fillId="0" borderId="0" xfId="0" applyFont="1" applyFill="1" applyAlignment="1">
      <alignment horizontal="left" vertical="center"/>
    </xf>
    <xf numFmtId="0" fontId="13" fillId="0" borderId="0" xfId="0" applyFont="1" applyFill="1" applyAlignment="1">
      <alignment vertical="center"/>
    </xf>
    <xf numFmtId="0" fontId="13" fillId="0" borderId="1" xfId="0" applyFont="1" applyBorder="1"/>
    <xf numFmtId="170" fontId="13" fillId="3" borderId="1" xfId="0" applyNumberFormat="1" applyFont="1" applyFill="1" applyBorder="1" applyAlignment="1">
      <alignment horizontal="center"/>
    </xf>
    <xf numFmtId="9" fontId="13" fillId="0" borderId="1" xfId="2" applyFont="1" applyFill="1" applyBorder="1" applyAlignment="1">
      <alignment horizontal="center"/>
    </xf>
    <xf numFmtId="0" fontId="13" fillId="0" borderId="1" xfId="0" applyFont="1" applyFill="1" applyBorder="1" applyAlignment="1">
      <alignment horizontal="center" vertical="center" wrapText="1"/>
    </xf>
    <xf numFmtId="1" fontId="13" fillId="0" borderId="1" xfId="0" applyNumberFormat="1" applyFont="1" applyFill="1" applyBorder="1" applyAlignment="1">
      <alignment horizontal="center"/>
    </xf>
    <xf numFmtId="0" fontId="13" fillId="0" borderId="0" xfId="0" applyFont="1" applyFill="1" applyBorder="1"/>
    <xf numFmtId="0" fontId="3" fillId="2"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1" fontId="13" fillId="3" borderId="1" xfId="0" applyNumberFormat="1" applyFont="1" applyFill="1" applyBorder="1" applyAlignment="1">
      <alignment horizontal="center" vertical="center" wrapText="1"/>
    </xf>
    <xf numFmtId="1" fontId="13" fillId="4" borderId="1" xfId="0" applyNumberFormat="1" applyFont="1" applyFill="1" applyBorder="1" applyAlignment="1">
      <alignment horizontal="center"/>
    </xf>
    <xf numFmtId="0" fontId="25"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10" fontId="27" fillId="0" borderId="1" xfId="2" applyNumberFormat="1" applyFont="1" applyFill="1" applyBorder="1" applyAlignment="1">
      <alignment horizontal="center"/>
    </xf>
    <xf numFmtId="0" fontId="18" fillId="0" borderId="0" xfId="0" applyFont="1" applyAlignment="1">
      <alignment horizontal="center" vertical="center" wrapText="1"/>
    </xf>
    <xf numFmtId="166" fontId="24" fillId="0" borderId="1" xfId="2" applyNumberFormat="1" applyFont="1" applyFill="1" applyBorder="1" applyAlignment="1">
      <alignment horizontal="center"/>
    </xf>
    <xf numFmtId="2" fontId="13" fillId="0" borderId="1" xfId="1" applyNumberFormat="1" applyFont="1" applyFill="1" applyBorder="1" applyAlignment="1">
      <alignment horizontal="center" vertical="center"/>
    </xf>
    <xf numFmtId="0" fontId="28" fillId="0" borderId="1" xfId="0" applyFont="1" applyFill="1" applyBorder="1" applyAlignment="1">
      <alignment horizontal="center" vertical="center" wrapText="1"/>
    </xf>
    <xf numFmtId="0" fontId="3" fillId="0" borderId="1" xfId="0" applyFont="1" applyBorder="1" applyAlignment="1">
      <alignment horizontal="right" vertical="center"/>
    </xf>
    <xf numFmtId="164" fontId="2" fillId="3" borderId="1" xfId="1" applyFont="1" applyFill="1" applyBorder="1" applyAlignment="1">
      <alignment horizontal="center" vertical="center"/>
    </xf>
    <xf numFmtId="0" fontId="23" fillId="0" borderId="0" xfId="0" applyFont="1" applyBorder="1" applyAlignment="1">
      <alignment horizontal="right" vertical="center"/>
    </xf>
    <xf numFmtId="2" fontId="23" fillId="0" borderId="1" xfId="1" applyNumberFormat="1" applyFont="1" applyBorder="1" applyAlignment="1">
      <alignment horizontal="center" vertical="center" wrapText="1"/>
    </xf>
    <xf numFmtId="166" fontId="27" fillId="0" borderId="1" xfId="2" applyNumberFormat="1" applyFont="1" applyFill="1" applyBorder="1" applyAlignment="1">
      <alignment horizontal="center"/>
    </xf>
    <xf numFmtId="167" fontId="2" fillId="3" borderId="1" xfId="1" applyNumberFormat="1" applyFont="1" applyFill="1" applyBorder="1" applyAlignment="1">
      <alignment vertical="center"/>
    </xf>
    <xf numFmtId="1" fontId="20" fillId="5" borderId="1" xfId="1" applyNumberFormat="1" applyFont="1" applyFill="1" applyBorder="1" applyAlignment="1">
      <alignment horizontal="center"/>
    </xf>
    <xf numFmtId="1" fontId="20" fillId="0" borderId="1" xfId="0" applyNumberFormat="1" applyFont="1" applyFill="1" applyBorder="1" applyAlignment="1">
      <alignment horizontal="center"/>
    </xf>
    <xf numFmtId="1" fontId="13" fillId="0" borderId="0" xfId="1" applyNumberFormat="1" applyFont="1" applyFill="1" applyBorder="1" applyAlignment="1">
      <alignment horizontal="center"/>
    </xf>
    <xf numFmtId="9" fontId="29" fillId="0" borderId="0" xfId="0" applyNumberFormat="1" applyFont="1" applyFill="1" applyAlignment="1">
      <alignment horizontal="center" vertical="center"/>
    </xf>
    <xf numFmtId="164" fontId="13" fillId="0" borderId="0" xfId="1" applyFont="1" applyFill="1"/>
    <xf numFmtId="3" fontId="13" fillId="0" borderId="0" xfId="0" applyNumberFormat="1" applyFont="1" applyFill="1"/>
    <xf numFmtId="3" fontId="14" fillId="0" borderId="1" xfId="0" applyNumberFormat="1" applyFont="1" applyFill="1" applyBorder="1"/>
    <xf numFmtId="172" fontId="13" fillId="3" borderId="1" xfId="1" applyNumberFormat="1" applyFont="1" applyFill="1" applyBorder="1"/>
    <xf numFmtId="0" fontId="13" fillId="0" borderId="0" xfId="0" applyFont="1" applyBorder="1" applyAlignment="1">
      <alignment horizontal="right"/>
    </xf>
    <xf numFmtId="1" fontId="14" fillId="0" borderId="0" xfId="1" applyNumberFormat="1" applyFont="1" applyFill="1" applyBorder="1" applyAlignment="1">
      <alignment horizontal="center"/>
    </xf>
    <xf numFmtId="172" fontId="13" fillId="0" borderId="0" xfId="1" applyNumberFormat="1" applyFont="1" applyFill="1"/>
    <xf numFmtId="0" fontId="13" fillId="0" borderId="0" xfId="0" applyFont="1" applyFill="1" applyBorder="1" applyAlignment="1">
      <alignment horizontal="right"/>
    </xf>
    <xf numFmtId="165" fontId="13" fillId="0" borderId="0" xfId="0" applyNumberFormat="1" applyFont="1" applyFill="1"/>
    <xf numFmtId="0" fontId="30" fillId="0" borderId="0" xfId="0" applyFont="1"/>
    <xf numFmtId="10" fontId="31" fillId="0" borderId="1" xfId="2" applyNumberFormat="1" applyFont="1" applyBorder="1" applyAlignment="1">
      <alignment horizontal="center"/>
    </xf>
    <xf numFmtId="166" fontId="31" fillId="0" borderId="1" xfId="2" applyNumberFormat="1" applyFont="1" applyFill="1" applyBorder="1" applyAlignment="1">
      <alignment horizontal="center"/>
    </xf>
    <xf numFmtId="164" fontId="13" fillId="0" borderId="0" xfId="0" applyNumberFormat="1" applyFont="1"/>
    <xf numFmtId="0" fontId="13" fillId="4" borderId="0" xfId="0" applyFont="1" applyFill="1" applyAlignment="1">
      <alignment horizontal="center"/>
    </xf>
    <xf numFmtId="1" fontId="13" fillId="3" borderId="1" xfId="1" applyNumberFormat="1" applyFont="1" applyFill="1" applyBorder="1" applyAlignment="1">
      <alignment horizontal="center"/>
    </xf>
    <xf numFmtId="2" fontId="13" fillId="3" borderId="0" xfId="1" applyNumberFormat="1" applyFont="1" applyFill="1" applyAlignment="1">
      <alignment horizontal="center"/>
    </xf>
    <xf numFmtId="171" fontId="13" fillId="3" borderId="0" xfId="1" applyNumberFormat="1" applyFont="1" applyFill="1" applyAlignment="1">
      <alignment horizontal="center"/>
    </xf>
    <xf numFmtId="9" fontId="29" fillId="0" borderId="0" xfId="0" applyNumberFormat="1" applyFont="1" applyAlignment="1">
      <alignment horizontal="center" vertical="center"/>
    </xf>
    <xf numFmtId="49" fontId="18" fillId="0" borderId="1" xfId="0" applyNumberFormat="1" applyFont="1" applyBorder="1" applyAlignment="1">
      <alignment horizontal="right" vertical="center"/>
    </xf>
    <xf numFmtId="49" fontId="18" fillId="0" borderId="1" xfId="1" applyNumberFormat="1" applyFont="1" applyFill="1" applyBorder="1" applyAlignment="1">
      <alignment horizontal="right"/>
    </xf>
    <xf numFmtId="165" fontId="23" fillId="0" borderId="0" xfId="0" applyNumberFormat="1" applyFont="1" applyBorder="1" applyAlignment="1">
      <alignment horizontal="center" vertical="center" wrapText="1"/>
    </xf>
    <xf numFmtId="0" fontId="2" fillId="2" borderId="4" xfId="0" applyFont="1" applyFill="1" applyBorder="1" applyAlignment="1">
      <alignment vertical="center" wrapText="1"/>
    </xf>
    <xf numFmtId="0" fontId="3" fillId="2" borderId="4" xfId="0" applyFont="1" applyFill="1" applyBorder="1" applyAlignment="1">
      <alignment vertical="center" wrapText="1"/>
    </xf>
    <xf numFmtId="165" fontId="23" fillId="0" borderId="1" xfId="0" applyNumberFormat="1" applyFont="1" applyBorder="1" applyAlignment="1">
      <alignment horizontal="center" vertical="center" wrapText="1"/>
    </xf>
    <xf numFmtId="0" fontId="33" fillId="0" borderId="0" xfId="0" applyFont="1"/>
    <xf numFmtId="0" fontId="33" fillId="0" borderId="0" xfId="0" applyFont="1" applyAlignment="1">
      <alignment vertical="center"/>
    </xf>
    <xf numFmtId="0" fontId="34" fillId="0" borderId="0" xfId="0" applyFont="1"/>
    <xf numFmtId="0" fontId="35" fillId="0" borderId="0" xfId="0" applyFont="1" applyAlignment="1">
      <alignment horizontal="center"/>
    </xf>
    <xf numFmtId="166" fontId="2" fillId="0" borderId="0" xfId="0" applyNumberFormat="1" applyFont="1"/>
    <xf numFmtId="0" fontId="13" fillId="6" borderId="1" xfId="0" applyFont="1" applyFill="1" applyBorder="1"/>
    <xf numFmtId="0" fontId="14" fillId="0" borderId="0" xfId="0" applyFont="1" applyFill="1"/>
    <xf numFmtId="0" fontId="14" fillId="0" borderId="0" xfId="0" applyFont="1" applyAlignment="1">
      <alignment horizontal="center" vertical="center" wrapText="1"/>
    </xf>
    <xf numFmtId="0" fontId="14" fillId="0" borderId="0" xfId="0" applyFont="1" applyAlignment="1">
      <alignment horizontal="center" wrapText="1"/>
    </xf>
    <xf numFmtId="171" fontId="35" fillId="3" borderId="0" xfId="1" applyNumberFormat="1" applyFont="1" applyFill="1" applyAlignment="1">
      <alignment horizontal="center"/>
    </xf>
    <xf numFmtId="0" fontId="35" fillId="0" borderId="0" xfId="0" applyFont="1" applyAlignment="1">
      <alignment horizontal="left"/>
    </xf>
    <xf numFmtId="0" fontId="37" fillId="3" borderId="2" xfId="0" applyFont="1" applyFill="1" applyBorder="1" applyAlignment="1">
      <alignment horizontal="center" vertical="center" wrapText="1"/>
    </xf>
    <xf numFmtId="166" fontId="37" fillId="0" borderId="2" xfId="0" applyNumberFormat="1" applyFont="1" applyFill="1" applyBorder="1" applyAlignment="1">
      <alignment horizontal="center" vertical="center" wrapText="1"/>
    </xf>
    <xf numFmtId="166" fontId="29" fillId="3" borderId="1" xfId="2" applyNumberFormat="1" applyFont="1" applyFill="1" applyBorder="1" applyAlignment="1">
      <alignment horizontal="center"/>
    </xf>
    <xf numFmtId="166" fontId="40" fillId="3" borderId="1" xfId="2" applyNumberFormat="1" applyFont="1" applyFill="1" applyBorder="1" applyAlignment="1">
      <alignment horizontal="center"/>
    </xf>
    <xf numFmtId="166" fontId="41" fillId="3" borderId="1" xfId="2" applyNumberFormat="1" applyFont="1" applyFill="1" applyBorder="1" applyAlignment="1">
      <alignment horizontal="center"/>
    </xf>
    <xf numFmtId="166" fontId="29" fillId="0" borderId="2" xfId="0" applyNumberFormat="1" applyFont="1" applyFill="1" applyBorder="1" applyAlignment="1">
      <alignment horizontal="center" vertical="center" wrapText="1"/>
    </xf>
    <xf numFmtId="166" fontId="29" fillId="0" borderId="1" xfId="2" applyNumberFormat="1" applyFont="1" applyFill="1" applyBorder="1" applyAlignment="1">
      <alignment horizontal="center"/>
    </xf>
    <xf numFmtId="164" fontId="29" fillId="0" borderId="3" xfId="1" applyFont="1" applyBorder="1"/>
    <xf numFmtId="0" fontId="42" fillId="0" borderId="1" xfId="0" applyFont="1" applyFill="1" applyBorder="1" applyAlignment="1">
      <alignment horizontal="center" vertical="center" wrapText="1"/>
    </xf>
    <xf numFmtId="0" fontId="43" fillId="0" borderId="2" xfId="0" applyFont="1" applyFill="1" applyBorder="1" applyAlignment="1">
      <alignment horizontal="center" vertical="center" wrapText="1"/>
    </xf>
    <xf numFmtId="166" fontId="44" fillId="0" borderId="1" xfId="2" applyNumberFormat="1" applyFont="1" applyFill="1" applyBorder="1" applyAlignment="1">
      <alignment horizontal="center"/>
    </xf>
    <xf numFmtId="166" fontId="45" fillId="0" borderId="1" xfId="2" applyNumberFormat="1" applyFont="1" applyFill="1" applyBorder="1" applyAlignment="1">
      <alignment horizontal="center"/>
    </xf>
    <xf numFmtId="9" fontId="44" fillId="0" borderId="1" xfId="2" applyNumberFormat="1" applyFont="1" applyFill="1" applyBorder="1" applyAlignment="1">
      <alignment horizontal="center"/>
    </xf>
    <xf numFmtId="9" fontId="45" fillId="0" borderId="1" xfId="2" applyNumberFormat="1" applyFont="1" applyFill="1" applyBorder="1" applyAlignment="1">
      <alignment horizontal="center"/>
    </xf>
    <xf numFmtId="0" fontId="37" fillId="3" borderId="1" xfId="0" applyFont="1" applyFill="1" applyBorder="1" applyAlignment="1">
      <alignment horizontal="center" vertical="center" wrapText="1"/>
    </xf>
    <xf numFmtId="9" fontId="29" fillId="0" borderId="1" xfId="2" applyFont="1" applyFill="1" applyBorder="1" applyAlignment="1">
      <alignment horizontal="center"/>
    </xf>
    <xf numFmtId="9" fontId="29" fillId="3" borderId="1" xfId="2" applyFont="1" applyFill="1" applyBorder="1" applyAlignment="1">
      <alignment horizontal="center"/>
    </xf>
    <xf numFmtId="166" fontId="29" fillId="0" borderId="7" xfId="2" applyNumberFormat="1" applyFont="1" applyBorder="1" applyAlignment="1">
      <alignment horizontal="center"/>
    </xf>
    <xf numFmtId="164" fontId="29" fillId="0" borderId="3" xfId="1" applyFont="1" applyBorder="1" applyAlignment="1">
      <alignment vertical="center"/>
    </xf>
    <xf numFmtId="166" fontId="29" fillId="0" borderId="7" xfId="2" applyNumberFormat="1" applyFont="1" applyBorder="1" applyAlignment="1">
      <alignment horizontal="center" vertical="center"/>
    </xf>
    <xf numFmtId="10" fontId="29" fillId="0" borderId="2" xfId="1" applyNumberFormat="1" applyFont="1" applyFill="1" applyBorder="1" applyAlignment="1">
      <alignment vertical="center"/>
    </xf>
    <xf numFmtId="164" fontId="31" fillId="0" borderId="0" xfId="1" applyFont="1" applyBorder="1"/>
    <xf numFmtId="1" fontId="31" fillId="0" borderId="0" xfId="0" applyNumberFormat="1" applyFont="1" applyBorder="1" applyAlignment="1">
      <alignment horizontal="center"/>
    </xf>
    <xf numFmtId="0" fontId="31" fillId="0" borderId="0" xfId="0" applyFont="1" applyBorder="1"/>
    <xf numFmtId="10" fontId="41" fillId="0" borderId="2" xfId="1" applyNumberFormat="1" applyFont="1" applyFill="1" applyBorder="1" applyAlignment="1">
      <alignment vertical="center"/>
    </xf>
    <xf numFmtId="164" fontId="31" fillId="0" borderId="0" xfId="1" applyFont="1"/>
    <xf numFmtId="0" fontId="31" fillId="0" borderId="0" xfId="0" applyFont="1"/>
    <xf numFmtId="0" fontId="47" fillId="0" borderId="0" xfId="0" applyFont="1"/>
    <xf numFmtId="0" fontId="48" fillId="0" borderId="2" xfId="0" applyFont="1" applyBorder="1" applyAlignment="1">
      <alignment horizontal="center" vertical="center" wrapText="1"/>
    </xf>
    <xf numFmtId="0" fontId="48" fillId="0" borderId="1" xfId="0" applyFont="1" applyBorder="1" applyAlignment="1">
      <alignment horizontal="center" vertical="center" wrapText="1"/>
    </xf>
    <xf numFmtId="0" fontId="52" fillId="0" borderId="1" xfId="0" applyFont="1" applyBorder="1" applyAlignment="1">
      <alignment horizontal="center" vertical="center" wrapText="1"/>
    </xf>
    <xf numFmtId="0" fontId="52" fillId="0" borderId="3" xfId="0" applyFont="1" applyBorder="1" applyAlignment="1">
      <alignment horizontal="center" vertical="center" wrapText="1"/>
    </xf>
    <xf numFmtId="2" fontId="48" fillId="0" borderId="1" xfId="1" applyNumberFormat="1" applyFont="1" applyBorder="1" applyAlignment="1">
      <alignment horizontal="center"/>
    </xf>
    <xf numFmtId="1" fontId="48" fillId="0" borderId="1" xfId="0" applyNumberFormat="1" applyFont="1" applyBorder="1" applyAlignment="1">
      <alignment horizontal="center"/>
    </xf>
    <xf numFmtId="169" fontId="48" fillId="0" borderId="1" xfId="0" applyNumberFormat="1" applyFont="1" applyBorder="1" applyAlignment="1">
      <alignment horizontal="center"/>
    </xf>
    <xf numFmtId="2" fontId="48" fillId="0" borderId="1" xfId="0" applyNumberFormat="1" applyFont="1" applyBorder="1" applyAlignment="1">
      <alignment horizontal="center"/>
    </xf>
    <xf numFmtId="164" fontId="48" fillId="0" borderId="1" xfId="1" applyFont="1" applyFill="1" applyBorder="1" applyAlignment="1">
      <alignment horizontal="center"/>
    </xf>
    <xf numFmtId="2" fontId="48" fillId="0" borderId="1" xfId="2" applyNumberFormat="1" applyFont="1" applyBorder="1" applyAlignment="1">
      <alignment horizontal="center"/>
    </xf>
    <xf numFmtId="0" fontId="48" fillId="0" borderId="1" xfId="0" applyFont="1" applyBorder="1"/>
    <xf numFmtId="0" fontId="48" fillId="0" borderId="1" xfId="0" applyFont="1" applyFill="1" applyBorder="1" applyAlignment="1">
      <alignment horizontal="center" vertical="center" wrapText="1"/>
    </xf>
    <xf numFmtId="0" fontId="48" fillId="0" borderId="1" xfId="0" applyFont="1" applyFill="1" applyBorder="1"/>
    <xf numFmtId="1" fontId="48" fillId="0" borderId="1" xfId="0" applyNumberFormat="1" applyFont="1" applyFill="1" applyBorder="1" applyAlignment="1">
      <alignment horizontal="center"/>
    </xf>
    <xf numFmtId="0" fontId="29" fillId="0" borderId="0" xfId="0" applyFont="1" applyBorder="1"/>
    <xf numFmtId="0" fontId="55" fillId="0" borderId="1" xfId="0" applyFont="1" applyBorder="1" applyAlignment="1">
      <alignment horizontal="center" vertical="center" wrapText="1"/>
    </xf>
    <xf numFmtId="0" fontId="29" fillId="3" borderId="1" xfId="0" applyFont="1" applyFill="1" applyBorder="1" applyAlignment="1">
      <alignment horizontal="center" vertical="center" wrapText="1"/>
    </xf>
    <xf numFmtId="0" fontId="55" fillId="0" borderId="1" xfId="0" applyFont="1" applyBorder="1"/>
    <xf numFmtId="0" fontId="29" fillId="0" borderId="1" xfId="0" applyFont="1" applyBorder="1"/>
    <xf numFmtId="2" fontId="55" fillId="0" borderId="1" xfId="0" applyNumberFormat="1" applyFont="1" applyBorder="1" applyAlignment="1">
      <alignment horizontal="center" vertical="center"/>
    </xf>
    <xf numFmtId="2" fontId="55" fillId="0" borderId="1" xfId="0" applyNumberFormat="1" applyFont="1" applyBorder="1" applyAlignment="1">
      <alignment horizontal="center"/>
    </xf>
    <xf numFmtId="170" fontId="29" fillId="3" borderId="1" xfId="0" applyNumberFormat="1" applyFont="1" applyFill="1" applyBorder="1" applyAlignment="1">
      <alignment horizontal="center"/>
    </xf>
    <xf numFmtId="0" fontId="55" fillId="0" borderId="1" xfId="0" applyFont="1" applyFill="1" applyBorder="1" applyAlignment="1">
      <alignment horizontal="center" vertical="center" wrapText="1"/>
    </xf>
    <xf numFmtId="0" fontId="55" fillId="0" borderId="1" xfId="0" applyFont="1" applyFill="1" applyBorder="1"/>
    <xf numFmtId="170" fontId="55" fillId="0" borderId="1" xfId="0" applyNumberFormat="1" applyFont="1" applyFill="1" applyBorder="1" applyAlignment="1">
      <alignment horizontal="center"/>
    </xf>
    <xf numFmtId="0" fontId="29" fillId="0" borderId="0" xfId="0" applyFont="1"/>
    <xf numFmtId="0" fontId="29" fillId="0" borderId="0" xfId="0" applyFont="1" applyFill="1"/>
    <xf numFmtId="0" fontId="56" fillId="0" borderId="0" xfId="0" applyFont="1"/>
    <xf numFmtId="0" fontId="56" fillId="0" borderId="0" xfId="0" applyFont="1" applyFill="1"/>
    <xf numFmtId="2" fontId="55" fillId="0" borderId="1" xfId="0" applyNumberFormat="1" applyFont="1" applyFill="1" applyBorder="1" applyAlignment="1">
      <alignment horizontal="center" vertical="center"/>
    </xf>
    <xf numFmtId="2" fontId="55" fillId="0" borderId="1" xfId="0" applyNumberFormat="1" applyFont="1" applyFill="1" applyBorder="1" applyAlignment="1">
      <alignment horizontal="center"/>
    </xf>
    <xf numFmtId="0" fontId="29" fillId="0" borderId="0" xfId="0" applyFont="1" applyAlignment="1">
      <alignment horizontal="center"/>
    </xf>
    <xf numFmtId="0" fontId="57" fillId="0" borderId="0" xfId="0" applyFont="1" applyAlignment="1">
      <alignment horizontal="left"/>
    </xf>
    <xf numFmtId="0" fontId="29" fillId="0" borderId="1" xfId="0" applyFont="1" applyBorder="1" applyAlignment="1">
      <alignment horizontal="center" vertical="center" wrapText="1"/>
    </xf>
    <xf numFmtId="0" fontId="29" fillId="0" borderId="0" xfId="0" applyFont="1" applyFill="1" applyBorder="1" applyAlignment="1">
      <alignment horizontal="center" vertical="center" wrapText="1"/>
    </xf>
    <xf numFmtId="0" fontId="55" fillId="0" borderId="0" xfId="0" applyFont="1" applyFill="1" applyBorder="1" applyAlignment="1">
      <alignment horizontal="center" vertical="center" wrapText="1"/>
    </xf>
    <xf numFmtId="0" fontId="29" fillId="0" borderId="0" xfId="0" applyFont="1" applyFill="1" applyBorder="1"/>
    <xf numFmtId="0" fontId="55" fillId="0" borderId="0" xfId="0" applyFont="1" applyFill="1" applyBorder="1"/>
    <xf numFmtId="170" fontId="29" fillId="0" borderId="0" xfId="0" applyNumberFormat="1" applyFont="1" applyFill="1" applyBorder="1" applyAlignment="1">
      <alignment horizontal="center"/>
    </xf>
    <xf numFmtId="170" fontId="55" fillId="0" borderId="0" xfId="0" applyNumberFormat="1" applyFont="1" applyFill="1" applyBorder="1" applyAlignment="1">
      <alignment horizontal="center"/>
    </xf>
    <xf numFmtId="2" fontId="29" fillId="0" borderId="1" xfId="0" applyNumberFormat="1" applyFont="1" applyBorder="1" applyAlignment="1">
      <alignment horizontal="center"/>
    </xf>
    <xf numFmtId="0" fontId="55" fillId="0" borderId="0" xfId="0" applyFont="1" applyFill="1"/>
    <xf numFmtId="0" fontId="57" fillId="0" borderId="0" xfId="0" applyFont="1" applyAlignment="1">
      <alignment horizontal="center"/>
    </xf>
    <xf numFmtId="0" fontId="56" fillId="0" borderId="0" xfId="0" applyFont="1" applyAlignment="1">
      <alignment horizontal="left"/>
    </xf>
    <xf numFmtId="0" fontId="56" fillId="0" borderId="0" xfId="0" applyFont="1" applyAlignment="1">
      <alignment horizontal="center"/>
    </xf>
    <xf numFmtId="2" fontId="48" fillId="0" borderId="1" xfId="0" applyNumberFormat="1" applyFont="1" applyBorder="1" applyAlignment="1">
      <alignment horizontal="center" vertical="center"/>
    </xf>
    <xf numFmtId="49" fontId="18" fillId="4" borderId="1" xfId="0" applyNumberFormat="1" applyFont="1" applyFill="1" applyBorder="1" applyAlignment="1">
      <alignment horizontal="right" vertical="center"/>
    </xf>
    <xf numFmtId="0" fontId="58" fillId="0" borderId="0" xfId="0" applyFont="1" applyAlignment="1">
      <alignment horizontal="center" vertical="center" wrapText="1"/>
    </xf>
    <xf numFmtId="0" fontId="14" fillId="0" borderId="0" xfId="0" applyFont="1" applyAlignment="1">
      <alignment horizontal="center"/>
    </xf>
    <xf numFmtId="166" fontId="59" fillId="0" borderId="0" xfId="2" applyNumberFormat="1" applyFont="1" applyFill="1" applyBorder="1" applyAlignment="1">
      <alignment horizontal="center"/>
    </xf>
    <xf numFmtId="0" fontId="13" fillId="0" borderId="0" xfId="0" applyFont="1" applyAlignment="1">
      <alignment horizontal="right" vertical="center"/>
    </xf>
    <xf numFmtId="2" fontId="29" fillId="3" borderId="1" xfId="0" applyNumberFormat="1" applyFont="1" applyFill="1" applyBorder="1" applyAlignment="1">
      <alignment horizontal="center" vertical="center"/>
    </xf>
    <xf numFmtId="2" fontId="13" fillId="3" borderId="1" xfId="0" applyNumberFormat="1" applyFont="1" applyFill="1" applyBorder="1" applyAlignment="1">
      <alignment horizontal="center" vertical="center"/>
    </xf>
    <xf numFmtId="1" fontId="29" fillId="0" borderId="0" xfId="0" applyNumberFormat="1" applyFont="1" applyAlignment="1">
      <alignment horizontal="center" vertical="center"/>
    </xf>
    <xf numFmtId="1" fontId="13" fillId="0" borderId="0" xfId="0" applyNumberFormat="1" applyFont="1" applyAlignment="1">
      <alignment horizontal="center" vertical="center"/>
    </xf>
    <xf numFmtId="1" fontId="29" fillId="3" borderId="1" xfId="0" applyNumberFormat="1" applyFont="1" applyFill="1" applyBorder="1" applyAlignment="1">
      <alignment horizontal="center" vertical="center"/>
    </xf>
    <xf numFmtId="1" fontId="13" fillId="3" borderId="1" xfId="0" applyNumberFormat="1" applyFont="1" applyFill="1" applyBorder="1" applyAlignment="1">
      <alignment horizontal="center" vertical="center"/>
    </xf>
    <xf numFmtId="9" fontId="29" fillId="3" borderId="1" xfId="2" applyFont="1" applyFill="1" applyBorder="1" applyAlignment="1">
      <alignment horizontal="center" vertical="center"/>
    </xf>
    <xf numFmtId="9" fontId="13" fillId="3" borderId="1" xfId="2" applyFont="1" applyFill="1" applyBorder="1" applyAlignment="1">
      <alignment horizontal="center" vertical="center"/>
    </xf>
    <xf numFmtId="0" fontId="60" fillId="0" borderId="1" xfId="0" applyFont="1" applyBorder="1" applyAlignment="1">
      <alignment horizontal="center" vertical="center" wrapText="1"/>
    </xf>
    <xf numFmtId="2" fontId="61" fillId="0" borderId="1" xfId="2" applyNumberFormat="1" applyFont="1" applyBorder="1" applyAlignment="1">
      <alignment horizontal="center"/>
    </xf>
    <xf numFmtId="0" fontId="61" fillId="0" borderId="0" xfId="0" applyFont="1"/>
    <xf numFmtId="0" fontId="13" fillId="0" borderId="0" xfId="0" applyFont="1" applyAlignment="1">
      <alignment horizontal="left" vertical="center"/>
    </xf>
    <xf numFmtId="9" fontId="13" fillId="3" borderId="1" xfId="0" applyNumberFormat="1" applyFont="1" applyFill="1" applyBorder="1"/>
    <xf numFmtId="165" fontId="14" fillId="0" borderId="0" xfId="0" applyNumberFormat="1" applyFont="1"/>
    <xf numFmtId="2" fontId="13" fillId="0" borderId="0" xfId="1" applyNumberFormat="1" applyFont="1" applyFill="1" applyAlignment="1">
      <alignment horizontal="center"/>
    </xf>
    <xf numFmtId="171" fontId="13" fillId="0" borderId="0" xfId="1" applyNumberFormat="1" applyFont="1" applyFill="1" applyAlignment="1">
      <alignment horizontal="center"/>
    </xf>
    <xf numFmtId="0" fontId="13" fillId="0" borderId="0" xfId="1" applyNumberFormat="1" applyFont="1" applyFill="1" applyAlignment="1">
      <alignment horizontal="right" vertical="center"/>
    </xf>
    <xf numFmtId="2" fontId="13" fillId="3" borderId="1" xfId="0" applyNumberFormat="1" applyFont="1" applyFill="1" applyBorder="1"/>
    <xf numFmtId="165" fontId="13" fillId="3" borderId="1" xfId="0" applyNumberFormat="1" applyFont="1" applyFill="1" applyBorder="1"/>
    <xf numFmtId="0" fontId="18" fillId="0" borderId="0" xfId="0" applyFont="1"/>
    <xf numFmtId="0" fontId="13" fillId="0" borderId="12" xfId="0" applyFont="1" applyBorder="1"/>
    <xf numFmtId="164" fontId="13" fillId="0" borderId="13" xfId="1" applyFont="1" applyFill="1" applyBorder="1"/>
    <xf numFmtId="0" fontId="13" fillId="0" borderId="13" xfId="0" applyFont="1" applyBorder="1"/>
    <xf numFmtId="0" fontId="13" fillId="0" borderId="14" xfId="0" applyFont="1" applyBorder="1"/>
    <xf numFmtId="0" fontId="13" fillId="0" borderId="15" xfId="0" applyFont="1" applyBorder="1" applyAlignment="1">
      <alignment vertical="center"/>
    </xf>
    <xf numFmtId="166" fontId="20" fillId="4" borderId="0" xfId="2" applyNumberFormat="1" applyFont="1" applyFill="1" applyBorder="1" applyAlignment="1">
      <alignment vertical="center"/>
    </xf>
    <xf numFmtId="166" fontId="13" fillId="0" borderId="0" xfId="2" applyNumberFormat="1" applyFont="1" applyFill="1" applyBorder="1" applyAlignment="1">
      <alignment horizontal="center" vertical="center"/>
    </xf>
    <xf numFmtId="0" fontId="13" fillId="0" borderId="0" xfId="0" applyFont="1" applyAlignment="1">
      <alignment vertical="center"/>
    </xf>
    <xf numFmtId="1" fontId="20" fillId="5" borderId="1" xfId="1" applyNumberFormat="1" applyFont="1" applyFill="1" applyBorder="1" applyAlignment="1">
      <alignment horizontal="center" vertical="center"/>
    </xf>
    <xf numFmtId="0" fontId="13" fillId="0" borderId="16" xfId="0" applyFont="1" applyBorder="1" applyAlignment="1">
      <alignment vertical="center"/>
    </xf>
    <xf numFmtId="164" fontId="13" fillId="0" borderId="15" xfId="1" applyFont="1" applyFill="1" applyBorder="1" applyAlignment="1">
      <alignment vertical="center"/>
    </xf>
    <xf numFmtId="166" fontId="13" fillId="0" borderId="0" xfId="2" applyNumberFormat="1" applyFont="1" applyFill="1" applyBorder="1" applyAlignment="1">
      <alignment vertical="center"/>
    </xf>
    <xf numFmtId="166" fontId="13" fillId="4" borderId="0" xfId="2" applyNumberFormat="1" applyFont="1" applyFill="1" applyBorder="1" applyAlignment="1">
      <alignment vertical="center"/>
    </xf>
    <xf numFmtId="2" fontId="13" fillId="0" borderId="0" xfId="0" applyNumberFormat="1" applyFont="1" applyAlignment="1">
      <alignment horizontal="center" vertical="center"/>
    </xf>
    <xf numFmtId="164" fontId="13" fillId="0" borderId="0" xfId="1" applyFont="1" applyFill="1" applyBorder="1" applyAlignment="1">
      <alignment vertical="center"/>
    </xf>
    <xf numFmtId="164" fontId="13" fillId="0" borderId="0" xfId="1" applyFont="1" applyFill="1" applyBorder="1" applyAlignment="1">
      <alignment horizontal="center" vertical="center"/>
    </xf>
    <xf numFmtId="0" fontId="13" fillId="0" borderId="0" xfId="0" applyFont="1" applyAlignment="1">
      <alignment horizontal="center" vertical="center"/>
    </xf>
    <xf numFmtId="165" fontId="20" fillId="4" borderId="0" xfId="1" applyNumberFormat="1" applyFont="1" applyFill="1" applyBorder="1" applyAlignment="1">
      <alignment vertical="center"/>
    </xf>
    <xf numFmtId="172" fontId="13" fillId="0" borderId="0" xfId="1" applyNumberFormat="1" applyFont="1" applyFill="1" applyBorder="1" applyAlignment="1">
      <alignment horizontal="center" vertical="center"/>
    </xf>
    <xf numFmtId="165" fontId="13" fillId="3" borderId="1" xfId="0" applyNumberFormat="1" applyFont="1" applyFill="1" applyBorder="1" applyAlignment="1">
      <alignment vertical="center"/>
    </xf>
    <xf numFmtId="0" fontId="13" fillId="0" borderId="16" xfId="0" applyFont="1" applyBorder="1" applyAlignment="1">
      <alignment horizontal="right" vertical="center"/>
    </xf>
    <xf numFmtId="9" fontId="13" fillId="3" borderId="1" xfId="2" applyFont="1" applyFill="1" applyBorder="1" applyAlignment="1">
      <alignment vertical="center"/>
    </xf>
    <xf numFmtId="164" fontId="13" fillId="0" borderId="17" xfId="1" applyFont="1" applyFill="1" applyBorder="1" applyAlignment="1">
      <alignment vertical="center"/>
    </xf>
    <xf numFmtId="0" fontId="13" fillId="0" borderId="18" xfId="0" applyFont="1" applyBorder="1" applyAlignment="1">
      <alignment vertical="center"/>
    </xf>
    <xf numFmtId="0" fontId="13" fillId="0" borderId="19" xfId="0" applyFont="1" applyBorder="1" applyAlignment="1">
      <alignment vertical="center"/>
    </xf>
    <xf numFmtId="9" fontId="62" fillId="0" borderId="0" xfId="0" applyNumberFormat="1" applyFont="1" applyAlignment="1">
      <alignment horizontal="center" vertical="center"/>
    </xf>
    <xf numFmtId="9" fontId="63" fillId="0" borderId="0" xfId="0" applyNumberFormat="1" applyFont="1" applyAlignment="1">
      <alignment horizontal="center" vertical="center"/>
    </xf>
    <xf numFmtId="9" fontId="64" fillId="0" borderId="0" xfId="0" applyNumberFormat="1" applyFont="1" applyAlignment="1">
      <alignment horizontal="center" vertical="center"/>
    </xf>
    <xf numFmtId="0" fontId="18" fillId="0" borderId="1" xfId="0" applyFont="1" applyBorder="1" applyAlignment="1">
      <alignment horizontal="center" vertical="center" wrapText="1"/>
    </xf>
    <xf numFmtId="49" fontId="64" fillId="0" borderId="1" xfId="1" applyNumberFormat="1" applyFont="1" applyFill="1" applyBorder="1" applyAlignment="1">
      <alignment horizontal="center" vertical="center" wrapText="1"/>
    </xf>
    <xf numFmtId="49" fontId="65" fillId="0" borderId="1" xfId="1" applyNumberFormat="1" applyFont="1" applyFill="1" applyBorder="1" applyAlignment="1">
      <alignment horizontal="center" vertical="center" wrapText="1"/>
    </xf>
    <xf numFmtId="10" fontId="64" fillId="0" borderId="1" xfId="2" applyNumberFormat="1" applyFont="1" applyFill="1" applyBorder="1" applyAlignment="1">
      <alignment horizontal="center" vertical="center"/>
    </xf>
    <xf numFmtId="10" fontId="65" fillId="0" borderId="1" xfId="2" applyNumberFormat="1" applyFont="1" applyFill="1" applyBorder="1" applyAlignment="1">
      <alignment horizontal="center" vertical="center"/>
    </xf>
    <xf numFmtId="0" fontId="37" fillId="0" borderId="3" xfId="0" applyFont="1" applyBorder="1" applyAlignment="1">
      <alignment horizontal="center" vertical="center" wrapText="1"/>
    </xf>
    <xf numFmtId="0" fontId="37" fillId="0" borderId="2" xfId="0" applyFont="1" applyBorder="1" applyAlignment="1">
      <alignment horizontal="center" vertical="center" wrapText="1"/>
    </xf>
    <xf numFmtId="0" fontId="11" fillId="0" borderId="8"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3" fillId="0" borderId="3" xfId="0" applyFont="1" applyBorder="1" applyAlignment="1">
      <alignment horizontal="left" vertical="center" wrapText="1"/>
    </xf>
    <xf numFmtId="0" fontId="13" fillId="0" borderId="7" xfId="0" applyFont="1" applyBorder="1" applyAlignment="1">
      <alignment horizontal="left" vertical="center" wrapText="1"/>
    </xf>
    <xf numFmtId="0" fontId="13" fillId="0" borderId="2" xfId="0" applyFont="1" applyBorder="1" applyAlignment="1">
      <alignment horizontal="left" vertical="center" wrapText="1"/>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1" fontId="13" fillId="0" borderId="0" xfId="0" applyNumberFormat="1" applyFont="1" applyBorder="1" applyAlignment="1">
      <alignment horizontal="center" vertical="center"/>
    </xf>
    <xf numFmtId="0" fontId="13" fillId="0" borderId="0" xfId="0" applyFont="1" applyBorder="1" applyAlignment="1">
      <alignment vertical="center"/>
    </xf>
    <xf numFmtId="2" fontId="13" fillId="0" borderId="0" xfId="0" applyNumberFormat="1" applyFont="1" applyBorder="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horizontal="right" vertical="center"/>
    </xf>
    <xf numFmtId="164" fontId="13" fillId="0" borderId="18" xfId="1" applyFont="1" applyFill="1" applyBorder="1" applyAlignment="1">
      <alignment vertical="center"/>
    </xf>
    <xf numFmtId="172" fontId="13" fillId="0" borderId="18" xfId="1" applyNumberFormat="1" applyFont="1" applyFill="1" applyBorder="1" applyAlignment="1">
      <alignment horizontal="center" vertical="center"/>
    </xf>
    <xf numFmtId="2" fontId="13" fillId="0" borderId="18" xfId="0" applyNumberFormat="1" applyFont="1" applyBorder="1" applyAlignment="1">
      <alignment horizontal="center" vertical="center"/>
    </xf>
    <xf numFmtId="0" fontId="13" fillId="0" borderId="18" xfId="0" applyFont="1" applyBorder="1" applyAlignment="1">
      <alignment horizontal="right" vertical="center"/>
    </xf>
    <xf numFmtId="9" fontId="13" fillId="3" borderId="20" xfId="2" applyFont="1" applyFill="1" applyBorder="1" applyAlignment="1">
      <alignment vertical="center"/>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993300"/>
      <color rgb="FF669900"/>
      <color rgb="FF008000"/>
      <color rgb="FF0000FF"/>
      <color rgb="FF33CC33"/>
      <color rgb="FF00FF00"/>
      <color rgb="FFCCFFFF"/>
      <color rgb="FF00CC00"/>
      <color rgb="FF0099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200">
                <a:solidFill>
                  <a:sysClr val="windowText" lastClr="000000"/>
                </a:solidFill>
              </a:rPr>
              <a:t>Hazards</a:t>
            </a:r>
            <a:r>
              <a:rPr lang="es-ES" sz="1200" baseline="0">
                <a:solidFill>
                  <a:sysClr val="windowText" lastClr="000000"/>
                </a:solidFill>
              </a:rPr>
              <a:t> Ratio (obtenidos exponencialmente) al final de cada intervalo, condicionado al anterior</a:t>
            </a:r>
            <a:endParaRPr lang="es-ES" sz="1200">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'fs-1, OS B vs C'!$R$46:$R$56</c:f>
              <c:numCache>
                <c:formatCode>General</c:formatCode>
                <c:ptCount val="11"/>
                <c:pt idx="0">
                  <c:v>0</c:v>
                </c:pt>
                <c:pt idx="1">
                  <c:v>3</c:v>
                </c:pt>
                <c:pt idx="2">
                  <c:v>6</c:v>
                </c:pt>
                <c:pt idx="3">
                  <c:v>9</c:v>
                </c:pt>
                <c:pt idx="4">
                  <c:v>12</c:v>
                </c:pt>
                <c:pt idx="5">
                  <c:v>15</c:v>
                </c:pt>
                <c:pt idx="6">
                  <c:v>18</c:v>
                </c:pt>
                <c:pt idx="7">
                  <c:v>21</c:v>
                </c:pt>
                <c:pt idx="8">
                  <c:v>24</c:v>
                </c:pt>
                <c:pt idx="9">
                  <c:v>27</c:v>
                </c:pt>
                <c:pt idx="10">
                  <c:v>30</c:v>
                </c:pt>
              </c:numCache>
            </c:numRef>
          </c:xVal>
          <c:yVal>
            <c:numRef>
              <c:f>'fs-1, OS B vs C'!$S$46:$S$56</c:f>
              <c:numCache>
                <c:formatCode>0.00</c:formatCode>
                <c:ptCount val="11"/>
                <c:pt idx="0">
                  <c:v>1</c:v>
                </c:pt>
                <c:pt idx="1">
                  <c:v>1.003911971784706</c:v>
                </c:pt>
                <c:pt idx="2">
                  <c:v>0.99914008253035169</c:v>
                </c:pt>
                <c:pt idx="3">
                  <c:v>0.76723934243248826</c:v>
                </c:pt>
                <c:pt idx="4">
                  <c:v>0.68513503918611984</c:v>
                </c:pt>
                <c:pt idx="5">
                  <c:v>0.76781088624437499</c:v>
                </c:pt>
                <c:pt idx="6">
                  <c:v>0.81837092012591728</c:v>
                </c:pt>
                <c:pt idx="7">
                  <c:v>0.82352572958037484</c:v>
                </c:pt>
                <c:pt idx="8">
                  <c:v>0.78745122853478189</c:v>
                </c:pt>
                <c:pt idx="9">
                  <c:v>0.69947237430402909</c:v>
                </c:pt>
                <c:pt idx="10">
                  <c:v>0.7023081155146923</c:v>
                </c:pt>
              </c:numCache>
            </c:numRef>
          </c:yVal>
          <c:smooth val="0"/>
          <c:extLst>
            <c:ext xmlns:c16="http://schemas.microsoft.com/office/drawing/2014/chart" uri="{C3380CC4-5D6E-409C-BE32-E72D297353CC}">
              <c16:uniqueId val="{00000000-0F40-49E6-A6C5-3A52D7B711C3}"/>
            </c:ext>
          </c:extLst>
        </c:ser>
        <c:dLbls>
          <c:showLegendKey val="0"/>
          <c:showVal val="0"/>
          <c:showCatName val="0"/>
          <c:showSerName val="0"/>
          <c:showPercent val="0"/>
          <c:showBubbleSize val="0"/>
        </c:dLbls>
        <c:axId val="723672400"/>
        <c:axId val="723679616"/>
      </c:scatterChart>
      <c:valAx>
        <c:axId val="723672400"/>
        <c:scaling>
          <c:orientation val="minMax"/>
          <c:max val="3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 (meses)</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23679616"/>
        <c:crosses val="autoZero"/>
        <c:crossBetween val="midCat"/>
        <c:majorUnit val="3"/>
      </c:valAx>
      <c:valAx>
        <c:axId val="723679616"/>
        <c:scaling>
          <c:orientation val="minMax"/>
          <c:max val="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Hazard Ratio</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236724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s-ES" sz="1200">
                <a:solidFill>
                  <a:sysClr val="windowText" lastClr="000000"/>
                </a:solidFill>
              </a:rPr>
              <a:t>Hazards</a:t>
            </a:r>
            <a:r>
              <a:rPr lang="es-ES" sz="1200" baseline="0">
                <a:solidFill>
                  <a:sysClr val="windowText" lastClr="000000"/>
                </a:solidFill>
              </a:rPr>
              <a:t> Ratio (obtenidos exponencialmente) al final de cada intervalo, condicionado al anterior</a:t>
            </a:r>
            <a:endParaRPr lang="es-ES" sz="1200">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s-ES"/>
        </a:p>
      </c:txPr>
    </c:title>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'fs-2, OS A vs C'!$R$46:$R$56</c:f>
              <c:numCache>
                <c:formatCode>General</c:formatCode>
                <c:ptCount val="11"/>
                <c:pt idx="0">
                  <c:v>0</c:v>
                </c:pt>
                <c:pt idx="1">
                  <c:v>3</c:v>
                </c:pt>
                <c:pt idx="2">
                  <c:v>6</c:v>
                </c:pt>
                <c:pt idx="3">
                  <c:v>9</c:v>
                </c:pt>
                <c:pt idx="4">
                  <c:v>12</c:v>
                </c:pt>
                <c:pt idx="5">
                  <c:v>15</c:v>
                </c:pt>
                <c:pt idx="6">
                  <c:v>18</c:v>
                </c:pt>
                <c:pt idx="7">
                  <c:v>21</c:v>
                </c:pt>
                <c:pt idx="8">
                  <c:v>24</c:v>
                </c:pt>
                <c:pt idx="9">
                  <c:v>27</c:v>
                </c:pt>
                <c:pt idx="10">
                  <c:v>30</c:v>
                </c:pt>
              </c:numCache>
            </c:numRef>
          </c:xVal>
          <c:yVal>
            <c:numRef>
              <c:f>'fs-2, OS A vs C'!$S$46:$S$56</c:f>
              <c:numCache>
                <c:formatCode>0.00</c:formatCode>
                <c:ptCount val="11"/>
                <c:pt idx="0">
                  <c:v>1</c:v>
                </c:pt>
                <c:pt idx="1">
                  <c:v>1.2254632960532061</c:v>
                </c:pt>
                <c:pt idx="2">
                  <c:v>1.2405453125414836</c:v>
                </c:pt>
                <c:pt idx="3">
                  <c:v>0.97798242762928245</c:v>
                </c:pt>
                <c:pt idx="4">
                  <c:v>0.8797616331461231</c:v>
                </c:pt>
                <c:pt idx="5">
                  <c:v>0.89355736461599877</c:v>
                </c:pt>
                <c:pt idx="6">
                  <c:v>0.84477323207966137</c:v>
                </c:pt>
                <c:pt idx="7">
                  <c:v>0.80874577852367358</c:v>
                </c:pt>
                <c:pt idx="8">
                  <c:v>0.7643636703317549</c:v>
                </c:pt>
                <c:pt idx="9">
                  <c:v>0.67545517019507006</c:v>
                </c:pt>
                <c:pt idx="10">
                  <c:v>0.69790805412224111</c:v>
                </c:pt>
              </c:numCache>
            </c:numRef>
          </c:yVal>
          <c:smooth val="0"/>
          <c:extLst>
            <c:ext xmlns:c16="http://schemas.microsoft.com/office/drawing/2014/chart" uri="{C3380CC4-5D6E-409C-BE32-E72D297353CC}">
              <c16:uniqueId val="{00000000-9C39-46D7-9CBA-E2C7325F6CB9}"/>
            </c:ext>
          </c:extLst>
        </c:ser>
        <c:dLbls>
          <c:showLegendKey val="0"/>
          <c:showVal val="0"/>
          <c:showCatName val="0"/>
          <c:showSerName val="0"/>
          <c:showPercent val="0"/>
          <c:showBubbleSize val="0"/>
        </c:dLbls>
        <c:axId val="661401920"/>
        <c:axId val="661403560"/>
      </c:scatterChart>
      <c:valAx>
        <c:axId val="661401920"/>
        <c:scaling>
          <c:orientation val="minMax"/>
          <c:max val="3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a:t>
                </a:r>
                <a:r>
                  <a:rPr lang="es-ES" baseline="0">
                    <a:solidFill>
                      <a:sysClr val="windowText" lastClr="000000"/>
                    </a:solidFill>
                  </a:rPr>
                  <a:t> (meses)</a:t>
                </a:r>
                <a:endParaRPr lang="es-ES">
                  <a:solidFill>
                    <a:sysClr val="windowText" lastClr="000000"/>
                  </a:solidFill>
                </a:endParaRP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661403560"/>
        <c:crosses val="autoZero"/>
        <c:crossBetween val="midCat"/>
        <c:majorUnit val="3"/>
      </c:valAx>
      <c:valAx>
        <c:axId val="661403560"/>
        <c:scaling>
          <c:orientation val="minMax"/>
          <c:max val="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es-ES" sz="1050">
                    <a:solidFill>
                      <a:sysClr val="windowText" lastClr="000000"/>
                    </a:solidFill>
                  </a:rPr>
                  <a:t>HR</a:t>
                </a:r>
                <a:r>
                  <a:rPr lang="es-ES" sz="1050" b="1" baseline="-25000">
                    <a:solidFill>
                      <a:srgbClr val="0000FF"/>
                    </a:solidFill>
                  </a:rPr>
                  <a:t>i</a:t>
                </a:r>
              </a:p>
            </c:rich>
          </c:tx>
          <c:layout>
            <c:manualLayout>
              <c:xMode val="edge"/>
              <c:yMode val="edge"/>
              <c:x val="2.1470103299654843E-2"/>
              <c:y val="0.47440180701368706"/>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s-E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6614019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s-ES" sz="1200">
                <a:solidFill>
                  <a:sysClr val="windowText" lastClr="000000"/>
                </a:solidFill>
              </a:rPr>
              <a:t>Hazards Ratio (obtenidos exponencialmente) al final de cada intervalo, condiconado al anterior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s-ES"/>
        </a:p>
      </c:txPr>
    </c:title>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'fs-3, pfs b vs c'!$R$46:$R$56</c:f>
              <c:numCache>
                <c:formatCode>General</c:formatCode>
                <c:ptCount val="11"/>
                <c:pt idx="0">
                  <c:v>0</c:v>
                </c:pt>
                <c:pt idx="1">
                  <c:v>3</c:v>
                </c:pt>
                <c:pt idx="2">
                  <c:v>6</c:v>
                </c:pt>
                <c:pt idx="3">
                  <c:v>9</c:v>
                </c:pt>
                <c:pt idx="4">
                  <c:v>12</c:v>
                </c:pt>
                <c:pt idx="5">
                  <c:v>15</c:v>
                </c:pt>
                <c:pt idx="6">
                  <c:v>18</c:v>
                </c:pt>
                <c:pt idx="7">
                  <c:v>21</c:v>
                </c:pt>
                <c:pt idx="8">
                  <c:v>24</c:v>
                </c:pt>
                <c:pt idx="9">
                  <c:v>27</c:v>
                </c:pt>
                <c:pt idx="10">
                  <c:v>30</c:v>
                </c:pt>
              </c:numCache>
            </c:numRef>
          </c:xVal>
          <c:yVal>
            <c:numRef>
              <c:f>'fs-3, pfs b vs c'!$S$46:$S$56</c:f>
              <c:numCache>
                <c:formatCode>0.00</c:formatCode>
                <c:ptCount val="11"/>
                <c:pt idx="0">
                  <c:v>1</c:v>
                </c:pt>
                <c:pt idx="1">
                  <c:v>0.74237621862081193</c:v>
                </c:pt>
                <c:pt idx="2">
                  <c:v>1.0423158181179313</c:v>
                </c:pt>
                <c:pt idx="3">
                  <c:v>0.803657719482331</c:v>
                </c:pt>
                <c:pt idx="4">
                  <c:v>0.59093782996685962</c:v>
                </c:pt>
                <c:pt idx="5">
                  <c:v>0.59421877669301393</c:v>
                </c:pt>
                <c:pt idx="6">
                  <c:v>0.58944709773271509</c:v>
                </c:pt>
                <c:pt idx="7">
                  <c:v>0.65681897623234586</c:v>
                </c:pt>
                <c:pt idx="8">
                  <c:v>0.62760914654396249</c:v>
                </c:pt>
                <c:pt idx="9">
                  <c:v>0.66158893197818092</c:v>
                </c:pt>
                <c:pt idx="10">
                  <c:v>0.66158893197818092</c:v>
                </c:pt>
              </c:numCache>
            </c:numRef>
          </c:yVal>
          <c:smooth val="0"/>
          <c:extLst>
            <c:ext xmlns:c16="http://schemas.microsoft.com/office/drawing/2014/chart" uri="{C3380CC4-5D6E-409C-BE32-E72D297353CC}">
              <c16:uniqueId val="{00000000-80DA-498A-8423-684B55EB82AC}"/>
            </c:ext>
          </c:extLst>
        </c:ser>
        <c:dLbls>
          <c:showLegendKey val="0"/>
          <c:showVal val="0"/>
          <c:showCatName val="0"/>
          <c:showSerName val="0"/>
          <c:showPercent val="0"/>
          <c:showBubbleSize val="0"/>
        </c:dLbls>
        <c:axId val="656030376"/>
        <c:axId val="656024144"/>
      </c:scatterChart>
      <c:valAx>
        <c:axId val="656030376"/>
        <c:scaling>
          <c:orientation val="minMax"/>
          <c:max val="3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 (meses</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656024144"/>
        <c:crosses val="autoZero"/>
        <c:crossBetween val="midCat"/>
        <c:majorUnit val="3"/>
      </c:valAx>
      <c:valAx>
        <c:axId val="656024144"/>
        <c:scaling>
          <c:orientation val="minMax"/>
          <c:max val="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Hazards Ratio</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65603037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'fs-3, pfs b vs c'!$G$100</c:f>
              <c:strCache>
                <c:ptCount val="1"/>
                <c:pt idx="0">
                  <c:v>meses │ n origen</c:v>
                </c:pt>
              </c:strCache>
            </c:strRef>
          </c:tx>
          <c:spPr>
            <a:solidFill>
              <a:schemeClr val="accent1"/>
            </a:solidFill>
            <a:ln>
              <a:noFill/>
            </a:ln>
            <a:effectLst/>
          </c:spPr>
          <c:invertIfNegative val="0"/>
          <c:cat>
            <c:numRef>
              <c:f>'fs-3, pfs b vs c'!$D$101:$D$110</c:f>
              <c:numCache>
                <c:formatCode>0</c:formatCode>
                <c:ptCount val="10"/>
                <c:pt idx="0">
                  <c:v>3</c:v>
                </c:pt>
                <c:pt idx="1">
                  <c:v>6</c:v>
                </c:pt>
                <c:pt idx="2">
                  <c:v>9</c:v>
                </c:pt>
                <c:pt idx="3">
                  <c:v>12</c:v>
                </c:pt>
                <c:pt idx="4">
                  <c:v>15</c:v>
                </c:pt>
                <c:pt idx="5">
                  <c:v>18</c:v>
                </c:pt>
                <c:pt idx="6">
                  <c:v>21</c:v>
                </c:pt>
                <c:pt idx="7">
                  <c:v>24</c:v>
                </c:pt>
                <c:pt idx="8">
                  <c:v>27</c:v>
                </c:pt>
                <c:pt idx="9">
                  <c:v>30</c:v>
                </c:pt>
              </c:numCache>
            </c:numRef>
          </c:cat>
          <c:val>
            <c:numRef>
              <c:f>'fs-3, pfs b vs c'!$G$101:$G$110</c:f>
              <c:numCache>
                <c:formatCode>_-* #,##0.0\ _€_-;\-* #,##0.0\ _€_-;_-* "-"??\ _€_-;_-@_-</c:formatCode>
                <c:ptCount val="10"/>
                <c:pt idx="0">
                  <c:v>2.7313432835820897</c:v>
                </c:pt>
                <c:pt idx="1">
                  <c:v>1.8973880597014925</c:v>
                </c:pt>
                <c:pt idx="2">
                  <c:v>0.97388059701492535</c:v>
                </c:pt>
                <c:pt idx="3">
                  <c:v>0.55970149253731338</c:v>
                </c:pt>
                <c:pt idx="4">
                  <c:v>0.47574626865671643</c:v>
                </c:pt>
                <c:pt idx="5">
                  <c:v>0.41977611940298509</c:v>
                </c:pt>
                <c:pt idx="6">
                  <c:v>0.33022388059701491</c:v>
                </c:pt>
                <c:pt idx="7">
                  <c:v>0.23507462686567165</c:v>
                </c:pt>
                <c:pt idx="8">
                  <c:v>0.1455223880597015</c:v>
                </c:pt>
                <c:pt idx="9">
                  <c:v>7.2761194029850748E-2</c:v>
                </c:pt>
              </c:numCache>
            </c:numRef>
          </c:val>
          <c:extLst>
            <c:ext xmlns:c16="http://schemas.microsoft.com/office/drawing/2014/chart" uri="{C3380CC4-5D6E-409C-BE32-E72D297353CC}">
              <c16:uniqueId val="{00000000-2A68-4647-94CD-DEC2FC86F921}"/>
            </c:ext>
          </c:extLst>
        </c:ser>
        <c:dLbls>
          <c:showLegendKey val="0"/>
          <c:showVal val="0"/>
          <c:showCatName val="0"/>
          <c:showSerName val="0"/>
          <c:showPercent val="0"/>
          <c:showBubbleSize val="0"/>
        </c:dLbls>
        <c:gapWidth val="219"/>
        <c:overlap val="-27"/>
        <c:axId val="743786968"/>
        <c:axId val="743789592"/>
      </c:barChart>
      <c:catAx>
        <c:axId val="74378696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43789592"/>
        <c:crosses val="autoZero"/>
        <c:auto val="1"/>
        <c:lblAlgn val="ctr"/>
        <c:lblOffset val="100"/>
        <c:noMultiLvlLbl val="0"/>
      </c:catAx>
      <c:valAx>
        <c:axId val="7437895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43786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'fs-3, pfs b vs c'!$G$131</c:f>
              <c:strCache>
                <c:ptCount val="1"/>
                <c:pt idx="0">
                  <c:v>meses │ n origen</c:v>
                </c:pt>
              </c:strCache>
            </c:strRef>
          </c:tx>
          <c:spPr>
            <a:solidFill>
              <a:schemeClr val="accent1"/>
            </a:solidFill>
            <a:ln>
              <a:noFill/>
            </a:ln>
            <a:effectLst/>
          </c:spPr>
          <c:invertIfNegative val="0"/>
          <c:cat>
            <c:numRef>
              <c:f>'fs-3, pfs b vs c'!$D$132:$D$141</c:f>
              <c:numCache>
                <c:formatCode>0</c:formatCode>
                <c:ptCount val="10"/>
                <c:pt idx="0">
                  <c:v>3</c:v>
                </c:pt>
                <c:pt idx="1">
                  <c:v>6</c:v>
                </c:pt>
                <c:pt idx="2">
                  <c:v>9</c:v>
                </c:pt>
                <c:pt idx="3">
                  <c:v>12</c:v>
                </c:pt>
                <c:pt idx="4">
                  <c:v>15</c:v>
                </c:pt>
                <c:pt idx="5">
                  <c:v>18</c:v>
                </c:pt>
                <c:pt idx="6">
                  <c:v>21</c:v>
                </c:pt>
                <c:pt idx="7">
                  <c:v>24</c:v>
                </c:pt>
                <c:pt idx="8">
                  <c:v>27</c:v>
                </c:pt>
                <c:pt idx="9">
                  <c:v>30</c:v>
                </c:pt>
              </c:numCache>
            </c:numRef>
          </c:cat>
          <c:val>
            <c:numRef>
              <c:f>'fs-3, pfs b vs c'!$G$132:$G$141</c:f>
              <c:numCache>
                <c:formatCode>_-* #,##0.0\ _€_-;\-* #,##0.0\ _€_-;_-* "-"??\ _€_-;_-@_-</c:formatCode>
                <c:ptCount val="10"/>
                <c:pt idx="0">
                  <c:v>2.5873605947955389</c:v>
                </c:pt>
                <c:pt idx="1">
                  <c:v>1.7007434944237918</c:v>
                </c:pt>
                <c:pt idx="2">
                  <c:v>0.79739776951672858</c:v>
                </c:pt>
                <c:pt idx="3">
                  <c:v>0.25092936802973975</c:v>
                </c:pt>
                <c:pt idx="4">
                  <c:v>0.1171003717472119</c:v>
                </c:pt>
                <c:pt idx="5">
                  <c:v>8.9219330855018583E-2</c:v>
                </c:pt>
                <c:pt idx="6">
                  <c:v>7.8066914498141265E-2</c:v>
                </c:pt>
                <c:pt idx="7">
                  <c:v>7.24907063197026E-2</c:v>
                </c:pt>
                <c:pt idx="8">
                  <c:v>3.9033457249070633E-2</c:v>
                </c:pt>
                <c:pt idx="9">
                  <c:v>5.5762081784386614E-3</c:v>
                </c:pt>
              </c:numCache>
            </c:numRef>
          </c:val>
          <c:extLst>
            <c:ext xmlns:c16="http://schemas.microsoft.com/office/drawing/2014/chart" uri="{C3380CC4-5D6E-409C-BE32-E72D297353CC}">
              <c16:uniqueId val="{00000000-1A9D-45FC-A127-554C19A6853B}"/>
            </c:ext>
          </c:extLst>
        </c:ser>
        <c:dLbls>
          <c:showLegendKey val="0"/>
          <c:showVal val="0"/>
          <c:showCatName val="0"/>
          <c:showSerName val="0"/>
          <c:showPercent val="0"/>
          <c:showBubbleSize val="0"/>
        </c:dLbls>
        <c:gapWidth val="219"/>
        <c:overlap val="-27"/>
        <c:axId val="667291648"/>
        <c:axId val="667291976"/>
      </c:barChart>
      <c:catAx>
        <c:axId val="66729164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67291976"/>
        <c:crosses val="autoZero"/>
        <c:auto val="1"/>
        <c:lblAlgn val="ctr"/>
        <c:lblOffset val="100"/>
        <c:noMultiLvlLbl val="0"/>
      </c:catAx>
      <c:valAx>
        <c:axId val="6672919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672916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200" b="1" i="1">
                <a:solidFill>
                  <a:schemeClr val="accent4">
                    <a:lumMod val="75000"/>
                  </a:schemeClr>
                </a:solidFill>
              </a:rPr>
              <a:t>% Supervivencia LP │censuras</a:t>
            </a:r>
            <a:r>
              <a:rPr lang="es-ES" sz="1200" b="1" i="1" baseline="0">
                <a:solidFill>
                  <a:schemeClr val="accent4">
                    <a:lumMod val="75000"/>
                  </a:schemeClr>
                </a:solidFill>
              </a:rPr>
              <a:t> </a:t>
            </a:r>
            <a:r>
              <a:rPr lang="es-ES" sz="1200" b="1" baseline="0">
                <a:solidFill>
                  <a:sysClr val="windowText" lastClr="000000"/>
                </a:solidFill>
              </a:rPr>
              <a:t>vs</a:t>
            </a:r>
            <a:r>
              <a:rPr lang="es-ES" sz="1200" b="1" baseline="0">
                <a:solidFill>
                  <a:srgbClr val="008000"/>
                </a:solidFill>
              </a:rPr>
              <a:t> % Supervivientes LP</a:t>
            </a:r>
            <a:endParaRPr lang="es-ES" sz="1200" b="1">
              <a:solidFill>
                <a:srgbClr val="008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0.12162396869853312"/>
          <c:y val="0.16999376736911886"/>
          <c:w val="0.82409049531272238"/>
          <c:h val="0.57548742213449644"/>
        </c:manualLayout>
      </c:layout>
      <c:scatterChart>
        <c:scatterStyle val="lineMarker"/>
        <c:varyColors val="0"/>
        <c:ser>
          <c:idx val="0"/>
          <c:order val="0"/>
          <c:tx>
            <c:strRef>
              <c:f>'fs-3, pfs b vs c'!$AG$84</c:f>
              <c:strCache>
                <c:ptCount val="1"/>
                <c:pt idx="0">
                  <c:v>% Supervivientes LP</c:v>
                </c:pt>
              </c:strCache>
            </c:strRef>
          </c:tx>
          <c:spPr>
            <a:ln w="19050" cap="rnd">
              <a:solidFill>
                <a:srgbClr val="008000"/>
              </a:solidFill>
              <a:round/>
            </a:ln>
            <a:effectLst/>
          </c:spPr>
          <c:marker>
            <c:symbol val="circle"/>
            <c:size val="5"/>
            <c:spPr>
              <a:solidFill>
                <a:schemeClr val="accent1"/>
              </a:solidFill>
              <a:ln w="9525">
                <a:solidFill>
                  <a:srgbClr val="008000"/>
                </a:solidFill>
              </a:ln>
              <a:effectLst/>
            </c:spPr>
          </c:marker>
          <c:dLbls>
            <c:dLbl>
              <c:idx val="0"/>
              <c:layout>
                <c:manualLayout>
                  <c:x val="-6.3705825211803888E-2"/>
                  <c:y val="2.93942114234039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C7-4157-9C16-6E87E7D4CB46}"/>
                </c:ext>
              </c:extLst>
            </c:dLbl>
            <c:dLbl>
              <c:idx val="1"/>
              <c:layout>
                <c:manualLayout>
                  <c:x val="-9.1404010086501217E-2"/>
                  <c:y val="-4.19917306048627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C7-4157-9C16-6E87E7D4CB46}"/>
                </c:ext>
              </c:extLst>
            </c:dLbl>
            <c:dLbl>
              <c:idx val="2"/>
              <c:layout>
                <c:manualLayout>
                  <c:x val="-9.417382857397096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C7-4157-9C16-6E87E7D4CB46}"/>
                </c:ext>
              </c:extLst>
            </c:dLbl>
            <c:dLbl>
              <c:idx val="3"/>
              <c:layout>
                <c:manualLayout>
                  <c:x val="-8.3094554624092015E-2"/>
                  <c:y val="4.19917306048620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EC7-4157-9C16-6E87E7D4CB46}"/>
                </c:ext>
              </c:extLst>
            </c:dLbl>
            <c:dLbl>
              <c:idx val="4"/>
              <c:layout>
                <c:manualLayout>
                  <c:x val="-5.5396369749394728E-2"/>
                  <c:y val="2.93942114234039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EC7-4157-9C16-6E87E7D4CB46}"/>
                </c:ext>
              </c:extLst>
            </c:dLbl>
            <c:dLbl>
              <c:idx val="5"/>
              <c:layout>
                <c:manualLayout>
                  <c:x val="-5.5396369749394672E-2"/>
                  <c:y val="4.61909036653490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EC7-4157-9C16-6E87E7D4CB46}"/>
                </c:ext>
              </c:extLst>
            </c:dLbl>
            <c:dLbl>
              <c:idx val="6"/>
              <c:layout>
                <c:manualLayout>
                  <c:x val="-4.4317095799515739E-2"/>
                  <c:y val="3.35933844838902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EC7-4157-9C16-6E87E7D4CB46}"/>
                </c:ext>
              </c:extLst>
            </c:dLbl>
            <c:dLbl>
              <c:idx val="7"/>
              <c:layout>
                <c:manualLayout>
                  <c:x val="-4.1547277312046105E-2"/>
                  <c:y val="2.5195038362917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EC7-4157-9C16-6E87E7D4CB46}"/>
                </c:ext>
              </c:extLst>
            </c:dLbl>
            <c:dLbl>
              <c:idx val="8"/>
              <c:layout>
                <c:manualLayout>
                  <c:x val="-3.8777458824576373E-2"/>
                  <c:y val="4.1991730604862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EC7-4157-9C16-6E87E7D4CB46}"/>
                </c:ext>
              </c:extLst>
            </c:dLbl>
            <c:dLbl>
              <c:idx val="9"/>
              <c:layout>
                <c:manualLayout>
                  <c:x val="-3.8777458824576269E-2"/>
                  <c:y val="2.09958653024313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EC7-4157-9C16-6E87E7D4CB46}"/>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8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'fs-3, pfs b vs c'!$AF$85:$AF$95</c:f>
              <c:numCache>
                <c:formatCode>General</c:formatCode>
                <c:ptCount val="11"/>
                <c:pt idx="0">
                  <c:v>0</c:v>
                </c:pt>
                <c:pt idx="1">
                  <c:v>3</c:v>
                </c:pt>
                <c:pt idx="2">
                  <c:v>6</c:v>
                </c:pt>
                <c:pt idx="3">
                  <c:v>9</c:v>
                </c:pt>
                <c:pt idx="4">
                  <c:v>12</c:v>
                </c:pt>
                <c:pt idx="5">
                  <c:v>15</c:v>
                </c:pt>
                <c:pt idx="6">
                  <c:v>18</c:v>
                </c:pt>
                <c:pt idx="7">
                  <c:v>21</c:v>
                </c:pt>
                <c:pt idx="8">
                  <c:v>24</c:v>
                </c:pt>
                <c:pt idx="9">
                  <c:v>27</c:v>
                </c:pt>
                <c:pt idx="10">
                  <c:v>30</c:v>
                </c:pt>
              </c:numCache>
            </c:numRef>
          </c:xVal>
          <c:yVal>
            <c:numRef>
              <c:f>'fs-3, pfs b vs c'!$AG$85:$AG$95</c:f>
              <c:numCache>
                <c:formatCode>0.00%</c:formatCode>
                <c:ptCount val="11"/>
                <c:pt idx="0">
                  <c:v>1</c:v>
                </c:pt>
                <c:pt idx="1">
                  <c:v>0.82089552238805974</c:v>
                </c:pt>
                <c:pt idx="2">
                  <c:v>0.44402985074626866</c:v>
                </c:pt>
                <c:pt idx="3">
                  <c:v>0.20522388059701493</c:v>
                </c:pt>
                <c:pt idx="4">
                  <c:v>0.16791044776119404</c:v>
                </c:pt>
                <c:pt idx="5">
                  <c:v>0.14925373134328357</c:v>
                </c:pt>
                <c:pt idx="6">
                  <c:v>0.13059701492537312</c:v>
                </c:pt>
                <c:pt idx="7">
                  <c:v>8.9552238805970144E-2</c:v>
                </c:pt>
                <c:pt idx="8">
                  <c:v>6.7164179104477612E-2</c:v>
                </c:pt>
                <c:pt idx="9">
                  <c:v>2.9850746268656716E-2</c:v>
                </c:pt>
                <c:pt idx="10">
                  <c:v>1.8656716417910446E-2</c:v>
                </c:pt>
              </c:numCache>
            </c:numRef>
          </c:yVal>
          <c:smooth val="0"/>
          <c:extLst>
            <c:ext xmlns:c16="http://schemas.microsoft.com/office/drawing/2014/chart" uri="{C3380CC4-5D6E-409C-BE32-E72D297353CC}">
              <c16:uniqueId val="{00000000-5EC7-4157-9C16-6E87E7D4CB46}"/>
            </c:ext>
          </c:extLst>
        </c:ser>
        <c:ser>
          <c:idx val="1"/>
          <c:order val="1"/>
          <c:tx>
            <c:strRef>
              <c:f>'fs-3, pfs b vs c'!$AH$84</c:f>
              <c:strCache>
                <c:ptCount val="1"/>
                <c:pt idx="0">
                  <c:v>% Supervivencia LP │ censuras</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lumMod val="7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'fs-3, pfs b vs c'!$AF$85:$AF$95</c:f>
              <c:numCache>
                <c:formatCode>General</c:formatCode>
                <c:ptCount val="11"/>
                <c:pt idx="0">
                  <c:v>0</c:v>
                </c:pt>
                <c:pt idx="1">
                  <c:v>3</c:v>
                </c:pt>
                <c:pt idx="2">
                  <c:v>6</c:v>
                </c:pt>
                <c:pt idx="3">
                  <c:v>9</c:v>
                </c:pt>
                <c:pt idx="4">
                  <c:v>12</c:v>
                </c:pt>
                <c:pt idx="5">
                  <c:v>15</c:v>
                </c:pt>
                <c:pt idx="6">
                  <c:v>18</c:v>
                </c:pt>
                <c:pt idx="7">
                  <c:v>21</c:v>
                </c:pt>
                <c:pt idx="8">
                  <c:v>24</c:v>
                </c:pt>
                <c:pt idx="9">
                  <c:v>27</c:v>
                </c:pt>
                <c:pt idx="10">
                  <c:v>30</c:v>
                </c:pt>
              </c:numCache>
            </c:numRef>
          </c:xVal>
          <c:yVal>
            <c:numRef>
              <c:f>'fs-3, pfs b vs c'!$AH$85:$AH$95</c:f>
              <c:numCache>
                <c:formatCode>0.00%</c:formatCode>
                <c:ptCount val="11"/>
                <c:pt idx="0">
                  <c:v>1</c:v>
                </c:pt>
                <c:pt idx="1">
                  <c:v>0.83208955223880599</c:v>
                </c:pt>
                <c:pt idx="2">
                  <c:v>0.45764925373134335</c:v>
                </c:pt>
                <c:pt idx="3">
                  <c:v>0.22305593879342786</c:v>
                </c:pt>
                <c:pt idx="4">
                  <c:v>0.18250031355825916</c:v>
                </c:pt>
                <c:pt idx="5">
                  <c:v>0.16222250094067481</c:v>
                </c:pt>
                <c:pt idx="6">
                  <c:v>0.14194468832309046</c:v>
                </c:pt>
                <c:pt idx="7">
                  <c:v>0.11355575065847237</c:v>
                </c:pt>
                <c:pt idx="8">
                  <c:v>0.11355575065847237</c:v>
                </c:pt>
                <c:pt idx="9">
                  <c:v>0.10093844502975322</c:v>
                </c:pt>
                <c:pt idx="10">
                  <c:v>0.10093844502975322</c:v>
                </c:pt>
              </c:numCache>
            </c:numRef>
          </c:yVal>
          <c:smooth val="0"/>
          <c:extLst>
            <c:ext xmlns:c16="http://schemas.microsoft.com/office/drawing/2014/chart" uri="{C3380CC4-5D6E-409C-BE32-E72D297353CC}">
              <c16:uniqueId val="{00000001-5EC7-4157-9C16-6E87E7D4CB46}"/>
            </c:ext>
          </c:extLst>
        </c:ser>
        <c:dLbls>
          <c:showLegendKey val="0"/>
          <c:showVal val="0"/>
          <c:showCatName val="0"/>
          <c:showSerName val="0"/>
          <c:showPercent val="0"/>
          <c:showBubbleSize val="0"/>
        </c:dLbls>
        <c:axId val="753450200"/>
        <c:axId val="753456104"/>
      </c:scatterChart>
      <c:valAx>
        <c:axId val="753450200"/>
        <c:scaling>
          <c:orientation val="minMax"/>
          <c:max val="3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 (en meses)</a:t>
                </a:r>
              </a:p>
            </c:rich>
          </c:tx>
          <c:layout>
            <c:manualLayout>
              <c:xMode val="edge"/>
              <c:yMode val="edge"/>
              <c:x val="0.10313276503564006"/>
              <c:y val="0.83054901149278926"/>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53456104"/>
        <c:crosses val="autoZero"/>
        <c:crossBetween val="midCat"/>
        <c:majorUnit val="3"/>
      </c:valAx>
      <c:valAx>
        <c:axId val="75345610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s-ES" sz="900">
                    <a:solidFill>
                      <a:srgbClr val="008000"/>
                    </a:solidFill>
                  </a:rPr>
                  <a:t>%</a:t>
                </a:r>
                <a:r>
                  <a:rPr lang="es-ES" sz="900" baseline="0">
                    <a:solidFill>
                      <a:srgbClr val="008000"/>
                    </a:solidFill>
                  </a:rPr>
                  <a:t> Supervivientes LP</a:t>
                </a:r>
                <a:r>
                  <a:rPr lang="es-ES" sz="900" baseline="0">
                    <a:solidFill>
                      <a:sysClr val="windowText" lastClr="000000"/>
                    </a:solidFill>
                  </a:rPr>
                  <a:t> y </a:t>
                </a:r>
                <a:r>
                  <a:rPr lang="es-ES" sz="900" i="1" baseline="0">
                    <a:solidFill>
                      <a:schemeClr val="accent4">
                        <a:lumMod val="75000"/>
                      </a:schemeClr>
                    </a:solidFill>
                  </a:rPr>
                  <a:t>% Supervivencia LP</a:t>
                </a:r>
                <a:endParaRPr lang="es-ES" sz="900" i="1">
                  <a:solidFill>
                    <a:schemeClr val="accent4">
                      <a:lumMod val="75000"/>
                    </a:schemeClr>
                  </a:solidFill>
                </a:endParaRP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crossAx val="753450200"/>
        <c:crosses val="autoZero"/>
        <c:crossBetween val="midCat"/>
      </c:valAx>
      <c:spPr>
        <a:noFill/>
        <a:ln>
          <a:noFill/>
        </a:ln>
        <a:effectLst/>
      </c:spPr>
    </c:plotArea>
    <c:legend>
      <c:legendPos val="b"/>
      <c:layout>
        <c:manualLayout>
          <c:xMode val="edge"/>
          <c:yMode val="edge"/>
          <c:x val="0.21814955300450967"/>
          <c:y val="0.91629325713921872"/>
          <c:w val="0.77061811023622051"/>
          <c:h val="8.182453353899489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200" b="1" i="1">
                <a:solidFill>
                  <a:schemeClr val="accent4">
                    <a:lumMod val="75000"/>
                  </a:schemeClr>
                </a:solidFill>
              </a:rPr>
              <a:t>% Superviencia LP │ censuras </a:t>
            </a:r>
            <a:r>
              <a:rPr lang="es-ES" sz="1200" b="1">
                <a:solidFill>
                  <a:sysClr val="windowText" lastClr="000000"/>
                </a:solidFill>
              </a:rPr>
              <a:t>vs </a:t>
            </a:r>
            <a:r>
              <a:rPr lang="es-ES" sz="1200" b="1">
                <a:solidFill>
                  <a:srgbClr val="008000"/>
                </a:solidFill>
              </a:rPr>
              <a:t>%</a:t>
            </a:r>
            <a:r>
              <a:rPr lang="es-ES" sz="1200" b="1" baseline="0">
                <a:solidFill>
                  <a:srgbClr val="008000"/>
                </a:solidFill>
              </a:rPr>
              <a:t> Supervivientes LP</a:t>
            </a:r>
            <a:endParaRPr lang="es-ES" sz="1200" b="1">
              <a:solidFill>
                <a:srgbClr val="008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0.1377216069817061"/>
          <c:y val="0.13277411329215746"/>
          <c:w val="0.82090156640305201"/>
          <c:h val="0.64980083221319174"/>
        </c:manualLayout>
      </c:layout>
      <c:scatterChart>
        <c:scatterStyle val="lineMarker"/>
        <c:varyColors val="0"/>
        <c:ser>
          <c:idx val="0"/>
          <c:order val="0"/>
          <c:tx>
            <c:strRef>
              <c:f>'fs-3, pfs b vs c'!$AG$115</c:f>
              <c:strCache>
                <c:ptCount val="1"/>
                <c:pt idx="0">
                  <c:v>% Supervivientes LP</c:v>
                </c:pt>
              </c:strCache>
            </c:strRef>
          </c:tx>
          <c:spPr>
            <a:ln w="19050" cap="rnd">
              <a:solidFill>
                <a:srgbClr val="008000"/>
              </a:solidFill>
              <a:round/>
            </a:ln>
            <a:effectLst/>
          </c:spPr>
          <c:marker>
            <c:symbol val="circle"/>
            <c:size val="5"/>
            <c:spPr>
              <a:solidFill>
                <a:schemeClr val="accent1"/>
              </a:solidFill>
              <a:ln w="9525">
                <a:solidFill>
                  <a:srgbClr val="008000"/>
                </a:solidFill>
              </a:ln>
              <a:effectLst/>
            </c:spPr>
          </c:marker>
          <c:dLbls>
            <c:dLbl>
              <c:idx val="0"/>
              <c:layout>
                <c:manualLayout>
                  <c:x val="-6.8701768113031844E-2"/>
                  <c:y val="1.41812610825996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131-4B9E-88B2-BEEEDDFB3EFB}"/>
                </c:ext>
              </c:extLst>
            </c:dLbl>
            <c:dLbl>
              <c:idx val="1"/>
              <c:layout>
                <c:manualLayout>
                  <c:x val="-7.9694051011116915E-2"/>
                  <c:y val="4.72708702753319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131-4B9E-88B2-BEEEDDFB3EFB}"/>
                </c:ext>
              </c:extLst>
            </c:dLbl>
            <c:dLbl>
              <c:idx val="2"/>
              <c:layout>
                <c:manualLayout>
                  <c:x val="-8.244212173563822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131-4B9E-88B2-BEEEDDFB3EFB}"/>
                </c:ext>
              </c:extLst>
            </c:dLbl>
            <c:dLbl>
              <c:idx val="3"/>
              <c:layout>
                <c:manualLayout>
                  <c:x val="-8.2442121735638196E-2"/>
                  <c:y val="9.45417405506638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131-4B9E-88B2-BEEEDDFB3EFB}"/>
                </c:ext>
              </c:extLst>
            </c:dLbl>
            <c:dLbl>
              <c:idx val="4"/>
              <c:layout>
                <c:manualLayout>
                  <c:x val="-7.1449838837553098E-2"/>
                  <c:y val="9.45417405506646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131-4B9E-88B2-BEEEDDFB3EFB}"/>
                </c:ext>
              </c:extLst>
            </c:dLbl>
            <c:dLbl>
              <c:idx val="5"/>
              <c:layout>
                <c:manualLayout>
                  <c:x val="-3.0228777969734003E-2"/>
                  <c:y val="2.36354351376661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131-4B9E-88B2-BEEEDDFB3EFB}"/>
                </c:ext>
              </c:extLst>
            </c:dLbl>
            <c:dLbl>
              <c:idx val="6"/>
              <c:layout>
                <c:manualLayout>
                  <c:x val="-2.7480707245212732E-2"/>
                  <c:y val="2.8362522165199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131-4B9E-88B2-BEEEDDFB3EFB}"/>
                </c:ext>
              </c:extLst>
            </c:dLbl>
            <c:dLbl>
              <c:idx val="7"/>
              <c:layout>
                <c:manualLayout>
                  <c:x val="-3.0228777969734003E-2"/>
                  <c:y val="2.3635435137666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131-4B9E-88B2-BEEEDDFB3EFB}"/>
                </c:ext>
              </c:extLst>
            </c:dLbl>
            <c:dLbl>
              <c:idx val="8"/>
              <c:layout>
                <c:manualLayout>
                  <c:x val="-3.0228777969734104E-2"/>
                  <c:y val="1.89083481101328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131-4B9E-88B2-BEEEDDFB3EFB}"/>
                </c:ext>
              </c:extLst>
            </c:dLbl>
            <c:dLbl>
              <c:idx val="9"/>
              <c:layout>
                <c:manualLayout>
                  <c:x val="-3.0228777969734104E-2"/>
                  <c:y val="1.89083481101329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131-4B9E-88B2-BEEEDDFB3EFB}"/>
                </c:ext>
              </c:extLst>
            </c:dLbl>
            <c:dLbl>
              <c:idx val="10"/>
              <c:layout>
                <c:manualLayout>
                  <c:x val="-8.2442121735638186E-3"/>
                  <c:y val="9.45417405506638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131-4B9E-88B2-BEEEDDFB3EFB}"/>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8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'fs-3, pfs b vs c'!$AF$116:$AF$126</c:f>
              <c:numCache>
                <c:formatCode>General</c:formatCode>
                <c:ptCount val="11"/>
                <c:pt idx="0">
                  <c:v>0</c:v>
                </c:pt>
                <c:pt idx="1">
                  <c:v>3</c:v>
                </c:pt>
                <c:pt idx="2">
                  <c:v>6</c:v>
                </c:pt>
                <c:pt idx="3">
                  <c:v>9</c:v>
                </c:pt>
                <c:pt idx="4">
                  <c:v>12</c:v>
                </c:pt>
                <c:pt idx="5">
                  <c:v>15</c:v>
                </c:pt>
                <c:pt idx="6">
                  <c:v>18</c:v>
                </c:pt>
                <c:pt idx="7">
                  <c:v>21</c:v>
                </c:pt>
                <c:pt idx="8">
                  <c:v>24</c:v>
                </c:pt>
                <c:pt idx="9">
                  <c:v>27</c:v>
                </c:pt>
                <c:pt idx="10">
                  <c:v>30</c:v>
                </c:pt>
              </c:numCache>
            </c:numRef>
          </c:xVal>
          <c:yVal>
            <c:numRef>
              <c:f>'fs-3, pfs b vs c'!$AG$116:$AG$126</c:f>
              <c:numCache>
                <c:formatCode>0.00%</c:formatCode>
                <c:ptCount val="11"/>
                <c:pt idx="0">
                  <c:v>1</c:v>
                </c:pt>
                <c:pt idx="1">
                  <c:v>0.72490706319702602</c:v>
                </c:pt>
                <c:pt idx="2">
                  <c:v>0.40892193308550184</c:v>
                </c:pt>
                <c:pt idx="3">
                  <c:v>0.12267657992565056</c:v>
                </c:pt>
                <c:pt idx="4">
                  <c:v>4.4609665427509292E-2</c:v>
                </c:pt>
                <c:pt idx="5">
                  <c:v>3.3457249070631967E-2</c:v>
                </c:pt>
                <c:pt idx="6">
                  <c:v>2.6022304832713755E-2</c:v>
                </c:pt>
                <c:pt idx="7">
                  <c:v>2.6022304832713755E-2</c:v>
                </c:pt>
                <c:pt idx="8">
                  <c:v>2.2304832713754646E-2</c:v>
                </c:pt>
                <c:pt idx="9">
                  <c:v>3.7174721189591076E-3</c:v>
                </c:pt>
                <c:pt idx="10">
                  <c:v>0</c:v>
                </c:pt>
              </c:numCache>
            </c:numRef>
          </c:yVal>
          <c:smooth val="0"/>
          <c:extLst>
            <c:ext xmlns:c16="http://schemas.microsoft.com/office/drawing/2014/chart" uri="{C3380CC4-5D6E-409C-BE32-E72D297353CC}">
              <c16:uniqueId val="{00000000-A131-4B9E-88B2-BEEEDDFB3EFB}"/>
            </c:ext>
          </c:extLst>
        </c:ser>
        <c:ser>
          <c:idx val="1"/>
          <c:order val="1"/>
          <c:tx>
            <c:strRef>
              <c:f>'fs-3, pfs b vs c'!$AH$115</c:f>
              <c:strCache>
                <c:ptCount val="1"/>
                <c:pt idx="0">
                  <c:v>% Supervivencia LP │ censuras</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dLbl>
              <c:idx val="4"/>
              <c:layout>
                <c:manualLayout>
                  <c:x val="-8.2442121735638186E-3"/>
                  <c:y val="-3.30896091927327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131-4B9E-88B2-BEEEDDFB3EFB}"/>
                </c:ext>
              </c:extLst>
            </c:dLbl>
            <c:dLbl>
              <c:idx val="5"/>
              <c:layout>
                <c:manualLayout>
                  <c:x val="-1.9236495071648912E-2"/>
                  <c:y val="-3.30896091927326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131-4B9E-88B2-BEEEDDFB3EFB}"/>
                </c:ext>
              </c:extLst>
            </c:dLbl>
            <c:dLbl>
              <c:idx val="6"/>
              <c:layout>
                <c:manualLayout>
                  <c:x val="-3.0228777969734003E-2"/>
                  <c:y val="-3.78166962202659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131-4B9E-88B2-BEEEDDFB3EFB}"/>
                </c:ext>
              </c:extLst>
            </c:dLbl>
            <c:dLbl>
              <c:idx val="7"/>
              <c:layout>
                <c:manualLayout>
                  <c:x val="-3.2976848694255274E-2"/>
                  <c:y val="-3.30896091927327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131-4B9E-88B2-BEEEDDFB3EFB}"/>
                </c:ext>
              </c:extLst>
            </c:dLbl>
            <c:dLbl>
              <c:idx val="8"/>
              <c:layout>
                <c:manualLayout>
                  <c:x val="-3.8472990143297921E-2"/>
                  <c:y val="-4.25437832477991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131-4B9E-88B2-BEEEDDFB3EFB}"/>
                </c:ext>
              </c:extLst>
            </c:dLbl>
            <c:dLbl>
              <c:idx val="9"/>
              <c:layout>
                <c:manualLayout>
                  <c:x val="-4.1221060867819195E-2"/>
                  <c:y val="-4.72708702753323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131-4B9E-88B2-BEEEDDFB3EFB}"/>
                </c:ext>
              </c:extLst>
            </c:dLbl>
            <c:dLbl>
              <c:idx val="10"/>
              <c:layout>
                <c:manualLayout>
                  <c:x val="-3.8472990143297719E-2"/>
                  <c:y val="-4.25437832477991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131-4B9E-88B2-BEEEDDFB3EFB}"/>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lumMod val="7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'fs-3, pfs b vs c'!$AF$116:$AF$126</c:f>
              <c:numCache>
                <c:formatCode>General</c:formatCode>
                <c:ptCount val="11"/>
                <c:pt idx="0">
                  <c:v>0</c:v>
                </c:pt>
                <c:pt idx="1">
                  <c:v>3</c:v>
                </c:pt>
                <c:pt idx="2">
                  <c:v>6</c:v>
                </c:pt>
                <c:pt idx="3">
                  <c:v>9</c:v>
                </c:pt>
                <c:pt idx="4">
                  <c:v>12</c:v>
                </c:pt>
                <c:pt idx="5">
                  <c:v>15</c:v>
                </c:pt>
                <c:pt idx="6">
                  <c:v>18</c:v>
                </c:pt>
                <c:pt idx="7">
                  <c:v>21</c:v>
                </c:pt>
                <c:pt idx="8">
                  <c:v>24</c:v>
                </c:pt>
                <c:pt idx="9">
                  <c:v>27</c:v>
                </c:pt>
                <c:pt idx="10">
                  <c:v>30</c:v>
                </c:pt>
              </c:numCache>
            </c:numRef>
          </c:xVal>
          <c:yVal>
            <c:numRef>
              <c:f>'fs-3, pfs b vs c'!$AH$116:$AH$126</c:f>
              <c:numCache>
                <c:formatCode>0.00%</c:formatCode>
                <c:ptCount val="11"/>
                <c:pt idx="0">
                  <c:v>1</c:v>
                </c:pt>
                <c:pt idx="1">
                  <c:v>0.7806691449814126</c:v>
                </c:pt>
                <c:pt idx="2">
                  <c:v>0.47240491850157279</c:v>
                </c:pt>
                <c:pt idx="3">
                  <c:v>0.15460524605506018</c:v>
                </c:pt>
                <c:pt idx="4">
                  <c:v>5.6220089474567338E-2</c:v>
                </c:pt>
                <c:pt idx="5">
                  <c:v>4.6850074562139452E-2</c:v>
                </c:pt>
                <c:pt idx="6">
                  <c:v>3.6438946881664019E-2</c:v>
                </c:pt>
                <c:pt idx="7">
                  <c:v>3.6438946881664019E-2</c:v>
                </c:pt>
                <c:pt idx="8">
                  <c:v>3.1233383041426303E-2</c:v>
                </c:pt>
                <c:pt idx="9">
                  <c:v>3.1233383041426303E-2</c:v>
                </c:pt>
                <c:pt idx="10">
                  <c:v>3.1233383041426303E-2</c:v>
                </c:pt>
              </c:numCache>
            </c:numRef>
          </c:yVal>
          <c:smooth val="0"/>
          <c:extLst>
            <c:ext xmlns:c16="http://schemas.microsoft.com/office/drawing/2014/chart" uri="{C3380CC4-5D6E-409C-BE32-E72D297353CC}">
              <c16:uniqueId val="{00000001-A131-4B9E-88B2-BEEEDDFB3EFB}"/>
            </c:ext>
          </c:extLst>
        </c:ser>
        <c:dLbls>
          <c:showLegendKey val="0"/>
          <c:showVal val="0"/>
          <c:showCatName val="0"/>
          <c:showSerName val="0"/>
          <c:showPercent val="0"/>
          <c:showBubbleSize val="0"/>
        </c:dLbls>
        <c:axId val="483209656"/>
        <c:axId val="483212936"/>
      </c:scatterChart>
      <c:valAx>
        <c:axId val="483209656"/>
        <c:scaling>
          <c:orientation val="minMax"/>
          <c:max val="3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solidFill>
                      <a:sysClr val="windowText" lastClr="000000"/>
                    </a:solidFill>
                  </a:rPr>
                  <a:t>tiempo (en meses)</a:t>
                </a:r>
              </a:p>
            </c:rich>
          </c:tx>
          <c:layout>
            <c:manualLayout>
              <c:xMode val="edge"/>
              <c:yMode val="edge"/>
              <c:x val="9.9701208774872249E-2"/>
              <c:y val="0.8444899433028768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83212936"/>
        <c:crosses val="autoZero"/>
        <c:crossBetween val="midCat"/>
        <c:majorUnit val="3"/>
      </c:valAx>
      <c:valAx>
        <c:axId val="48321293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sz="900">
                    <a:solidFill>
                      <a:srgbClr val="008000"/>
                    </a:solidFill>
                  </a:rPr>
                  <a:t>% Supervivientes LP </a:t>
                </a:r>
                <a:r>
                  <a:rPr lang="es-ES" sz="900"/>
                  <a:t>y </a:t>
                </a:r>
                <a:r>
                  <a:rPr lang="es-ES" sz="900" i="1">
                    <a:solidFill>
                      <a:schemeClr val="accent4">
                        <a:lumMod val="75000"/>
                      </a:schemeClr>
                    </a:solidFill>
                  </a:rPr>
                  <a:t>%</a:t>
                </a:r>
                <a:r>
                  <a:rPr lang="es-ES" sz="900" i="1" baseline="0">
                    <a:solidFill>
                      <a:schemeClr val="accent4">
                        <a:lumMod val="75000"/>
                      </a:schemeClr>
                    </a:solidFill>
                  </a:rPr>
                  <a:t> Supervivencia LP</a:t>
                </a:r>
                <a:endParaRPr lang="es-ES" sz="900" i="1">
                  <a:solidFill>
                    <a:schemeClr val="accent4">
                      <a:lumMod val="75000"/>
                    </a:schemeClr>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crossAx val="483209656"/>
        <c:crosses val="autoZero"/>
        <c:crossBetween val="midCat"/>
        <c:majorUnit val="0.1"/>
      </c:valAx>
      <c:spPr>
        <a:noFill/>
        <a:ln>
          <a:solidFill>
            <a:srgbClr val="008000"/>
          </a:solidFill>
        </a:ln>
        <a:effectLst/>
      </c:spPr>
    </c:plotArea>
    <c:legend>
      <c:legendPos val="b"/>
      <c:layout>
        <c:manualLayout>
          <c:xMode val="edge"/>
          <c:yMode val="edge"/>
          <c:x val="0.25258013656036232"/>
          <c:y val="0.89637716915177401"/>
          <c:w val="0.73771616299302123"/>
          <c:h val="8.10335929036905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es-ES" sz="1200" b="1" i="1">
                <a:solidFill>
                  <a:srgbClr val="993300"/>
                </a:solidFill>
              </a:rPr>
              <a:t>Gráfico fs-3</a:t>
            </a:r>
            <a:r>
              <a:rPr lang="es-ES" sz="1200" b="1" i="1" baseline="0">
                <a:solidFill>
                  <a:srgbClr val="993300"/>
                </a:solidFill>
              </a:rPr>
              <a:t> [pfs, Grupo B vs Grupo C]: </a:t>
            </a:r>
            <a:r>
              <a:rPr lang="es-ES" sz="1200" b="0" i="1" baseline="0">
                <a:solidFill>
                  <a:schemeClr val="tx1"/>
                </a:solidFill>
              </a:rPr>
              <a:t>Funciones de Supervivencia LP │ censuras, condicionadas al intervalo anterior</a:t>
            </a:r>
            <a:endParaRPr lang="es-ES" sz="1200" b="1" i="1">
              <a:solidFill>
                <a:schemeClr val="tx1"/>
              </a:solidFill>
            </a:endParaRPr>
          </a:p>
        </c:rich>
      </c:tx>
      <c:layout>
        <c:manualLayout>
          <c:xMode val="edge"/>
          <c:yMode val="edge"/>
          <c:x val="0.10659601856390348"/>
          <c:y val="3.1327685396584377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s-ES"/>
        </a:p>
      </c:txPr>
    </c:title>
    <c:autoTitleDeleted val="0"/>
    <c:plotArea>
      <c:layout>
        <c:manualLayout>
          <c:layoutTarget val="inner"/>
          <c:xMode val="edge"/>
          <c:yMode val="edge"/>
          <c:x val="8.4167335579548086E-2"/>
          <c:y val="0.17796180927661276"/>
          <c:w val="0.89552496903769963"/>
          <c:h val="0.60215812943843139"/>
        </c:manualLayout>
      </c:layout>
      <c:scatterChart>
        <c:scatterStyle val="lineMarker"/>
        <c:varyColors val="0"/>
        <c:ser>
          <c:idx val="0"/>
          <c:order val="0"/>
          <c:tx>
            <c:strRef>
              <c:f>'fs-3, pfs b vs c'!$P$45</c:f>
              <c:strCache>
                <c:ptCount val="1"/>
                <c:pt idx="0">
                  <c:v>% Supervivencia LP control</c:v>
                </c:pt>
              </c:strCache>
            </c:strRef>
          </c:tx>
          <c:spPr>
            <a:ln w="19050" cap="rnd">
              <a:solidFill>
                <a:srgbClr val="C00000"/>
              </a:solidFill>
              <a:round/>
            </a:ln>
            <a:effectLst/>
          </c:spPr>
          <c:marker>
            <c:symbol val="circle"/>
            <c:size val="5"/>
            <c:spPr>
              <a:solidFill>
                <a:schemeClr val="accent1"/>
              </a:solidFill>
              <a:ln w="9525">
                <a:solidFill>
                  <a:srgbClr val="C00000"/>
                </a:solidFill>
              </a:ln>
              <a:effectLst/>
            </c:spPr>
          </c:marker>
          <c:dLbls>
            <c:dLbl>
              <c:idx val="0"/>
              <c:layout>
                <c:manualLayout>
                  <c:x val="-4.6115844575079105E-2"/>
                  <c:y val="2.39316121207019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A97-4D57-8FD4-2A6B9DB55775}"/>
                </c:ext>
              </c:extLst>
            </c:dLbl>
            <c:dLbl>
              <c:idx val="1"/>
              <c:layout>
                <c:manualLayout>
                  <c:x val="-6.3409286290733766E-2"/>
                  <c:y val="7.977204040234001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A97-4D57-8FD4-2A6B9DB55775}"/>
                </c:ext>
              </c:extLst>
            </c:dLbl>
            <c:dLbl>
              <c:idx val="2"/>
              <c:layout>
                <c:manualLayout>
                  <c:x val="-5.7644805718848884E-2"/>
                  <c:y val="7.977204040233928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A97-4D57-8FD4-2A6B9DB55775}"/>
                </c:ext>
              </c:extLst>
            </c:dLbl>
            <c:dLbl>
              <c:idx val="3"/>
              <c:layout>
                <c:manualLayout>
                  <c:x val="-5.9566299242810511E-2"/>
                  <c:y val="1.59544080804678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A97-4D57-8FD4-2A6B9DB55775}"/>
                </c:ext>
              </c:extLst>
            </c:dLbl>
            <c:dLbl>
              <c:idx val="4"/>
              <c:layout>
                <c:manualLayout>
                  <c:x val="-2.6900909335462884E-2"/>
                  <c:y val="3.19088161609358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A97-4D57-8FD4-2A6B9DB55775}"/>
                </c:ext>
              </c:extLst>
            </c:dLbl>
            <c:dLbl>
              <c:idx val="5"/>
              <c:layout>
                <c:manualLayout>
                  <c:x val="-2.4979415811501184E-2"/>
                  <c:y val="3.98860202011700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A97-4D57-8FD4-2A6B9DB55775}"/>
                </c:ext>
              </c:extLst>
            </c:dLbl>
            <c:dLbl>
              <c:idx val="6"/>
              <c:layout>
                <c:manualLayout>
                  <c:x val="-2.4979415811501184E-2"/>
                  <c:y val="3.19088161609360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A97-4D57-8FD4-2A6B9DB55775}"/>
                </c:ext>
              </c:extLst>
            </c:dLbl>
            <c:dLbl>
              <c:idx val="7"/>
              <c:layout>
                <c:manualLayout>
                  <c:x val="-2.6900909335462884E-2"/>
                  <c:y val="3.19088161609360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A97-4D57-8FD4-2A6B9DB55775}"/>
                </c:ext>
              </c:extLst>
            </c:dLbl>
            <c:dLbl>
              <c:idx val="8"/>
              <c:layout>
                <c:manualLayout>
                  <c:x val="-2.6900909335462953E-2"/>
                  <c:y val="2.79202141408190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A97-4D57-8FD4-2A6B9DB55775}"/>
                </c:ext>
              </c:extLst>
            </c:dLbl>
            <c:dLbl>
              <c:idx val="9"/>
              <c:layout>
                <c:manualLayout>
                  <c:x val="-2.6900909335462811E-2"/>
                  <c:y val="3.98860202011700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A97-4D57-8FD4-2A6B9DB55775}"/>
                </c:ext>
              </c:extLst>
            </c:dLbl>
            <c:dLbl>
              <c:idx val="10"/>
              <c:layout>
                <c:manualLayout>
                  <c:x val="-2.8822402859424442E-2"/>
                  <c:y val="3.58974181810530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A97-4D57-8FD4-2A6B9DB55775}"/>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C0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'fs-3, pfs b vs c'!$O$46:$O$56</c:f>
              <c:numCache>
                <c:formatCode>General</c:formatCode>
                <c:ptCount val="11"/>
                <c:pt idx="0">
                  <c:v>0</c:v>
                </c:pt>
                <c:pt idx="1">
                  <c:v>3</c:v>
                </c:pt>
                <c:pt idx="2">
                  <c:v>6</c:v>
                </c:pt>
                <c:pt idx="3">
                  <c:v>9</c:v>
                </c:pt>
                <c:pt idx="4">
                  <c:v>12</c:v>
                </c:pt>
                <c:pt idx="5">
                  <c:v>15</c:v>
                </c:pt>
                <c:pt idx="6">
                  <c:v>18</c:v>
                </c:pt>
                <c:pt idx="7">
                  <c:v>21</c:v>
                </c:pt>
                <c:pt idx="8">
                  <c:v>24</c:v>
                </c:pt>
                <c:pt idx="9">
                  <c:v>27</c:v>
                </c:pt>
                <c:pt idx="10">
                  <c:v>30</c:v>
                </c:pt>
              </c:numCache>
            </c:numRef>
          </c:xVal>
          <c:yVal>
            <c:numRef>
              <c:f>'fs-3, pfs b vs c'!$P$46:$P$56</c:f>
              <c:numCache>
                <c:formatCode>0.0%</c:formatCode>
                <c:ptCount val="11"/>
                <c:pt idx="0">
                  <c:v>1</c:v>
                </c:pt>
                <c:pt idx="1">
                  <c:v>0.7806691449814126</c:v>
                </c:pt>
                <c:pt idx="2">
                  <c:v>0.47240491850157279</c:v>
                </c:pt>
                <c:pt idx="3">
                  <c:v>0.15460524605506018</c:v>
                </c:pt>
                <c:pt idx="4">
                  <c:v>5.6220089474567338E-2</c:v>
                </c:pt>
                <c:pt idx="5">
                  <c:v>4.6850074562139452E-2</c:v>
                </c:pt>
                <c:pt idx="6">
                  <c:v>3.6438946881664019E-2</c:v>
                </c:pt>
                <c:pt idx="7">
                  <c:v>3.6438946881664019E-2</c:v>
                </c:pt>
                <c:pt idx="8">
                  <c:v>3.1233383041426303E-2</c:v>
                </c:pt>
                <c:pt idx="9">
                  <c:v>3.1233383041426303E-2</c:v>
                </c:pt>
                <c:pt idx="10">
                  <c:v>3.1233383041426303E-2</c:v>
                </c:pt>
              </c:numCache>
            </c:numRef>
          </c:yVal>
          <c:smooth val="0"/>
          <c:extLst>
            <c:ext xmlns:c16="http://schemas.microsoft.com/office/drawing/2014/chart" uri="{C3380CC4-5D6E-409C-BE32-E72D297353CC}">
              <c16:uniqueId val="{00000000-AA97-4D57-8FD4-2A6B9DB55775}"/>
            </c:ext>
          </c:extLst>
        </c:ser>
        <c:ser>
          <c:idx val="1"/>
          <c:order val="1"/>
          <c:tx>
            <c:strRef>
              <c:f>'fs-3, pfs b vs c'!$Q$45</c:f>
              <c:strCache>
                <c:ptCount val="1"/>
                <c:pt idx="0">
                  <c:v>% Supervivencia LP intervención</c:v>
                </c:pt>
              </c:strCache>
            </c:strRef>
          </c:tx>
          <c:spPr>
            <a:ln w="19050" cap="rnd">
              <a:solidFill>
                <a:srgbClr val="669900"/>
              </a:solidFill>
              <a:round/>
            </a:ln>
            <a:effectLst/>
          </c:spPr>
          <c:marker>
            <c:symbol val="circle"/>
            <c:size val="5"/>
            <c:spPr>
              <a:solidFill>
                <a:schemeClr val="accent2"/>
              </a:solidFill>
              <a:ln w="9525">
                <a:solidFill>
                  <a:srgbClr val="669900"/>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6699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'fs-3, pfs b vs c'!$O$46:$O$56</c:f>
              <c:numCache>
                <c:formatCode>General</c:formatCode>
                <c:ptCount val="11"/>
                <c:pt idx="0">
                  <c:v>0</c:v>
                </c:pt>
                <c:pt idx="1">
                  <c:v>3</c:v>
                </c:pt>
                <c:pt idx="2">
                  <c:v>6</c:v>
                </c:pt>
                <c:pt idx="3">
                  <c:v>9</c:v>
                </c:pt>
                <c:pt idx="4">
                  <c:v>12</c:v>
                </c:pt>
                <c:pt idx="5">
                  <c:v>15</c:v>
                </c:pt>
                <c:pt idx="6">
                  <c:v>18</c:v>
                </c:pt>
                <c:pt idx="7">
                  <c:v>21</c:v>
                </c:pt>
                <c:pt idx="8">
                  <c:v>24</c:v>
                </c:pt>
                <c:pt idx="9">
                  <c:v>27</c:v>
                </c:pt>
                <c:pt idx="10">
                  <c:v>30</c:v>
                </c:pt>
              </c:numCache>
            </c:numRef>
          </c:xVal>
          <c:yVal>
            <c:numRef>
              <c:f>'fs-3, pfs b vs c'!$Q$46:$Q$56</c:f>
              <c:numCache>
                <c:formatCode>0.0%</c:formatCode>
                <c:ptCount val="11"/>
                <c:pt idx="0">
                  <c:v>1</c:v>
                </c:pt>
                <c:pt idx="1">
                  <c:v>0.83208955223880599</c:v>
                </c:pt>
                <c:pt idx="2">
                  <c:v>0.45764925373134335</c:v>
                </c:pt>
                <c:pt idx="3">
                  <c:v>0.22305593879342786</c:v>
                </c:pt>
                <c:pt idx="4">
                  <c:v>0.18250031355825916</c:v>
                </c:pt>
                <c:pt idx="5">
                  <c:v>0.16222250094067481</c:v>
                </c:pt>
                <c:pt idx="6">
                  <c:v>0.14194468832309046</c:v>
                </c:pt>
                <c:pt idx="7">
                  <c:v>0.11355575065847237</c:v>
                </c:pt>
                <c:pt idx="8">
                  <c:v>0.11355575065847237</c:v>
                </c:pt>
                <c:pt idx="9">
                  <c:v>0.10093844502975322</c:v>
                </c:pt>
                <c:pt idx="10">
                  <c:v>0.10093844502975322</c:v>
                </c:pt>
              </c:numCache>
            </c:numRef>
          </c:yVal>
          <c:smooth val="0"/>
          <c:extLst>
            <c:ext xmlns:c16="http://schemas.microsoft.com/office/drawing/2014/chart" uri="{C3380CC4-5D6E-409C-BE32-E72D297353CC}">
              <c16:uniqueId val="{00000001-AA97-4D57-8FD4-2A6B9DB55775}"/>
            </c:ext>
          </c:extLst>
        </c:ser>
        <c:dLbls>
          <c:showLegendKey val="0"/>
          <c:showVal val="0"/>
          <c:showCatName val="0"/>
          <c:showSerName val="0"/>
          <c:showPercent val="0"/>
          <c:showBubbleSize val="0"/>
        </c:dLbls>
        <c:axId val="700370248"/>
        <c:axId val="700371232"/>
      </c:scatterChart>
      <c:valAx>
        <c:axId val="700370248"/>
        <c:scaling>
          <c:orientation val="minMax"/>
          <c:max val="3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solidFill>
                      <a:schemeClr val="tx1"/>
                    </a:solidFill>
                  </a:rPr>
                  <a:t>tiempo (en meses)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00371232"/>
        <c:crosses val="autoZero"/>
        <c:crossBetween val="midCat"/>
        <c:majorUnit val="3"/>
      </c:valAx>
      <c:valAx>
        <c:axId val="70037123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sz="900" i="1"/>
                  <a:t>% Supervivencia Libre de Progresión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ES"/>
          </a:p>
        </c:txPr>
        <c:crossAx val="700370248"/>
        <c:crosses val="autoZero"/>
        <c:crossBetween val="midCat"/>
      </c:valAx>
      <c:spPr>
        <a:noFill/>
        <a:ln>
          <a:noFill/>
        </a:ln>
        <a:effectLst/>
      </c:spPr>
    </c:plotArea>
    <c:legend>
      <c:legendPos val="b"/>
      <c:layout>
        <c:manualLayout>
          <c:xMode val="edge"/>
          <c:yMode val="edge"/>
          <c:x val="0.38210045155972922"/>
          <c:y val="0.90372939302470379"/>
          <c:w val="0.6025535436937528"/>
          <c:h val="5.8739821243075988E-2"/>
        </c:manualLayout>
      </c:layout>
      <c:overlay val="0"/>
      <c:spPr>
        <a:noFill/>
        <a:ln>
          <a:noFill/>
        </a:ln>
        <a:effectLst/>
      </c:spPr>
      <c:txPr>
        <a:bodyPr rot="0" spcFirstLastPara="1" vertOverflow="ellipsis" vert="horz" wrap="square" anchor="ctr" anchorCtr="1"/>
        <a:lstStyle/>
        <a:p>
          <a:pPr>
            <a:defRPr sz="900" b="0" i="1"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1" u="none" strike="noStrike" kern="1200" spc="0" baseline="0">
                <a:solidFill>
                  <a:schemeClr val="tx1">
                    <a:lumMod val="65000"/>
                    <a:lumOff val="35000"/>
                  </a:schemeClr>
                </a:solidFill>
                <a:latin typeface="+mn-lt"/>
                <a:ea typeface="+mn-ea"/>
                <a:cs typeface="+mn-cs"/>
              </a:defRPr>
            </a:pPr>
            <a:r>
              <a:rPr lang="es-ES" sz="1200" b="1" i="1">
                <a:solidFill>
                  <a:srgbClr val="993300"/>
                </a:solidFill>
              </a:rPr>
              <a:t>Gráfico fs-4 [pfs, Grupo A vs Grupo C]: </a:t>
            </a:r>
            <a:r>
              <a:rPr lang="es-ES" sz="1200" i="1">
                <a:solidFill>
                  <a:sysClr val="windowText" lastClr="000000"/>
                </a:solidFill>
              </a:rPr>
              <a:t>Funciones de supervivencia condicionadas</a:t>
            </a:r>
            <a:r>
              <a:rPr lang="es-ES" sz="1200" i="1" baseline="0">
                <a:solidFill>
                  <a:sysClr val="windowText" lastClr="000000"/>
                </a:solidFill>
              </a:rPr>
              <a:t> al intervalo anterior</a:t>
            </a:r>
            <a:endParaRPr lang="es-ES" sz="1200" i="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1"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0.11551505276519961"/>
          <c:y val="0.17065142230414718"/>
          <c:w val="0.86186284659219992"/>
          <c:h val="0.59646502900973331"/>
        </c:manualLayout>
      </c:layout>
      <c:lineChart>
        <c:grouping val="standard"/>
        <c:varyColors val="0"/>
        <c:ser>
          <c:idx val="0"/>
          <c:order val="0"/>
          <c:tx>
            <c:strRef>
              <c:f>'fs-4, pfs a vs c'!$P$45</c:f>
              <c:strCache>
                <c:ptCount val="1"/>
                <c:pt idx="0">
                  <c:v>% Supervivencia control</c:v>
                </c:pt>
              </c:strCache>
            </c:strRef>
          </c:tx>
          <c:spPr>
            <a:ln w="28575" cap="rnd">
              <a:solidFill>
                <a:srgbClr val="C00000"/>
              </a:solidFill>
              <a:round/>
            </a:ln>
            <a:effectLst/>
          </c:spPr>
          <c:marker>
            <c:symbol val="none"/>
          </c:marker>
          <c:dLbls>
            <c:dLbl>
              <c:idx val="0"/>
              <c:layout>
                <c:manualLayout>
                  <c:x val="-6.786630192780132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AB6-444E-B17B-CF7A007C69C4}"/>
                </c:ext>
              </c:extLst>
            </c:dLbl>
            <c:dLbl>
              <c:idx val="1"/>
              <c:layout>
                <c:manualLayout>
                  <c:x val="-7.1979411135546872E-2"/>
                  <c:y val="6.92297859246026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AB6-444E-B17B-CF7A007C69C4}"/>
                </c:ext>
              </c:extLst>
            </c:dLbl>
            <c:dLbl>
              <c:idx val="2"/>
              <c:layout>
                <c:manualLayout>
                  <c:x val="-6.1696638116183068E-2"/>
                  <c:y val="6.92297859246026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AB6-444E-B17B-CF7A007C69C4}"/>
                </c:ext>
              </c:extLst>
            </c:dLbl>
            <c:dLbl>
              <c:idx val="3"/>
              <c:layout>
                <c:manualLayout>
                  <c:x val="-3.7017982869709816E-2"/>
                  <c:y val="4.15378715547618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AB6-444E-B17B-CF7A007C69C4}"/>
                </c:ext>
              </c:extLst>
            </c:dLbl>
            <c:dLbl>
              <c:idx val="4"/>
              <c:layout>
                <c:manualLayout>
                  <c:x val="-1.8508991434854908E-2"/>
                  <c:y val="1.730744648115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AB6-444E-B17B-CF7A007C69C4}"/>
                </c:ext>
              </c:extLst>
            </c:dLbl>
            <c:dLbl>
              <c:idx val="5"/>
              <c:layout>
                <c:manualLayout>
                  <c:x val="-1.0282773019363837E-2"/>
                  <c:y val="1.38459571849206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AB6-444E-B17B-CF7A007C69C4}"/>
                </c:ext>
              </c:extLst>
            </c:dLbl>
            <c:dLbl>
              <c:idx val="6"/>
              <c:layout>
                <c:manualLayout>
                  <c:x val="-8.2262184154911454E-3"/>
                  <c:y val="1.38459571849206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AB6-444E-B17B-CF7A007C69C4}"/>
                </c:ext>
              </c:extLst>
            </c:dLbl>
            <c:dLbl>
              <c:idx val="7"/>
              <c:layout>
                <c:manualLayout>
                  <c:x val="-1.4395882227109524E-2"/>
                  <c:y val="2.07689357773809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AB6-444E-B17B-CF7A007C69C4}"/>
                </c:ext>
              </c:extLst>
            </c:dLbl>
            <c:dLbl>
              <c:idx val="8"/>
              <c:layout>
                <c:manualLayout>
                  <c:x val="-1.8508991434854908E-2"/>
                  <c:y val="2.07689357773808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AB6-444E-B17B-CF7A007C69C4}"/>
                </c:ext>
              </c:extLst>
            </c:dLbl>
            <c:dLbl>
              <c:idx val="9"/>
              <c:layout>
                <c:manualLayout>
                  <c:x val="-2.0565546038727677E-3"/>
                  <c:y val="1.730744648115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AB6-444E-B17B-CF7A007C69C4}"/>
                </c:ext>
              </c:extLst>
            </c:dLbl>
            <c:dLbl>
              <c:idx val="10"/>
              <c:layout>
                <c:manualLayout>
                  <c:x val="-1.50812262087882E-16"/>
                  <c:y val="1.730744648115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AB6-444E-B17B-CF7A007C69C4}"/>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1" u="none" strike="noStrike" kern="1200" baseline="0">
                    <a:solidFill>
                      <a:srgbClr val="C0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'fs-4, pfs a vs c'!$O$46:$O$56</c:f>
              <c:numCache>
                <c:formatCode>General</c:formatCode>
                <c:ptCount val="11"/>
                <c:pt idx="0">
                  <c:v>0</c:v>
                </c:pt>
                <c:pt idx="1">
                  <c:v>3</c:v>
                </c:pt>
                <c:pt idx="2">
                  <c:v>6</c:v>
                </c:pt>
                <c:pt idx="3">
                  <c:v>9</c:v>
                </c:pt>
                <c:pt idx="4">
                  <c:v>12</c:v>
                </c:pt>
                <c:pt idx="5">
                  <c:v>15</c:v>
                </c:pt>
                <c:pt idx="6">
                  <c:v>18</c:v>
                </c:pt>
                <c:pt idx="7">
                  <c:v>21</c:v>
                </c:pt>
                <c:pt idx="8">
                  <c:v>24</c:v>
                </c:pt>
                <c:pt idx="9">
                  <c:v>27</c:v>
                </c:pt>
                <c:pt idx="10">
                  <c:v>30</c:v>
                </c:pt>
              </c:numCache>
            </c:numRef>
          </c:cat>
          <c:val>
            <c:numRef>
              <c:f>'fs-4, pfs a vs c'!$P$46:$P$56</c:f>
              <c:numCache>
                <c:formatCode>0.0%</c:formatCode>
                <c:ptCount val="11"/>
                <c:pt idx="0" formatCode="0.00%">
                  <c:v>1</c:v>
                </c:pt>
                <c:pt idx="1">
                  <c:v>0.7806691449814126</c:v>
                </c:pt>
                <c:pt idx="2">
                  <c:v>0.47240491850157279</c:v>
                </c:pt>
                <c:pt idx="3">
                  <c:v>0.15460524605506018</c:v>
                </c:pt>
                <c:pt idx="4">
                  <c:v>5.6220089474567338E-2</c:v>
                </c:pt>
                <c:pt idx="5">
                  <c:v>4.6850074562139452E-2</c:v>
                </c:pt>
                <c:pt idx="6">
                  <c:v>3.6438946881664019E-2</c:v>
                </c:pt>
                <c:pt idx="7">
                  <c:v>3.6438946881664019E-2</c:v>
                </c:pt>
                <c:pt idx="8">
                  <c:v>3.1233383041426303E-2</c:v>
                </c:pt>
                <c:pt idx="9">
                  <c:v>3.1233383041426303E-2</c:v>
                </c:pt>
                <c:pt idx="10">
                  <c:v>3.1233383041426303E-2</c:v>
                </c:pt>
              </c:numCache>
            </c:numRef>
          </c:val>
          <c:smooth val="0"/>
          <c:extLst>
            <c:ext xmlns:c16="http://schemas.microsoft.com/office/drawing/2014/chart" uri="{C3380CC4-5D6E-409C-BE32-E72D297353CC}">
              <c16:uniqueId val="{00000000-4E3F-49ED-AADE-DA36DFA4934E}"/>
            </c:ext>
          </c:extLst>
        </c:ser>
        <c:ser>
          <c:idx val="1"/>
          <c:order val="1"/>
          <c:tx>
            <c:strRef>
              <c:f>'fs-4, pfs a vs c'!$Q$45</c:f>
              <c:strCache>
                <c:ptCount val="1"/>
                <c:pt idx="0">
                  <c:v>% Supervivencia intervención</c:v>
                </c:pt>
              </c:strCache>
            </c:strRef>
          </c:tx>
          <c:spPr>
            <a:ln w="28575" cap="rnd">
              <a:solidFill>
                <a:srgbClr val="92D050"/>
              </a:solidFill>
              <a:round/>
            </a:ln>
            <a:effectLst/>
          </c:spPr>
          <c:marker>
            <c:symbol val="none"/>
          </c:marker>
          <c:dLbls>
            <c:dLbl>
              <c:idx val="0"/>
              <c:layout>
                <c:manualLayout>
                  <c:x val="1.4411751703580203E-2"/>
                  <c:y val="-4.5517221454365172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B6-444E-B17B-CF7A007C69C4}"/>
                </c:ext>
              </c:extLst>
            </c:dLbl>
            <c:dLbl>
              <c:idx val="1"/>
              <c:layout>
                <c:manualLayout>
                  <c:x val="2.0565546038727677E-3"/>
                  <c:y val="-1.38459571849207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AB6-444E-B17B-CF7A007C69C4}"/>
                </c:ext>
              </c:extLst>
            </c:dLbl>
            <c:dLbl>
              <c:idx val="10"/>
              <c:layout>
                <c:manualLayout>
                  <c:x val="-1.50812262087882E-16"/>
                  <c:y val="-3.461489296230165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AB6-444E-B17B-CF7A007C69C4}"/>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1" u="none" strike="noStrike" kern="1200" baseline="0">
                    <a:solidFill>
                      <a:srgbClr val="008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'fs-4, pfs a vs c'!$O$46:$O$56</c:f>
              <c:numCache>
                <c:formatCode>General</c:formatCode>
                <c:ptCount val="11"/>
                <c:pt idx="0">
                  <c:v>0</c:v>
                </c:pt>
                <c:pt idx="1">
                  <c:v>3</c:v>
                </c:pt>
                <c:pt idx="2">
                  <c:v>6</c:v>
                </c:pt>
                <c:pt idx="3">
                  <c:v>9</c:v>
                </c:pt>
                <c:pt idx="4">
                  <c:v>12</c:v>
                </c:pt>
                <c:pt idx="5">
                  <c:v>15</c:v>
                </c:pt>
                <c:pt idx="6">
                  <c:v>18</c:v>
                </c:pt>
                <c:pt idx="7">
                  <c:v>21</c:v>
                </c:pt>
                <c:pt idx="8">
                  <c:v>24</c:v>
                </c:pt>
                <c:pt idx="9">
                  <c:v>27</c:v>
                </c:pt>
                <c:pt idx="10">
                  <c:v>30</c:v>
                </c:pt>
              </c:numCache>
            </c:numRef>
          </c:cat>
          <c:val>
            <c:numRef>
              <c:f>'fs-4, pfs a vs c'!$Q$46:$Q$56</c:f>
              <c:numCache>
                <c:formatCode>0.0%</c:formatCode>
                <c:ptCount val="11"/>
                <c:pt idx="0" formatCode="0.00%">
                  <c:v>1</c:v>
                </c:pt>
                <c:pt idx="1">
                  <c:v>0.79104477611940305</c:v>
                </c:pt>
                <c:pt idx="2">
                  <c:v>0.43817676324261051</c:v>
                </c:pt>
                <c:pt idx="3">
                  <c:v>0.21711461241750973</c:v>
                </c:pt>
                <c:pt idx="4">
                  <c:v>0.17288756173986886</c:v>
                </c:pt>
                <c:pt idx="5">
                  <c:v>0.15230570915178923</c:v>
                </c:pt>
                <c:pt idx="6">
                  <c:v>0.13115213843626294</c:v>
                </c:pt>
                <c:pt idx="7">
                  <c:v>0.11803692459263665</c:v>
                </c:pt>
                <c:pt idx="8">
                  <c:v>0.11803692459263665</c:v>
                </c:pt>
                <c:pt idx="9">
                  <c:v>0.10492171074901036</c:v>
                </c:pt>
                <c:pt idx="10">
                  <c:v>0.10492171074901036</c:v>
                </c:pt>
              </c:numCache>
            </c:numRef>
          </c:val>
          <c:smooth val="0"/>
          <c:extLst>
            <c:ext xmlns:c16="http://schemas.microsoft.com/office/drawing/2014/chart" uri="{C3380CC4-5D6E-409C-BE32-E72D297353CC}">
              <c16:uniqueId val="{00000001-4E3F-49ED-AADE-DA36DFA4934E}"/>
            </c:ext>
          </c:extLst>
        </c:ser>
        <c:dLbls>
          <c:showLegendKey val="0"/>
          <c:showVal val="0"/>
          <c:showCatName val="0"/>
          <c:showSerName val="0"/>
          <c:showPercent val="0"/>
          <c:showBubbleSize val="0"/>
        </c:dLbls>
        <c:smooth val="0"/>
        <c:axId val="764089112"/>
        <c:axId val="764095344"/>
      </c:lineChart>
      <c:catAx>
        <c:axId val="764089112"/>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 (meses)</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64095344"/>
        <c:crosses val="autoZero"/>
        <c:auto val="1"/>
        <c:lblAlgn val="ctr"/>
        <c:lblOffset val="100"/>
        <c:noMultiLvlLbl val="0"/>
      </c:catAx>
      <c:valAx>
        <c:axId val="76409534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1" u="none" strike="noStrike" kern="1200" baseline="0">
                    <a:solidFill>
                      <a:sysClr val="windowText" lastClr="000000"/>
                    </a:solidFill>
                    <a:latin typeface="+mn-lt"/>
                    <a:ea typeface="+mn-ea"/>
                    <a:cs typeface="+mn-cs"/>
                  </a:defRPr>
                </a:pPr>
                <a:r>
                  <a:rPr lang="es-ES" i="1">
                    <a:solidFill>
                      <a:sysClr val="windowText" lastClr="000000"/>
                    </a:solidFill>
                  </a:rPr>
                  <a:t>% de Supervivencia al evento</a:t>
                </a:r>
              </a:p>
            </c:rich>
          </c:tx>
          <c:layout>
            <c:manualLayout>
              <c:xMode val="edge"/>
              <c:yMode val="edge"/>
              <c:x val="1.1111111111111112E-2"/>
              <c:y val="0.22824074074074074"/>
            </c:manualLayout>
          </c:layout>
          <c:overlay val="0"/>
          <c:spPr>
            <a:noFill/>
            <a:ln>
              <a:noFill/>
            </a:ln>
            <a:effectLst/>
          </c:spPr>
          <c:txPr>
            <a:bodyPr rot="-5400000" spcFirstLastPara="1" vertOverflow="ellipsis" vert="horz" wrap="square" anchor="ctr" anchorCtr="1"/>
            <a:lstStyle/>
            <a:p>
              <a:pPr>
                <a:defRPr sz="1000" b="0" i="1" u="none" strike="noStrike" kern="1200" baseline="0">
                  <a:solidFill>
                    <a:sysClr val="windowText" lastClr="000000"/>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64089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1" u="none" strike="noStrike" kern="1200" baseline="0">
              <a:solidFill>
                <a:sysClr val="windowText" lastClr="000000"/>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s-ES" sz="1200">
                <a:solidFill>
                  <a:sysClr val="windowText" lastClr="000000"/>
                </a:solidFill>
              </a:rPr>
              <a:t>Hazards Ratio (obtenidos exponencialmente) al final de cada intervalo, condicionado</a:t>
            </a:r>
            <a:r>
              <a:rPr lang="es-ES" sz="1200" baseline="0">
                <a:solidFill>
                  <a:sysClr val="windowText" lastClr="000000"/>
                </a:solidFill>
              </a:rPr>
              <a:t> al anterior</a:t>
            </a:r>
            <a:endParaRPr lang="es-ES" sz="1200">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s-ES"/>
        </a:p>
      </c:txPr>
    </c:title>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'fs-4, pfs a vs c'!$R$46:$R$56</c:f>
              <c:numCache>
                <c:formatCode>General</c:formatCode>
                <c:ptCount val="11"/>
                <c:pt idx="0">
                  <c:v>0</c:v>
                </c:pt>
                <c:pt idx="1">
                  <c:v>3</c:v>
                </c:pt>
                <c:pt idx="2">
                  <c:v>6</c:v>
                </c:pt>
                <c:pt idx="3">
                  <c:v>9</c:v>
                </c:pt>
                <c:pt idx="4">
                  <c:v>12</c:v>
                </c:pt>
                <c:pt idx="5">
                  <c:v>15</c:v>
                </c:pt>
                <c:pt idx="6">
                  <c:v>18</c:v>
                </c:pt>
                <c:pt idx="7">
                  <c:v>21</c:v>
                </c:pt>
                <c:pt idx="8">
                  <c:v>24</c:v>
                </c:pt>
                <c:pt idx="9">
                  <c:v>27</c:v>
                </c:pt>
                <c:pt idx="10">
                  <c:v>30</c:v>
                </c:pt>
              </c:numCache>
            </c:numRef>
          </c:xVal>
          <c:yVal>
            <c:numRef>
              <c:f>'fs-4, pfs a vs c'!$S$46:$S$56</c:f>
              <c:numCache>
                <c:formatCode>0.00</c:formatCode>
                <c:ptCount val="11"/>
                <c:pt idx="0">
                  <c:v>1</c:v>
                </c:pt>
                <c:pt idx="1">
                  <c:v>0.94667634164405856</c:v>
                </c:pt>
                <c:pt idx="2">
                  <c:v>1.1002963250088744</c:v>
                </c:pt>
                <c:pt idx="3">
                  <c:v>0.81811885337292234</c:v>
                </c:pt>
                <c:pt idx="4">
                  <c:v>0.60973609120059347</c:v>
                </c:pt>
                <c:pt idx="5">
                  <c:v>0.61482745901922908</c:v>
                </c:pt>
                <c:pt idx="6">
                  <c:v>0.61332289948139895</c:v>
                </c:pt>
                <c:pt idx="7">
                  <c:v>0.64513352460478535</c:v>
                </c:pt>
                <c:pt idx="8">
                  <c:v>0.61644336633915964</c:v>
                </c:pt>
                <c:pt idx="9">
                  <c:v>0.65042315177337828</c:v>
                </c:pt>
                <c:pt idx="10">
                  <c:v>0.65042315177337828</c:v>
                </c:pt>
              </c:numCache>
            </c:numRef>
          </c:yVal>
          <c:smooth val="0"/>
          <c:extLst>
            <c:ext xmlns:c16="http://schemas.microsoft.com/office/drawing/2014/chart" uri="{C3380CC4-5D6E-409C-BE32-E72D297353CC}">
              <c16:uniqueId val="{00000000-EB30-4735-B030-04E9B3ECEE27}"/>
            </c:ext>
          </c:extLst>
        </c:ser>
        <c:dLbls>
          <c:showLegendKey val="0"/>
          <c:showVal val="0"/>
          <c:showCatName val="0"/>
          <c:showSerName val="0"/>
          <c:showPercent val="0"/>
          <c:showBubbleSize val="0"/>
        </c:dLbls>
        <c:axId val="668452000"/>
        <c:axId val="668445768"/>
      </c:scatterChart>
      <c:valAx>
        <c:axId val="668452000"/>
        <c:scaling>
          <c:orientation val="minMax"/>
          <c:max val="3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 (meses)</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668445768"/>
        <c:crosses val="autoZero"/>
        <c:crossBetween val="midCat"/>
        <c:majorUnit val="3"/>
      </c:valAx>
      <c:valAx>
        <c:axId val="668445768"/>
        <c:scaling>
          <c:orientation val="minMax"/>
          <c:max val="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Hazars Ratio</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6684520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'fs-4, pfs a vs c'!$G$99</c:f>
              <c:strCache>
                <c:ptCount val="1"/>
                <c:pt idx="0">
                  <c:v>meses │ n origen</c:v>
                </c:pt>
              </c:strCache>
            </c:strRef>
          </c:tx>
          <c:spPr>
            <a:solidFill>
              <a:schemeClr val="accent1"/>
            </a:solidFill>
            <a:ln>
              <a:noFill/>
            </a:ln>
            <a:effectLst/>
          </c:spPr>
          <c:invertIfNegative val="0"/>
          <c:val>
            <c:numRef>
              <c:f>'fs-4, pfs a vs c'!$G$100:$G$109</c:f>
              <c:numCache>
                <c:formatCode>_-* #,##0.0\ _€_-;\-* #,##0.0\ _€_-;_-* "-"??\ _€_-;_-@_-</c:formatCode>
                <c:ptCount val="10"/>
                <c:pt idx="0">
                  <c:v>2.6417910447761193</c:v>
                </c:pt>
                <c:pt idx="1">
                  <c:v>1.7630597014925373</c:v>
                </c:pt>
                <c:pt idx="2">
                  <c:v>0.92350746268656714</c:v>
                </c:pt>
                <c:pt idx="3">
                  <c:v>0.53731343283582089</c:v>
                </c:pt>
                <c:pt idx="4">
                  <c:v>0.43656716417910446</c:v>
                </c:pt>
                <c:pt idx="5">
                  <c:v>0.36940298507462688</c:v>
                </c:pt>
                <c:pt idx="6">
                  <c:v>0.31343283582089554</c:v>
                </c:pt>
                <c:pt idx="7">
                  <c:v>0.2462686567164179</c:v>
                </c:pt>
                <c:pt idx="8">
                  <c:v>0.1287313432835821</c:v>
                </c:pt>
                <c:pt idx="9">
                  <c:v>3.3582089552238806E-2</c:v>
                </c:pt>
              </c:numCache>
            </c:numRef>
          </c:val>
          <c:extLst>
            <c:ext xmlns:c16="http://schemas.microsoft.com/office/drawing/2014/chart" uri="{C3380CC4-5D6E-409C-BE32-E72D297353CC}">
              <c16:uniqueId val="{00000000-EDCF-4F36-9F61-C69EEBC89314}"/>
            </c:ext>
          </c:extLst>
        </c:ser>
        <c:dLbls>
          <c:showLegendKey val="0"/>
          <c:showVal val="0"/>
          <c:showCatName val="0"/>
          <c:showSerName val="0"/>
          <c:showPercent val="0"/>
          <c:showBubbleSize val="0"/>
        </c:dLbls>
        <c:gapWidth val="219"/>
        <c:overlap val="-27"/>
        <c:axId val="668403784"/>
        <c:axId val="668404440"/>
      </c:barChart>
      <c:catAx>
        <c:axId val="668403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68404440"/>
        <c:crosses val="autoZero"/>
        <c:auto val="1"/>
        <c:lblAlgn val="ctr"/>
        <c:lblOffset val="100"/>
        <c:noMultiLvlLbl val="0"/>
      </c:catAx>
      <c:valAx>
        <c:axId val="6684044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6840378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'fs-1, OS B vs C'!$G$100</c:f>
              <c:strCache>
                <c:ptCount val="1"/>
                <c:pt idx="0">
                  <c:v>meses │ n origen</c:v>
                </c:pt>
              </c:strCache>
            </c:strRef>
          </c:tx>
          <c:spPr>
            <a:solidFill>
              <a:schemeClr val="accent1"/>
            </a:solidFill>
            <a:ln>
              <a:noFill/>
            </a:ln>
            <a:effectLst/>
          </c:spPr>
          <c:invertIfNegative val="0"/>
          <c:cat>
            <c:numRef>
              <c:f>'fs-1, OS B vs C'!$D$101:$D$110</c:f>
              <c:numCache>
                <c:formatCode>0</c:formatCode>
                <c:ptCount val="10"/>
                <c:pt idx="0">
                  <c:v>3</c:v>
                </c:pt>
                <c:pt idx="1">
                  <c:v>6</c:v>
                </c:pt>
                <c:pt idx="2">
                  <c:v>9</c:v>
                </c:pt>
                <c:pt idx="3">
                  <c:v>12</c:v>
                </c:pt>
                <c:pt idx="4">
                  <c:v>15</c:v>
                </c:pt>
                <c:pt idx="5">
                  <c:v>18</c:v>
                </c:pt>
                <c:pt idx="6">
                  <c:v>21</c:v>
                </c:pt>
                <c:pt idx="7">
                  <c:v>24</c:v>
                </c:pt>
                <c:pt idx="8">
                  <c:v>27</c:v>
                </c:pt>
                <c:pt idx="9">
                  <c:v>30</c:v>
                </c:pt>
              </c:numCache>
            </c:numRef>
          </c:cat>
          <c:val>
            <c:numRef>
              <c:f>'fs-1, OS B vs C'!$G$101:$G$110</c:f>
              <c:numCache>
                <c:formatCode>_-* #,##0.0\ _€_-;\-* #,##0.0\ _€_-;_-* "-"??\ _€_-;_-@_-</c:formatCode>
                <c:ptCount val="10"/>
                <c:pt idx="0">
                  <c:v>2.8656716417910446</c:v>
                </c:pt>
                <c:pt idx="1">
                  <c:v>2.5634328358208953</c:v>
                </c:pt>
                <c:pt idx="2">
                  <c:v>2.1884328358208953</c:v>
                </c:pt>
                <c:pt idx="3">
                  <c:v>1.7742537313432836</c:v>
                </c:pt>
                <c:pt idx="4">
                  <c:v>1.3936567164179106</c:v>
                </c:pt>
                <c:pt idx="5">
                  <c:v>1.085820895522388</c:v>
                </c:pt>
                <c:pt idx="6">
                  <c:v>0.84514925373134331</c:v>
                </c:pt>
                <c:pt idx="7">
                  <c:v>0.59888059701492535</c:v>
                </c:pt>
                <c:pt idx="8">
                  <c:v>0.34701492537313433</c:v>
                </c:pt>
                <c:pt idx="9">
                  <c:v>0.16231343283582089</c:v>
                </c:pt>
              </c:numCache>
            </c:numRef>
          </c:val>
          <c:extLst>
            <c:ext xmlns:c16="http://schemas.microsoft.com/office/drawing/2014/chart" uri="{C3380CC4-5D6E-409C-BE32-E72D297353CC}">
              <c16:uniqueId val="{00000000-A4B3-49A3-B30B-4A50A1DDBB75}"/>
            </c:ext>
          </c:extLst>
        </c:ser>
        <c:dLbls>
          <c:showLegendKey val="0"/>
          <c:showVal val="0"/>
          <c:showCatName val="0"/>
          <c:showSerName val="0"/>
          <c:showPercent val="0"/>
          <c:showBubbleSize val="0"/>
        </c:dLbls>
        <c:gapWidth val="219"/>
        <c:overlap val="-27"/>
        <c:axId val="723631400"/>
        <c:axId val="723635992"/>
      </c:barChart>
      <c:catAx>
        <c:axId val="72363140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23635992"/>
        <c:crosses val="autoZero"/>
        <c:auto val="1"/>
        <c:lblAlgn val="ctr"/>
        <c:lblOffset val="100"/>
        <c:noMultiLvlLbl val="0"/>
      </c:catAx>
      <c:valAx>
        <c:axId val="723635992"/>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2363140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'fs-4, pfs a vs c'!$G$130</c:f>
              <c:strCache>
                <c:ptCount val="1"/>
                <c:pt idx="0">
                  <c:v>meses │ n origen</c:v>
                </c:pt>
              </c:strCache>
            </c:strRef>
          </c:tx>
          <c:spPr>
            <a:solidFill>
              <a:schemeClr val="accent1"/>
            </a:solidFill>
            <a:ln>
              <a:noFill/>
            </a:ln>
            <a:effectLst/>
          </c:spPr>
          <c:invertIfNegative val="0"/>
          <c:cat>
            <c:numRef>
              <c:f>'fs-4, pfs a vs c'!$D$131:$D$140</c:f>
              <c:numCache>
                <c:formatCode>0</c:formatCode>
                <c:ptCount val="10"/>
                <c:pt idx="0">
                  <c:v>3</c:v>
                </c:pt>
                <c:pt idx="1">
                  <c:v>6</c:v>
                </c:pt>
                <c:pt idx="2">
                  <c:v>9</c:v>
                </c:pt>
                <c:pt idx="3">
                  <c:v>12</c:v>
                </c:pt>
                <c:pt idx="4">
                  <c:v>15</c:v>
                </c:pt>
                <c:pt idx="5">
                  <c:v>18</c:v>
                </c:pt>
                <c:pt idx="6">
                  <c:v>21</c:v>
                </c:pt>
                <c:pt idx="7">
                  <c:v>24</c:v>
                </c:pt>
                <c:pt idx="8">
                  <c:v>27</c:v>
                </c:pt>
                <c:pt idx="9">
                  <c:v>30</c:v>
                </c:pt>
              </c:numCache>
            </c:numRef>
          </c:cat>
          <c:val>
            <c:numRef>
              <c:f>'fs-4, pfs a vs c'!$G$131:$G$140</c:f>
              <c:numCache>
                <c:formatCode>_-* #,##0.0\ _€_-;\-* #,##0.0\ _€_-;_-* "-"??\ _€_-;_-@_-</c:formatCode>
                <c:ptCount val="10"/>
                <c:pt idx="0">
                  <c:v>2.5873605947955389</c:v>
                </c:pt>
                <c:pt idx="1">
                  <c:v>1.7007434944237918</c:v>
                </c:pt>
                <c:pt idx="2">
                  <c:v>0.79739776951672858</c:v>
                </c:pt>
                <c:pt idx="3">
                  <c:v>0.25092936802973975</c:v>
                </c:pt>
                <c:pt idx="4">
                  <c:v>0.1171003717472119</c:v>
                </c:pt>
                <c:pt idx="5">
                  <c:v>8.9219330855018583E-2</c:v>
                </c:pt>
                <c:pt idx="6">
                  <c:v>7.8066914498141265E-2</c:v>
                </c:pt>
                <c:pt idx="7">
                  <c:v>7.24907063197026E-2</c:v>
                </c:pt>
                <c:pt idx="8">
                  <c:v>3.9033457249070633E-2</c:v>
                </c:pt>
                <c:pt idx="9">
                  <c:v>5.5762081784386614E-3</c:v>
                </c:pt>
              </c:numCache>
            </c:numRef>
          </c:val>
          <c:extLst>
            <c:ext xmlns:c16="http://schemas.microsoft.com/office/drawing/2014/chart" uri="{C3380CC4-5D6E-409C-BE32-E72D297353CC}">
              <c16:uniqueId val="{00000000-08B8-4516-880B-873E3337950B}"/>
            </c:ext>
          </c:extLst>
        </c:ser>
        <c:dLbls>
          <c:showLegendKey val="0"/>
          <c:showVal val="0"/>
          <c:showCatName val="0"/>
          <c:showSerName val="0"/>
          <c:showPercent val="0"/>
          <c:showBubbleSize val="0"/>
        </c:dLbls>
        <c:gapWidth val="219"/>
        <c:overlap val="-27"/>
        <c:axId val="741899896"/>
        <c:axId val="741896616"/>
      </c:barChart>
      <c:catAx>
        <c:axId val="7418998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41896616"/>
        <c:crosses val="autoZero"/>
        <c:auto val="1"/>
        <c:lblAlgn val="ctr"/>
        <c:lblOffset val="100"/>
        <c:noMultiLvlLbl val="0"/>
      </c:catAx>
      <c:valAx>
        <c:axId val="741896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4189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9.5428696412948377E-2"/>
          <c:y val="0.24756819115372178"/>
          <c:w val="0.87401574803149606"/>
          <c:h val="0.55809685285043831"/>
        </c:manualLayout>
      </c:layout>
      <c:barChart>
        <c:barDir val="col"/>
        <c:grouping val="clustered"/>
        <c:varyColors val="0"/>
        <c:ser>
          <c:idx val="0"/>
          <c:order val="0"/>
          <c:tx>
            <c:strRef>
              <c:f>'fs-1, OS B vs C'!$G$131</c:f>
              <c:strCache>
                <c:ptCount val="1"/>
                <c:pt idx="0">
                  <c:v>meses │ n origen</c:v>
                </c:pt>
              </c:strCache>
            </c:strRef>
          </c:tx>
          <c:spPr>
            <a:solidFill>
              <a:schemeClr val="accent1"/>
            </a:solidFill>
            <a:ln>
              <a:noFill/>
            </a:ln>
            <a:effectLst/>
          </c:spPr>
          <c:invertIfNegative val="0"/>
          <c:cat>
            <c:numRef>
              <c:f>'fs-1, OS B vs C'!$D$132:$D$141</c:f>
              <c:numCache>
                <c:formatCode>0</c:formatCode>
                <c:ptCount val="10"/>
                <c:pt idx="0">
                  <c:v>3</c:v>
                </c:pt>
                <c:pt idx="1">
                  <c:v>6</c:v>
                </c:pt>
                <c:pt idx="2">
                  <c:v>9</c:v>
                </c:pt>
                <c:pt idx="3">
                  <c:v>12</c:v>
                </c:pt>
                <c:pt idx="4">
                  <c:v>15</c:v>
                </c:pt>
                <c:pt idx="5">
                  <c:v>18</c:v>
                </c:pt>
                <c:pt idx="6">
                  <c:v>21</c:v>
                </c:pt>
                <c:pt idx="7">
                  <c:v>24</c:v>
                </c:pt>
                <c:pt idx="8">
                  <c:v>27</c:v>
                </c:pt>
                <c:pt idx="9">
                  <c:v>30</c:v>
                </c:pt>
              </c:numCache>
            </c:numRef>
          </c:cat>
          <c:val>
            <c:numRef>
              <c:f>'fs-1, OS B vs C'!$G$132:$G$141</c:f>
              <c:numCache>
                <c:formatCode>_-* #,##0.0\ _€_-;\-* #,##0.0\ _€_-;_-* "-"??\ _€_-;_-@_-</c:formatCode>
                <c:ptCount val="10"/>
                <c:pt idx="0">
                  <c:v>2.8550185873605947</c:v>
                </c:pt>
                <c:pt idx="1">
                  <c:v>2.537174721189591</c:v>
                </c:pt>
                <c:pt idx="2">
                  <c:v>2.0520446096654275</c:v>
                </c:pt>
                <c:pt idx="3">
                  <c:v>1.449814126394052</c:v>
                </c:pt>
                <c:pt idx="4">
                  <c:v>1.037174721189591</c:v>
                </c:pt>
                <c:pt idx="5">
                  <c:v>0.81412639405204457</c:v>
                </c:pt>
                <c:pt idx="6">
                  <c:v>0.62453531598513012</c:v>
                </c:pt>
                <c:pt idx="7">
                  <c:v>0.40148698884758366</c:v>
                </c:pt>
                <c:pt idx="8">
                  <c:v>0.17843866171003717</c:v>
                </c:pt>
                <c:pt idx="9">
                  <c:v>4.4609665427509292E-2</c:v>
                </c:pt>
              </c:numCache>
            </c:numRef>
          </c:val>
          <c:extLst>
            <c:ext xmlns:c16="http://schemas.microsoft.com/office/drawing/2014/chart" uri="{C3380CC4-5D6E-409C-BE32-E72D297353CC}">
              <c16:uniqueId val="{00000000-ADA0-4B2E-92F2-7FC8B7E364D9}"/>
            </c:ext>
          </c:extLst>
        </c:ser>
        <c:dLbls>
          <c:showLegendKey val="0"/>
          <c:showVal val="0"/>
          <c:showCatName val="0"/>
          <c:showSerName val="0"/>
          <c:showPercent val="0"/>
          <c:showBubbleSize val="0"/>
        </c:dLbls>
        <c:gapWidth val="219"/>
        <c:overlap val="-27"/>
        <c:axId val="668985416"/>
        <c:axId val="668987056"/>
      </c:barChart>
      <c:catAx>
        <c:axId val="66898541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68987056"/>
        <c:crosses val="autoZero"/>
        <c:auto val="1"/>
        <c:lblAlgn val="ctr"/>
        <c:lblOffset val="100"/>
        <c:noMultiLvlLbl val="0"/>
      </c:catAx>
      <c:valAx>
        <c:axId val="668987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68985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1" i="0" u="none" strike="noStrike" kern="1200" spc="0" baseline="0">
                <a:solidFill>
                  <a:sysClr val="windowText" lastClr="000000"/>
                </a:solidFill>
                <a:latin typeface="+mn-lt"/>
                <a:ea typeface="+mn-ea"/>
                <a:cs typeface="+mn-cs"/>
              </a:defRPr>
            </a:pPr>
            <a:r>
              <a:rPr lang="es-ES" sz="1300" b="1" i="1">
                <a:solidFill>
                  <a:schemeClr val="accent4">
                    <a:lumMod val="75000"/>
                  </a:schemeClr>
                </a:solidFill>
              </a:rPr>
              <a:t>%</a:t>
            </a:r>
            <a:r>
              <a:rPr lang="es-ES" sz="1300" b="1" i="1" baseline="0">
                <a:solidFill>
                  <a:schemeClr val="accent4">
                    <a:lumMod val="75000"/>
                  </a:schemeClr>
                </a:solidFill>
              </a:rPr>
              <a:t> Supervivencia │censuras </a:t>
            </a:r>
            <a:r>
              <a:rPr lang="es-ES" sz="1300" b="1" baseline="0">
                <a:solidFill>
                  <a:sysClr val="windowText" lastClr="000000"/>
                </a:solidFill>
              </a:rPr>
              <a:t>vs </a:t>
            </a:r>
            <a:r>
              <a:rPr lang="es-ES" sz="1300" b="1" baseline="0">
                <a:solidFill>
                  <a:srgbClr val="008000"/>
                </a:solidFill>
              </a:rPr>
              <a:t>% Supervivientes</a:t>
            </a:r>
            <a:endParaRPr lang="es-ES" sz="1300" b="1">
              <a:solidFill>
                <a:srgbClr val="008000"/>
              </a:solidFill>
            </a:endParaRPr>
          </a:p>
        </c:rich>
      </c:tx>
      <c:overlay val="0"/>
      <c:spPr>
        <a:noFill/>
        <a:ln>
          <a:noFill/>
        </a:ln>
        <a:effectLst/>
      </c:spPr>
      <c:txPr>
        <a:bodyPr rot="0" spcFirstLastPara="1" vertOverflow="ellipsis" vert="horz" wrap="square" anchor="ctr" anchorCtr="1"/>
        <a:lstStyle/>
        <a:p>
          <a:pPr>
            <a:defRPr sz="13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3241133105516131"/>
          <c:y val="0.16497371025620503"/>
          <c:w val="0.8133951104238587"/>
          <c:h val="0.61770367455280473"/>
        </c:manualLayout>
      </c:layout>
      <c:scatterChart>
        <c:scatterStyle val="lineMarker"/>
        <c:varyColors val="0"/>
        <c:ser>
          <c:idx val="0"/>
          <c:order val="0"/>
          <c:tx>
            <c:strRef>
              <c:f>'fs-1, OS B vs C'!$AG$84</c:f>
              <c:strCache>
                <c:ptCount val="1"/>
                <c:pt idx="0">
                  <c:v>% Supervivientes</c:v>
                </c:pt>
              </c:strCache>
            </c:strRef>
          </c:tx>
          <c:spPr>
            <a:ln w="19050" cap="rnd">
              <a:solidFill>
                <a:srgbClr val="008000"/>
              </a:solidFill>
              <a:round/>
            </a:ln>
            <a:effectLst/>
          </c:spPr>
          <c:marker>
            <c:symbol val="circle"/>
            <c:size val="5"/>
            <c:spPr>
              <a:solidFill>
                <a:schemeClr val="accent1"/>
              </a:solidFill>
              <a:ln w="9525">
                <a:solidFill>
                  <a:srgbClr val="008000"/>
                </a:solidFill>
              </a:ln>
              <a:effectLst/>
            </c:spPr>
          </c:marker>
          <c:dLbls>
            <c:dLbl>
              <c:idx val="0"/>
              <c:layout>
                <c:manualLayout>
                  <c:x val="-6.0953900176971394E-2"/>
                  <c:y val="4.13929019321395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DD-4981-BFF6-283D0C7CEF0B}"/>
                </c:ext>
              </c:extLst>
            </c:dLbl>
            <c:dLbl>
              <c:idx val="1"/>
              <c:layout>
                <c:manualLayout>
                  <c:x val="-7.4807059308101262E-2"/>
                  <c:y val="9.198422651586544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0DD-4981-BFF6-283D0C7CEF0B}"/>
                </c:ext>
              </c:extLst>
            </c:dLbl>
            <c:dLbl>
              <c:idx val="2"/>
              <c:layout>
                <c:manualLayout>
                  <c:x val="-7.7577691134327206E-2"/>
                  <c:y val="4.599211325793282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0DD-4981-BFF6-283D0C7CEF0B}"/>
                </c:ext>
              </c:extLst>
            </c:dLbl>
            <c:dLbl>
              <c:idx val="3"/>
              <c:layout>
                <c:manualLayout>
                  <c:x val="-8.5889586613005123E-2"/>
                  <c:y val="1.37976339773798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0DD-4981-BFF6-283D0C7CEF0B}"/>
                </c:ext>
              </c:extLst>
            </c:dLbl>
            <c:dLbl>
              <c:idx val="4"/>
              <c:layout>
                <c:manualLayout>
                  <c:x val="-8.311895478677915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0DD-4981-BFF6-283D0C7CEF0B}"/>
                </c:ext>
              </c:extLst>
            </c:dLbl>
            <c:dLbl>
              <c:idx val="5"/>
              <c:layout>
                <c:manualLayout>
                  <c:x val="-9.1430850265457123E-2"/>
                  <c:y val="9.198422651586565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0DD-4981-BFF6-283D0C7CEF0B}"/>
                </c:ext>
              </c:extLst>
            </c:dLbl>
            <c:dLbl>
              <c:idx val="6"/>
              <c:layout>
                <c:manualLayout>
                  <c:x val="-8.3118954786779262E-2"/>
                  <c:y val="9.198422651586565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0DD-4981-BFF6-283D0C7CEF0B}"/>
                </c:ext>
              </c:extLst>
            </c:dLbl>
            <c:dLbl>
              <c:idx val="7"/>
              <c:layout>
                <c:manualLayout>
                  <c:x val="-8.8660218439231095E-2"/>
                  <c:y val="1.37976339773798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0DD-4981-BFF6-283D0C7CEF0B}"/>
                </c:ext>
              </c:extLst>
            </c:dLbl>
            <c:dLbl>
              <c:idx val="8"/>
              <c:layout>
                <c:manualLayout>
                  <c:x val="-8.311895478677926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0DD-4981-BFF6-283D0C7CEF0B}"/>
                </c:ext>
              </c:extLst>
            </c:dLbl>
            <c:dLbl>
              <c:idx val="9"/>
              <c:layout>
                <c:manualLayout>
                  <c:x val="-8.5889586613005234E-2"/>
                  <c:y val="4.599211325793282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0DD-4981-BFF6-283D0C7CEF0B}"/>
                </c:ext>
              </c:extLst>
            </c:dLbl>
            <c:dLbl>
              <c:idx val="10"/>
              <c:layout>
                <c:manualLayout>
                  <c:x val="-8.3118954786779151E-2"/>
                  <c:y val="9.198422651586480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0DD-4981-BFF6-283D0C7CEF0B}"/>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8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'fs-1, OS B vs C'!$AF$85:$AF$95</c:f>
              <c:numCache>
                <c:formatCode>General</c:formatCode>
                <c:ptCount val="11"/>
                <c:pt idx="0">
                  <c:v>0</c:v>
                </c:pt>
                <c:pt idx="1">
                  <c:v>3</c:v>
                </c:pt>
                <c:pt idx="2">
                  <c:v>6</c:v>
                </c:pt>
                <c:pt idx="3">
                  <c:v>9</c:v>
                </c:pt>
                <c:pt idx="4">
                  <c:v>12</c:v>
                </c:pt>
                <c:pt idx="5">
                  <c:v>15</c:v>
                </c:pt>
                <c:pt idx="6">
                  <c:v>18</c:v>
                </c:pt>
                <c:pt idx="7">
                  <c:v>21</c:v>
                </c:pt>
                <c:pt idx="8">
                  <c:v>24</c:v>
                </c:pt>
                <c:pt idx="9">
                  <c:v>27</c:v>
                </c:pt>
                <c:pt idx="10">
                  <c:v>30</c:v>
                </c:pt>
              </c:numCache>
            </c:numRef>
          </c:xVal>
          <c:yVal>
            <c:numRef>
              <c:f>'fs-1, OS B vs C'!$AG$85:$AG$95</c:f>
              <c:numCache>
                <c:formatCode>0.00%</c:formatCode>
                <c:ptCount val="11"/>
                <c:pt idx="0">
                  <c:v>1</c:v>
                </c:pt>
                <c:pt idx="1">
                  <c:v>0.91044776119402981</c:v>
                </c:pt>
                <c:pt idx="2">
                  <c:v>0.79850746268656714</c:v>
                </c:pt>
                <c:pt idx="3">
                  <c:v>0.66044776119402981</c:v>
                </c:pt>
                <c:pt idx="4">
                  <c:v>0.52238805970149249</c:v>
                </c:pt>
                <c:pt idx="5">
                  <c:v>0.40671641791044777</c:v>
                </c:pt>
                <c:pt idx="6">
                  <c:v>0.31716417910447764</c:v>
                </c:pt>
                <c:pt idx="7">
                  <c:v>0.2462686567164179</c:v>
                </c:pt>
                <c:pt idx="8">
                  <c:v>0.15298507462686567</c:v>
                </c:pt>
                <c:pt idx="9">
                  <c:v>7.8358208955223885E-2</c:v>
                </c:pt>
                <c:pt idx="10">
                  <c:v>2.9850746268656716E-2</c:v>
                </c:pt>
              </c:numCache>
            </c:numRef>
          </c:yVal>
          <c:smooth val="0"/>
          <c:extLst>
            <c:ext xmlns:c16="http://schemas.microsoft.com/office/drawing/2014/chart" uri="{C3380CC4-5D6E-409C-BE32-E72D297353CC}">
              <c16:uniqueId val="{00000000-B0DD-4981-BFF6-283D0C7CEF0B}"/>
            </c:ext>
          </c:extLst>
        </c:ser>
        <c:ser>
          <c:idx val="1"/>
          <c:order val="1"/>
          <c:tx>
            <c:strRef>
              <c:f>'fs-1, OS B vs C'!$AH$84</c:f>
              <c:strCache>
                <c:ptCount val="1"/>
                <c:pt idx="0">
                  <c:v>% Supervivencia │ censuras</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lumMod val="7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'fs-1, OS B vs C'!$AF$85:$AF$95</c:f>
              <c:numCache>
                <c:formatCode>General</c:formatCode>
                <c:ptCount val="11"/>
                <c:pt idx="0">
                  <c:v>0</c:v>
                </c:pt>
                <c:pt idx="1">
                  <c:v>3</c:v>
                </c:pt>
                <c:pt idx="2">
                  <c:v>6</c:v>
                </c:pt>
                <c:pt idx="3">
                  <c:v>9</c:v>
                </c:pt>
                <c:pt idx="4">
                  <c:v>12</c:v>
                </c:pt>
                <c:pt idx="5">
                  <c:v>15</c:v>
                </c:pt>
                <c:pt idx="6">
                  <c:v>18</c:v>
                </c:pt>
                <c:pt idx="7">
                  <c:v>21</c:v>
                </c:pt>
                <c:pt idx="8">
                  <c:v>24</c:v>
                </c:pt>
                <c:pt idx="9">
                  <c:v>27</c:v>
                </c:pt>
                <c:pt idx="10">
                  <c:v>30</c:v>
                </c:pt>
              </c:numCache>
            </c:numRef>
          </c:xVal>
          <c:yVal>
            <c:numRef>
              <c:f>'fs-1, OS B vs C'!$AH$85:$AH$95</c:f>
              <c:numCache>
                <c:formatCode>0.00%</c:formatCode>
                <c:ptCount val="11"/>
                <c:pt idx="0">
                  <c:v>1</c:v>
                </c:pt>
                <c:pt idx="1">
                  <c:v>0.91044776119402981</c:v>
                </c:pt>
                <c:pt idx="2">
                  <c:v>0.80223880597014929</c:v>
                </c:pt>
                <c:pt idx="3">
                  <c:v>0.667282745152741</c:v>
                </c:pt>
                <c:pt idx="4">
                  <c:v>0.52779426170273303</c:v>
                </c:pt>
                <c:pt idx="5">
                  <c:v>0.41092553232569928</c:v>
                </c:pt>
                <c:pt idx="6">
                  <c:v>0.3204465160338022</c:v>
                </c:pt>
                <c:pt idx="7">
                  <c:v>0.26389713085136651</c:v>
                </c:pt>
                <c:pt idx="8">
                  <c:v>0.22791115846254381</c:v>
                </c:pt>
                <c:pt idx="9">
                  <c:v>0.21123473223357719</c:v>
                </c:pt>
                <c:pt idx="10">
                  <c:v>0.19111713868752223</c:v>
                </c:pt>
              </c:numCache>
            </c:numRef>
          </c:yVal>
          <c:smooth val="0"/>
          <c:extLst>
            <c:ext xmlns:c16="http://schemas.microsoft.com/office/drawing/2014/chart" uri="{C3380CC4-5D6E-409C-BE32-E72D297353CC}">
              <c16:uniqueId val="{00000001-B0DD-4981-BFF6-283D0C7CEF0B}"/>
            </c:ext>
          </c:extLst>
        </c:ser>
        <c:dLbls>
          <c:showLegendKey val="0"/>
          <c:showVal val="0"/>
          <c:showCatName val="0"/>
          <c:showSerName val="0"/>
          <c:showPercent val="0"/>
          <c:showBubbleSize val="0"/>
        </c:dLbls>
        <c:axId val="632405728"/>
        <c:axId val="632403432"/>
      </c:scatterChart>
      <c:valAx>
        <c:axId val="632405728"/>
        <c:scaling>
          <c:orientation val="minMax"/>
          <c:max val="3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 (en meses)</a:t>
                </a:r>
              </a:p>
            </c:rich>
          </c:tx>
          <c:layout>
            <c:manualLayout>
              <c:xMode val="edge"/>
              <c:yMode val="edge"/>
              <c:x val="9.235824836729066E-2"/>
              <c:y val="0.85108684574451254"/>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632403432"/>
        <c:crosses val="autoZero"/>
        <c:crossBetween val="midCat"/>
        <c:majorUnit val="3"/>
      </c:valAx>
      <c:valAx>
        <c:axId val="63240343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sz="900">
                    <a:solidFill>
                      <a:srgbClr val="008000"/>
                    </a:solidFill>
                  </a:rPr>
                  <a:t>% de Supervivientes</a:t>
                </a:r>
                <a:r>
                  <a:rPr lang="es-ES" sz="900">
                    <a:solidFill>
                      <a:sysClr val="windowText" lastClr="000000"/>
                    </a:solidFill>
                  </a:rPr>
                  <a:t> y </a:t>
                </a:r>
                <a:r>
                  <a:rPr lang="es-ES" sz="900" i="1">
                    <a:solidFill>
                      <a:schemeClr val="accent4">
                        <a:lumMod val="75000"/>
                      </a:schemeClr>
                    </a:solidFill>
                  </a:rPr>
                  <a:t>% de Supervivencia</a:t>
                </a:r>
              </a:p>
            </c:rich>
          </c:tx>
          <c:layout>
            <c:manualLayout>
              <c:xMode val="edge"/>
              <c:yMode val="edge"/>
              <c:x val="1.6623790957355829E-2"/>
              <c:y val="0.1579995676017068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crossAx val="632405728"/>
        <c:crosses val="autoZero"/>
        <c:crossBetween val="midCat"/>
      </c:valAx>
      <c:spPr>
        <a:noFill/>
        <a:ln>
          <a:noFill/>
        </a:ln>
        <a:effectLst/>
      </c:spPr>
    </c:plotArea>
    <c:legend>
      <c:legendPos val="b"/>
      <c:layout>
        <c:manualLayout>
          <c:xMode val="edge"/>
          <c:yMode val="edge"/>
          <c:x val="0.28902402203241334"/>
          <c:y val="0.89939170903433585"/>
          <c:w val="0.69918575887604439"/>
          <c:h val="8.201504263508638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1" i="0" u="none" strike="noStrike" kern="1200" spc="0" baseline="0">
                <a:solidFill>
                  <a:sysClr val="windowText" lastClr="000000"/>
                </a:solidFill>
                <a:latin typeface="+mn-lt"/>
                <a:ea typeface="+mn-ea"/>
                <a:cs typeface="+mn-cs"/>
              </a:defRPr>
            </a:pPr>
            <a:r>
              <a:rPr lang="es-ES" sz="1300" b="1" i="1">
                <a:solidFill>
                  <a:schemeClr val="accent4">
                    <a:lumMod val="75000"/>
                  </a:schemeClr>
                </a:solidFill>
              </a:rPr>
              <a:t>% Supervivencia │ censuras</a:t>
            </a:r>
            <a:r>
              <a:rPr lang="es-ES" sz="1300" b="1">
                <a:solidFill>
                  <a:sysClr val="windowText" lastClr="000000"/>
                </a:solidFill>
              </a:rPr>
              <a:t> vs </a:t>
            </a:r>
            <a:r>
              <a:rPr lang="es-ES" sz="1300" b="1">
                <a:solidFill>
                  <a:srgbClr val="008000"/>
                </a:solidFill>
              </a:rPr>
              <a:t>%</a:t>
            </a:r>
            <a:r>
              <a:rPr lang="es-ES" sz="1300" b="1" baseline="0">
                <a:solidFill>
                  <a:srgbClr val="008000"/>
                </a:solidFill>
              </a:rPr>
              <a:t> Supervivientes</a:t>
            </a:r>
            <a:r>
              <a:rPr lang="es-ES" sz="1300" b="1">
                <a:solidFill>
                  <a:srgbClr val="008000"/>
                </a:solidFill>
              </a:rPr>
              <a:t> </a:t>
            </a:r>
          </a:p>
        </c:rich>
      </c:tx>
      <c:overlay val="0"/>
      <c:spPr>
        <a:noFill/>
        <a:ln>
          <a:noFill/>
        </a:ln>
        <a:effectLst/>
      </c:spPr>
      <c:txPr>
        <a:bodyPr rot="0" spcFirstLastPara="1" vertOverflow="ellipsis" vert="horz" wrap="square" anchor="ctr" anchorCtr="1"/>
        <a:lstStyle/>
        <a:p>
          <a:pPr>
            <a:defRPr sz="13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2196155747661928"/>
          <c:y val="0.1764178859115568"/>
          <c:w val="0.83568923533021133"/>
          <c:h val="0.62808647049153377"/>
        </c:manualLayout>
      </c:layout>
      <c:scatterChart>
        <c:scatterStyle val="lineMarker"/>
        <c:varyColors val="0"/>
        <c:ser>
          <c:idx val="0"/>
          <c:order val="0"/>
          <c:tx>
            <c:strRef>
              <c:f>'fs-1, OS B vs C'!$AG$115</c:f>
              <c:strCache>
                <c:ptCount val="1"/>
                <c:pt idx="0">
                  <c:v>% Supervivientes</c:v>
                </c:pt>
              </c:strCache>
            </c:strRef>
          </c:tx>
          <c:spPr>
            <a:ln w="19050" cap="rnd">
              <a:solidFill>
                <a:srgbClr val="008000"/>
              </a:solidFill>
              <a:round/>
            </a:ln>
            <a:effectLst/>
          </c:spPr>
          <c:marker>
            <c:symbol val="circle"/>
            <c:size val="5"/>
            <c:spPr>
              <a:solidFill>
                <a:schemeClr val="accent1"/>
              </a:solidFill>
              <a:ln w="9525">
                <a:solidFill>
                  <a:srgbClr val="008000"/>
                </a:solidFill>
              </a:ln>
              <a:effectLst/>
            </c:spPr>
          </c:marker>
          <c:dLbls>
            <c:dLbl>
              <c:idx val="0"/>
              <c:layout>
                <c:manualLayout>
                  <c:x val="-5.9876607898011761E-2"/>
                  <c:y val="1.81546576703428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F80-4B06-B137-649E504509C1}"/>
                </c:ext>
              </c:extLst>
            </c:dLbl>
            <c:dLbl>
              <c:idx val="1"/>
              <c:layout>
                <c:manualLayout>
                  <c:x val="-7.3484927874832628E-2"/>
                  <c:y val="1.3615993252757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F80-4B06-B137-649E504509C1}"/>
                </c:ext>
              </c:extLst>
            </c:dLbl>
            <c:dLbl>
              <c:idx val="2"/>
              <c:layout>
                <c:manualLayout>
                  <c:x val="-8.7093247851653482E-2"/>
                  <c:y val="4.53866441758571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F80-4B06-B137-649E504509C1}"/>
                </c:ext>
              </c:extLst>
            </c:dLbl>
            <c:dLbl>
              <c:idx val="3"/>
              <c:layout>
                <c:manualLayout>
                  <c:x val="-8.43715838562892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F80-4B06-B137-649E504509C1}"/>
                </c:ext>
              </c:extLst>
            </c:dLbl>
            <c:dLbl>
              <c:idx val="4"/>
              <c:layout>
                <c:manualLayout>
                  <c:x val="-7.892825586556098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F80-4B06-B137-649E504509C1}"/>
                </c:ext>
              </c:extLst>
            </c:dLbl>
            <c:dLbl>
              <c:idx val="5"/>
              <c:layout>
                <c:manualLayout>
                  <c:x val="-9.253657584238184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F80-4B06-B137-649E504509C1}"/>
                </c:ext>
              </c:extLst>
            </c:dLbl>
            <c:dLbl>
              <c:idx val="6"/>
              <c:layout>
                <c:manualLayout>
                  <c:x val="-8.9814911847017717E-2"/>
                  <c:y val="4.53866441758571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F80-4B06-B137-649E504509C1}"/>
                </c:ext>
              </c:extLst>
            </c:dLbl>
            <c:dLbl>
              <c:idx val="7"/>
              <c:layout>
                <c:manualLayout>
                  <c:x val="-9.2536575842381896E-2"/>
                  <c:y val="1.36159932527572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F80-4B06-B137-649E504509C1}"/>
                </c:ext>
              </c:extLst>
            </c:dLbl>
            <c:dLbl>
              <c:idx val="8"/>
              <c:layout>
                <c:manualLayout>
                  <c:x val="-8.164991986092511E-2"/>
                  <c:y val="-8.320788643113367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F80-4B06-B137-649E504509C1}"/>
                </c:ext>
              </c:extLst>
            </c:dLbl>
            <c:dLbl>
              <c:idx val="9"/>
              <c:layout>
                <c:manualLayout>
                  <c:x val="-7.8928255865561042E-2"/>
                  <c:y val="4.53866441758554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F80-4B06-B137-649E504509C1}"/>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8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'fs-1, OS B vs C'!$AF$116:$AF$126</c:f>
              <c:numCache>
                <c:formatCode>General</c:formatCode>
                <c:ptCount val="11"/>
                <c:pt idx="0">
                  <c:v>0</c:v>
                </c:pt>
                <c:pt idx="1">
                  <c:v>3</c:v>
                </c:pt>
                <c:pt idx="2">
                  <c:v>6</c:v>
                </c:pt>
                <c:pt idx="3">
                  <c:v>9</c:v>
                </c:pt>
                <c:pt idx="4">
                  <c:v>12</c:v>
                </c:pt>
                <c:pt idx="5">
                  <c:v>15</c:v>
                </c:pt>
                <c:pt idx="6">
                  <c:v>18</c:v>
                </c:pt>
                <c:pt idx="7">
                  <c:v>21</c:v>
                </c:pt>
                <c:pt idx="8">
                  <c:v>24</c:v>
                </c:pt>
                <c:pt idx="9">
                  <c:v>27</c:v>
                </c:pt>
                <c:pt idx="10">
                  <c:v>30</c:v>
                </c:pt>
              </c:numCache>
            </c:numRef>
          </c:xVal>
          <c:yVal>
            <c:numRef>
              <c:f>'fs-1, OS B vs C'!$AG$116:$AG$126</c:f>
              <c:numCache>
                <c:formatCode>0.00%</c:formatCode>
                <c:ptCount val="11"/>
                <c:pt idx="0">
                  <c:v>1</c:v>
                </c:pt>
                <c:pt idx="1">
                  <c:v>0.90334572490706322</c:v>
                </c:pt>
                <c:pt idx="2">
                  <c:v>0.78810408921933084</c:v>
                </c:pt>
                <c:pt idx="3">
                  <c:v>0.5799256505576208</c:v>
                </c:pt>
                <c:pt idx="4">
                  <c:v>0.38661710037174724</c:v>
                </c:pt>
                <c:pt idx="5">
                  <c:v>0.30483271375464682</c:v>
                </c:pt>
                <c:pt idx="6">
                  <c:v>0.23791821561338289</c:v>
                </c:pt>
                <c:pt idx="7">
                  <c:v>0.17843866171003717</c:v>
                </c:pt>
                <c:pt idx="8">
                  <c:v>8.9219330855018583E-2</c:v>
                </c:pt>
                <c:pt idx="9">
                  <c:v>2.9739776951672861E-2</c:v>
                </c:pt>
                <c:pt idx="10">
                  <c:v>0</c:v>
                </c:pt>
              </c:numCache>
            </c:numRef>
          </c:yVal>
          <c:smooth val="0"/>
          <c:extLst>
            <c:ext xmlns:c16="http://schemas.microsoft.com/office/drawing/2014/chart" uri="{C3380CC4-5D6E-409C-BE32-E72D297353CC}">
              <c16:uniqueId val="{00000000-2F80-4B06-B137-649E504509C1}"/>
            </c:ext>
          </c:extLst>
        </c:ser>
        <c:ser>
          <c:idx val="1"/>
          <c:order val="1"/>
          <c:tx>
            <c:strRef>
              <c:f>'fs-1, OS B vs C'!$AH$115</c:f>
              <c:strCache>
                <c:ptCount val="1"/>
                <c:pt idx="0">
                  <c:v>% Supervivencia │ censuras</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lumMod val="7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'fs-1, OS B vs C'!$AF$116:$AF$126</c:f>
              <c:numCache>
                <c:formatCode>General</c:formatCode>
                <c:ptCount val="11"/>
                <c:pt idx="0">
                  <c:v>0</c:v>
                </c:pt>
                <c:pt idx="1">
                  <c:v>3</c:v>
                </c:pt>
                <c:pt idx="2">
                  <c:v>6</c:v>
                </c:pt>
                <c:pt idx="3">
                  <c:v>9</c:v>
                </c:pt>
                <c:pt idx="4">
                  <c:v>12</c:v>
                </c:pt>
                <c:pt idx="5">
                  <c:v>15</c:v>
                </c:pt>
                <c:pt idx="6">
                  <c:v>18</c:v>
                </c:pt>
                <c:pt idx="7">
                  <c:v>21</c:v>
                </c:pt>
                <c:pt idx="8">
                  <c:v>24</c:v>
                </c:pt>
                <c:pt idx="9">
                  <c:v>27</c:v>
                </c:pt>
                <c:pt idx="10">
                  <c:v>30</c:v>
                </c:pt>
              </c:numCache>
            </c:numRef>
          </c:xVal>
          <c:yVal>
            <c:numRef>
              <c:f>'fs-1, OS B vs C'!$AH$116:$AH$126</c:f>
              <c:numCache>
                <c:formatCode>0.00%</c:formatCode>
                <c:ptCount val="11"/>
                <c:pt idx="0">
                  <c:v>1</c:v>
                </c:pt>
                <c:pt idx="1">
                  <c:v>0.91078066914498146</c:v>
                </c:pt>
                <c:pt idx="2">
                  <c:v>0.8020866798231524</c:v>
                </c:pt>
                <c:pt idx="3">
                  <c:v>0.59021472666231978</c:v>
                </c:pt>
                <c:pt idx="4">
                  <c:v>0.39347648444154654</c:v>
                </c:pt>
                <c:pt idx="5">
                  <c:v>0.31402450200623427</c:v>
                </c:pt>
                <c:pt idx="6">
                  <c:v>0.24892186134640523</c:v>
                </c:pt>
                <c:pt idx="7">
                  <c:v>0.19835960826041668</c:v>
                </c:pt>
                <c:pt idx="8">
                  <c:v>0.15290219803407121</c:v>
                </c:pt>
                <c:pt idx="9">
                  <c:v>0.1083057236074671</c:v>
                </c:pt>
                <c:pt idx="10">
                  <c:v>9.4767508156533703E-2</c:v>
                </c:pt>
              </c:numCache>
            </c:numRef>
          </c:yVal>
          <c:smooth val="0"/>
          <c:extLst>
            <c:ext xmlns:c16="http://schemas.microsoft.com/office/drawing/2014/chart" uri="{C3380CC4-5D6E-409C-BE32-E72D297353CC}">
              <c16:uniqueId val="{00000001-2F80-4B06-B137-649E504509C1}"/>
            </c:ext>
          </c:extLst>
        </c:ser>
        <c:dLbls>
          <c:showLegendKey val="0"/>
          <c:showVal val="0"/>
          <c:showCatName val="0"/>
          <c:showSerName val="0"/>
          <c:showPercent val="0"/>
          <c:showBubbleSize val="0"/>
        </c:dLbls>
        <c:axId val="639232432"/>
        <c:axId val="639234400"/>
      </c:scatterChart>
      <c:valAx>
        <c:axId val="639232432"/>
        <c:scaling>
          <c:orientation val="minMax"/>
          <c:max val="3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a:t>
                </a:r>
                <a:r>
                  <a:rPr lang="es-ES" baseline="0">
                    <a:solidFill>
                      <a:sysClr val="windowText" lastClr="000000"/>
                    </a:solidFill>
                  </a:rPr>
                  <a:t> (en meses)</a:t>
                </a:r>
                <a:endParaRPr lang="es-ES">
                  <a:solidFill>
                    <a:sysClr val="windowText" lastClr="000000"/>
                  </a:solidFill>
                </a:endParaRPr>
              </a:p>
            </c:rich>
          </c:tx>
          <c:layout>
            <c:manualLayout>
              <c:xMode val="edge"/>
              <c:yMode val="edge"/>
              <c:x val="7.7290679829874226E-2"/>
              <c:y val="0.8784520437004549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639234400"/>
        <c:crosses val="autoZero"/>
        <c:crossBetween val="midCat"/>
        <c:majorUnit val="3"/>
      </c:valAx>
      <c:valAx>
        <c:axId val="639234400"/>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sz="900">
                    <a:solidFill>
                      <a:srgbClr val="008000"/>
                    </a:solidFill>
                  </a:rPr>
                  <a:t>% de Supervivientes</a:t>
                </a:r>
                <a:r>
                  <a:rPr lang="es-ES" sz="900" baseline="0">
                    <a:solidFill>
                      <a:sysClr val="windowText" lastClr="000000"/>
                    </a:solidFill>
                  </a:rPr>
                  <a:t> y </a:t>
                </a:r>
                <a:r>
                  <a:rPr lang="es-ES" sz="900" i="1" baseline="0">
                    <a:solidFill>
                      <a:schemeClr val="accent4">
                        <a:lumMod val="75000"/>
                      </a:schemeClr>
                    </a:solidFill>
                  </a:rPr>
                  <a:t>% de Supervivencia</a:t>
                </a:r>
                <a:endParaRPr lang="es-ES" sz="900" i="1">
                  <a:solidFill>
                    <a:schemeClr val="accent4">
                      <a:lumMod val="75000"/>
                    </a:schemeClr>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crossAx val="639232432"/>
        <c:crosses val="autoZero"/>
        <c:crossBetween val="midCat"/>
      </c:valAx>
      <c:spPr>
        <a:noFill/>
        <a:ln>
          <a:noFill/>
        </a:ln>
        <a:effectLst/>
      </c:spPr>
    </c:plotArea>
    <c:legend>
      <c:legendPos val="b"/>
      <c:layout>
        <c:manualLayout>
          <c:xMode val="edge"/>
          <c:yMode val="edge"/>
          <c:x val="0.30355739343449006"/>
          <c:y val="0.90926688184032789"/>
          <c:w val="0.6869475339782013"/>
          <c:h val="7.703763454195078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1" u="none" strike="noStrike" kern="1200" spc="0" baseline="0">
                <a:solidFill>
                  <a:sysClr val="windowText" lastClr="000000"/>
                </a:solidFill>
                <a:latin typeface="+mn-lt"/>
                <a:ea typeface="+mn-ea"/>
                <a:cs typeface="+mn-cs"/>
              </a:defRPr>
            </a:pPr>
            <a:r>
              <a:rPr lang="es-ES" sz="1200" b="1" i="1">
                <a:solidFill>
                  <a:srgbClr val="993300"/>
                </a:solidFill>
              </a:rPr>
              <a:t>Gráfico fs-1</a:t>
            </a:r>
            <a:r>
              <a:rPr lang="es-ES" sz="1200" b="1" i="1" baseline="0">
                <a:solidFill>
                  <a:srgbClr val="993300"/>
                </a:solidFill>
              </a:rPr>
              <a:t> [OS, Grupo B vs Grupo C]:</a:t>
            </a:r>
            <a:r>
              <a:rPr lang="es-ES" sz="1200" b="0" i="1" baseline="0">
                <a:solidFill>
                  <a:srgbClr val="993300"/>
                </a:solidFill>
              </a:rPr>
              <a:t> </a:t>
            </a:r>
            <a:r>
              <a:rPr lang="es-ES" sz="1200" b="0" i="1" baseline="0">
                <a:solidFill>
                  <a:sysClr val="windowText" lastClr="000000"/>
                </a:solidFill>
              </a:rPr>
              <a:t>Funciones de supervivencia │ censuras, condicionadas al intervalo anterior</a:t>
            </a:r>
            <a:endParaRPr lang="es-ES" sz="1200" b="1" i="1">
              <a:solidFill>
                <a:sysClr val="windowText" lastClr="000000"/>
              </a:solidFill>
            </a:endParaRPr>
          </a:p>
        </c:rich>
      </c:tx>
      <c:layout>
        <c:manualLayout>
          <c:xMode val="edge"/>
          <c:yMode val="edge"/>
          <c:x val="0.12194661282939791"/>
          <c:y val="6.4758197525495468E-3"/>
        </c:manualLayout>
      </c:layout>
      <c:overlay val="0"/>
      <c:spPr>
        <a:noFill/>
        <a:ln>
          <a:noFill/>
        </a:ln>
        <a:effectLst/>
      </c:spPr>
      <c:txPr>
        <a:bodyPr rot="0" spcFirstLastPara="1" vertOverflow="ellipsis" vert="horz" wrap="square" anchor="ctr" anchorCtr="1"/>
        <a:lstStyle/>
        <a:p>
          <a:pPr>
            <a:defRPr sz="1200" b="1" i="1"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0349186023978817"/>
          <c:y val="0.15043274661518963"/>
          <c:w val="0.86056100121032053"/>
          <c:h val="0.69944899052306131"/>
        </c:manualLayout>
      </c:layout>
      <c:scatterChart>
        <c:scatterStyle val="lineMarker"/>
        <c:varyColors val="0"/>
        <c:ser>
          <c:idx val="0"/>
          <c:order val="0"/>
          <c:tx>
            <c:strRef>
              <c:f>'fs-1, OS B vs C'!$P$45</c:f>
              <c:strCache>
                <c:ptCount val="1"/>
                <c:pt idx="0">
                  <c:v>% Supervivencia control</c:v>
                </c:pt>
              </c:strCache>
            </c:strRef>
          </c:tx>
          <c:spPr>
            <a:ln w="19050" cap="rnd">
              <a:solidFill>
                <a:srgbClr val="C00000"/>
              </a:solidFill>
              <a:round/>
            </a:ln>
            <a:effectLst/>
          </c:spPr>
          <c:marker>
            <c:symbol val="circle"/>
            <c:size val="5"/>
            <c:spPr>
              <a:solidFill>
                <a:schemeClr val="accent1"/>
              </a:solidFill>
              <a:ln w="9525">
                <a:solidFill>
                  <a:srgbClr val="C00000"/>
                </a:solidFill>
              </a:ln>
              <a:effectLst/>
            </c:spPr>
          </c:marker>
          <c:dLbls>
            <c:dLbl>
              <c:idx val="0"/>
              <c:layout>
                <c:manualLayout>
                  <c:x val="-5.0825079866683304E-2"/>
                  <c:y val="2.66442183881821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335-4E12-ACC4-376A00796985}"/>
                </c:ext>
              </c:extLst>
            </c:dLbl>
            <c:dLbl>
              <c:idx val="1"/>
              <c:layout>
                <c:manualLayout>
                  <c:x val="-6.9306927090931794E-2"/>
                  <c:y val="9.991581895568301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335-4E12-ACC4-376A00796985}"/>
                </c:ext>
              </c:extLst>
            </c:dLbl>
            <c:dLbl>
              <c:idx val="2"/>
              <c:layout>
                <c:manualLayout>
                  <c:x val="-7.8547850703056032E-2"/>
                  <c:y val="3.330527298522736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335-4E12-ACC4-376A00796985}"/>
                </c:ext>
              </c:extLst>
            </c:dLbl>
            <c:dLbl>
              <c:idx val="3"/>
              <c:layout>
                <c:manualLayout>
                  <c:x val="-7.3927388896993892E-2"/>
                  <c:y val="-6.661054597045534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335-4E12-ACC4-376A00796985}"/>
                </c:ext>
              </c:extLst>
            </c:dLbl>
            <c:dLbl>
              <c:idx val="4"/>
              <c:layout>
                <c:manualLayout>
                  <c:x val="-7.623761980002495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335-4E12-ACC4-376A00796985}"/>
                </c:ext>
              </c:extLst>
            </c:dLbl>
            <c:dLbl>
              <c:idx val="5"/>
              <c:layout>
                <c:manualLayout>
                  <c:x val="-7.392738889699399E-2"/>
                  <c:y val="9.991581895568301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335-4E12-ACC4-376A00796985}"/>
                </c:ext>
              </c:extLst>
            </c:dLbl>
            <c:dLbl>
              <c:idx val="6"/>
              <c:layout>
                <c:manualLayout>
                  <c:x val="-7.1617157993962843E-2"/>
                  <c:y val="6.661054597045411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335-4E12-ACC4-376A00796985}"/>
                </c:ext>
              </c:extLst>
            </c:dLbl>
            <c:dLbl>
              <c:idx val="7"/>
              <c:layout>
                <c:manualLayout>
                  <c:x val="-7.6237619800024956E-2"/>
                  <c:y val="3.330527298522644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335-4E12-ACC4-376A00796985}"/>
                </c:ext>
              </c:extLst>
            </c:dLbl>
            <c:dLbl>
              <c:idx val="8"/>
              <c:layout>
                <c:manualLayout>
                  <c:x val="-7.3927388896993892E-2"/>
                  <c:y val="9.991581895568301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335-4E12-ACC4-376A00796985}"/>
                </c:ext>
              </c:extLst>
            </c:dLbl>
            <c:dLbl>
              <c:idx val="9"/>
              <c:layout>
                <c:manualLayout>
                  <c:x val="-6.930692709093178E-2"/>
                  <c:y val="1.66526364926137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335-4E12-ACC4-376A00796985}"/>
                </c:ext>
              </c:extLst>
            </c:dLbl>
            <c:dLbl>
              <c:idx val="10"/>
              <c:layout>
                <c:manualLayout>
                  <c:x val="-3.2343232642434834E-2"/>
                  <c:y val="3.33052729852276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335-4E12-ACC4-376A00796985}"/>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C0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'fs-1, OS B vs C'!$O$46:$O$56</c:f>
              <c:numCache>
                <c:formatCode>General</c:formatCode>
                <c:ptCount val="11"/>
                <c:pt idx="0">
                  <c:v>0</c:v>
                </c:pt>
                <c:pt idx="1">
                  <c:v>3</c:v>
                </c:pt>
                <c:pt idx="2">
                  <c:v>6</c:v>
                </c:pt>
                <c:pt idx="3">
                  <c:v>9</c:v>
                </c:pt>
                <c:pt idx="4">
                  <c:v>12</c:v>
                </c:pt>
                <c:pt idx="5">
                  <c:v>15</c:v>
                </c:pt>
                <c:pt idx="6">
                  <c:v>18</c:v>
                </c:pt>
                <c:pt idx="7">
                  <c:v>21</c:v>
                </c:pt>
                <c:pt idx="8">
                  <c:v>24</c:v>
                </c:pt>
                <c:pt idx="9">
                  <c:v>27</c:v>
                </c:pt>
                <c:pt idx="10">
                  <c:v>30</c:v>
                </c:pt>
              </c:numCache>
            </c:numRef>
          </c:xVal>
          <c:yVal>
            <c:numRef>
              <c:f>'fs-1, OS B vs C'!$P$46:$P$56</c:f>
              <c:numCache>
                <c:formatCode>0.0%</c:formatCode>
                <c:ptCount val="11"/>
                <c:pt idx="0" formatCode="0%">
                  <c:v>1</c:v>
                </c:pt>
                <c:pt idx="1">
                  <c:v>0.91078066914498146</c:v>
                </c:pt>
                <c:pt idx="2">
                  <c:v>0.8020866798231524</c:v>
                </c:pt>
                <c:pt idx="3">
                  <c:v>0.59021472666231978</c:v>
                </c:pt>
                <c:pt idx="4">
                  <c:v>0.39347648444154654</c:v>
                </c:pt>
                <c:pt idx="5">
                  <c:v>0.31402450200623427</c:v>
                </c:pt>
                <c:pt idx="6">
                  <c:v>0.24892186134640523</c:v>
                </c:pt>
                <c:pt idx="7">
                  <c:v>0.19835960826041668</c:v>
                </c:pt>
                <c:pt idx="8">
                  <c:v>0.15290219803407121</c:v>
                </c:pt>
                <c:pt idx="9">
                  <c:v>0.1083057236074671</c:v>
                </c:pt>
                <c:pt idx="10">
                  <c:v>9.4767508156533703E-2</c:v>
                </c:pt>
              </c:numCache>
            </c:numRef>
          </c:yVal>
          <c:smooth val="0"/>
          <c:extLst>
            <c:ext xmlns:c16="http://schemas.microsoft.com/office/drawing/2014/chart" uri="{C3380CC4-5D6E-409C-BE32-E72D297353CC}">
              <c16:uniqueId val="{00000000-5335-4E12-ACC4-376A00796985}"/>
            </c:ext>
          </c:extLst>
        </c:ser>
        <c:ser>
          <c:idx val="1"/>
          <c:order val="1"/>
          <c:tx>
            <c:strRef>
              <c:f>'fs-1, OS B vs C'!$Q$45</c:f>
              <c:strCache>
                <c:ptCount val="1"/>
                <c:pt idx="0">
                  <c:v>% Supervivencia intervención</c:v>
                </c:pt>
              </c:strCache>
            </c:strRef>
          </c:tx>
          <c:spPr>
            <a:ln w="19050" cap="rnd">
              <a:solidFill>
                <a:srgbClr val="669900"/>
              </a:solidFill>
              <a:round/>
            </a:ln>
            <a:effectLst/>
          </c:spPr>
          <c:marker>
            <c:symbol val="circle"/>
            <c:size val="5"/>
            <c:spPr>
              <a:solidFill>
                <a:schemeClr val="accent2"/>
              </a:solidFill>
              <a:ln w="9525">
                <a:solidFill>
                  <a:srgbClr val="669900"/>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6699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'fs-1, OS B vs C'!$O$46:$O$56</c:f>
              <c:numCache>
                <c:formatCode>General</c:formatCode>
                <c:ptCount val="11"/>
                <c:pt idx="0">
                  <c:v>0</c:v>
                </c:pt>
                <c:pt idx="1">
                  <c:v>3</c:v>
                </c:pt>
                <c:pt idx="2">
                  <c:v>6</c:v>
                </c:pt>
                <c:pt idx="3">
                  <c:v>9</c:v>
                </c:pt>
                <c:pt idx="4">
                  <c:v>12</c:v>
                </c:pt>
                <c:pt idx="5">
                  <c:v>15</c:v>
                </c:pt>
                <c:pt idx="6">
                  <c:v>18</c:v>
                </c:pt>
                <c:pt idx="7">
                  <c:v>21</c:v>
                </c:pt>
                <c:pt idx="8">
                  <c:v>24</c:v>
                </c:pt>
                <c:pt idx="9">
                  <c:v>27</c:v>
                </c:pt>
                <c:pt idx="10">
                  <c:v>30</c:v>
                </c:pt>
              </c:numCache>
            </c:numRef>
          </c:xVal>
          <c:yVal>
            <c:numRef>
              <c:f>'fs-1, OS B vs C'!$Q$46:$Q$56</c:f>
              <c:numCache>
                <c:formatCode>0.0%</c:formatCode>
                <c:ptCount val="11"/>
                <c:pt idx="0" formatCode="0%">
                  <c:v>1</c:v>
                </c:pt>
                <c:pt idx="1">
                  <c:v>0.91044776119402981</c:v>
                </c:pt>
                <c:pt idx="2">
                  <c:v>0.80223880597014929</c:v>
                </c:pt>
                <c:pt idx="3">
                  <c:v>0.667282745152741</c:v>
                </c:pt>
                <c:pt idx="4">
                  <c:v>0.52779426170273303</c:v>
                </c:pt>
                <c:pt idx="5">
                  <c:v>0.41092553232569928</c:v>
                </c:pt>
                <c:pt idx="6">
                  <c:v>0.3204465160338022</c:v>
                </c:pt>
                <c:pt idx="7">
                  <c:v>0.26389713085136651</c:v>
                </c:pt>
                <c:pt idx="8">
                  <c:v>0.22791115846254381</c:v>
                </c:pt>
                <c:pt idx="9">
                  <c:v>0.21123473223357719</c:v>
                </c:pt>
                <c:pt idx="10">
                  <c:v>0.19111713868752223</c:v>
                </c:pt>
              </c:numCache>
            </c:numRef>
          </c:yVal>
          <c:smooth val="0"/>
          <c:extLst>
            <c:ext xmlns:c16="http://schemas.microsoft.com/office/drawing/2014/chart" uri="{C3380CC4-5D6E-409C-BE32-E72D297353CC}">
              <c16:uniqueId val="{00000001-5335-4E12-ACC4-376A00796985}"/>
            </c:ext>
          </c:extLst>
        </c:ser>
        <c:dLbls>
          <c:showLegendKey val="0"/>
          <c:showVal val="0"/>
          <c:showCatName val="0"/>
          <c:showSerName val="0"/>
          <c:showPercent val="0"/>
          <c:showBubbleSize val="0"/>
        </c:dLbls>
        <c:axId val="643642544"/>
        <c:axId val="643646808"/>
      </c:scatterChart>
      <c:valAx>
        <c:axId val="643642544"/>
        <c:scaling>
          <c:orientation val="minMax"/>
          <c:max val="3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a:t>
                </a:r>
                <a:r>
                  <a:rPr lang="es-ES" baseline="0">
                    <a:solidFill>
                      <a:sysClr val="windowText" lastClr="000000"/>
                    </a:solidFill>
                  </a:rPr>
                  <a:t> (en meses)</a:t>
                </a:r>
                <a:endParaRPr lang="es-ES">
                  <a:solidFill>
                    <a:sysClr val="windowText" lastClr="000000"/>
                  </a:solidFill>
                </a:endParaRPr>
              </a:p>
            </c:rich>
          </c:tx>
          <c:layout>
            <c:manualLayout>
              <c:xMode val="edge"/>
              <c:yMode val="edge"/>
              <c:x val="6.0802519968107746E-2"/>
              <c:y val="0.90779818946452895"/>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43646808"/>
        <c:crosses val="autoZero"/>
        <c:crossBetween val="midCat"/>
        <c:majorUnit val="3"/>
      </c:valAx>
      <c:valAx>
        <c:axId val="64364680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s-ES" sz="900" i="1">
                    <a:solidFill>
                      <a:sysClr val="windowText" lastClr="000000"/>
                    </a:solidFill>
                  </a:rPr>
                  <a:t>%</a:t>
                </a:r>
                <a:r>
                  <a:rPr lang="es-ES" sz="900" i="1" baseline="0">
                    <a:solidFill>
                      <a:sysClr val="windowText" lastClr="000000"/>
                    </a:solidFill>
                  </a:rPr>
                  <a:t> de Supervivencia</a:t>
                </a:r>
                <a:endParaRPr lang="es-ES" sz="900" i="1">
                  <a:solidFill>
                    <a:sysClr val="windowText" lastClr="000000"/>
                  </a:solidFill>
                </a:endParaRPr>
              </a:p>
            </c:rich>
          </c:tx>
          <c:layout>
            <c:manualLayout>
              <c:xMode val="edge"/>
              <c:yMode val="edge"/>
              <c:x val="1.1627839336036101E-2"/>
              <c:y val="0.40676590847621219"/>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643642544"/>
        <c:crosses val="autoZero"/>
        <c:crossBetween val="midCat"/>
      </c:valAx>
      <c:spPr>
        <a:noFill/>
        <a:ln>
          <a:noFill/>
        </a:ln>
        <a:effectLst/>
      </c:spPr>
    </c:plotArea>
    <c:legend>
      <c:legendPos val="b"/>
      <c:layout>
        <c:manualLayout>
          <c:xMode val="edge"/>
          <c:yMode val="edge"/>
          <c:x val="0.32881071917181937"/>
          <c:y val="0.93047496062323998"/>
          <c:w val="0.66535545576803723"/>
          <c:h val="5.6828221867492569E-2"/>
        </c:manualLayout>
      </c:layout>
      <c:overlay val="0"/>
      <c:spPr>
        <a:noFill/>
        <a:ln>
          <a:noFill/>
        </a:ln>
        <a:effectLst/>
      </c:spPr>
      <c:txPr>
        <a:bodyPr rot="0" spcFirstLastPara="1" vertOverflow="ellipsis" vert="horz" wrap="square" anchor="ctr" anchorCtr="1"/>
        <a:lstStyle/>
        <a:p>
          <a:pPr>
            <a:defRPr sz="900" b="0" i="1" u="none" strike="noStrike" kern="1200" baseline="0">
              <a:solidFill>
                <a:sysClr val="windowText" lastClr="000000"/>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1" u="none" strike="noStrike" baseline="0">
                <a:solidFill>
                  <a:srgbClr val="000000"/>
                </a:solidFill>
                <a:latin typeface="Calibri"/>
                <a:ea typeface="Calibri"/>
                <a:cs typeface="Calibri"/>
              </a:defRPr>
            </a:pPr>
            <a:r>
              <a:rPr lang="es-ES" sz="1100" b="1" i="1" u="none" strike="noStrike" baseline="0">
                <a:solidFill>
                  <a:srgbClr val="993300"/>
                </a:solidFill>
                <a:latin typeface="Calibri"/>
                <a:cs typeface="Calibri"/>
              </a:rPr>
              <a:t>Gráfico fs-2 [OS, Grupo A vs Grupo C]: </a:t>
            </a:r>
            <a:r>
              <a:rPr lang="es-ES" sz="1100" b="0" i="1" u="none" strike="noStrike" baseline="0">
                <a:solidFill>
                  <a:srgbClr val="000000"/>
                </a:solidFill>
                <a:latin typeface="Calibri"/>
                <a:cs typeface="Calibri"/>
              </a:rPr>
              <a:t>Funciones de supervivencia│ censuras,  condicionadas al intervalo anterior</a:t>
            </a:r>
          </a:p>
        </c:rich>
      </c:tx>
      <c:layout>
        <c:manualLayout>
          <c:xMode val="edge"/>
          <c:yMode val="edge"/>
          <c:x val="0.15452815101687145"/>
          <c:y val="2.364198953857476E-2"/>
        </c:manualLayout>
      </c:layout>
      <c:overlay val="0"/>
      <c:spPr>
        <a:noFill/>
        <a:ln w="25400">
          <a:noFill/>
        </a:ln>
      </c:spPr>
    </c:title>
    <c:autoTitleDeleted val="0"/>
    <c:plotArea>
      <c:layout>
        <c:manualLayout>
          <c:layoutTarget val="inner"/>
          <c:xMode val="edge"/>
          <c:yMode val="edge"/>
          <c:x val="0.17256448729566851"/>
          <c:y val="0.16881980419739817"/>
          <c:w val="0.79952996500437445"/>
          <c:h val="0.607265909399056"/>
        </c:manualLayout>
      </c:layout>
      <c:scatterChart>
        <c:scatterStyle val="lineMarker"/>
        <c:varyColors val="0"/>
        <c:ser>
          <c:idx val="0"/>
          <c:order val="0"/>
          <c:tx>
            <c:strRef>
              <c:f>'fs-2, OS A vs C'!$P$45</c:f>
              <c:strCache>
                <c:ptCount val="1"/>
                <c:pt idx="0">
                  <c:v>% Supervivencia control</c:v>
                </c:pt>
              </c:strCache>
            </c:strRef>
          </c:tx>
          <c:spPr>
            <a:ln w="25400">
              <a:solidFill>
                <a:srgbClr val="993300"/>
              </a:solidFill>
              <a:prstDash val="solid"/>
            </a:ln>
          </c:spPr>
          <c:dLbls>
            <c:dLbl>
              <c:idx val="1"/>
              <c:layout>
                <c:manualLayout>
                  <c:x val="4.1177683015640092E-17"/>
                  <c:y val="-1.5397956860865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224-4C5F-AE82-E83C9B8B6420}"/>
                </c:ext>
              </c:extLst>
            </c:dLbl>
            <c:numFmt formatCode="0.0%" sourceLinked="0"/>
            <c:spPr>
              <a:noFill/>
              <a:ln w="25400">
                <a:noFill/>
              </a:ln>
            </c:spPr>
            <c:txPr>
              <a:bodyPr wrap="square" lIns="38100" tIns="19050" rIns="38100" bIns="19050" anchor="ctr">
                <a:spAutoFit/>
              </a:bodyPr>
              <a:lstStyle/>
              <a:p>
                <a:pPr>
                  <a:defRPr sz="800" i="1">
                    <a:solidFill>
                      <a:srgbClr val="C00000"/>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'fs-2, OS A vs C'!$O$46:$O$56</c:f>
              <c:numCache>
                <c:formatCode>General</c:formatCode>
                <c:ptCount val="11"/>
                <c:pt idx="0">
                  <c:v>0</c:v>
                </c:pt>
                <c:pt idx="1">
                  <c:v>3</c:v>
                </c:pt>
                <c:pt idx="2">
                  <c:v>6</c:v>
                </c:pt>
                <c:pt idx="3">
                  <c:v>9</c:v>
                </c:pt>
                <c:pt idx="4">
                  <c:v>12</c:v>
                </c:pt>
                <c:pt idx="5">
                  <c:v>15</c:v>
                </c:pt>
                <c:pt idx="6">
                  <c:v>18</c:v>
                </c:pt>
                <c:pt idx="7">
                  <c:v>21</c:v>
                </c:pt>
                <c:pt idx="8">
                  <c:v>24</c:v>
                </c:pt>
                <c:pt idx="9">
                  <c:v>27</c:v>
                </c:pt>
                <c:pt idx="10">
                  <c:v>30</c:v>
                </c:pt>
              </c:numCache>
            </c:numRef>
          </c:xVal>
          <c:yVal>
            <c:numRef>
              <c:f>'fs-2, OS A vs C'!$P$46:$P$56</c:f>
              <c:numCache>
                <c:formatCode>0.0%</c:formatCode>
                <c:ptCount val="11"/>
                <c:pt idx="0">
                  <c:v>1</c:v>
                </c:pt>
                <c:pt idx="1">
                  <c:v>0.91078066914498146</c:v>
                </c:pt>
                <c:pt idx="2">
                  <c:v>0.8020866798231524</c:v>
                </c:pt>
                <c:pt idx="3">
                  <c:v>0.59021472666231978</c:v>
                </c:pt>
                <c:pt idx="4">
                  <c:v>0.39347648444154654</c:v>
                </c:pt>
                <c:pt idx="5">
                  <c:v>0.31402450200623427</c:v>
                </c:pt>
                <c:pt idx="6">
                  <c:v>0.24892186134640523</c:v>
                </c:pt>
                <c:pt idx="7">
                  <c:v>0.19835960826041668</c:v>
                </c:pt>
                <c:pt idx="8">
                  <c:v>0.15290219803407121</c:v>
                </c:pt>
                <c:pt idx="9">
                  <c:v>0.1083057236074671</c:v>
                </c:pt>
                <c:pt idx="10">
                  <c:v>9.4767508156533703E-2</c:v>
                </c:pt>
              </c:numCache>
            </c:numRef>
          </c:yVal>
          <c:smooth val="0"/>
          <c:extLst>
            <c:ext xmlns:c16="http://schemas.microsoft.com/office/drawing/2014/chart" uri="{C3380CC4-5D6E-409C-BE32-E72D297353CC}">
              <c16:uniqueId val="{00000000-4633-4086-81C9-0E8CB9742251}"/>
            </c:ext>
          </c:extLst>
        </c:ser>
        <c:ser>
          <c:idx val="1"/>
          <c:order val="1"/>
          <c:tx>
            <c:strRef>
              <c:f>'fs-2, OS A vs C'!$Q$45</c:f>
              <c:strCache>
                <c:ptCount val="1"/>
                <c:pt idx="0">
                  <c:v>% Supervivencia intervención</c:v>
                </c:pt>
              </c:strCache>
            </c:strRef>
          </c:tx>
          <c:spPr>
            <a:ln w="28575" cap="rnd">
              <a:solidFill>
                <a:srgbClr val="669900"/>
              </a:solidFill>
              <a:round/>
            </a:ln>
            <a:effectLst/>
          </c:spPr>
          <c:dLbls>
            <c:dLbl>
              <c:idx val="0"/>
              <c:layout>
                <c:manualLayout>
                  <c:x val="-4.8583480004388138E-17"/>
                  <c:y val="-2.26545818445824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633-4086-81C9-0E8CB9742251}"/>
                </c:ext>
              </c:extLst>
            </c:dLbl>
            <c:dLbl>
              <c:idx val="1"/>
              <c:layout>
                <c:manualLayout>
                  <c:x val="1.3476488303044837E-2"/>
                  <c:y val="7.69897843043291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24-4C5F-AE82-E83C9B8B6420}"/>
                </c:ext>
              </c:extLst>
            </c:dLbl>
            <c:dLbl>
              <c:idx val="3"/>
              <c:layout>
                <c:manualLayout>
                  <c:x val="-8.2355366031280184E-17"/>
                  <c:y val="-3.07959137217316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24-4C5F-AE82-E83C9B8B6420}"/>
                </c:ext>
              </c:extLst>
            </c:dLbl>
            <c:numFmt formatCode="0.0%" sourceLinked="0"/>
            <c:spPr>
              <a:noFill/>
              <a:ln w="25400">
                <a:noFill/>
              </a:ln>
            </c:spPr>
            <c:txPr>
              <a:bodyPr wrap="square" lIns="38100" tIns="19050" rIns="38100" bIns="19050" anchor="ctr">
                <a:spAutoFit/>
              </a:bodyPr>
              <a:lstStyle/>
              <a:p>
                <a:pPr>
                  <a:defRPr sz="800" i="1">
                    <a:solidFill>
                      <a:srgbClr val="008000"/>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'fs-2, OS A vs C'!$O$46:$O$56</c:f>
              <c:numCache>
                <c:formatCode>General</c:formatCode>
                <c:ptCount val="11"/>
                <c:pt idx="0">
                  <c:v>0</c:v>
                </c:pt>
                <c:pt idx="1">
                  <c:v>3</c:v>
                </c:pt>
                <c:pt idx="2">
                  <c:v>6</c:v>
                </c:pt>
                <c:pt idx="3">
                  <c:v>9</c:v>
                </c:pt>
                <c:pt idx="4">
                  <c:v>12</c:v>
                </c:pt>
                <c:pt idx="5">
                  <c:v>15</c:v>
                </c:pt>
                <c:pt idx="6">
                  <c:v>18</c:v>
                </c:pt>
                <c:pt idx="7">
                  <c:v>21</c:v>
                </c:pt>
                <c:pt idx="8">
                  <c:v>24</c:v>
                </c:pt>
                <c:pt idx="9">
                  <c:v>27</c:v>
                </c:pt>
                <c:pt idx="10">
                  <c:v>30</c:v>
                </c:pt>
              </c:numCache>
            </c:numRef>
          </c:xVal>
          <c:yVal>
            <c:numRef>
              <c:f>'fs-2, OS A vs C'!$Q$46:$Q$56</c:f>
              <c:numCache>
                <c:formatCode>0.0%</c:formatCode>
                <c:ptCount val="11"/>
                <c:pt idx="0">
                  <c:v>1</c:v>
                </c:pt>
                <c:pt idx="1">
                  <c:v>0.89179104477611937</c:v>
                </c:pt>
                <c:pt idx="2">
                  <c:v>0.76064530289727827</c:v>
                </c:pt>
                <c:pt idx="3">
                  <c:v>0.59710656277436347</c:v>
                </c:pt>
                <c:pt idx="4">
                  <c:v>0.44017470973751155</c:v>
                </c:pt>
                <c:pt idx="5">
                  <c:v>0.35522871312150056</c:v>
                </c:pt>
                <c:pt idx="6">
                  <c:v>0.3088945331491309</c:v>
                </c:pt>
                <c:pt idx="7">
                  <c:v>0.27028271650548952</c:v>
                </c:pt>
                <c:pt idx="8">
                  <c:v>0.23801015334065495</c:v>
                </c:pt>
                <c:pt idx="9">
                  <c:v>0.2228180158933791</c:v>
                </c:pt>
                <c:pt idx="10">
                  <c:v>0.19310894710759524</c:v>
                </c:pt>
              </c:numCache>
            </c:numRef>
          </c:yVal>
          <c:smooth val="0"/>
          <c:extLst>
            <c:ext xmlns:c16="http://schemas.microsoft.com/office/drawing/2014/chart" uri="{C3380CC4-5D6E-409C-BE32-E72D297353CC}">
              <c16:uniqueId val="{00000002-4633-4086-81C9-0E8CB9742251}"/>
            </c:ext>
          </c:extLst>
        </c:ser>
        <c:dLbls>
          <c:showLegendKey val="0"/>
          <c:showVal val="0"/>
          <c:showCatName val="0"/>
          <c:showSerName val="0"/>
          <c:showPercent val="0"/>
          <c:showBubbleSize val="0"/>
        </c:dLbls>
        <c:axId val="485412864"/>
        <c:axId val="1"/>
      </c:scatterChart>
      <c:valAx>
        <c:axId val="485412864"/>
        <c:scaling>
          <c:orientation val="minMax"/>
        </c:scaling>
        <c:delete val="0"/>
        <c:axPos val="b"/>
        <c:title>
          <c:tx>
            <c:rich>
              <a:bodyPr/>
              <a:lstStyle/>
              <a:p>
                <a:pPr>
                  <a:defRPr sz="1000" b="0" i="0" u="none" strike="noStrike" baseline="0">
                    <a:solidFill>
                      <a:srgbClr val="000000"/>
                    </a:solidFill>
                    <a:latin typeface="Calibri"/>
                    <a:ea typeface="Calibri"/>
                    <a:cs typeface="Calibri"/>
                  </a:defRPr>
                </a:pPr>
                <a:r>
                  <a:rPr lang="es-ES"/>
                  <a:t>tiempo (en</a:t>
                </a:r>
                <a:r>
                  <a:rPr lang="es-ES" baseline="0"/>
                  <a:t> meses)</a:t>
                </a:r>
                <a:endParaRPr lang="es-ES"/>
              </a:p>
            </c:rich>
          </c:tx>
          <c:layout>
            <c:manualLayout>
              <c:xMode val="edge"/>
              <c:yMode val="edge"/>
              <c:x val="0.19077108895495196"/>
              <c:y val="0.85961901647461947"/>
            </c:manualLayout>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es-ES"/>
          </a:p>
        </c:txPr>
        <c:crossAx val="1"/>
        <c:crosses val="autoZero"/>
        <c:crossBetween val="midCat"/>
        <c:majorUnit val="3"/>
      </c:valAx>
      <c:valAx>
        <c:axId val="1"/>
        <c:scaling>
          <c:orientation val="minMax"/>
          <c:max val="1"/>
        </c:scaling>
        <c:delete val="0"/>
        <c:axPos val="l"/>
        <c:title>
          <c:tx>
            <c:rich>
              <a:bodyPr/>
              <a:lstStyle/>
              <a:p>
                <a:pPr>
                  <a:defRPr sz="1000" b="0" i="1" u="none" strike="noStrike" baseline="0">
                    <a:solidFill>
                      <a:srgbClr val="000000"/>
                    </a:solidFill>
                    <a:latin typeface="Calibri"/>
                    <a:ea typeface="Calibri"/>
                    <a:cs typeface="Calibri"/>
                  </a:defRPr>
                </a:pPr>
                <a:r>
                  <a:rPr lang="es-ES" i="1"/>
                  <a:t>% de Supervivencia LP</a:t>
                </a:r>
              </a:p>
            </c:rich>
          </c:tx>
          <c:layout>
            <c:manualLayout>
              <c:xMode val="edge"/>
              <c:yMode val="edge"/>
              <c:x val="1.9444334358867395E-2"/>
              <c:y val="0.14771974204581892"/>
            </c:manualLayout>
          </c:layout>
          <c:overlay val="0"/>
          <c:spPr>
            <a:noFill/>
            <a:ln w="25400">
              <a:noFill/>
            </a:ln>
          </c:spPr>
        </c:title>
        <c:numFmt formatCode="0%" sourceLinked="0"/>
        <c:majorTickMark val="none"/>
        <c:minorTickMark val="none"/>
        <c:tickLblPos val="nextTo"/>
        <c:spPr>
          <a:ln w="6350">
            <a:noFill/>
          </a:ln>
        </c:spPr>
        <c:txPr>
          <a:bodyPr rot="0" vert="horz"/>
          <a:lstStyle/>
          <a:p>
            <a:pPr>
              <a:defRPr sz="900" b="0" i="0" u="none" strike="noStrike" baseline="0">
                <a:solidFill>
                  <a:srgbClr val="000000"/>
                </a:solidFill>
                <a:latin typeface="Calibri"/>
                <a:ea typeface="Calibri"/>
                <a:cs typeface="Calibri"/>
              </a:defRPr>
            </a:pPr>
            <a:endParaRPr lang="es-ES"/>
          </a:p>
        </c:txPr>
        <c:crossAx val="485412864"/>
        <c:crosses val="autoZero"/>
        <c:crossBetween val="midCat"/>
      </c:valAx>
      <c:spPr>
        <a:noFill/>
        <a:ln w="25400">
          <a:noFill/>
        </a:ln>
      </c:spPr>
    </c:plotArea>
    <c:legend>
      <c:legendPos val="r"/>
      <c:layout>
        <c:manualLayout>
          <c:xMode val="edge"/>
          <c:yMode val="edge"/>
          <c:x val="0.28318830696482228"/>
          <c:y val="0.90445068209621915"/>
          <c:w val="0.69198943785022771"/>
          <c:h val="8.3728323134493451E-2"/>
        </c:manualLayout>
      </c:layout>
      <c:overlay val="0"/>
      <c:spPr>
        <a:noFill/>
        <a:ln w="25400">
          <a:noFill/>
        </a:ln>
      </c:spPr>
      <c:txPr>
        <a:bodyPr/>
        <a:lstStyle/>
        <a:p>
          <a:pPr>
            <a:defRPr sz="825" b="0" i="1" u="none" strike="noStrike" baseline="0">
              <a:solidFill>
                <a:srgbClr val="000000"/>
              </a:solidFill>
              <a:latin typeface="Calibri"/>
              <a:ea typeface="Calibri"/>
              <a:cs typeface="Calibri"/>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'fs-2, OS A vs C'!$G$127</c:f>
              <c:strCache>
                <c:ptCount val="1"/>
                <c:pt idx="0">
                  <c:v>meses │ n origen</c:v>
                </c:pt>
              </c:strCache>
            </c:strRef>
          </c:tx>
          <c:spPr>
            <a:solidFill>
              <a:schemeClr val="accent1"/>
            </a:solidFill>
            <a:ln>
              <a:noFill/>
            </a:ln>
            <a:effectLst/>
          </c:spPr>
          <c:invertIfNegative val="0"/>
          <c:cat>
            <c:numRef>
              <c:f>'fs-2, OS A vs C'!$D$128:$D$137</c:f>
              <c:numCache>
                <c:formatCode>0</c:formatCode>
                <c:ptCount val="10"/>
                <c:pt idx="0">
                  <c:v>3</c:v>
                </c:pt>
                <c:pt idx="1">
                  <c:v>6</c:v>
                </c:pt>
                <c:pt idx="2">
                  <c:v>9</c:v>
                </c:pt>
                <c:pt idx="3">
                  <c:v>12</c:v>
                </c:pt>
                <c:pt idx="4">
                  <c:v>15</c:v>
                </c:pt>
                <c:pt idx="5">
                  <c:v>18</c:v>
                </c:pt>
                <c:pt idx="6">
                  <c:v>21</c:v>
                </c:pt>
                <c:pt idx="7">
                  <c:v>24</c:v>
                </c:pt>
                <c:pt idx="8">
                  <c:v>27</c:v>
                </c:pt>
                <c:pt idx="9">
                  <c:v>30</c:v>
                </c:pt>
              </c:numCache>
            </c:numRef>
          </c:cat>
          <c:val>
            <c:numRef>
              <c:f>'fs-2, OS A vs C'!$G$128:$G$137</c:f>
              <c:numCache>
                <c:formatCode>_-* #,##0.0\ _€_-;\-* #,##0.0\ _€_-;_-* "-"??\ _€_-;_-@_-</c:formatCode>
                <c:ptCount val="10"/>
                <c:pt idx="0">
                  <c:v>2.8550185873605947</c:v>
                </c:pt>
                <c:pt idx="1">
                  <c:v>2.537174721189591</c:v>
                </c:pt>
                <c:pt idx="2">
                  <c:v>2.0520446096654275</c:v>
                </c:pt>
                <c:pt idx="3">
                  <c:v>1.449814126394052</c:v>
                </c:pt>
                <c:pt idx="4">
                  <c:v>1.037174721189591</c:v>
                </c:pt>
                <c:pt idx="5">
                  <c:v>0.81412639405204457</c:v>
                </c:pt>
                <c:pt idx="6">
                  <c:v>0.62453531598513012</c:v>
                </c:pt>
                <c:pt idx="7">
                  <c:v>0.40148698884758366</c:v>
                </c:pt>
                <c:pt idx="8">
                  <c:v>0.17843866171003717</c:v>
                </c:pt>
                <c:pt idx="9">
                  <c:v>4.4609665427509292E-2</c:v>
                </c:pt>
              </c:numCache>
            </c:numRef>
          </c:val>
          <c:extLst>
            <c:ext xmlns:c16="http://schemas.microsoft.com/office/drawing/2014/chart" uri="{C3380CC4-5D6E-409C-BE32-E72D297353CC}">
              <c16:uniqueId val="{00000000-0732-4E38-BB9B-8AA4FAAA9D8D}"/>
            </c:ext>
          </c:extLst>
        </c:ser>
        <c:dLbls>
          <c:showLegendKey val="0"/>
          <c:showVal val="0"/>
          <c:showCatName val="0"/>
          <c:showSerName val="0"/>
          <c:showPercent val="0"/>
          <c:showBubbleSize val="0"/>
        </c:dLbls>
        <c:gapWidth val="219"/>
        <c:overlap val="-27"/>
        <c:axId val="737354088"/>
        <c:axId val="737350480"/>
      </c:barChart>
      <c:catAx>
        <c:axId val="73735408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37350480"/>
        <c:crosses val="autoZero"/>
        <c:auto val="1"/>
        <c:lblAlgn val="ctr"/>
        <c:lblOffset val="100"/>
        <c:noMultiLvlLbl val="0"/>
      </c:catAx>
      <c:valAx>
        <c:axId val="7373504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3735408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'fs-2, OS A vs C'!$G$96</c:f>
              <c:strCache>
                <c:ptCount val="1"/>
                <c:pt idx="0">
                  <c:v>meses │ n origen</c:v>
                </c:pt>
              </c:strCache>
            </c:strRef>
          </c:tx>
          <c:spPr>
            <a:solidFill>
              <a:schemeClr val="accent1"/>
            </a:solidFill>
            <a:ln>
              <a:noFill/>
            </a:ln>
            <a:effectLst/>
          </c:spPr>
          <c:invertIfNegative val="0"/>
          <c:cat>
            <c:numRef>
              <c:f>'fs-2, OS A vs C'!$D$97:$D$106</c:f>
              <c:numCache>
                <c:formatCode>0</c:formatCode>
                <c:ptCount val="10"/>
                <c:pt idx="0">
                  <c:v>3</c:v>
                </c:pt>
                <c:pt idx="1">
                  <c:v>6</c:v>
                </c:pt>
                <c:pt idx="2">
                  <c:v>9</c:v>
                </c:pt>
                <c:pt idx="3">
                  <c:v>12</c:v>
                </c:pt>
                <c:pt idx="4">
                  <c:v>15</c:v>
                </c:pt>
                <c:pt idx="5">
                  <c:v>18</c:v>
                </c:pt>
                <c:pt idx="6">
                  <c:v>21</c:v>
                </c:pt>
                <c:pt idx="7">
                  <c:v>24</c:v>
                </c:pt>
                <c:pt idx="8">
                  <c:v>27</c:v>
                </c:pt>
                <c:pt idx="9">
                  <c:v>30</c:v>
                </c:pt>
              </c:numCache>
            </c:numRef>
          </c:cat>
          <c:val>
            <c:numRef>
              <c:f>'fs-2, OS A vs C'!$G$97:$G$106</c:f>
              <c:numCache>
                <c:formatCode>_-* #,##0.0\ _€_-;\-* #,##0.0\ _€_-;_-* "-"??\ _€_-;_-@_-</c:formatCode>
                <c:ptCount val="10"/>
                <c:pt idx="0">
                  <c:v>2.8320895522388061</c:v>
                </c:pt>
                <c:pt idx="1">
                  <c:v>2.4514925373134329</c:v>
                </c:pt>
                <c:pt idx="2">
                  <c:v>1.9925373134328359</c:v>
                </c:pt>
                <c:pt idx="3">
                  <c:v>1.5111940298507462</c:v>
                </c:pt>
                <c:pt idx="4">
                  <c:v>1.1529850746268657</c:v>
                </c:pt>
                <c:pt idx="5">
                  <c:v>0.96268656716417911</c:v>
                </c:pt>
                <c:pt idx="6">
                  <c:v>0.82276119402985071</c:v>
                </c:pt>
                <c:pt idx="7">
                  <c:v>0.63805970149253732</c:v>
                </c:pt>
                <c:pt idx="8">
                  <c:v>0.43097014925373134</c:v>
                </c:pt>
                <c:pt idx="9">
                  <c:v>0.2294776119402985</c:v>
                </c:pt>
              </c:numCache>
            </c:numRef>
          </c:val>
          <c:extLst>
            <c:ext xmlns:c16="http://schemas.microsoft.com/office/drawing/2014/chart" uri="{C3380CC4-5D6E-409C-BE32-E72D297353CC}">
              <c16:uniqueId val="{00000000-F0D2-4E46-BE11-7C0F3E150B28}"/>
            </c:ext>
          </c:extLst>
        </c:ser>
        <c:dLbls>
          <c:showLegendKey val="0"/>
          <c:showVal val="0"/>
          <c:showCatName val="0"/>
          <c:showSerName val="0"/>
          <c:showPercent val="0"/>
          <c:showBubbleSize val="0"/>
        </c:dLbls>
        <c:gapWidth val="219"/>
        <c:overlap val="-27"/>
        <c:axId val="737378360"/>
        <c:axId val="737378688"/>
      </c:barChart>
      <c:catAx>
        <c:axId val="73737836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37378688"/>
        <c:crosses val="autoZero"/>
        <c:auto val="1"/>
        <c:lblAlgn val="ctr"/>
        <c:lblOffset val="100"/>
        <c:noMultiLvlLbl val="0"/>
      </c:catAx>
      <c:valAx>
        <c:axId val="737378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3737836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0.xml"/><Relationship Id="rId5" Type="http://schemas.openxmlformats.org/officeDocument/2006/relationships/image" Target="../media/image4.emf"/><Relationship Id="rId4" Type="http://schemas.openxmlformats.org/officeDocument/2006/relationships/image" Target="../media/image3.emf"/></Relationships>
</file>

<file path=xl/drawings/_rels/drawing3.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image" Target="../media/image6.emf"/><Relationship Id="rId1" Type="http://schemas.openxmlformats.org/officeDocument/2006/relationships/image" Target="../media/image5.emf"/><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5</xdr:col>
      <xdr:colOff>124241</xdr:colOff>
      <xdr:row>57</xdr:row>
      <xdr:rowOff>149087</xdr:rowOff>
    </xdr:from>
    <xdr:to>
      <xdr:col>5</xdr:col>
      <xdr:colOff>441861</xdr:colOff>
      <xdr:row>59</xdr:row>
      <xdr:rowOff>16566</xdr:rowOff>
    </xdr:to>
    <xdr:sp macro="" textlink="">
      <xdr:nvSpPr>
        <xdr:cNvPr id="2" name="Más 44">
          <a:extLst>
            <a:ext uri="{FF2B5EF4-FFF2-40B4-BE49-F238E27FC236}">
              <a16:creationId xmlns:a16="http://schemas.microsoft.com/office/drawing/2014/main" id="{7DDFA679-6B66-47FD-A3EA-FCAC48A0239D}"/>
            </a:ext>
          </a:extLst>
        </xdr:cNvPr>
        <xdr:cNvSpPr/>
      </xdr:nvSpPr>
      <xdr:spPr>
        <a:xfrm>
          <a:off x="2537241" y="11191737"/>
          <a:ext cx="317620" cy="197679"/>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7</xdr:col>
      <xdr:colOff>229979</xdr:colOff>
      <xdr:row>57</xdr:row>
      <xdr:rowOff>140804</xdr:rowOff>
    </xdr:from>
    <xdr:to>
      <xdr:col>7</xdr:col>
      <xdr:colOff>482494</xdr:colOff>
      <xdr:row>59</xdr:row>
      <xdr:rowOff>33131</xdr:rowOff>
    </xdr:to>
    <xdr:sp macro="" textlink="">
      <xdr:nvSpPr>
        <xdr:cNvPr id="3" name="Igual que 45">
          <a:extLst>
            <a:ext uri="{FF2B5EF4-FFF2-40B4-BE49-F238E27FC236}">
              <a16:creationId xmlns:a16="http://schemas.microsoft.com/office/drawing/2014/main" id="{34589B2D-3340-424D-97F4-DAADE4B1AD93}"/>
            </a:ext>
          </a:extLst>
        </xdr:cNvPr>
        <xdr:cNvSpPr/>
      </xdr:nvSpPr>
      <xdr:spPr>
        <a:xfrm>
          <a:off x="4027279" y="11183454"/>
          <a:ext cx="252515" cy="222527"/>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editAs="oneCell">
    <xdr:from>
      <xdr:col>27</xdr:col>
      <xdr:colOff>194235</xdr:colOff>
      <xdr:row>39</xdr:row>
      <xdr:rowOff>67234</xdr:rowOff>
    </xdr:from>
    <xdr:to>
      <xdr:col>38</xdr:col>
      <xdr:colOff>179605</xdr:colOff>
      <xdr:row>60</xdr:row>
      <xdr:rowOff>104589</xdr:rowOff>
    </xdr:to>
    <xdr:pic>
      <xdr:nvPicPr>
        <xdr:cNvPr id="9" name="Imagen 8">
          <a:extLst>
            <a:ext uri="{FF2B5EF4-FFF2-40B4-BE49-F238E27FC236}">
              <a16:creationId xmlns:a16="http://schemas.microsoft.com/office/drawing/2014/main" id="{16588D6C-1387-46A7-B43D-0FAEA3EC49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64706" y="8875058"/>
          <a:ext cx="7597899" cy="3914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272143</xdr:colOff>
      <xdr:row>1</xdr:row>
      <xdr:rowOff>224313</xdr:rowOff>
    </xdr:from>
    <xdr:to>
      <xdr:col>14</xdr:col>
      <xdr:colOff>89065</xdr:colOff>
      <xdr:row>5</xdr:row>
      <xdr:rowOff>786</xdr:rowOff>
    </xdr:to>
    <xdr:pic>
      <xdr:nvPicPr>
        <xdr:cNvPr id="10" name="Imagen 9">
          <a:extLst>
            <a:ext uri="{FF2B5EF4-FFF2-40B4-BE49-F238E27FC236}">
              <a16:creationId xmlns:a16="http://schemas.microsoft.com/office/drawing/2014/main" id="{6FCFF3A0-B39A-4C0A-89E1-0FADEA02EB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143" y="460170"/>
          <a:ext cx="10593779" cy="1624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563770</xdr:colOff>
      <xdr:row>12</xdr:row>
      <xdr:rowOff>82826</xdr:rowOff>
    </xdr:from>
    <xdr:to>
      <xdr:col>10</xdr:col>
      <xdr:colOff>179828</xdr:colOff>
      <xdr:row>13</xdr:row>
      <xdr:rowOff>74544</xdr:rowOff>
    </xdr:to>
    <xdr:cxnSp macro="">
      <xdr:nvCxnSpPr>
        <xdr:cNvPr id="11" name="Conector recto de flecha 10">
          <a:extLst>
            <a:ext uri="{FF2B5EF4-FFF2-40B4-BE49-F238E27FC236}">
              <a16:creationId xmlns:a16="http://schemas.microsoft.com/office/drawing/2014/main" id="{D2A5327F-76C6-46E3-89DF-4568F40C2518}"/>
            </a:ext>
          </a:extLst>
        </xdr:cNvPr>
        <xdr:cNvCxnSpPr/>
      </xdr:nvCxnSpPr>
      <xdr:spPr>
        <a:xfrm flipV="1">
          <a:off x="6678820" y="3911876"/>
          <a:ext cx="416158" cy="1568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572057</xdr:colOff>
      <xdr:row>13</xdr:row>
      <xdr:rowOff>82822</xdr:rowOff>
    </xdr:from>
    <xdr:to>
      <xdr:col>10</xdr:col>
      <xdr:colOff>188680</xdr:colOff>
      <xdr:row>14</xdr:row>
      <xdr:rowOff>74540</xdr:rowOff>
    </xdr:to>
    <xdr:cxnSp macro="">
      <xdr:nvCxnSpPr>
        <xdr:cNvPr id="12" name="Conector recto de flecha 11">
          <a:extLst>
            <a:ext uri="{FF2B5EF4-FFF2-40B4-BE49-F238E27FC236}">
              <a16:creationId xmlns:a16="http://schemas.microsoft.com/office/drawing/2014/main" id="{39D77856-6DF2-4B23-907C-42C1944A32F3}"/>
            </a:ext>
          </a:extLst>
        </xdr:cNvPr>
        <xdr:cNvCxnSpPr/>
      </xdr:nvCxnSpPr>
      <xdr:spPr>
        <a:xfrm flipV="1">
          <a:off x="6687107" y="4076972"/>
          <a:ext cx="416723" cy="1568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572046</xdr:colOff>
      <xdr:row>14</xdr:row>
      <xdr:rowOff>99400</xdr:rowOff>
    </xdr:from>
    <xdr:to>
      <xdr:col>10</xdr:col>
      <xdr:colOff>188669</xdr:colOff>
      <xdr:row>15</xdr:row>
      <xdr:rowOff>91117</xdr:rowOff>
    </xdr:to>
    <xdr:cxnSp macro="">
      <xdr:nvCxnSpPr>
        <xdr:cNvPr id="13" name="Conector recto de flecha 12">
          <a:extLst>
            <a:ext uri="{FF2B5EF4-FFF2-40B4-BE49-F238E27FC236}">
              <a16:creationId xmlns:a16="http://schemas.microsoft.com/office/drawing/2014/main" id="{0BF2BF78-B783-4593-AEC7-6959947C7D7E}"/>
            </a:ext>
          </a:extLst>
        </xdr:cNvPr>
        <xdr:cNvCxnSpPr/>
      </xdr:nvCxnSpPr>
      <xdr:spPr>
        <a:xfrm flipV="1">
          <a:off x="6687096" y="4258650"/>
          <a:ext cx="416723" cy="15681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710924</xdr:colOff>
      <xdr:row>12</xdr:row>
      <xdr:rowOff>57977</xdr:rowOff>
    </xdr:from>
    <xdr:to>
      <xdr:col>11</xdr:col>
      <xdr:colOff>32951</xdr:colOff>
      <xdr:row>13</xdr:row>
      <xdr:rowOff>66260</xdr:rowOff>
    </xdr:to>
    <xdr:sp macro="" textlink="">
      <xdr:nvSpPr>
        <xdr:cNvPr id="14" name="Flecha curvada hacia la izquierda 5">
          <a:extLst>
            <a:ext uri="{FF2B5EF4-FFF2-40B4-BE49-F238E27FC236}">
              <a16:creationId xmlns:a16="http://schemas.microsoft.com/office/drawing/2014/main" id="{5C74BDD0-1402-4377-A577-CF3C9A4BDD2C}"/>
            </a:ext>
          </a:extLst>
        </xdr:cNvPr>
        <xdr:cNvSpPr/>
      </xdr:nvSpPr>
      <xdr:spPr>
        <a:xfrm>
          <a:off x="7626074" y="3887027"/>
          <a:ext cx="261827" cy="173383"/>
        </a:xfrm>
        <a:prstGeom prst="curvedLeftArrow">
          <a:avLst/>
        </a:prstGeom>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10</xdr:col>
      <xdr:colOff>727490</xdr:colOff>
      <xdr:row>13</xdr:row>
      <xdr:rowOff>99389</xdr:rowOff>
    </xdr:from>
    <xdr:to>
      <xdr:col>11</xdr:col>
      <xdr:colOff>32636</xdr:colOff>
      <xdr:row>14</xdr:row>
      <xdr:rowOff>99384</xdr:rowOff>
    </xdr:to>
    <xdr:sp macro="" textlink="">
      <xdr:nvSpPr>
        <xdr:cNvPr id="15" name="Flecha curvada hacia la izquierda 6">
          <a:extLst>
            <a:ext uri="{FF2B5EF4-FFF2-40B4-BE49-F238E27FC236}">
              <a16:creationId xmlns:a16="http://schemas.microsoft.com/office/drawing/2014/main" id="{0AE91F24-E43B-4500-86C2-152990D01C76}"/>
            </a:ext>
          </a:extLst>
        </xdr:cNvPr>
        <xdr:cNvSpPr/>
      </xdr:nvSpPr>
      <xdr:spPr>
        <a:xfrm>
          <a:off x="7642640" y="4093539"/>
          <a:ext cx="244946" cy="165095"/>
        </a:xfrm>
        <a:prstGeom prst="curvedLeftArrow">
          <a:avLst/>
        </a:prstGeom>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10</xdr:col>
      <xdr:colOff>727485</xdr:colOff>
      <xdr:row>14</xdr:row>
      <xdr:rowOff>124236</xdr:rowOff>
    </xdr:from>
    <xdr:to>
      <xdr:col>11</xdr:col>
      <xdr:colOff>32631</xdr:colOff>
      <xdr:row>15</xdr:row>
      <xdr:rowOff>124230</xdr:rowOff>
    </xdr:to>
    <xdr:sp macro="" textlink="">
      <xdr:nvSpPr>
        <xdr:cNvPr id="16" name="Flecha curvada hacia la izquierda 7">
          <a:extLst>
            <a:ext uri="{FF2B5EF4-FFF2-40B4-BE49-F238E27FC236}">
              <a16:creationId xmlns:a16="http://schemas.microsoft.com/office/drawing/2014/main" id="{08CA2534-C5A9-4002-9071-2F175FC00AA8}"/>
            </a:ext>
          </a:extLst>
        </xdr:cNvPr>
        <xdr:cNvSpPr/>
      </xdr:nvSpPr>
      <xdr:spPr>
        <a:xfrm>
          <a:off x="7642635" y="4283486"/>
          <a:ext cx="244946" cy="165094"/>
        </a:xfrm>
        <a:prstGeom prst="curvedLeftArrow">
          <a:avLst/>
        </a:prstGeom>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5</xdr:col>
      <xdr:colOff>124241</xdr:colOff>
      <xdr:row>57</xdr:row>
      <xdr:rowOff>149087</xdr:rowOff>
    </xdr:from>
    <xdr:to>
      <xdr:col>5</xdr:col>
      <xdr:colOff>441861</xdr:colOff>
      <xdr:row>59</xdr:row>
      <xdr:rowOff>16566</xdr:rowOff>
    </xdr:to>
    <xdr:sp macro="" textlink="">
      <xdr:nvSpPr>
        <xdr:cNvPr id="19" name="Más 8">
          <a:extLst>
            <a:ext uri="{FF2B5EF4-FFF2-40B4-BE49-F238E27FC236}">
              <a16:creationId xmlns:a16="http://schemas.microsoft.com/office/drawing/2014/main" id="{2D21C353-9BD2-406F-9D60-BE7762EFC3CC}"/>
            </a:ext>
          </a:extLst>
        </xdr:cNvPr>
        <xdr:cNvSpPr/>
      </xdr:nvSpPr>
      <xdr:spPr>
        <a:xfrm>
          <a:off x="2981741" y="12379187"/>
          <a:ext cx="317620" cy="197679"/>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7</xdr:col>
      <xdr:colOff>229979</xdr:colOff>
      <xdr:row>57</xdr:row>
      <xdr:rowOff>140804</xdr:rowOff>
    </xdr:from>
    <xdr:to>
      <xdr:col>7</xdr:col>
      <xdr:colOff>482494</xdr:colOff>
      <xdr:row>59</xdr:row>
      <xdr:rowOff>33131</xdr:rowOff>
    </xdr:to>
    <xdr:sp macro="" textlink="">
      <xdr:nvSpPr>
        <xdr:cNvPr id="20" name="Igual que 9">
          <a:extLst>
            <a:ext uri="{FF2B5EF4-FFF2-40B4-BE49-F238E27FC236}">
              <a16:creationId xmlns:a16="http://schemas.microsoft.com/office/drawing/2014/main" id="{98FCAA16-67E0-4D88-8E55-064427152A12}"/>
            </a:ext>
          </a:extLst>
        </xdr:cNvPr>
        <xdr:cNvSpPr/>
      </xdr:nvSpPr>
      <xdr:spPr>
        <a:xfrm>
          <a:off x="4509879" y="12370904"/>
          <a:ext cx="252515" cy="222527"/>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20</xdr:col>
      <xdr:colOff>90714</xdr:colOff>
      <xdr:row>62</xdr:row>
      <xdr:rowOff>52615</xdr:rowOff>
    </xdr:from>
    <xdr:to>
      <xdr:col>25</xdr:col>
      <xdr:colOff>471715</xdr:colOff>
      <xdr:row>79</xdr:row>
      <xdr:rowOff>19958</xdr:rowOff>
    </xdr:to>
    <xdr:graphicFrame macro="">
      <xdr:nvGraphicFramePr>
        <xdr:cNvPr id="5" name="Gráfico 4">
          <a:extLst>
            <a:ext uri="{FF2B5EF4-FFF2-40B4-BE49-F238E27FC236}">
              <a16:creationId xmlns:a16="http://schemas.microsoft.com/office/drawing/2014/main" id="{13DB4175-068C-48B2-B5A6-4D092884E4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127000</xdr:colOff>
      <xdr:row>100</xdr:row>
      <xdr:rowOff>36284</xdr:rowOff>
    </xdr:from>
    <xdr:to>
      <xdr:col>9</xdr:col>
      <xdr:colOff>653143</xdr:colOff>
      <xdr:row>109</xdr:row>
      <xdr:rowOff>54426</xdr:rowOff>
    </xdr:to>
    <xdr:graphicFrame macro="">
      <xdr:nvGraphicFramePr>
        <xdr:cNvPr id="6" name="Gráfico 5">
          <a:extLst>
            <a:ext uri="{FF2B5EF4-FFF2-40B4-BE49-F238E27FC236}">
              <a16:creationId xmlns:a16="http://schemas.microsoft.com/office/drawing/2014/main" id="{183E01E8-C5C5-4BCD-8B7E-EAA3A81CCF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63502</xdr:colOff>
      <xdr:row>132</xdr:row>
      <xdr:rowOff>0</xdr:rowOff>
    </xdr:from>
    <xdr:to>
      <xdr:col>9</xdr:col>
      <xdr:colOff>662215</xdr:colOff>
      <xdr:row>140</xdr:row>
      <xdr:rowOff>45357</xdr:rowOff>
    </xdr:to>
    <xdr:graphicFrame macro="">
      <xdr:nvGraphicFramePr>
        <xdr:cNvPr id="21" name="Gráfico 20">
          <a:extLst>
            <a:ext uri="{FF2B5EF4-FFF2-40B4-BE49-F238E27FC236}">
              <a16:creationId xmlns:a16="http://schemas.microsoft.com/office/drawing/2014/main" id="{B3B01503-CCA1-45E6-B1D8-0D753768B1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807358</xdr:colOff>
      <xdr:row>88</xdr:row>
      <xdr:rowOff>81643</xdr:rowOff>
    </xdr:from>
    <xdr:to>
      <xdr:col>13</xdr:col>
      <xdr:colOff>326572</xdr:colOff>
      <xdr:row>100</xdr:row>
      <xdr:rowOff>36286</xdr:rowOff>
    </xdr:to>
    <xdr:sp macro="" textlink="">
      <xdr:nvSpPr>
        <xdr:cNvPr id="39" name="Forma libre: forma 38">
          <a:extLst>
            <a:ext uri="{FF2B5EF4-FFF2-40B4-BE49-F238E27FC236}">
              <a16:creationId xmlns:a16="http://schemas.microsoft.com/office/drawing/2014/main" id="{361E15F9-D3F8-4525-AA59-2ACC13C0F7CE}"/>
            </a:ext>
          </a:extLst>
        </xdr:cNvPr>
        <xdr:cNvSpPr/>
      </xdr:nvSpPr>
      <xdr:spPr>
        <a:xfrm>
          <a:off x="7955644" y="17916072"/>
          <a:ext cx="2349499" cy="1941285"/>
        </a:xfrm>
        <a:custGeom>
          <a:avLst/>
          <a:gdLst>
            <a:gd name="connsiteX0" fmla="*/ 0 w 2704517"/>
            <a:gd name="connsiteY0" fmla="*/ 0 h 1959429"/>
            <a:gd name="connsiteX1" fmla="*/ 2585357 w 2704517"/>
            <a:gd name="connsiteY1" fmla="*/ 771072 h 1959429"/>
            <a:gd name="connsiteX2" fmla="*/ 2032000 w 2704517"/>
            <a:gd name="connsiteY2" fmla="*/ 1959429 h 1959429"/>
          </a:gdLst>
          <a:ahLst/>
          <a:cxnLst>
            <a:cxn ang="0">
              <a:pos x="connsiteX0" y="connsiteY0"/>
            </a:cxn>
            <a:cxn ang="0">
              <a:pos x="connsiteX1" y="connsiteY1"/>
            </a:cxn>
            <a:cxn ang="0">
              <a:pos x="connsiteX2" y="connsiteY2"/>
            </a:cxn>
          </a:cxnLst>
          <a:rect l="l" t="t" r="r" b="b"/>
          <a:pathLst>
            <a:path w="2704517" h="1959429">
              <a:moveTo>
                <a:pt x="0" y="0"/>
              </a:moveTo>
              <a:cubicBezTo>
                <a:pt x="1123345" y="222250"/>
                <a:pt x="2246690" y="444501"/>
                <a:pt x="2585357" y="771072"/>
              </a:cubicBezTo>
              <a:cubicBezTo>
                <a:pt x="2924024" y="1097643"/>
                <a:pt x="2478012" y="1528536"/>
                <a:pt x="2032000" y="1959429"/>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10</xdr:col>
      <xdr:colOff>752929</xdr:colOff>
      <xdr:row>118</xdr:row>
      <xdr:rowOff>117928</xdr:rowOff>
    </xdr:from>
    <xdr:to>
      <xdr:col>13</xdr:col>
      <xdr:colOff>489858</xdr:colOff>
      <xdr:row>131</xdr:row>
      <xdr:rowOff>9071</xdr:rowOff>
    </xdr:to>
    <xdr:sp macro="" textlink="">
      <xdr:nvSpPr>
        <xdr:cNvPr id="40" name="Forma libre: forma 39">
          <a:extLst>
            <a:ext uri="{FF2B5EF4-FFF2-40B4-BE49-F238E27FC236}">
              <a16:creationId xmlns:a16="http://schemas.microsoft.com/office/drawing/2014/main" id="{3148C2F9-3572-44A5-B209-7804E00F01EC}"/>
            </a:ext>
          </a:extLst>
        </xdr:cNvPr>
        <xdr:cNvSpPr/>
      </xdr:nvSpPr>
      <xdr:spPr>
        <a:xfrm>
          <a:off x="7901215" y="23576642"/>
          <a:ext cx="2567214" cy="2041072"/>
        </a:xfrm>
        <a:custGeom>
          <a:avLst/>
          <a:gdLst>
            <a:gd name="connsiteX0" fmla="*/ 0 w 2740587"/>
            <a:gd name="connsiteY0" fmla="*/ 0 h 2059214"/>
            <a:gd name="connsiteX1" fmla="*/ 2630714 w 2740587"/>
            <a:gd name="connsiteY1" fmla="*/ 1279072 h 2059214"/>
            <a:gd name="connsiteX2" fmla="*/ 1995714 w 2740587"/>
            <a:gd name="connsiteY2" fmla="*/ 2059214 h 2059214"/>
          </a:gdLst>
          <a:ahLst/>
          <a:cxnLst>
            <a:cxn ang="0">
              <a:pos x="connsiteX0" y="connsiteY0"/>
            </a:cxn>
            <a:cxn ang="0">
              <a:pos x="connsiteX1" y="connsiteY1"/>
            </a:cxn>
            <a:cxn ang="0">
              <a:pos x="connsiteX2" y="connsiteY2"/>
            </a:cxn>
          </a:cxnLst>
          <a:rect l="l" t="t" r="r" b="b"/>
          <a:pathLst>
            <a:path w="2740587" h="2059214">
              <a:moveTo>
                <a:pt x="0" y="0"/>
              </a:moveTo>
              <a:cubicBezTo>
                <a:pt x="1149047" y="467935"/>
                <a:pt x="2298095" y="935870"/>
                <a:pt x="2630714" y="1279072"/>
              </a:cubicBezTo>
              <a:cubicBezTo>
                <a:pt x="2963333" y="1622274"/>
                <a:pt x="2479523" y="1840744"/>
                <a:pt x="1995714" y="2059214"/>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10</xdr:col>
      <xdr:colOff>771071</xdr:colOff>
      <xdr:row>152</xdr:row>
      <xdr:rowOff>9071</xdr:rowOff>
    </xdr:from>
    <xdr:to>
      <xdr:col>12</xdr:col>
      <xdr:colOff>426358</xdr:colOff>
      <xdr:row>164</xdr:row>
      <xdr:rowOff>9072</xdr:rowOff>
    </xdr:to>
    <xdr:sp macro="" textlink="">
      <xdr:nvSpPr>
        <xdr:cNvPr id="42" name="Forma libre: forma 41">
          <a:extLst>
            <a:ext uri="{FF2B5EF4-FFF2-40B4-BE49-F238E27FC236}">
              <a16:creationId xmlns:a16="http://schemas.microsoft.com/office/drawing/2014/main" id="{F353A49C-45A2-4958-931E-A1772F6901DE}"/>
            </a:ext>
          </a:extLst>
        </xdr:cNvPr>
        <xdr:cNvSpPr/>
      </xdr:nvSpPr>
      <xdr:spPr>
        <a:xfrm>
          <a:off x="7919357" y="29400500"/>
          <a:ext cx="1605644" cy="1977572"/>
        </a:xfrm>
        <a:custGeom>
          <a:avLst/>
          <a:gdLst>
            <a:gd name="connsiteX0" fmla="*/ 0 w 2646561"/>
            <a:gd name="connsiteY0" fmla="*/ 0 h 2113643"/>
            <a:gd name="connsiteX1" fmla="*/ 2521857 w 2646561"/>
            <a:gd name="connsiteY1" fmla="*/ 1378857 h 2113643"/>
            <a:gd name="connsiteX2" fmla="*/ 2032000 w 2646561"/>
            <a:gd name="connsiteY2" fmla="*/ 2113643 h 2113643"/>
          </a:gdLst>
          <a:ahLst/>
          <a:cxnLst>
            <a:cxn ang="0">
              <a:pos x="connsiteX0" y="connsiteY0"/>
            </a:cxn>
            <a:cxn ang="0">
              <a:pos x="connsiteX1" y="connsiteY1"/>
            </a:cxn>
            <a:cxn ang="0">
              <a:pos x="connsiteX2" y="connsiteY2"/>
            </a:cxn>
          </a:cxnLst>
          <a:rect l="l" t="t" r="r" b="b"/>
          <a:pathLst>
            <a:path w="2646561" h="2113643">
              <a:moveTo>
                <a:pt x="0" y="0"/>
              </a:moveTo>
              <a:cubicBezTo>
                <a:pt x="1091595" y="513291"/>
                <a:pt x="2183190" y="1026583"/>
                <a:pt x="2521857" y="1378857"/>
              </a:cubicBezTo>
              <a:cubicBezTo>
                <a:pt x="2860524" y="1731131"/>
                <a:pt x="2446262" y="1922387"/>
                <a:pt x="2032000" y="211364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455705</xdr:colOff>
      <xdr:row>23</xdr:row>
      <xdr:rowOff>104588</xdr:rowOff>
    </xdr:from>
    <xdr:to>
      <xdr:col>10</xdr:col>
      <xdr:colOff>313764</xdr:colOff>
      <xdr:row>25</xdr:row>
      <xdr:rowOff>81643</xdr:rowOff>
    </xdr:to>
    <xdr:sp macro="" textlink="">
      <xdr:nvSpPr>
        <xdr:cNvPr id="18" name="Forma libre: forma 17">
          <a:extLst>
            <a:ext uri="{FF2B5EF4-FFF2-40B4-BE49-F238E27FC236}">
              <a16:creationId xmlns:a16="http://schemas.microsoft.com/office/drawing/2014/main" id="{CBA43A6A-289F-474C-BE9B-1C7151B3829C}"/>
            </a:ext>
          </a:extLst>
        </xdr:cNvPr>
        <xdr:cNvSpPr/>
      </xdr:nvSpPr>
      <xdr:spPr>
        <a:xfrm>
          <a:off x="3503705" y="5765159"/>
          <a:ext cx="3958345" cy="303627"/>
        </a:xfrm>
        <a:custGeom>
          <a:avLst/>
          <a:gdLst>
            <a:gd name="connsiteX0" fmla="*/ 3974353 w 3974353"/>
            <a:gd name="connsiteY0" fmla="*/ 0 h 377959"/>
            <a:gd name="connsiteX1" fmla="*/ 1733177 w 3974353"/>
            <a:gd name="connsiteY1" fmla="*/ 373529 h 377959"/>
            <a:gd name="connsiteX2" fmla="*/ 0 w 3974353"/>
            <a:gd name="connsiteY2" fmla="*/ 171823 h 377959"/>
          </a:gdLst>
          <a:ahLst/>
          <a:cxnLst>
            <a:cxn ang="0">
              <a:pos x="connsiteX0" y="connsiteY0"/>
            </a:cxn>
            <a:cxn ang="0">
              <a:pos x="connsiteX1" y="connsiteY1"/>
            </a:cxn>
            <a:cxn ang="0">
              <a:pos x="connsiteX2" y="connsiteY2"/>
            </a:cxn>
          </a:cxnLst>
          <a:rect l="l" t="t" r="r" b="b"/>
          <a:pathLst>
            <a:path w="3974353" h="377959">
              <a:moveTo>
                <a:pt x="3974353" y="0"/>
              </a:moveTo>
              <a:cubicBezTo>
                <a:pt x="3184961" y="172446"/>
                <a:pt x="2395569" y="344892"/>
                <a:pt x="1733177" y="373529"/>
              </a:cubicBezTo>
              <a:cubicBezTo>
                <a:pt x="1070785" y="402166"/>
                <a:pt x="535392" y="286994"/>
                <a:pt x="0" y="171823"/>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solidFill>
              <a:srgbClr val="FF0000"/>
            </a:solidFill>
          </a:endParaRPr>
        </a:p>
      </xdr:txBody>
    </xdr:sp>
    <xdr:clientData/>
  </xdr:twoCellAnchor>
  <xdr:twoCellAnchor>
    <xdr:from>
      <xdr:col>5</xdr:col>
      <xdr:colOff>478118</xdr:colOff>
      <xdr:row>39</xdr:row>
      <xdr:rowOff>156882</xdr:rowOff>
    </xdr:from>
    <xdr:to>
      <xdr:col>10</xdr:col>
      <xdr:colOff>336177</xdr:colOff>
      <xdr:row>41</xdr:row>
      <xdr:rowOff>45357</xdr:rowOff>
    </xdr:to>
    <xdr:sp macro="" textlink="">
      <xdr:nvSpPr>
        <xdr:cNvPr id="32" name="Forma libre: forma 31">
          <a:extLst>
            <a:ext uri="{FF2B5EF4-FFF2-40B4-BE49-F238E27FC236}">
              <a16:creationId xmlns:a16="http://schemas.microsoft.com/office/drawing/2014/main" id="{3906067D-ED89-4F67-B6A2-91AEE050207E}"/>
            </a:ext>
          </a:extLst>
        </xdr:cNvPr>
        <xdr:cNvSpPr/>
      </xdr:nvSpPr>
      <xdr:spPr>
        <a:xfrm>
          <a:off x="3526118" y="9083168"/>
          <a:ext cx="3958345" cy="233189"/>
        </a:xfrm>
        <a:custGeom>
          <a:avLst/>
          <a:gdLst>
            <a:gd name="connsiteX0" fmla="*/ 3974353 w 3974353"/>
            <a:gd name="connsiteY0" fmla="*/ 0 h 377959"/>
            <a:gd name="connsiteX1" fmla="*/ 1733177 w 3974353"/>
            <a:gd name="connsiteY1" fmla="*/ 373529 h 377959"/>
            <a:gd name="connsiteX2" fmla="*/ 0 w 3974353"/>
            <a:gd name="connsiteY2" fmla="*/ 171823 h 377959"/>
          </a:gdLst>
          <a:ahLst/>
          <a:cxnLst>
            <a:cxn ang="0">
              <a:pos x="connsiteX0" y="connsiteY0"/>
            </a:cxn>
            <a:cxn ang="0">
              <a:pos x="connsiteX1" y="connsiteY1"/>
            </a:cxn>
            <a:cxn ang="0">
              <a:pos x="connsiteX2" y="connsiteY2"/>
            </a:cxn>
          </a:cxnLst>
          <a:rect l="l" t="t" r="r" b="b"/>
          <a:pathLst>
            <a:path w="3974353" h="377959">
              <a:moveTo>
                <a:pt x="3974353" y="0"/>
              </a:moveTo>
              <a:cubicBezTo>
                <a:pt x="3184961" y="172446"/>
                <a:pt x="2395569" y="344892"/>
                <a:pt x="1733177" y="373529"/>
              </a:cubicBezTo>
              <a:cubicBezTo>
                <a:pt x="1070785" y="402166"/>
                <a:pt x="535392" y="286994"/>
                <a:pt x="0" y="171823"/>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734786</xdr:colOff>
      <xdr:row>22</xdr:row>
      <xdr:rowOff>45358</xdr:rowOff>
    </xdr:from>
    <xdr:to>
      <xdr:col>10</xdr:col>
      <xdr:colOff>390071</xdr:colOff>
      <xdr:row>23</xdr:row>
      <xdr:rowOff>90714</xdr:rowOff>
    </xdr:to>
    <xdr:cxnSp macro="">
      <xdr:nvCxnSpPr>
        <xdr:cNvPr id="34" name="Conector recto de flecha 33">
          <a:extLst>
            <a:ext uri="{FF2B5EF4-FFF2-40B4-BE49-F238E27FC236}">
              <a16:creationId xmlns:a16="http://schemas.microsoft.com/office/drawing/2014/main" id="{649FDF4A-B215-48BB-8837-A43EC43026FE}"/>
            </a:ext>
          </a:extLst>
        </xdr:cNvPr>
        <xdr:cNvCxnSpPr/>
      </xdr:nvCxnSpPr>
      <xdr:spPr>
        <a:xfrm flipH="1">
          <a:off x="6994072" y="5642429"/>
          <a:ext cx="544285" cy="108856"/>
        </a:xfrm>
        <a:prstGeom prst="straightConnector1">
          <a:avLst/>
        </a:prstGeom>
        <a:noFill/>
        <a:ln w="6350" cap="flat" cmpd="sng" algn="ctr">
          <a:solidFill>
            <a:srgbClr val="0000FF"/>
          </a:solidFill>
          <a:prstDash val="dashDot"/>
          <a:miter lim="800000"/>
          <a:tailEnd type="triangle"/>
        </a:ln>
        <a:effectLst/>
      </xdr:spPr>
    </xdr:cxnSp>
    <xdr:clientData/>
  </xdr:twoCellAnchor>
  <xdr:twoCellAnchor>
    <xdr:from>
      <xdr:col>9</xdr:col>
      <xdr:colOff>798286</xdr:colOff>
      <xdr:row>38</xdr:row>
      <xdr:rowOff>36286</xdr:rowOff>
    </xdr:from>
    <xdr:to>
      <xdr:col>10</xdr:col>
      <xdr:colOff>390071</xdr:colOff>
      <xdr:row>39</xdr:row>
      <xdr:rowOff>81641</xdr:rowOff>
    </xdr:to>
    <xdr:cxnSp macro="">
      <xdr:nvCxnSpPr>
        <xdr:cNvPr id="44" name="Conector recto de flecha 43">
          <a:extLst>
            <a:ext uri="{FF2B5EF4-FFF2-40B4-BE49-F238E27FC236}">
              <a16:creationId xmlns:a16="http://schemas.microsoft.com/office/drawing/2014/main" id="{ABD22CC8-D513-400D-B2E2-CDF37EFBDCFE}"/>
            </a:ext>
          </a:extLst>
        </xdr:cNvPr>
        <xdr:cNvCxnSpPr/>
      </xdr:nvCxnSpPr>
      <xdr:spPr>
        <a:xfrm flipH="1">
          <a:off x="7057572" y="8880929"/>
          <a:ext cx="480785" cy="126998"/>
        </a:xfrm>
        <a:prstGeom prst="straightConnector1">
          <a:avLst/>
        </a:prstGeom>
        <a:noFill/>
        <a:ln w="6350" cap="flat" cmpd="sng" algn="ctr">
          <a:solidFill>
            <a:srgbClr val="0000FF"/>
          </a:solidFill>
          <a:prstDash val="dashDot"/>
          <a:miter lim="800000"/>
          <a:tailEnd type="triangle"/>
        </a:ln>
        <a:effectLst/>
      </xdr:spPr>
    </xdr:cxnSp>
    <xdr:clientData/>
  </xdr:twoCellAnchor>
  <xdr:twoCellAnchor>
    <xdr:from>
      <xdr:col>7</xdr:col>
      <xdr:colOff>616857</xdr:colOff>
      <xdr:row>21</xdr:row>
      <xdr:rowOff>99786</xdr:rowOff>
    </xdr:from>
    <xdr:to>
      <xdr:col>10</xdr:col>
      <xdr:colOff>199570</xdr:colOff>
      <xdr:row>24</xdr:row>
      <xdr:rowOff>36286</xdr:rowOff>
    </xdr:to>
    <xdr:sp macro="" textlink="">
      <xdr:nvSpPr>
        <xdr:cNvPr id="45" name="Forma libre: forma 44">
          <a:extLst>
            <a:ext uri="{FF2B5EF4-FFF2-40B4-BE49-F238E27FC236}">
              <a16:creationId xmlns:a16="http://schemas.microsoft.com/office/drawing/2014/main" id="{3EC6427F-3C65-4511-A7CA-D20B4FAA5830}"/>
            </a:ext>
          </a:extLst>
        </xdr:cNvPr>
        <xdr:cNvSpPr/>
      </xdr:nvSpPr>
      <xdr:spPr>
        <a:xfrm>
          <a:off x="5043714" y="5533572"/>
          <a:ext cx="2304142" cy="326571"/>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635000</xdr:colOff>
      <xdr:row>37</xdr:row>
      <xdr:rowOff>90714</xdr:rowOff>
    </xdr:from>
    <xdr:to>
      <xdr:col>10</xdr:col>
      <xdr:colOff>281214</xdr:colOff>
      <xdr:row>40</xdr:row>
      <xdr:rowOff>99785</xdr:rowOff>
    </xdr:to>
    <xdr:sp macro="" textlink="">
      <xdr:nvSpPr>
        <xdr:cNvPr id="46" name="Forma libre: forma 45">
          <a:extLst>
            <a:ext uri="{FF2B5EF4-FFF2-40B4-BE49-F238E27FC236}">
              <a16:creationId xmlns:a16="http://schemas.microsoft.com/office/drawing/2014/main" id="{7819B24B-C22B-4286-8F51-C12ED2727B0F}"/>
            </a:ext>
          </a:extLst>
        </xdr:cNvPr>
        <xdr:cNvSpPr/>
      </xdr:nvSpPr>
      <xdr:spPr>
        <a:xfrm>
          <a:off x="5061857" y="8772071"/>
          <a:ext cx="2367643" cy="417285"/>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9070</xdr:colOff>
      <xdr:row>94</xdr:row>
      <xdr:rowOff>99786</xdr:rowOff>
    </xdr:from>
    <xdr:to>
      <xdr:col>28</xdr:col>
      <xdr:colOff>190499</xdr:colOff>
      <xdr:row>110</xdr:row>
      <xdr:rowOff>45356</xdr:rowOff>
    </xdr:to>
    <xdr:sp macro="" textlink="">
      <xdr:nvSpPr>
        <xdr:cNvPr id="47" name="Forma libre: forma 46">
          <a:extLst>
            <a:ext uri="{FF2B5EF4-FFF2-40B4-BE49-F238E27FC236}">
              <a16:creationId xmlns:a16="http://schemas.microsoft.com/office/drawing/2014/main" id="{139C1D6F-5639-435B-8786-D70151CF11E1}"/>
            </a:ext>
          </a:extLst>
        </xdr:cNvPr>
        <xdr:cNvSpPr/>
      </xdr:nvSpPr>
      <xdr:spPr>
        <a:xfrm>
          <a:off x="4435927" y="19050000"/>
          <a:ext cx="18024929" cy="2621642"/>
        </a:xfrm>
        <a:custGeom>
          <a:avLst/>
          <a:gdLst>
            <a:gd name="connsiteX0" fmla="*/ 0 w 17907000"/>
            <a:gd name="connsiteY0" fmla="*/ 3603625 h 3603625"/>
            <a:gd name="connsiteX1" fmla="*/ 14144625 w 17907000"/>
            <a:gd name="connsiteY1" fmla="*/ 2444750 h 3603625"/>
            <a:gd name="connsiteX2" fmla="*/ 17907000 w 17907000"/>
            <a:gd name="connsiteY2" fmla="*/ 0 h 3603625"/>
          </a:gdLst>
          <a:ahLst/>
          <a:cxnLst>
            <a:cxn ang="0">
              <a:pos x="connsiteX0" y="connsiteY0"/>
            </a:cxn>
            <a:cxn ang="0">
              <a:pos x="connsiteX1" y="connsiteY1"/>
            </a:cxn>
            <a:cxn ang="0">
              <a:pos x="connsiteX2" y="connsiteY2"/>
            </a:cxn>
          </a:cxnLst>
          <a:rect l="l" t="t" r="r" b="b"/>
          <a:pathLst>
            <a:path w="17907000" h="3603625">
              <a:moveTo>
                <a:pt x="0" y="3603625"/>
              </a:moveTo>
              <a:cubicBezTo>
                <a:pt x="5580062" y="3324489"/>
                <a:pt x="11160125" y="3045354"/>
                <a:pt x="14144625" y="2444750"/>
              </a:cubicBezTo>
              <a:cubicBezTo>
                <a:pt x="17129125" y="1844146"/>
                <a:pt x="17518062" y="922073"/>
                <a:pt x="1790700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0</xdr:colOff>
      <xdr:row>126</xdr:row>
      <xdr:rowOff>1</xdr:rowOff>
    </xdr:from>
    <xdr:to>
      <xdr:col>28</xdr:col>
      <xdr:colOff>181429</xdr:colOff>
      <xdr:row>141</xdr:row>
      <xdr:rowOff>45358</xdr:rowOff>
    </xdr:to>
    <xdr:sp macro="" textlink="">
      <xdr:nvSpPr>
        <xdr:cNvPr id="48" name="Forma libre: forma 47">
          <a:extLst>
            <a:ext uri="{FF2B5EF4-FFF2-40B4-BE49-F238E27FC236}">
              <a16:creationId xmlns:a16="http://schemas.microsoft.com/office/drawing/2014/main" id="{FB09A4BD-48B0-4441-B66E-749F217AE6DB}"/>
            </a:ext>
          </a:extLst>
        </xdr:cNvPr>
        <xdr:cNvSpPr/>
      </xdr:nvSpPr>
      <xdr:spPr>
        <a:xfrm>
          <a:off x="4426857" y="24628930"/>
          <a:ext cx="18024929" cy="2558142"/>
        </a:xfrm>
        <a:custGeom>
          <a:avLst/>
          <a:gdLst>
            <a:gd name="connsiteX0" fmla="*/ 0 w 17907000"/>
            <a:gd name="connsiteY0" fmla="*/ 3603625 h 3603625"/>
            <a:gd name="connsiteX1" fmla="*/ 14144625 w 17907000"/>
            <a:gd name="connsiteY1" fmla="*/ 2444750 h 3603625"/>
            <a:gd name="connsiteX2" fmla="*/ 17907000 w 17907000"/>
            <a:gd name="connsiteY2" fmla="*/ 0 h 3603625"/>
          </a:gdLst>
          <a:ahLst/>
          <a:cxnLst>
            <a:cxn ang="0">
              <a:pos x="connsiteX0" y="connsiteY0"/>
            </a:cxn>
            <a:cxn ang="0">
              <a:pos x="connsiteX1" y="connsiteY1"/>
            </a:cxn>
            <a:cxn ang="0">
              <a:pos x="connsiteX2" y="connsiteY2"/>
            </a:cxn>
          </a:cxnLst>
          <a:rect l="l" t="t" r="r" b="b"/>
          <a:pathLst>
            <a:path w="17907000" h="3603625">
              <a:moveTo>
                <a:pt x="0" y="3603625"/>
              </a:moveTo>
              <a:cubicBezTo>
                <a:pt x="5580062" y="3324489"/>
                <a:pt x="11160125" y="3045354"/>
                <a:pt x="14144625" y="2444750"/>
              </a:cubicBezTo>
              <a:cubicBezTo>
                <a:pt x="17129125" y="1844146"/>
                <a:pt x="17518062" y="922073"/>
                <a:pt x="1790700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0</xdr:colOff>
      <xdr:row>158</xdr:row>
      <xdr:rowOff>99789</xdr:rowOff>
    </xdr:from>
    <xdr:to>
      <xdr:col>28</xdr:col>
      <xdr:colOff>181429</xdr:colOff>
      <xdr:row>174</xdr:row>
      <xdr:rowOff>45358</xdr:rowOff>
    </xdr:to>
    <xdr:sp macro="" textlink="">
      <xdr:nvSpPr>
        <xdr:cNvPr id="49" name="Forma libre: forma 48">
          <a:extLst>
            <a:ext uri="{FF2B5EF4-FFF2-40B4-BE49-F238E27FC236}">
              <a16:creationId xmlns:a16="http://schemas.microsoft.com/office/drawing/2014/main" id="{4343487B-C3FF-4130-B144-3A0123E65B06}"/>
            </a:ext>
          </a:extLst>
        </xdr:cNvPr>
        <xdr:cNvSpPr/>
      </xdr:nvSpPr>
      <xdr:spPr>
        <a:xfrm>
          <a:off x="4426857" y="30543503"/>
          <a:ext cx="18024929" cy="2621641"/>
        </a:xfrm>
        <a:custGeom>
          <a:avLst/>
          <a:gdLst>
            <a:gd name="connsiteX0" fmla="*/ 0 w 17907000"/>
            <a:gd name="connsiteY0" fmla="*/ 3603625 h 3603625"/>
            <a:gd name="connsiteX1" fmla="*/ 14144625 w 17907000"/>
            <a:gd name="connsiteY1" fmla="*/ 2444750 h 3603625"/>
            <a:gd name="connsiteX2" fmla="*/ 17907000 w 17907000"/>
            <a:gd name="connsiteY2" fmla="*/ 0 h 3603625"/>
          </a:gdLst>
          <a:ahLst/>
          <a:cxnLst>
            <a:cxn ang="0">
              <a:pos x="connsiteX0" y="connsiteY0"/>
            </a:cxn>
            <a:cxn ang="0">
              <a:pos x="connsiteX1" y="connsiteY1"/>
            </a:cxn>
            <a:cxn ang="0">
              <a:pos x="connsiteX2" y="connsiteY2"/>
            </a:cxn>
          </a:cxnLst>
          <a:rect l="l" t="t" r="r" b="b"/>
          <a:pathLst>
            <a:path w="17907000" h="3603625">
              <a:moveTo>
                <a:pt x="0" y="3603625"/>
              </a:moveTo>
              <a:cubicBezTo>
                <a:pt x="5580062" y="3324489"/>
                <a:pt x="11160125" y="3045354"/>
                <a:pt x="14144625" y="2444750"/>
              </a:cubicBezTo>
              <a:cubicBezTo>
                <a:pt x="17129125" y="1844146"/>
                <a:pt x="17518062" y="922073"/>
                <a:pt x="1790700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662215</xdr:colOff>
      <xdr:row>88</xdr:row>
      <xdr:rowOff>117928</xdr:rowOff>
    </xdr:from>
    <xdr:to>
      <xdr:col>11</xdr:col>
      <xdr:colOff>408215</xdr:colOff>
      <xdr:row>103</xdr:row>
      <xdr:rowOff>27214</xdr:rowOff>
    </xdr:to>
    <xdr:cxnSp macro="">
      <xdr:nvCxnSpPr>
        <xdr:cNvPr id="50" name="Conector recto de flecha 49">
          <a:extLst>
            <a:ext uri="{FF2B5EF4-FFF2-40B4-BE49-F238E27FC236}">
              <a16:creationId xmlns:a16="http://schemas.microsoft.com/office/drawing/2014/main" id="{16C4FD89-3CDF-4D81-88CC-D64D02436FDC}"/>
            </a:ext>
          </a:extLst>
        </xdr:cNvPr>
        <xdr:cNvCxnSpPr/>
      </xdr:nvCxnSpPr>
      <xdr:spPr>
        <a:xfrm>
          <a:off x="5089072" y="17952357"/>
          <a:ext cx="3410857" cy="2376714"/>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707571</xdr:colOff>
      <xdr:row>118</xdr:row>
      <xdr:rowOff>127000</xdr:rowOff>
    </xdr:from>
    <xdr:to>
      <xdr:col>11</xdr:col>
      <xdr:colOff>308429</xdr:colOff>
      <xdr:row>134</xdr:row>
      <xdr:rowOff>72572</xdr:rowOff>
    </xdr:to>
    <xdr:cxnSp macro="">
      <xdr:nvCxnSpPr>
        <xdr:cNvPr id="51" name="Conector recto de flecha 50">
          <a:extLst>
            <a:ext uri="{FF2B5EF4-FFF2-40B4-BE49-F238E27FC236}">
              <a16:creationId xmlns:a16="http://schemas.microsoft.com/office/drawing/2014/main" id="{4A2BD083-CA43-40B4-92E0-A12AF31C59CB}"/>
            </a:ext>
          </a:extLst>
        </xdr:cNvPr>
        <xdr:cNvCxnSpPr/>
      </xdr:nvCxnSpPr>
      <xdr:spPr>
        <a:xfrm>
          <a:off x="5134428" y="23413357"/>
          <a:ext cx="3265715" cy="2576286"/>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698500</xdr:colOff>
      <xdr:row>151</xdr:row>
      <xdr:rowOff>90715</xdr:rowOff>
    </xdr:from>
    <xdr:to>
      <xdr:col>11</xdr:col>
      <xdr:colOff>290286</xdr:colOff>
      <xdr:row>167</xdr:row>
      <xdr:rowOff>18143</xdr:rowOff>
    </xdr:to>
    <xdr:cxnSp macro="">
      <xdr:nvCxnSpPr>
        <xdr:cNvPr id="52" name="Conector recto de flecha 51">
          <a:extLst>
            <a:ext uri="{FF2B5EF4-FFF2-40B4-BE49-F238E27FC236}">
              <a16:creationId xmlns:a16="http://schemas.microsoft.com/office/drawing/2014/main" id="{71AF02E9-1967-48D4-B28C-E7DBD468C30B}"/>
            </a:ext>
          </a:extLst>
        </xdr:cNvPr>
        <xdr:cNvCxnSpPr/>
      </xdr:nvCxnSpPr>
      <xdr:spPr>
        <a:xfrm>
          <a:off x="5125357" y="29318858"/>
          <a:ext cx="3256643" cy="2558142"/>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126093</xdr:colOff>
      <xdr:row>82</xdr:row>
      <xdr:rowOff>205921</xdr:rowOff>
    </xdr:from>
    <xdr:to>
      <xdr:col>40</xdr:col>
      <xdr:colOff>525235</xdr:colOff>
      <xdr:row>95</xdr:row>
      <xdr:rowOff>69850</xdr:rowOff>
    </xdr:to>
    <xdr:graphicFrame macro="">
      <xdr:nvGraphicFramePr>
        <xdr:cNvPr id="4" name="Gráfico 3">
          <a:extLst>
            <a:ext uri="{FF2B5EF4-FFF2-40B4-BE49-F238E27FC236}">
              <a16:creationId xmlns:a16="http://schemas.microsoft.com/office/drawing/2014/main" id="{F37A81E9-4837-2E28-0FE2-F6C0BA437F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34</xdr:col>
      <xdr:colOff>181963</xdr:colOff>
      <xdr:row>113</xdr:row>
      <xdr:rowOff>163607</xdr:rowOff>
    </xdr:from>
    <xdr:to>
      <xdr:col>40</xdr:col>
      <xdr:colOff>662747</xdr:colOff>
      <xdr:row>127</xdr:row>
      <xdr:rowOff>121663</xdr:rowOff>
    </xdr:to>
    <xdr:graphicFrame macro="">
      <xdr:nvGraphicFramePr>
        <xdr:cNvPr id="7" name="Gráfico 6">
          <a:extLst>
            <a:ext uri="{FF2B5EF4-FFF2-40B4-BE49-F238E27FC236}">
              <a16:creationId xmlns:a16="http://schemas.microsoft.com/office/drawing/2014/main" id="{BE3910E3-256F-3E43-C561-E1284821A7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20</xdr:col>
      <xdr:colOff>335642</xdr:colOff>
      <xdr:row>39</xdr:row>
      <xdr:rowOff>33936</xdr:rowOff>
    </xdr:from>
    <xdr:to>
      <xdr:col>27</xdr:col>
      <xdr:colOff>144075</xdr:colOff>
      <xdr:row>59</xdr:row>
      <xdr:rowOff>92314</xdr:rowOff>
    </xdr:to>
    <xdr:graphicFrame macro="">
      <xdr:nvGraphicFramePr>
        <xdr:cNvPr id="8" name="Gráfico 7">
          <a:extLst>
            <a:ext uri="{FF2B5EF4-FFF2-40B4-BE49-F238E27FC236}">
              <a16:creationId xmlns:a16="http://schemas.microsoft.com/office/drawing/2014/main" id="{795F2517-774E-1842-0A23-ABCF346373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563770</xdr:colOff>
      <xdr:row>12</xdr:row>
      <xdr:rowOff>82826</xdr:rowOff>
    </xdr:from>
    <xdr:to>
      <xdr:col>10</xdr:col>
      <xdr:colOff>179828</xdr:colOff>
      <xdr:row>13</xdr:row>
      <xdr:rowOff>74544</xdr:rowOff>
    </xdr:to>
    <xdr:cxnSp macro="">
      <xdr:nvCxnSpPr>
        <xdr:cNvPr id="3" name="Conector recto de flecha 2">
          <a:extLst>
            <a:ext uri="{FF2B5EF4-FFF2-40B4-BE49-F238E27FC236}">
              <a16:creationId xmlns:a16="http://schemas.microsoft.com/office/drawing/2014/main" id="{48FC3C30-EA43-425A-B638-E95D9C47C91F}"/>
            </a:ext>
          </a:extLst>
        </xdr:cNvPr>
        <xdr:cNvCxnSpPr/>
      </xdr:nvCxnSpPr>
      <xdr:spPr>
        <a:xfrm flipV="1">
          <a:off x="4634120" y="3530876"/>
          <a:ext cx="397565" cy="1536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572057</xdr:colOff>
      <xdr:row>13</xdr:row>
      <xdr:rowOff>82822</xdr:rowOff>
    </xdr:from>
    <xdr:to>
      <xdr:col>10</xdr:col>
      <xdr:colOff>188680</xdr:colOff>
      <xdr:row>14</xdr:row>
      <xdr:rowOff>74540</xdr:rowOff>
    </xdr:to>
    <xdr:cxnSp macro="">
      <xdr:nvCxnSpPr>
        <xdr:cNvPr id="4" name="Conector recto de flecha 3">
          <a:extLst>
            <a:ext uri="{FF2B5EF4-FFF2-40B4-BE49-F238E27FC236}">
              <a16:creationId xmlns:a16="http://schemas.microsoft.com/office/drawing/2014/main" id="{1A0F38AA-E6A3-4E6E-A233-7EDCB614BC1A}"/>
            </a:ext>
          </a:extLst>
        </xdr:cNvPr>
        <xdr:cNvCxnSpPr/>
      </xdr:nvCxnSpPr>
      <xdr:spPr>
        <a:xfrm flipV="1">
          <a:off x="4642407" y="3692797"/>
          <a:ext cx="397565" cy="1536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572046</xdr:colOff>
      <xdr:row>14</xdr:row>
      <xdr:rowOff>99400</xdr:rowOff>
    </xdr:from>
    <xdr:to>
      <xdr:col>10</xdr:col>
      <xdr:colOff>188669</xdr:colOff>
      <xdr:row>15</xdr:row>
      <xdr:rowOff>91117</xdr:rowOff>
    </xdr:to>
    <xdr:cxnSp macro="">
      <xdr:nvCxnSpPr>
        <xdr:cNvPr id="5" name="Conector recto de flecha 4">
          <a:extLst>
            <a:ext uri="{FF2B5EF4-FFF2-40B4-BE49-F238E27FC236}">
              <a16:creationId xmlns:a16="http://schemas.microsoft.com/office/drawing/2014/main" id="{C6463F53-CAA2-4DE8-BE7C-70417BB02833}"/>
            </a:ext>
          </a:extLst>
        </xdr:cNvPr>
        <xdr:cNvCxnSpPr/>
      </xdr:nvCxnSpPr>
      <xdr:spPr>
        <a:xfrm flipV="1">
          <a:off x="4642396" y="3871300"/>
          <a:ext cx="397565" cy="1536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710924</xdr:colOff>
      <xdr:row>12</xdr:row>
      <xdr:rowOff>57977</xdr:rowOff>
    </xdr:from>
    <xdr:to>
      <xdr:col>11</xdr:col>
      <xdr:colOff>32951</xdr:colOff>
      <xdr:row>13</xdr:row>
      <xdr:rowOff>66260</xdr:rowOff>
    </xdr:to>
    <xdr:sp macro="" textlink="">
      <xdr:nvSpPr>
        <xdr:cNvPr id="6" name="Flecha curvada hacia la izquierda 5">
          <a:extLst>
            <a:ext uri="{FF2B5EF4-FFF2-40B4-BE49-F238E27FC236}">
              <a16:creationId xmlns:a16="http://schemas.microsoft.com/office/drawing/2014/main" id="{7845C0DE-0B39-4D68-9DE5-BE8CB955E06A}"/>
            </a:ext>
          </a:extLst>
        </xdr:cNvPr>
        <xdr:cNvSpPr/>
      </xdr:nvSpPr>
      <xdr:spPr>
        <a:xfrm>
          <a:off x="5536924" y="3506027"/>
          <a:ext cx="144532" cy="170208"/>
        </a:xfrm>
        <a:prstGeom prst="curvedLeftArrow">
          <a:avLst/>
        </a:prstGeom>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10</xdr:col>
      <xdr:colOff>727490</xdr:colOff>
      <xdr:row>13</xdr:row>
      <xdr:rowOff>99389</xdr:rowOff>
    </xdr:from>
    <xdr:to>
      <xdr:col>11</xdr:col>
      <xdr:colOff>32636</xdr:colOff>
      <xdr:row>14</xdr:row>
      <xdr:rowOff>99384</xdr:rowOff>
    </xdr:to>
    <xdr:sp macro="" textlink="">
      <xdr:nvSpPr>
        <xdr:cNvPr id="7" name="Flecha curvada hacia la izquierda 6">
          <a:extLst>
            <a:ext uri="{FF2B5EF4-FFF2-40B4-BE49-F238E27FC236}">
              <a16:creationId xmlns:a16="http://schemas.microsoft.com/office/drawing/2014/main" id="{ABE57335-944B-488B-A43C-527986C7C32F}"/>
            </a:ext>
          </a:extLst>
        </xdr:cNvPr>
        <xdr:cNvSpPr/>
      </xdr:nvSpPr>
      <xdr:spPr>
        <a:xfrm>
          <a:off x="5553490" y="3709364"/>
          <a:ext cx="127951" cy="161920"/>
        </a:xfrm>
        <a:prstGeom prst="curvedLeftArrow">
          <a:avLst/>
        </a:prstGeom>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10</xdr:col>
      <xdr:colOff>727485</xdr:colOff>
      <xdr:row>14</xdr:row>
      <xdr:rowOff>124236</xdr:rowOff>
    </xdr:from>
    <xdr:to>
      <xdr:col>11</xdr:col>
      <xdr:colOff>32631</xdr:colOff>
      <xdr:row>15</xdr:row>
      <xdr:rowOff>124230</xdr:rowOff>
    </xdr:to>
    <xdr:sp macro="" textlink="">
      <xdr:nvSpPr>
        <xdr:cNvPr id="8" name="Flecha curvada hacia la izquierda 7">
          <a:extLst>
            <a:ext uri="{FF2B5EF4-FFF2-40B4-BE49-F238E27FC236}">
              <a16:creationId xmlns:a16="http://schemas.microsoft.com/office/drawing/2014/main" id="{F5A98AF4-A68F-4939-8886-E642AFE36102}"/>
            </a:ext>
          </a:extLst>
        </xdr:cNvPr>
        <xdr:cNvSpPr/>
      </xdr:nvSpPr>
      <xdr:spPr>
        <a:xfrm>
          <a:off x="5553485" y="3896136"/>
          <a:ext cx="127951" cy="161919"/>
        </a:xfrm>
        <a:prstGeom prst="curvedLeftArrow">
          <a:avLst/>
        </a:prstGeom>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5</xdr:col>
      <xdr:colOff>124241</xdr:colOff>
      <xdr:row>57</xdr:row>
      <xdr:rowOff>149087</xdr:rowOff>
    </xdr:from>
    <xdr:to>
      <xdr:col>5</xdr:col>
      <xdr:colOff>441861</xdr:colOff>
      <xdr:row>59</xdr:row>
      <xdr:rowOff>16566</xdr:rowOff>
    </xdr:to>
    <xdr:sp macro="" textlink="">
      <xdr:nvSpPr>
        <xdr:cNvPr id="9" name="Más 8">
          <a:extLst>
            <a:ext uri="{FF2B5EF4-FFF2-40B4-BE49-F238E27FC236}">
              <a16:creationId xmlns:a16="http://schemas.microsoft.com/office/drawing/2014/main" id="{37F613EB-2EB6-4353-BE03-2C1E2F1C2AC0}"/>
            </a:ext>
          </a:extLst>
        </xdr:cNvPr>
        <xdr:cNvSpPr/>
      </xdr:nvSpPr>
      <xdr:spPr>
        <a:xfrm>
          <a:off x="2048291" y="10540862"/>
          <a:ext cx="298174" cy="191329"/>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7</xdr:col>
      <xdr:colOff>229979</xdr:colOff>
      <xdr:row>57</xdr:row>
      <xdr:rowOff>140804</xdr:rowOff>
    </xdr:from>
    <xdr:to>
      <xdr:col>7</xdr:col>
      <xdr:colOff>482494</xdr:colOff>
      <xdr:row>59</xdr:row>
      <xdr:rowOff>33131</xdr:rowOff>
    </xdr:to>
    <xdr:sp macro="" textlink="">
      <xdr:nvSpPr>
        <xdr:cNvPr id="10" name="Igual que 9">
          <a:extLst>
            <a:ext uri="{FF2B5EF4-FFF2-40B4-BE49-F238E27FC236}">
              <a16:creationId xmlns:a16="http://schemas.microsoft.com/office/drawing/2014/main" id="{A35DACC1-F6C7-47D2-A216-60AD7C25E848}"/>
            </a:ext>
          </a:extLst>
        </xdr:cNvPr>
        <xdr:cNvSpPr/>
      </xdr:nvSpPr>
      <xdr:spPr>
        <a:xfrm>
          <a:off x="3433554" y="10532579"/>
          <a:ext cx="240197" cy="216177"/>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20</xdr:col>
      <xdr:colOff>81642</xdr:colOff>
      <xdr:row>39</xdr:row>
      <xdr:rowOff>21772</xdr:rowOff>
    </xdr:from>
    <xdr:to>
      <xdr:col>26</xdr:col>
      <xdr:colOff>743857</xdr:colOff>
      <xdr:row>56</xdr:row>
      <xdr:rowOff>97065</xdr:rowOff>
    </xdr:to>
    <xdr:graphicFrame macro="">
      <xdr:nvGraphicFramePr>
        <xdr:cNvPr id="1271873" name="Gráfico 1">
          <a:extLst>
            <a:ext uri="{FF2B5EF4-FFF2-40B4-BE49-F238E27FC236}">
              <a16:creationId xmlns:a16="http://schemas.microsoft.com/office/drawing/2014/main" id="{03E3D566-2247-4BC8-923D-FE8A21A000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81641</xdr:colOff>
      <xdr:row>127</xdr:row>
      <xdr:rowOff>54427</xdr:rowOff>
    </xdr:from>
    <xdr:to>
      <xdr:col>9</xdr:col>
      <xdr:colOff>435428</xdr:colOff>
      <xdr:row>136</xdr:row>
      <xdr:rowOff>90713</xdr:rowOff>
    </xdr:to>
    <xdr:graphicFrame macro="">
      <xdr:nvGraphicFramePr>
        <xdr:cNvPr id="11" name="Gráfico 10">
          <a:extLst>
            <a:ext uri="{FF2B5EF4-FFF2-40B4-BE49-F238E27FC236}">
              <a16:creationId xmlns:a16="http://schemas.microsoft.com/office/drawing/2014/main" id="{220A3815-61B9-4F5B-986E-264B05917C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99786</xdr:colOff>
      <xdr:row>97</xdr:row>
      <xdr:rowOff>108857</xdr:rowOff>
    </xdr:from>
    <xdr:to>
      <xdr:col>9</xdr:col>
      <xdr:colOff>653143</xdr:colOff>
      <xdr:row>105</xdr:row>
      <xdr:rowOff>99786</xdr:rowOff>
    </xdr:to>
    <xdr:graphicFrame macro="">
      <xdr:nvGraphicFramePr>
        <xdr:cNvPr id="12" name="Gráfico 11">
          <a:extLst>
            <a:ext uri="{FF2B5EF4-FFF2-40B4-BE49-F238E27FC236}">
              <a16:creationId xmlns:a16="http://schemas.microsoft.com/office/drawing/2014/main" id="{FDEE7B1C-AA5F-4CC4-B407-2BADDB1105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27</xdr:col>
      <xdr:colOff>403910</xdr:colOff>
      <xdr:row>39</xdr:row>
      <xdr:rowOff>81643</xdr:rowOff>
    </xdr:from>
    <xdr:to>
      <xdr:col>36</xdr:col>
      <xdr:colOff>198666</xdr:colOff>
      <xdr:row>54</xdr:row>
      <xdr:rowOff>58164</xdr:rowOff>
    </xdr:to>
    <xdr:pic>
      <xdr:nvPicPr>
        <xdr:cNvPr id="22" name="Imagen 21">
          <a:extLst>
            <a:ext uri="{FF2B5EF4-FFF2-40B4-BE49-F238E27FC236}">
              <a16:creationId xmlns:a16="http://schemas.microsoft.com/office/drawing/2014/main" id="{79F1F7B0-EB68-4FE0-859C-D7433AF77F1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159339" y="8735786"/>
          <a:ext cx="5754684" cy="279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444503</xdr:colOff>
      <xdr:row>1</xdr:row>
      <xdr:rowOff>18146</xdr:rowOff>
    </xdr:from>
    <xdr:to>
      <xdr:col>14</xdr:col>
      <xdr:colOff>426358</xdr:colOff>
      <xdr:row>4</xdr:row>
      <xdr:rowOff>321889</xdr:rowOff>
    </xdr:to>
    <xdr:pic>
      <xdr:nvPicPr>
        <xdr:cNvPr id="23" name="Imagen 22">
          <a:extLst>
            <a:ext uri="{FF2B5EF4-FFF2-40B4-BE49-F238E27FC236}">
              <a16:creationId xmlns:a16="http://schemas.microsoft.com/office/drawing/2014/main" id="{67CB2BB9-09E4-4922-BE13-CEDD9E81CC8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44503" y="254003"/>
          <a:ext cx="10477498" cy="1782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81642</xdr:colOff>
      <xdr:row>57</xdr:row>
      <xdr:rowOff>84365</xdr:rowOff>
    </xdr:from>
    <xdr:to>
      <xdr:col>26</xdr:col>
      <xdr:colOff>680357</xdr:colOff>
      <xdr:row>75</xdr:row>
      <xdr:rowOff>81643</xdr:rowOff>
    </xdr:to>
    <xdr:graphicFrame macro="">
      <xdr:nvGraphicFramePr>
        <xdr:cNvPr id="13" name="Gráfico 12">
          <a:extLst>
            <a:ext uri="{FF2B5EF4-FFF2-40B4-BE49-F238E27FC236}">
              <a16:creationId xmlns:a16="http://schemas.microsoft.com/office/drawing/2014/main" id="{B8A19D53-434A-4F85-A2D3-4FA2C83A1A3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834571</xdr:colOff>
      <xdr:row>83</xdr:row>
      <xdr:rowOff>72571</xdr:rowOff>
    </xdr:from>
    <xdr:to>
      <xdr:col>12</xdr:col>
      <xdr:colOff>371928</xdr:colOff>
      <xdr:row>95</xdr:row>
      <xdr:rowOff>127000</xdr:rowOff>
    </xdr:to>
    <xdr:sp macro="" textlink="">
      <xdr:nvSpPr>
        <xdr:cNvPr id="30" name="Forma libre: forma 29">
          <a:extLst>
            <a:ext uri="{FF2B5EF4-FFF2-40B4-BE49-F238E27FC236}">
              <a16:creationId xmlns:a16="http://schemas.microsoft.com/office/drawing/2014/main" id="{5B013907-DC1C-454C-B930-D792941EF24E}"/>
            </a:ext>
          </a:extLst>
        </xdr:cNvPr>
        <xdr:cNvSpPr/>
      </xdr:nvSpPr>
      <xdr:spPr>
        <a:xfrm>
          <a:off x="7964714" y="17380857"/>
          <a:ext cx="1378857" cy="2022929"/>
        </a:xfrm>
        <a:custGeom>
          <a:avLst/>
          <a:gdLst>
            <a:gd name="connsiteX0" fmla="*/ 0 w 2340450"/>
            <a:gd name="connsiteY0" fmla="*/ 0 h 2173033"/>
            <a:gd name="connsiteX1" fmla="*/ 2276928 w 2340450"/>
            <a:gd name="connsiteY1" fmla="*/ 979715 h 2173033"/>
            <a:gd name="connsiteX2" fmla="*/ 1705428 w 2340450"/>
            <a:gd name="connsiteY2" fmla="*/ 2068286 h 2173033"/>
            <a:gd name="connsiteX3" fmla="*/ 1678214 w 2340450"/>
            <a:gd name="connsiteY3" fmla="*/ 2068286 h 2173033"/>
          </a:gdLst>
          <a:ahLst/>
          <a:cxnLst>
            <a:cxn ang="0">
              <a:pos x="connsiteX0" y="connsiteY0"/>
            </a:cxn>
            <a:cxn ang="0">
              <a:pos x="connsiteX1" y="connsiteY1"/>
            </a:cxn>
            <a:cxn ang="0">
              <a:pos x="connsiteX2" y="connsiteY2"/>
            </a:cxn>
            <a:cxn ang="0">
              <a:pos x="connsiteX3" y="connsiteY3"/>
            </a:cxn>
          </a:cxnLst>
          <a:rect l="l" t="t" r="r" b="b"/>
          <a:pathLst>
            <a:path w="2340450" h="2173033">
              <a:moveTo>
                <a:pt x="0" y="0"/>
              </a:moveTo>
              <a:cubicBezTo>
                <a:pt x="996345" y="317500"/>
                <a:pt x="1992690" y="635001"/>
                <a:pt x="2276928" y="979715"/>
              </a:cubicBezTo>
              <a:cubicBezTo>
                <a:pt x="2561166" y="1324429"/>
                <a:pt x="1805214" y="1886858"/>
                <a:pt x="1705428" y="2068286"/>
              </a:cubicBezTo>
              <a:cubicBezTo>
                <a:pt x="1605642" y="2249714"/>
                <a:pt x="1641928" y="2159000"/>
                <a:pt x="1678214" y="2068286"/>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10</xdr:col>
      <xdr:colOff>825500</xdr:colOff>
      <xdr:row>114</xdr:row>
      <xdr:rowOff>90714</xdr:rowOff>
    </xdr:from>
    <xdr:to>
      <xdr:col>12</xdr:col>
      <xdr:colOff>353786</xdr:colOff>
      <xdr:row>127</xdr:row>
      <xdr:rowOff>9072</xdr:rowOff>
    </xdr:to>
    <xdr:sp macro="" textlink="">
      <xdr:nvSpPr>
        <xdr:cNvPr id="31" name="Forma libre: forma 30">
          <a:extLst>
            <a:ext uri="{FF2B5EF4-FFF2-40B4-BE49-F238E27FC236}">
              <a16:creationId xmlns:a16="http://schemas.microsoft.com/office/drawing/2014/main" id="{8E41FA95-1DAC-4B09-8069-83FF6CECD1D6}"/>
            </a:ext>
          </a:extLst>
        </xdr:cNvPr>
        <xdr:cNvSpPr/>
      </xdr:nvSpPr>
      <xdr:spPr>
        <a:xfrm>
          <a:off x="7955643" y="23014214"/>
          <a:ext cx="1369786" cy="2059215"/>
        </a:xfrm>
        <a:custGeom>
          <a:avLst/>
          <a:gdLst>
            <a:gd name="connsiteX0" fmla="*/ 0 w 2392797"/>
            <a:gd name="connsiteY0" fmla="*/ 0 h 2068286"/>
            <a:gd name="connsiteX1" fmla="*/ 2304142 w 2392797"/>
            <a:gd name="connsiteY1" fmla="*/ 952500 h 2068286"/>
            <a:gd name="connsiteX2" fmla="*/ 1696357 w 2392797"/>
            <a:gd name="connsiteY2" fmla="*/ 2068286 h 2068286"/>
          </a:gdLst>
          <a:ahLst/>
          <a:cxnLst>
            <a:cxn ang="0">
              <a:pos x="connsiteX0" y="connsiteY0"/>
            </a:cxn>
            <a:cxn ang="0">
              <a:pos x="connsiteX1" y="connsiteY1"/>
            </a:cxn>
            <a:cxn ang="0">
              <a:pos x="connsiteX2" y="connsiteY2"/>
            </a:cxn>
          </a:cxnLst>
          <a:rect l="l" t="t" r="r" b="b"/>
          <a:pathLst>
            <a:path w="2392797" h="2068286">
              <a:moveTo>
                <a:pt x="0" y="0"/>
              </a:moveTo>
              <a:cubicBezTo>
                <a:pt x="1010708" y="303893"/>
                <a:pt x="2021416" y="607786"/>
                <a:pt x="2304142" y="952500"/>
              </a:cubicBezTo>
              <a:cubicBezTo>
                <a:pt x="2586868" y="1297214"/>
                <a:pt x="2141612" y="1682750"/>
                <a:pt x="1696357" y="2068286"/>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10</xdr:col>
      <xdr:colOff>716643</xdr:colOff>
      <xdr:row>147</xdr:row>
      <xdr:rowOff>90714</xdr:rowOff>
    </xdr:from>
    <xdr:to>
      <xdr:col>12</xdr:col>
      <xdr:colOff>353786</xdr:colOff>
      <xdr:row>159</xdr:row>
      <xdr:rowOff>168729</xdr:rowOff>
    </xdr:to>
    <xdr:sp macro="" textlink="">
      <xdr:nvSpPr>
        <xdr:cNvPr id="1271874" name="Forma libre: forma 1271873">
          <a:extLst>
            <a:ext uri="{FF2B5EF4-FFF2-40B4-BE49-F238E27FC236}">
              <a16:creationId xmlns:a16="http://schemas.microsoft.com/office/drawing/2014/main" id="{BC851D31-E52D-4BF0-A1F9-8281D5025F4E}"/>
            </a:ext>
          </a:extLst>
        </xdr:cNvPr>
        <xdr:cNvSpPr/>
      </xdr:nvSpPr>
      <xdr:spPr>
        <a:xfrm>
          <a:off x="7846786" y="28956000"/>
          <a:ext cx="1478643" cy="2046515"/>
        </a:xfrm>
        <a:custGeom>
          <a:avLst/>
          <a:gdLst>
            <a:gd name="connsiteX0" fmla="*/ 0 w 2622766"/>
            <a:gd name="connsiteY0" fmla="*/ 0 h 2068286"/>
            <a:gd name="connsiteX1" fmla="*/ 2530929 w 2622766"/>
            <a:gd name="connsiteY1" fmla="*/ 1070429 h 2068286"/>
            <a:gd name="connsiteX2" fmla="*/ 1823358 w 2622766"/>
            <a:gd name="connsiteY2" fmla="*/ 2068286 h 2068286"/>
          </a:gdLst>
          <a:ahLst/>
          <a:cxnLst>
            <a:cxn ang="0">
              <a:pos x="connsiteX0" y="connsiteY0"/>
            </a:cxn>
            <a:cxn ang="0">
              <a:pos x="connsiteX1" y="connsiteY1"/>
            </a:cxn>
            <a:cxn ang="0">
              <a:pos x="connsiteX2" y="connsiteY2"/>
            </a:cxn>
          </a:cxnLst>
          <a:rect l="l" t="t" r="r" b="b"/>
          <a:pathLst>
            <a:path w="2622766" h="2068286">
              <a:moveTo>
                <a:pt x="0" y="0"/>
              </a:moveTo>
              <a:cubicBezTo>
                <a:pt x="1113518" y="362857"/>
                <a:pt x="2227036" y="725715"/>
                <a:pt x="2530929" y="1070429"/>
              </a:cubicBezTo>
              <a:cubicBezTo>
                <a:pt x="2834822" y="1415143"/>
                <a:pt x="2329090" y="1741714"/>
                <a:pt x="1823358" y="2068286"/>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415152</xdr:colOff>
      <xdr:row>23</xdr:row>
      <xdr:rowOff>146742</xdr:rowOff>
    </xdr:from>
    <xdr:to>
      <xdr:col>10</xdr:col>
      <xdr:colOff>325505</xdr:colOff>
      <xdr:row>25</xdr:row>
      <xdr:rowOff>127000</xdr:rowOff>
    </xdr:to>
    <xdr:sp macro="" textlink="">
      <xdr:nvSpPr>
        <xdr:cNvPr id="27" name="Forma libre: forma 26">
          <a:extLst>
            <a:ext uri="{FF2B5EF4-FFF2-40B4-BE49-F238E27FC236}">
              <a16:creationId xmlns:a16="http://schemas.microsoft.com/office/drawing/2014/main" id="{1FA99663-97C4-46B8-9192-74FECD699A79}"/>
            </a:ext>
          </a:extLst>
        </xdr:cNvPr>
        <xdr:cNvSpPr/>
      </xdr:nvSpPr>
      <xdr:spPr>
        <a:xfrm>
          <a:off x="3499438" y="6061313"/>
          <a:ext cx="3956210" cy="306830"/>
        </a:xfrm>
        <a:custGeom>
          <a:avLst/>
          <a:gdLst>
            <a:gd name="connsiteX0" fmla="*/ 3974353 w 3974353"/>
            <a:gd name="connsiteY0" fmla="*/ 0 h 377959"/>
            <a:gd name="connsiteX1" fmla="*/ 1733177 w 3974353"/>
            <a:gd name="connsiteY1" fmla="*/ 373529 h 377959"/>
            <a:gd name="connsiteX2" fmla="*/ 0 w 3974353"/>
            <a:gd name="connsiteY2" fmla="*/ 171823 h 377959"/>
          </a:gdLst>
          <a:ahLst/>
          <a:cxnLst>
            <a:cxn ang="0">
              <a:pos x="connsiteX0" y="connsiteY0"/>
            </a:cxn>
            <a:cxn ang="0">
              <a:pos x="connsiteX1" y="connsiteY1"/>
            </a:cxn>
            <a:cxn ang="0">
              <a:pos x="connsiteX2" y="connsiteY2"/>
            </a:cxn>
          </a:cxnLst>
          <a:rect l="l" t="t" r="r" b="b"/>
          <a:pathLst>
            <a:path w="3974353" h="377959">
              <a:moveTo>
                <a:pt x="3974353" y="0"/>
              </a:moveTo>
              <a:cubicBezTo>
                <a:pt x="3184961" y="172446"/>
                <a:pt x="2395569" y="344892"/>
                <a:pt x="1733177" y="373529"/>
              </a:cubicBezTo>
              <a:cubicBezTo>
                <a:pt x="1070785" y="402166"/>
                <a:pt x="535392" y="286994"/>
                <a:pt x="0" y="171823"/>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455705</xdr:colOff>
      <xdr:row>40</xdr:row>
      <xdr:rowOff>7472</xdr:rowOff>
    </xdr:from>
    <xdr:to>
      <xdr:col>10</xdr:col>
      <xdr:colOff>366058</xdr:colOff>
      <xdr:row>41</xdr:row>
      <xdr:rowOff>99787</xdr:rowOff>
    </xdr:to>
    <xdr:sp macro="" textlink="">
      <xdr:nvSpPr>
        <xdr:cNvPr id="28" name="Forma libre: forma 27">
          <a:extLst>
            <a:ext uri="{FF2B5EF4-FFF2-40B4-BE49-F238E27FC236}">
              <a16:creationId xmlns:a16="http://schemas.microsoft.com/office/drawing/2014/main" id="{244FAD02-E0E4-4C79-BF06-9403DD3B2EF2}"/>
            </a:ext>
          </a:extLst>
        </xdr:cNvPr>
        <xdr:cNvSpPr/>
      </xdr:nvSpPr>
      <xdr:spPr>
        <a:xfrm>
          <a:off x="3539991" y="9314758"/>
          <a:ext cx="3956210" cy="255600"/>
        </a:xfrm>
        <a:custGeom>
          <a:avLst/>
          <a:gdLst>
            <a:gd name="connsiteX0" fmla="*/ 3974353 w 3974353"/>
            <a:gd name="connsiteY0" fmla="*/ 0 h 377959"/>
            <a:gd name="connsiteX1" fmla="*/ 1733177 w 3974353"/>
            <a:gd name="connsiteY1" fmla="*/ 373529 h 377959"/>
            <a:gd name="connsiteX2" fmla="*/ 0 w 3974353"/>
            <a:gd name="connsiteY2" fmla="*/ 171823 h 377959"/>
          </a:gdLst>
          <a:ahLst/>
          <a:cxnLst>
            <a:cxn ang="0">
              <a:pos x="connsiteX0" y="connsiteY0"/>
            </a:cxn>
            <a:cxn ang="0">
              <a:pos x="connsiteX1" y="connsiteY1"/>
            </a:cxn>
            <a:cxn ang="0">
              <a:pos x="connsiteX2" y="connsiteY2"/>
            </a:cxn>
          </a:cxnLst>
          <a:rect l="l" t="t" r="r" b="b"/>
          <a:pathLst>
            <a:path w="3974353" h="377959">
              <a:moveTo>
                <a:pt x="3974353" y="0"/>
              </a:moveTo>
              <a:cubicBezTo>
                <a:pt x="3184961" y="172446"/>
                <a:pt x="2395569" y="344892"/>
                <a:pt x="1733177" y="373529"/>
              </a:cubicBezTo>
              <a:cubicBezTo>
                <a:pt x="1070785" y="402166"/>
                <a:pt x="535392" y="286994"/>
                <a:pt x="0" y="171823"/>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698501</xdr:colOff>
      <xdr:row>22</xdr:row>
      <xdr:rowOff>54428</xdr:rowOff>
    </xdr:from>
    <xdr:to>
      <xdr:col>10</xdr:col>
      <xdr:colOff>377265</xdr:colOff>
      <xdr:row>23</xdr:row>
      <xdr:rowOff>72570</xdr:rowOff>
    </xdr:to>
    <xdr:cxnSp macro="">
      <xdr:nvCxnSpPr>
        <xdr:cNvPr id="36" name="Conector recto de flecha 35">
          <a:extLst>
            <a:ext uri="{FF2B5EF4-FFF2-40B4-BE49-F238E27FC236}">
              <a16:creationId xmlns:a16="http://schemas.microsoft.com/office/drawing/2014/main" id="{87A285C8-9DB3-441D-83DB-45150D208FA7}"/>
            </a:ext>
          </a:extLst>
        </xdr:cNvPr>
        <xdr:cNvCxnSpPr/>
      </xdr:nvCxnSpPr>
      <xdr:spPr>
        <a:xfrm flipH="1">
          <a:off x="7030358" y="5841999"/>
          <a:ext cx="477050" cy="145142"/>
        </a:xfrm>
        <a:prstGeom prst="straightConnector1">
          <a:avLst/>
        </a:prstGeom>
        <a:noFill/>
        <a:ln w="6350" cap="flat" cmpd="sng" algn="ctr">
          <a:solidFill>
            <a:srgbClr val="0000FF"/>
          </a:solidFill>
          <a:prstDash val="dashDot"/>
          <a:miter lim="800000"/>
          <a:tailEnd type="triangle"/>
        </a:ln>
        <a:effectLst/>
      </xdr:spPr>
    </xdr:cxnSp>
    <xdr:clientData/>
  </xdr:twoCellAnchor>
  <xdr:twoCellAnchor>
    <xdr:from>
      <xdr:col>9</xdr:col>
      <xdr:colOff>671285</xdr:colOff>
      <xdr:row>38</xdr:row>
      <xdr:rowOff>63500</xdr:rowOff>
    </xdr:from>
    <xdr:to>
      <xdr:col>10</xdr:col>
      <xdr:colOff>353786</xdr:colOff>
      <xdr:row>39</xdr:row>
      <xdr:rowOff>90713</xdr:rowOff>
    </xdr:to>
    <xdr:cxnSp macro="">
      <xdr:nvCxnSpPr>
        <xdr:cNvPr id="37" name="Conector recto de flecha 36">
          <a:extLst>
            <a:ext uri="{FF2B5EF4-FFF2-40B4-BE49-F238E27FC236}">
              <a16:creationId xmlns:a16="http://schemas.microsoft.com/office/drawing/2014/main" id="{6A356CD9-F143-4BF2-AD48-68BC8B50F8F3}"/>
            </a:ext>
          </a:extLst>
        </xdr:cNvPr>
        <xdr:cNvCxnSpPr/>
      </xdr:nvCxnSpPr>
      <xdr:spPr>
        <a:xfrm flipH="1">
          <a:off x="7003142" y="9098643"/>
          <a:ext cx="480787" cy="136070"/>
        </a:xfrm>
        <a:prstGeom prst="straightConnector1">
          <a:avLst/>
        </a:prstGeom>
        <a:noFill/>
        <a:ln w="6350" cap="flat" cmpd="sng" algn="ctr">
          <a:solidFill>
            <a:srgbClr val="0000FF"/>
          </a:solidFill>
          <a:prstDash val="dashDot"/>
          <a:miter lim="800000"/>
          <a:tailEnd type="triangle"/>
        </a:ln>
        <a:effectLst/>
      </xdr:spPr>
    </xdr:cxnSp>
    <xdr:clientData/>
  </xdr:twoCellAnchor>
  <xdr:twoCellAnchor>
    <xdr:from>
      <xdr:col>7</xdr:col>
      <xdr:colOff>589642</xdr:colOff>
      <xdr:row>21</xdr:row>
      <xdr:rowOff>127000</xdr:rowOff>
    </xdr:from>
    <xdr:to>
      <xdr:col>10</xdr:col>
      <xdr:colOff>290284</xdr:colOff>
      <xdr:row>24</xdr:row>
      <xdr:rowOff>99786</xdr:rowOff>
    </xdr:to>
    <xdr:sp macro="" textlink="">
      <xdr:nvSpPr>
        <xdr:cNvPr id="38" name="Forma libre: forma 37">
          <a:extLst>
            <a:ext uri="{FF2B5EF4-FFF2-40B4-BE49-F238E27FC236}">
              <a16:creationId xmlns:a16="http://schemas.microsoft.com/office/drawing/2014/main" id="{182A3554-CA71-4F38-AEF7-89059BB0003C}"/>
            </a:ext>
          </a:extLst>
        </xdr:cNvPr>
        <xdr:cNvSpPr/>
      </xdr:nvSpPr>
      <xdr:spPr>
        <a:xfrm>
          <a:off x="5089071" y="5751286"/>
          <a:ext cx="2331356" cy="426357"/>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598714</xdr:colOff>
      <xdr:row>37</xdr:row>
      <xdr:rowOff>99786</xdr:rowOff>
    </xdr:from>
    <xdr:to>
      <xdr:col>10</xdr:col>
      <xdr:colOff>299356</xdr:colOff>
      <xdr:row>40</xdr:row>
      <xdr:rowOff>90714</xdr:rowOff>
    </xdr:to>
    <xdr:sp macro="" textlink="">
      <xdr:nvSpPr>
        <xdr:cNvPr id="39" name="Forma libre: forma 38">
          <a:extLst>
            <a:ext uri="{FF2B5EF4-FFF2-40B4-BE49-F238E27FC236}">
              <a16:creationId xmlns:a16="http://schemas.microsoft.com/office/drawing/2014/main" id="{561D543A-9842-4ECA-BEF0-02F32284C11D}"/>
            </a:ext>
          </a:extLst>
        </xdr:cNvPr>
        <xdr:cNvSpPr/>
      </xdr:nvSpPr>
      <xdr:spPr>
        <a:xfrm>
          <a:off x="5098143" y="8971643"/>
          <a:ext cx="2331356" cy="426357"/>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0</xdr:colOff>
      <xdr:row>90</xdr:row>
      <xdr:rowOff>117930</xdr:rowOff>
    </xdr:from>
    <xdr:to>
      <xdr:col>28</xdr:col>
      <xdr:colOff>462644</xdr:colOff>
      <xdr:row>106</xdr:row>
      <xdr:rowOff>63500</xdr:rowOff>
    </xdr:to>
    <xdr:sp macro="" textlink="">
      <xdr:nvSpPr>
        <xdr:cNvPr id="40" name="Forma libre: forma 39">
          <a:extLst>
            <a:ext uri="{FF2B5EF4-FFF2-40B4-BE49-F238E27FC236}">
              <a16:creationId xmlns:a16="http://schemas.microsoft.com/office/drawing/2014/main" id="{3469248E-3698-49D1-B5E4-DE1A2B64BDD0}"/>
            </a:ext>
          </a:extLst>
        </xdr:cNvPr>
        <xdr:cNvSpPr/>
      </xdr:nvSpPr>
      <xdr:spPr>
        <a:xfrm>
          <a:off x="4499429" y="18569216"/>
          <a:ext cx="18024929" cy="2621641"/>
        </a:xfrm>
        <a:custGeom>
          <a:avLst/>
          <a:gdLst>
            <a:gd name="connsiteX0" fmla="*/ 0 w 17907000"/>
            <a:gd name="connsiteY0" fmla="*/ 3603625 h 3603625"/>
            <a:gd name="connsiteX1" fmla="*/ 14144625 w 17907000"/>
            <a:gd name="connsiteY1" fmla="*/ 2444750 h 3603625"/>
            <a:gd name="connsiteX2" fmla="*/ 17907000 w 17907000"/>
            <a:gd name="connsiteY2" fmla="*/ 0 h 3603625"/>
          </a:gdLst>
          <a:ahLst/>
          <a:cxnLst>
            <a:cxn ang="0">
              <a:pos x="connsiteX0" y="connsiteY0"/>
            </a:cxn>
            <a:cxn ang="0">
              <a:pos x="connsiteX1" y="connsiteY1"/>
            </a:cxn>
            <a:cxn ang="0">
              <a:pos x="connsiteX2" y="connsiteY2"/>
            </a:cxn>
          </a:cxnLst>
          <a:rect l="l" t="t" r="r" b="b"/>
          <a:pathLst>
            <a:path w="17907000" h="3603625">
              <a:moveTo>
                <a:pt x="0" y="3603625"/>
              </a:moveTo>
              <a:cubicBezTo>
                <a:pt x="5580062" y="3324489"/>
                <a:pt x="11160125" y="3045354"/>
                <a:pt x="14144625" y="2444750"/>
              </a:cubicBezTo>
              <a:cubicBezTo>
                <a:pt x="17129125" y="1844146"/>
                <a:pt x="17518062" y="922073"/>
                <a:pt x="1790700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0</xdr:colOff>
      <xdr:row>121</xdr:row>
      <xdr:rowOff>108859</xdr:rowOff>
    </xdr:from>
    <xdr:to>
      <xdr:col>28</xdr:col>
      <xdr:colOff>462644</xdr:colOff>
      <xdr:row>137</xdr:row>
      <xdr:rowOff>54429</xdr:rowOff>
    </xdr:to>
    <xdr:sp macro="" textlink="">
      <xdr:nvSpPr>
        <xdr:cNvPr id="41" name="Forma libre: forma 40">
          <a:extLst>
            <a:ext uri="{FF2B5EF4-FFF2-40B4-BE49-F238E27FC236}">
              <a16:creationId xmlns:a16="http://schemas.microsoft.com/office/drawing/2014/main" id="{68D9D7C5-7E4D-43E1-8BBA-C21D771C6502}"/>
            </a:ext>
          </a:extLst>
        </xdr:cNvPr>
        <xdr:cNvSpPr/>
      </xdr:nvSpPr>
      <xdr:spPr>
        <a:xfrm>
          <a:off x="4499429" y="24211645"/>
          <a:ext cx="18024929" cy="2621641"/>
        </a:xfrm>
        <a:custGeom>
          <a:avLst/>
          <a:gdLst>
            <a:gd name="connsiteX0" fmla="*/ 0 w 17907000"/>
            <a:gd name="connsiteY0" fmla="*/ 3603625 h 3603625"/>
            <a:gd name="connsiteX1" fmla="*/ 14144625 w 17907000"/>
            <a:gd name="connsiteY1" fmla="*/ 2444750 h 3603625"/>
            <a:gd name="connsiteX2" fmla="*/ 17907000 w 17907000"/>
            <a:gd name="connsiteY2" fmla="*/ 0 h 3603625"/>
          </a:gdLst>
          <a:ahLst/>
          <a:cxnLst>
            <a:cxn ang="0">
              <a:pos x="connsiteX0" y="connsiteY0"/>
            </a:cxn>
            <a:cxn ang="0">
              <a:pos x="connsiteX1" y="connsiteY1"/>
            </a:cxn>
            <a:cxn ang="0">
              <a:pos x="connsiteX2" y="connsiteY2"/>
            </a:cxn>
          </a:cxnLst>
          <a:rect l="l" t="t" r="r" b="b"/>
          <a:pathLst>
            <a:path w="17907000" h="3603625">
              <a:moveTo>
                <a:pt x="0" y="3603625"/>
              </a:moveTo>
              <a:cubicBezTo>
                <a:pt x="5580062" y="3324489"/>
                <a:pt x="11160125" y="3045354"/>
                <a:pt x="14144625" y="2444750"/>
              </a:cubicBezTo>
              <a:cubicBezTo>
                <a:pt x="17129125" y="1844146"/>
                <a:pt x="17518062" y="922073"/>
                <a:pt x="1790700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0</xdr:colOff>
      <xdr:row>154</xdr:row>
      <xdr:rowOff>108857</xdr:rowOff>
    </xdr:from>
    <xdr:to>
      <xdr:col>28</xdr:col>
      <xdr:colOff>462644</xdr:colOff>
      <xdr:row>170</xdr:row>
      <xdr:rowOff>54426</xdr:rowOff>
    </xdr:to>
    <xdr:sp macro="" textlink="">
      <xdr:nvSpPr>
        <xdr:cNvPr id="42" name="Forma libre: forma 41">
          <a:extLst>
            <a:ext uri="{FF2B5EF4-FFF2-40B4-BE49-F238E27FC236}">
              <a16:creationId xmlns:a16="http://schemas.microsoft.com/office/drawing/2014/main" id="{FEFF2890-F4D7-472E-8C73-FB3B7E8DCA44}"/>
            </a:ext>
          </a:extLst>
        </xdr:cNvPr>
        <xdr:cNvSpPr/>
      </xdr:nvSpPr>
      <xdr:spPr>
        <a:xfrm>
          <a:off x="4499429" y="30189714"/>
          <a:ext cx="18024929" cy="2621641"/>
        </a:xfrm>
        <a:custGeom>
          <a:avLst/>
          <a:gdLst>
            <a:gd name="connsiteX0" fmla="*/ 0 w 17907000"/>
            <a:gd name="connsiteY0" fmla="*/ 3603625 h 3603625"/>
            <a:gd name="connsiteX1" fmla="*/ 14144625 w 17907000"/>
            <a:gd name="connsiteY1" fmla="*/ 2444750 h 3603625"/>
            <a:gd name="connsiteX2" fmla="*/ 17907000 w 17907000"/>
            <a:gd name="connsiteY2" fmla="*/ 0 h 3603625"/>
          </a:gdLst>
          <a:ahLst/>
          <a:cxnLst>
            <a:cxn ang="0">
              <a:pos x="connsiteX0" y="connsiteY0"/>
            </a:cxn>
            <a:cxn ang="0">
              <a:pos x="connsiteX1" y="connsiteY1"/>
            </a:cxn>
            <a:cxn ang="0">
              <a:pos x="connsiteX2" y="connsiteY2"/>
            </a:cxn>
          </a:cxnLst>
          <a:rect l="l" t="t" r="r" b="b"/>
          <a:pathLst>
            <a:path w="17907000" h="3603625">
              <a:moveTo>
                <a:pt x="0" y="3603625"/>
              </a:moveTo>
              <a:cubicBezTo>
                <a:pt x="5580062" y="3324489"/>
                <a:pt x="11160125" y="3045354"/>
                <a:pt x="14144625" y="2444750"/>
              </a:cubicBezTo>
              <a:cubicBezTo>
                <a:pt x="17129125" y="1844146"/>
                <a:pt x="17518062" y="922073"/>
                <a:pt x="1790700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789213</xdr:colOff>
      <xdr:row>83</xdr:row>
      <xdr:rowOff>117928</xdr:rowOff>
    </xdr:from>
    <xdr:to>
      <xdr:col>11</xdr:col>
      <xdr:colOff>426358</xdr:colOff>
      <xdr:row>99</xdr:row>
      <xdr:rowOff>54429</xdr:rowOff>
    </xdr:to>
    <xdr:cxnSp macro="">
      <xdr:nvCxnSpPr>
        <xdr:cNvPr id="43" name="Conector recto de flecha 42">
          <a:extLst>
            <a:ext uri="{FF2B5EF4-FFF2-40B4-BE49-F238E27FC236}">
              <a16:creationId xmlns:a16="http://schemas.microsoft.com/office/drawing/2014/main" id="{1A7BEFCA-9879-4CB5-BE1C-5205E468FC36}"/>
            </a:ext>
          </a:extLst>
        </xdr:cNvPr>
        <xdr:cNvCxnSpPr/>
      </xdr:nvCxnSpPr>
      <xdr:spPr>
        <a:xfrm>
          <a:off x="5288642" y="17426214"/>
          <a:ext cx="3211287" cy="2567215"/>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707571</xdr:colOff>
      <xdr:row>114</xdr:row>
      <xdr:rowOff>90714</xdr:rowOff>
    </xdr:from>
    <xdr:to>
      <xdr:col>11</xdr:col>
      <xdr:colOff>335643</xdr:colOff>
      <xdr:row>130</xdr:row>
      <xdr:rowOff>81643</xdr:rowOff>
    </xdr:to>
    <xdr:cxnSp macro="">
      <xdr:nvCxnSpPr>
        <xdr:cNvPr id="44" name="Conector recto de flecha 43">
          <a:extLst>
            <a:ext uri="{FF2B5EF4-FFF2-40B4-BE49-F238E27FC236}">
              <a16:creationId xmlns:a16="http://schemas.microsoft.com/office/drawing/2014/main" id="{AAC77D37-8286-4573-B7EE-116175A3B67C}"/>
            </a:ext>
          </a:extLst>
        </xdr:cNvPr>
        <xdr:cNvCxnSpPr/>
      </xdr:nvCxnSpPr>
      <xdr:spPr>
        <a:xfrm>
          <a:off x="5207000" y="23014214"/>
          <a:ext cx="3202214" cy="2621643"/>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789214</xdr:colOff>
      <xdr:row>147</xdr:row>
      <xdr:rowOff>81643</xdr:rowOff>
    </xdr:from>
    <xdr:to>
      <xdr:col>11</xdr:col>
      <xdr:colOff>462643</xdr:colOff>
      <xdr:row>163</xdr:row>
      <xdr:rowOff>27214</xdr:rowOff>
    </xdr:to>
    <xdr:cxnSp macro="">
      <xdr:nvCxnSpPr>
        <xdr:cNvPr id="45" name="Conector recto de flecha 44">
          <a:extLst>
            <a:ext uri="{FF2B5EF4-FFF2-40B4-BE49-F238E27FC236}">
              <a16:creationId xmlns:a16="http://schemas.microsoft.com/office/drawing/2014/main" id="{DD88A484-029A-4F0A-8F89-C4E73027F2DD}"/>
            </a:ext>
          </a:extLst>
        </xdr:cNvPr>
        <xdr:cNvCxnSpPr/>
      </xdr:nvCxnSpPr>
      <xdr:spPr>
        <a:xfrm>
          <a:off x="5288643" y="28946929"/>
          <a:ext cx="3247571" cy="2576285"/>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563770</xdr:colOff>
      <xdr:row>12</xdr:row>
      <xdr:rowOff>82826</xdr:rowOff>
    </xdr:from>
    <xdr:to>
      <xdr:col>10</xdr:col>
      <xdr:colOff>179828</xdr:colOff>
      <xdr:row>13</xdr:row>
      <xdr:rowOff>74544</xdr:rowOff>
    </xdr:to>
    <xdr:cxnSp macro="">
      <xdr:nvCxnSpPr>
        <xdr:cNvPr id="2" name="Conector recto de flecha 1">
          <a:extLst>
            <a:ext uri="{FF2B5EF4-FFF2-40B4-BE49-F238E27FC236}">
              <a16:creationId xmlns:a16="http://schemas.microsoft.com/office/drawing/2014/main" id="{536597BF-646E-4642-B09E-CB2F11F794C0}"/>
            </a:ext>
          </a:extLst>
        </xdr:cNvPr>
        <xdr:cNvCxnSpPr/>
      </xdr:nvCxnSpPr>
      <xdr:spPr>
        <a:xfrm flipV="1">
          <a:off x="6678820" y="3911876"/>
          <a:ext cx="416158" cy="1568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572057</xdr:colOff>
      <xdr:row>13</xdr:row>
      <xdr:rowOff>82822</xdr:rowOff>
    </xdr:from>
    <xdr:to>
      <xdr:col>10</xdr:col>
      <xdr:colOff>188680</xdr:colOff>
      <xdr:row>14</xdr:row>
      <xdr:rowOff>74540</xdr:rowOff>
    </xdr:to>
    <xdr:cxnSp macro="">
      <xdr:nvCxnSpPr>
        <xdr:cNvPr id="3" name="Conector recto de flecha 2">
          <a:extLst>
            <a:ext uri="{FF2B5EF4-FFF2-40B4-BE49-F238E27FC236}">
              <a16:creationId xmlns:a16="http://schemas.microsoft.com/office/drawing/2014/main" id="{A6EA2923-8D06-4E8A-9909-9C41BA08CD72}"/>
            </a:ext>
          </a:extLst>
        </xdr:cNvPr>
        <xdr:cNvCxnSpPr/>
      </xdr:nvCxnSpPr>
      <xdr:spPr>
        <a:xfrm flipV="1">
          <a:off x="6687107" y="4076972"/>
          <a:ext cx="416723" cy="1568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572046</xdr:colOff>
      <xdr:row>14</xdr:row>
      <xdr:rowOff>99400</xdr:rowOff>
    </xdr:from>
    <xdr:to>
      <xdr:col>10</xdr:col>
      <xdr:colOff>188669</xdr:colOff>
      <xdr:row>15</xdr:row>
      <xdr:rowOff>91117</xdr:rowOff>
    </xdr:to>
    <xdr:cxnSp macro="">
      <xdr:nvCxnSpPr>
        <xdr:cNvPr id="4" name="Conector recto de flecha 3">
          <a:extLst>
            <a:ext uri="{FF2B5EF4-FFF2-40B4-BE49-F238E27FC236}">
              <a16:creationId xmlns:a16="http://schemas.microsoft.com/office/drawing/2014/main" id="{DAA19C39-712A-40C9-A9E1-FA661C28476B}"/>
            </a:ext>
          </a:extLst>
        </xdr:cNvPr>
        <xdr:cNvCxnSpPr/>
      </xdr:nvCxnSpPr>
      <xdr:spPr>
        <a:xfrm flipV="1">
          <a:off x="6687096" y="4258650"/>
          <a:ext cx="416723" cy="15681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710924</xdr:colOff>
      <xdr:row>12</xdr:row>
      <xdr:rowOff>57977</xdr:rowOff>
    </xdr:from>
    <xdr:to>
      <xdr:col>11</xdr:col>
      <xdr:colOff>32951</xdr:colOff>
      <xdr:row>13</xdr:row>
      <xdr:rowOff>66260</xdr:rowOff>
    </xdr:to>
    <xdr:sp macro="" textlink="">
      <xdr:nvSpPr>
        <xdr:cNvPr id="5" name="Flecha curvada hacia la izquierda 5">
          <a:extLst>
            <a:ext uri="{FF2B5EF4-FFF2-40B4-BE49-F238E27FC236}">
              <a16:creationId xmlns:a16="http://schemas.microsoft.com/office/drawing/2014/main" id="{B8A6D44C-3084-4FF1-9267-BED9A9E64E99}"/>
            </a:ext>
          </a:extLst>
        </xdr:cNvPr>
        <xdr:cNvSpPr/>
      </xdr:nvSpPr>
      <xdr:spPr>
        <a:xfrm>
          <a:off x="7626074" y="3887027"/>
          <a:ext cx="261827" cy="173383"/>
        </a:xfrm>
        <a:prstGeom prst="curvedLeftArrow">
          <a:avLst/>
        </a:prstGeom>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10</xdr:col>
      <xdr:colOff>727490</xdr:colOff>
      <xdr:row>13</xdr:row>
      <xdr:rowOff>99389</xdr:rowOff>
    </xdr:from>
    <xdr:to>
      <xdr:col>11</xdr:col>
      <xdr:colOff>32636</xdr:colOff>
      <xdr:row>14</xdr:row>
      <xdr:rowOff>99384</xdr:rowOff>
    </xdr:to>
    <xdr:sp macro="" textlink="">
      <xdr:nvSpPr>
        <xdr:cNvPr id="6" name="Flecha curvada hacia la izquierda 6">
          <a:extLst>
            <a:ext uri="{FF2B5EF4-FFF2-40B4-BE49-F238E27FC236}">
              <a16:creationId xmlns:a16="http://schemas.microsoft.com/office/drawing/2014/main" id="{C0CF47FE-2884-452B-94A0-08C009A73BBE}"/>
            </a:ext>
          </a:extLst>
        </xdr:cNvPr>
        <xdr:cNvSpPr/>
      </xdr:nvSpPr>
      <xdr:spPr>
        <a:xfrm>
          <a:off x="7642640" y="4093539"/>
          <a:ext cx="244946" cy="165095"/>
        </a:xfrm>
        <a:prstGeom prst="curvedLeftArrow">
          <a:avLst/>
        </a:prstGeom>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10</xdr:col>
      <xdr:colOff>727485</xdr:colOff>
      <xdr:row>14</xdr:row>
      <xdr:rowOff>124236</xdr:rowOff>
    </xdr:from>
    <xdr:to>
      <xdr:col>11</xdr:col>
      <xdr:colOff>32631</xdr:colOff>
      <xdr:row>15</xdr:row>
      <xdr:rowOff>124230</xdr:rowOff>
    </xdr:to>
    <xdr:sp macro="" textlink="">
      <xdr:nvSpPr>
        <xdr:cNvPr id="7" name="Flecha curvada hacia la izquierda 7">
          <a:extLst>
            <a:ext uri="{FF2B5EF4-FFF2-40B4-BE49-F238E27FC236}">
              <a16:creationId xmlns:a16="http://schemas.microsoft.com/office/drawing/2014/main" id="{176A0CF6-E5A3-49D6-B7AE-7E978D660E62}"/>
            </a:ext>
          </a:extLst>
        </xdr:cNvPr>
        <xdr:cNvSpPr/>
      </xdr:nvSpPr>
      <xdr:spPr>
        <a:xfrm>
          <a:off x="7642635" y="4283486"/>
          <a:ext cx="244946" cy="165094"/>
        </a:xfrm>
        <a:prstGeom prst="curvedLeftArrow">
          <a:avLst/>
        </a:prstGeom>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5</xdr:col>
      <xdr:colOff>124241</xdr:colOff>
      <xdr:row>57</xdr:row>
      <xdr:rowOff>149087</xdr:rowOff>
    </xdr:from>
    <xdr:to>
      <xdr:col>5</xdr:col>
      <xdr:colOff>441861</xdr:colOff>
      <xdr:row>59</xdr:row>
      <xdr:rowOff>16566</xdr:rowOff>
    </xdr:to>
    <xdr:sp macro="" textlink="">
      <xdr:nvSpPr>
        <xdr:cNvPr id="8" name="Más 8">
          <a:extLst>
            <a:ext uri="{FF2B5EF4-FFF2-40B4-BE49-F238E27FC236}">
              <a16:creationId xmlns:a16="http://schemas.microsoft.com/office/drawing/2014/main" id="{8DE83213-96BE-46F3-9B47-1B920876E988}"/>
            </a:ext>
          </a:extLst>
        </xdr:cNvPr>
        <xdr:cNvSpPr/>
      </xdr:nvSpPr>
      <xdr:spPr>
        <a:xfrm>
          <a:off x="2981741" y="12379187"/>
          <a:ext cx="317620" cy="197679"/>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7</xdr:col>
      <xdr:colOff>229979</xdr:colOff>
      <xdr:row>57</xdr:row>
      <xdr:rowOff>140804</xdr:rowOff>
    </xdr:from>
    <xdr:to>
      <xdr:col>7</xdr:col>
      <xdr:colOff>482494</xdr:colOff>
      <xdr:row>59</xdr:row>
      <xdr:rowOff>33131</xdr:rowOff>
    </xdr:to>
    <xdr:sp macro="" textlink="">
      <xdr:nvSpPr>
        <xdr:cNvPr id="9" name="Igual que 9">
          <a:extLst>
            <a:ext uri="{FF2B5EF4-FFF2-40B4-BE49-F238E27FC236}">
              <a16:creationId xmlns:a16="http://schemas.microsoft.com/office/drawing/2014/main" id="{58D1C583-EBB1-4606-959A-099FA4D0C028}"/>
            </a:ext>
          </a:extLst>
        </xdr:cNvPr>
        <xdr:cNvSpPr/>
      </xdr:nvSpPr>
      <xdr:spPr>
        <a:xfrm>
          <a:off x="4509879" y="12370904"/>
          <a:ext cx="252515" cy="222527"/>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10</xdr:col>
      <xdr:colOff>780143</xdr:colOff>
      <xdr:row>85</xdr:row>
      <xdr:rowOff>117929</xdr:rowOff>
    </xdr:from>
    <xdr:to>
      <xdr:col>12</xdr:col>
      <xdr:colOff>308430</xdr:colOff>
      <xdr:row>99</xdr:row>
      <xdr:rowOff>99786</xdr:rowOff>
    </xdr:to>
    <xdr:sp macro="" textlink="">
      <xdr:nvSpPr>
        <xdr:cNvPr id="16" name="Forma libre: forma 15">
          <a:extLst>
            <a:ext uri="{FF2B5EF4-FFF2-40B4-BE49-F238E27FC236}">
              <a16:creationId xmlns:a16="http://schemas.microsoft.com/office/drawing/2014/main" id="{BE768937-3897-48A8-AAC0-AA91A466F163}"/>
            </a:ext>
          </a:extLst>
        </xdr:cNvPr>
        <xdr:cNvSpPr/>
      </xdr:nvSpPr>
      <xdr:spPr>
        <a:xfrm>
          <a:off x="7864929" y="17643929"/>
          <a:ext cx="1397001" cy="2276928"/>
        </a:xfrm>
        <a:custGeom>
          <a:avLst/>
          <a:gdLst>
            <a:gd name="connsiteX0" fmla="*/ 0 w 2340450"/>
            <a:gd name="connsiteY0" fmla="*/ 0 h 2173033"/>
            <a:gd name="connsiteX1" fmla="*/ 2276928 w 2340450"/>
            <a:gd name="connsiteY1" fmla="*/ 979715 h 2173033"/>
            <a:gd name="connsiteX2" fmla="*/ 1705428 w 2340450"/>
            <a:gd name="connsiteY2" fmla="*/ 2068286 h 2173033"/>
            <a:gd name="connsiteX3" fmla="*/ 1678214 w 2340450"/>
            <a:gd name="connsiteY3" fmla="*/ 2068286 h 2173033"/>
          </a:gdLst>
          <a:ahLst/>
          <a:cxnLst>
            <a:cxn ang="0">
              <a:pos x="connsiteX0" y="connsiteY0"/>
            </a:cxn>
            <a:cxn ang="0">
              <a:pos x="connsiteX1" y="connsiteY1"/>
            </a:cxn>
            <a:cxn ang="0">
              <a:pos x="connsiteX2" y="connsiteY2"/>
            </a:cxn>
            <a:cxn ang="0">
              <a:pos x="connsiteX3" y="connsiteY3"/>
            </a:cxn>
          </a:cxnLst>
          <a:rect l="l" t="t" r="r" b="b"/>
          <a:pathLst>
            <a:path w="2340450" h="2173033">
              <a:moveTo>
                <a:pt x="0" y="0"/>
              </a:moveTo>
              <a:cubicBezTo>
                <a:pt x="996345" y="317500"/>
                <a:pt x="1992690" y="635001"/>
                <a:pt x="2276928" y="979715"/>
              </a:cubicBezTo>
              <a:cubicBezTo>
                <a:pt x="2561166" y="1324429"/>
                <a:pt x="1805214" y="1886858"/>
                <a:pt x="1705428" y="2068286"/>
              </a:cubicBezTo>
              <a:cubicBezTo>
                <a:pt x="1605642" y="2249714"/>
                <a:pt x="1641928" y="2159000"/>
                <a:pt x="1678214" y="2068286"/>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10</xdr:col>
      <xdr:colOff>816427</xdr:colOff>
      <xdr:row>116</xdr:row>
      <xdr:rowOff>163285</xdr:rowOff>
    </xdr:from>
    <xdr:to>
      <xdr:col>12</xdr:col>
      <xdr:colOff>381000</xdr:colOff>
      <xdr:row>130</xdr:row>
      <xdr:rowOff>127000</xdr:rowOff>
    </xdr:to>
    <xdr:sp macro="" textlink="">
      <xdr:nvSpPr>
        <xdr:cNvPr id="17" name="Forma libre: forma 16">
          <a:extLst>
            <a:ext uri="{FF2B5EF4-FFF2-40B4-BE49-F238E27FC236}">
              <a16:creationId xmlns:a16="http://schemas.microsoft.com/office/drawing/2014/main" id="{A132B2CA-CC59-4851-9423-7F1D9C779B1B}"/>
            </a:ext>
          </a:extLst>
        </xdr:cNvPr>
        <xdr:cNvSpPr/>
      </xdr:nvSpPr>
      <xdr:spPr>
        <a:xfrm>
          <a:off x="7901213" y="23322642"/>
          <a:ext cx="1433287" cy="2258787"/>
        </a:xfrm>
        <a:custGeom>
          <a:avLst/>
          <a:gdLst>
            <a:gd name="connsiteX0" fmla="*/ 0 w 2392797"/>
            <a:gd name="connsiteY0" fmla="*/ 0 h 2068286"/>
            <a:gd name="connsiteX1" fmla="*/ 2304142 w 2392797"/>
            <a:gd name="connsiteY1" fmla="*/ 952500 h 2068286"/>
            <a:gd name="connsiteX2" fmla="*/ 1696357 w 2392797"/>
            <a:gd name="connsiteY2" fmla="*/ 2068286 h 2068286"/>
          </a:gdLst>
          <a:ahLst/>
          <a:cxnLst>
            <a:cxn ang="0">
              <a:pos x="connsiteX0" y="connsiteY0"/>
            </a:cxn>
            <a:cxn ang="0">
              <a:pos x="connsiteX1" y="connsiteY1"/>
            </a:cxn>
            <a:cxn ang="0">
              <a:pos x="connsiteX2" y="connsiteY2"/>
            </a:cxn>
          </a:cxnLst>
          <a:rect l="l" t="t" r="r" b="b"/>
          <a:pathLst>
            <a:path w="2392797" h="2068286">
              <a:moveTo>
                <a:pt x="0" y="0"/>
              </a:moveTo>
              <a:cubicBezTo>
                <a:pt x="1010708" y="303893"/>
                <a:pt x="2021416" y="607786"/>
                <a:pt x="2304142" y="952500"/>
              </a:cubicBezTo>
              <a:cubicBezTo>
                <a:pt x="2586868" y="1297214"/>
                <a:pt x="2141612" y="1682750"/>
                <a:pt x="1696357" y="2068286"/>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10</xdr:col>
      <xdr:colOff>662214</xdr:colOff>
      <xdr:row>149</xdr:row>
      <xdr:rowOff>117928</xdr:rowOff>
    </xdr:from>
    <xdr:to>
      <xdr:col>12</xdr:col>
      <xdr:colOff>489857</xdr:colOff>
      <xdr:row>164</xdr:row>
      <xdr:rowOff>0</xdr:rowOff>
    </xdr:to>
    <xdr:sp macro="" textlink="">
      <xdr:nvSpPr>
        <xdr:cNvPr id="18" name="Forma libre: forma 17">
          <a:extLst>
            <a:ext uri="{FF2B5EF4-FFF2-40B4-BE49-F238E27FC236}">
              <a16:creationId xmlns:a16="http://schemas.microsoft.com/office/drawing/2014/main" id="{145CBBC4-8597-4AE1-8684-1F0B51850597}"/>
            </a:ext>
          </a:extLst>
        </xdr:cNvPr>
        <xdr:cNvSpPr/>
      </xdr:nvSpPr>
      <xdr:spPr>
        <a:xfrm>
          <a:off x="7747000" y="29219071"/>
          <a:ext cx="1696357" cy="2349500"/>
        </a:xfrm>
        <a:custGeom>
          <a:avLst/>
          <a:gdLst>
            <a:gd name="connsiteX0" fmla="*/ 0 w 2622766"/>
            <a:gd name="connsiteY0" fmla="*/ 0 h 2068286"/>
            <a:gd name="connsiteX1" fmla="*/ 2530929 w 2622766"/>
            <a:gd name="connsiteY1" fmla="*/ 1070429 h 2068286"/>
            <a:gd name="connsiteX2" fmla="*/ 1823358 w 2622766"/>
            <a:gd name="connsiteY2" fmla="*/ 2068286 h 2068286"/>
          </a:gdLst>
          <a:ahLst/>
          <a:cxnLst>
            <a:cxn ang="0">
              <a:pos x="connsiteX0" y="connsiteY0"/>
            </a:cxn>
            <a:cxn ang="0">
              <a:pos x="connsiteX1" y="connsiteY1"/>
            </a:cxn>
            <a:cxn ang="0">
              <a:pos x="connsiteX2" y="connsiteY2"/>
            </a:cxn>
          </a:cxnLst>
          <a:rect l="l" t="t" r="r" b="b"/>
          <a:pathLst>
            <a:path w="2622766" h="2068286">
              <a:moveTo>
                <a:pt x="0" y="0"/>
              </a:moveTo>
              <a:cubicBezTo>
                <a:pt x="1113518" y="362857"/>
                <a:pt x="2227036" y="725715"/>
                <a:pt x="2530929" y="1070429"/>
              </a:cubicBezTo>
              <a:cubicBezTo>
                <a:pt x="2834822" y="1415143"/>
                <a:pt x="2329090" y="1741714"/>
                <a:pt x="1823358" y="2068286"/>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editAs="oneCell">
    <xdr:from>
      <xdr:col>28</xdr:col>
      <xdr:colOff>311727</xdr:colOff>
      <xdr:row>40</xdr:row>
      <xdr:rowOff>11545</xdr:rowOff>
    </xdr:from>
    <xdr:to>
      <xdr:col>39</xdr:col>
      <xdr:colOff>20616</xdr:colOff>
      <xdr:row>59</xdr:row>
      <xdr:rowOff>29925</xdr:rowOff>
    </xdr:to>
    <xdr:pic>
      <xdr:nvPicPr>
        <xdr:cNvPr id="25" name="Imagen 24">
          <a:extLst>
            <a:ext uri="{FF2B5EF4-FFF2-40B4-BE49-F238E27FC236}">
              <a16:creationId xmlns:a16="http://schemas.microsoft.com/office/drawing/2014/main" id="{3691B7FC-B9F8-49D2-842F-5CD9031AE6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1727" y="8751454"/>
          <a:ext cx="7250545" cy="35785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507999</xdr:colOff>
      <xdr:row>1</xdr:row>
      <xdr:rowOff>117929</xdr:rowOff>
    </xdr:from>
    <xdr:to>
      <xdr:col>12</xdr:col>
      <xdr:colOff>434459</xdr:colOff>
      <xdr:row>5</xdr:row>
      <xdr:rowOff>45357</xdr:rowOff>
    </xdr:to>
    <xdr:pic>
      <xdr:nvPicPr>
        <xdr:cNvPr id="26" name="Imagen 25">
          <a:extLst>
            <a:ext uri="{FF2B5EF4-FFF2-40B4-BE49-F238E27FC236}">
              <a16:creationId xmlns:a16="http://schemas.microsoft.com/office/drawing/2014/main" id="{5328FCEB-5267-4288-9523-6E068121F6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7999" y="353786"/>
          <a:ext cx="8879960" cy="177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357909</xdr:colOff>
      <xdr:row>60</xdr:row>
      <xdr:rowOff>140856</xdr:rowOff>
    </xdr:from>
    <xdr:to>
      <xdr:col>28</xdr:col>
      <xdr:colOff>184727</xdr:colOff>
      <xdr:row>78</xdr:row>
      <xdr:rowOff>103910</xdr:rowOff>
    </xdr:to>
    <xdr:graphicFrame macro="">
      <xdr:nvGraphicFramePr>
        <xdr:cNvPr id="28" name="Gráfico 27">
          <a:extLst>
            <a:ext uri="{FF2B5EF4-FFF2-40B4-BE49-F238E27FC236}">
              <a16:creationId xmlns:a16="http://schemas.microsoft.com/office/drawing/2014/main" id="{39A80896-4B93-4CA5-AE69-8058532444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99786</xdr:colOff>
      <xdr:row>100</xdr:row>
      <xdr:rowOff>81642</xdr:rowOff>
    </xdr:from>
    <xdr:to>
      <xdr:col>9</xdr:col>
      <xdr:colOff>562429</xdr:colOff>
      <xdr:row>109</xdr:row>
      <xdr:rowOff>99785</xdr:rowOff>
    </xdr:to>
    <xdr:graphicFrame macro="">
      <xdr:nvGraphicFramePr>
        <xdr:cNvPr id="32" name="Gráfico 31">
          <a:extLst>
            <a:ext uri="{FF2B5EF4-FFF2-40B4-BE49-F238E27FC236}">
              <a16:creationId xmlns:a16="http://schemas.microsoft.com/office/drawing/2014/main" id="{580616FB-4E0E-44EE-90A7-314C008EBE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127001</xdr:colOff>
      <xdr:row>131</xdr:row>
      <xdr:rowOff>45356</xdr:rowOff>
    </xdr:from>
    <xdr:to>
      <xdr:col>9</xdr:col>
      <xdr:colOff>299357</xdr:colOff>
      <xdr:row>140</xdr:row>
      <xdr:rowOff>45356</xdr:rowOff>
    </xdr:to>
    <xdr:graphicFrame macro="">
      <xdr:nvGraphicFramePr>
        <xdr:cNvPr id="33" name="Gráfico 32">
          <a:extLst>
            <a:ext uri="{FF2B5EF4-FFF2-40B4-BE49-F238E27FC236}">
              <a16:creationId xmlns:a16="http://schemas.microsoft.com/office/drawing/2014/main" id="{6CF757D6-CF61-41EF-B040-D199FD50A5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489856</xdr:colOff>
      <xdr:row>23</xdr:row>
      <xdr:rowOff>136073</xdr:rowOff>
    </xdr:from>
    <xdr:to>
      <xdr:col>10</xdr:col>
      <xdr:colOff>418352</xdr:colOff>
      <xdr:row>25</xdr:row>
      <xdr:rowOff>18143</xdr:rowOff>
    </xdr:to>
    <xdr:sp macro="" textlink="">
      <xdr:nvSpPr>
        <xdr:cNvPr id="34" name="Forma libre: forma 33">
          <a:extLst>
            <a:ext uri="{FF2B5EF4-FFF2-40B4-BE49-F238E27FC236}">
              <a16:creationId xmlns:a16="http://schemas.microsoft.com/office/drawing/2014/main" id="{FD41664F-08E9-4F9D-9252-030F197776DD}"/>
            </a:ext>
          </a:extLst>
        </xdr:cNvPr>
        <xdr:cNvSpPr/>
      </xdr:nvSpPr>
      <xdr:spPr>
        <a:xfrm>
          <a:off x="3528785" y="5896430"/>
          <a:ext cx="3974353" cy="208642"/>
        </a:xfrm>
        <a:custGeom>
          <a:avLst/>
          <a:gdLst>
            <a:gd name="connsiteX0" fmla="*/ 3974353 w 3974353"/>
            <a:gd name="connsiteY0" fmla="*/ 0 h 377959"/>
            <a:gd name="connsiteX1" fmla="*/ 1733177 w 3974353"/>
            <a:gd name="connsiteY1" fmla="*/ 373529 h 377959"/>
            <a:gd name="connsiteX2" fmla="*/ 0 w 3974353"/>
            <a:gd name="connsiteY2" fmla="*/ 171823 h 377959"/>
          </a:gdLst>
          <a:ahLst/>
          <a:cxnLst>
            <a:cxn ang="0">
              <a:pos x="connsiteX0" y="connsiteY0"/>
            </a:cxn>
            <a:cxn ang="0">
              <a:pos x="connsiteX1" y="connsiteY1"/>
            </a:cxn>
            <a:cxn ang="0">
              <a:pos x="connsiteX2" y="connsiteY2"/>
            </a:cxn>
          </a:cxnLst>
          <a:rect l="l" t="t" r="r" b="b"/>
          <a:pathLst>
            <a:path w="3974353" h="377959">
              <a:moveTo>
                <a:pt x="3974353" y="0"/>
              </a:moveTo>
              <a:cubicBezTo>
                <a:pt x="3184961" y="172446"/>
                <a:pt x="2395569" y="344892"/>
                <a:pt x="1733177" y="373529"/>
              </a:cubicBezTo>
              <a:cubicBezTo>
                <a:pt x="1070785" y="402166"/>
                <a:pt x="535392" y="286994"/>
                <a:pt x="0" y="171823"/>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426357</xdr:colOff>
      <xdr:row>40</xdr:row>
      <xdr:rowOff>1</xdr:rowOff>
    </xdr:from>
    <xdr:to>
      <xdr:col>10</xdr:col>
      <xdr:colOff>354853</xdr:colOff>
      <xdr:row>41</xdr:row>
      <xdr:rowOff>63500</xdr:rowOff>
    </xdr:to>
    <xdr:sp macro="" textlink="">
      <xdr:nvSpPr>
        <xdr:cNvPr id="35" name="Forma libre: forma 34">
          <a:extLst>
            <a:ext uri="{FF2B5EF4-FFF2-40B4-BE49-F238E27FC236}">
              <a16:creationId xmlns:a16="http://schemas.microsoft.com/office/drawing/2014/main" id="{2C882E69-AA42-45B9-BB52-394FF738F088}"/>
            </a:ext>
          </a:extLst>
        </xdr:cNvPr>
        <xdr:cNvSpPr/>
      </xdr:nvSpPr>
      <xdr:spPr>
        <a:xfrm>
          <a:off x="3465286" y="8998858"/>
          <a:ext cx="3974353" cy="263071"/>
        </a:xfrm>
        <a:custGeom>
          <a:avLst/>
          <a:gdLst>
            <a:gd name="connsiteX0" fmla="*/ 3974353 w 3974353"/>
            <a:gd name="connsiteY0" fmla="*/ 0 h 377959"/>
            <a:gd name="connsiteX1" fmla="*/ 1733177 w 3974353"/>
            <a:gd name="connsiteY1" fmla="*/ 373529 h 377959"/>
            <a:gd name="connsiteX2" fmla="*/ 0 w 3974353"/>
            <a:gd name="connsiteY2" fmla="*/ 171823 h 377959"/>
          </a:gdLst>
          <a:ahLst/>
          <a:cxnLst>
            <a:cxn ang="0">
              <a:pos x="connsiteX0" y="connsiteY0"/>
            </a:cxn>
            <a:cxn ang="0">
              <a:pos x="connsiteX1" y="connsiteY1"/>
            </a:cxn>
            <a:cxn ang="0">
              <a:pos x="connsiteX2" y="connsiteY2"/>
            </a:cxn>
          </a:cxnLst>
          <a:rect l="l" t="t" r="r" b="b"/>
          <a:pathLst>
            <a:path w="3974353" h="377959">
              <a:moveTo>
                <a:pt x="3974353" y="0"/>
              </a:moveTo>
              <a:cubicBezTo>
                <a:pt x="3184961" y="172446"/>
                <a:pt x="2395569" y="344892"/>
                <a:pt x="1733177" y="373529"/>
              </a:cubicBezTo>
              <a:cubicBezTo>
                <a:pt x="1070785" y="402166"/>
                <a:pt x="535392" y="286994"/>
                <a:pt x="0" y="171823"/>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689428</xdr:colOff>
      <xdr:row>38</xdr:row>
      <xdr:rowOff>45357</xdr:rowOff>
    </xdr:from>
    <xdr:to>
      <xdr:col>10</xdr:col>
      <xdr:colOff>362857</xdr:colOff>
      <xdr:row>39</xdr:row>
      <xdr:rowOff>99785</xdr:rowOff>
    </xdr:to>
    <xdr:cxnSp macro="">
      <xdr:nvCxnSpPr>
        <xdr:cNvPr id="38" name="Conector recto de flecha 37">
          <a:extLst>
            <a:ext uri="{FF2B5EF4-FFF2-40B4-BE49-F238E27FC236}">
              <a16:creationId xmlns:a16="http://schemas.microsoft.com/office/drawing/2014/main" id="{CD2FBC54-30A4-44BA-88F7-45ECF5881F37}"/>
            </a:ext>
          </a:extLst>
        </xdr:cNvPr>
        <xdr:cNvCxnSpPr/>
      </xdr:nvCxnSpPr>
      <xdr:spPr>
        <a:xfrm flipH="1">
          <a:off x="6975928" y="8781143"/>
          <a:ext cx="471715" cy="154213"/>
        </a:xfrm>
        <a:prstGeom prst="straightConnector1">
          <a:avLst/>
        </a:prstGeom>
        <a:noFill/>
        <a:ln w="6350" cap="flat" cmpd="sng" algn="ctr">
          <a:solidFill>
            <a:srgbClr val="0000FF"/>
          </a:solidFill>
          <a:prstDash val="dashDot"/>
          <a:miter lim="800000"/>
          <a:tailEnd type="triangle"/>
        </a:ln>
        <a:effectLst/>
      </xdr:spPr>
    </xdr:cxnSp>
    <xdr:clientData/>
  </xdr:twoCellAnchor>
  <xdr:twoCellAnchor>
    <xdr:from>
      <xdr:col>7</xdr:col>
      <xdr:colOff>589643</xdr:colOff>
      <xdr:row>21</xdr:row>
      <xdr:rowOff>72571</xdr:rowOff>
    </xdr:from>
    <xdr:to>
      <xdr:col>10</xdr:col>
      <xdr:colOff>290284</xdr:colOff>
      <xdr:row>24</xdr:row>
      <xdr:rowOff>45356</xdr:rowOff>
    </xdr:to>
    <xdr:sp macro="" textlink="">
      <xdr:nvSpPr>
        <xdr:cNvPr id="39" name="Forma libre: forma 38">
          <a:extLst>
            <a:ext uri="{FF2B5EF4-FFF2-40B4-BE49-F238E27FC236}">
              <a16:creationId xmlns:a16="http://schemas.microsoft.com/office/drawing/2014/main" id="{8D8B6B8E-41A9-40C0-BECD-1CF60643A33A}"/>
            </a:ext>
          </a:extLst>
        </xdr:cNvPr>
        <xdr:cNvSpPr/>
      </xdr:nvSpPr>
      <xdr:spPr>
        <a:xfrm>
          <a:off x="5043714" y="5542642"/>
          <a:ext cx="2331356" cy="426357"/>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625928</xdr:colOff>
      <xdr:row>37</xdr:row>
      <xdr:rowOff>90714</xdr:rowOff>
    </xdr:from>
    <xdr:to>
      <xdr:col>10</xdr:col>
      <xdr:colOff>326569</xdr:colOff>
      <xdr:row>40</xdr:row>
      <xdr:rowOff>90714</xdr:rowOff>
    </xdr:to>
    <xdr:sp macro="" textlink="">
      <xdr:nvSpPr>
        <xdr:cNvPr id="40" name="Forma libre: forma 39">
          <a:extLst>
            <a:ext uri="{FF2B5EF4-FFF2-40B4-BE49-F238E27FC236}">
              <a16:creationId xmlns:a16="http://schemas.microsoft.com/office/drawing/2014/main" id="{22524262-6324-4D4A-B883-5A69580042C2}"/>
            </a:ext>
          </a:extLst>
        </xdr:cNvPr>
        <xdr:cNvSpPr/>
      </xdr:nvSpPr>
      <xdr:spPr>
        <a:xfrm>
          <a:off x="5079999" y="8663214"/>
          <a:ext cx="2331356" cy="426357"/>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725715</xdr:colOff>
      <xdr:row>22</xdr:row>
      <xdr:rowOff>54429</xdr:rowOff>
    </xdr:from>
    <xdr:to>
      <xdr:col>10</xdr:col>
      <xdr:colOff>399144</xdr:colOff>
      <xdr:row>23</xdr:row>
      <xdr:rowOff>81642</xdr:rowOff>
    </xdr:to>
    <xdr:cxnSp macro="">
      <xdr:nvCxnSpPr>
        <xdr:cNvPr id="41" name="Conector recto de flecha 40">
          <a:extLst>
            <a:ext uri="{FF2B5EF4-FFF2-40B4-BE49-F238E27FC236}">
              <a16:creationId xmlns:a16="http://schemas.microsoft.com/office/drawing/2014/main" id="{A31C4A68-EB85-4404-97BA-AD5651D38F21}"/>
            </a:ext>
          </a:extLst>
        </xdr:cNvPr>
        <xdr:cNvCxnSpPr/>
      </xdr:nvCxnSpPr>
      <xdr:spPr>
        <a:xfrm flipH="1">
          <a:off x="7012215" y="5687786"/>
          <a:ext cx="471715" cy="154213"/>
        </a:xfrm>
        <a:prstGeom prst="straightConnector1">
          <a:avLst/>
        </a:prstGeom>
        <a:noFill/>
        <a:ln w="6350" cap="flat" cmpd="sng" algn="ctr">
          <a:solidFill>
            <a:srgbClr val="0000FF"/>
          </a:solidFill>
          <a:prstDash val="dashDot"/>
          <a:miter lim="800000"/>
          <a:tailEnd type="triangle"/>
        </a:ln>
        <a:effectLst/>
      </xdr:spPr>
    </xdr:cxnSp>
    <xdr:clientData/>
  </xdr:twoCellAnchor>
  <xdr:twoCellAnchor>
    <xdr:from>
      <xdr:col>7</xdr:col>
      <xdr:colOff>0</xdr:colOff>
      <xdr:row>94</xdr:row>
      <xdr:rowOff>99786</xdr:rowOff>
    </xdr:from>
    <xdr:to>
      <xdr:col>28</xdr:col>
      <xdr:colOff>444500</xdr:colOff>
      <xdr:row>110</xdr:row>
      <xdr:rowOff>45355</xdr:rowOff>
    </xdr:to>
    <xdr:sp macro="" textlink="">
      <xdr:nvSpPr>
        <xdr:cNvPr id="42" name="Forma libre: forma 41">
          <a:extLst>
            <a:ext uri="{FF2B5EF4-FFF2-40B4-BE49-F238E27FC236}">
              <a16:creationId xmlns:a16="http://schemas.microsoft.com/office/drawing/2014/main" id="{2AEABEB0-E216-487B-8373-7509ED144E53}"/>
            </a:ext>
          </a:extLst>
        </xdr:cNvPr>
        <xdr:cNvSpPr/>
      </xdr:nvSpPr>
      <xdr:spPr>
        <a:xfrm>
          <a:off x="4454071" y="19095357"/>
          <a:ext cx="18024929" cy="2621641"/>
        </a:xfrm>
        <a:custGeom>
          <a:avLst/>
          <a:gdLst>
            <a:gd name="connsiteX0" fmla="*/ 0 w 17907000"/>
            <a:gd name="connsiteY0" fmla="*/ 3603625 h 3603625"/>
            <a:gd name="connsiteX1" fmla="*/ 14144625 w 17907000"/>
            <a:gd name="connsiteY1" fmla="*/ 2444750 h 3603625"/>
            <a:gd name="connsiteX2" fmla="*/ 17907000 w 17907000"/>
            <a:gd name="connsiteY2" fmla="*/ 0 h 3603625"/>
          </a:gdLst>
          <a:ahLst/>
          <a:cxnLst>
            <a:cxn ang="0">
              <a:pos x="connsiteX0" y="connsiteY0"/>
            </a:cxn>
            <a:cxn ang="0">
              <a:pos x="connsiteX1" y="connsiteY1"/>
            </a:cxn>
            <a:cxn ang="0">
              <a:pos x="connsiteX2" y="connsiteY2"/>
            </a:cxn>
          </a:cxnLst>
          <a:rect l="l" t="t" r="r" b="b"/>
          <a:pathLst>
            <a:path w="17907000" h="3603625">
              <a:moveTo>
                <a:pt x="0" y="3603625"/>
              </a:moveTo>
              <a:cubicBezTo>
                <a:pt x="5580062" y="3324489"/>
                <a:pt x="11160125" y="3045354"/>
                <a:pt x="14144625" y="2444750"/>
              </a:cubicBezTo>
              <a:cubicBezTo>
                <a:pt x="17129125" y="1844146"/>
                <a:pt x="17518062" y="922073"/>
                <a:pt x="1790700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0</xdr:colOff>
      <xdr:row>125</xdr:row>
      <xdr:rowOff>117931</xdr:rowOff>
    </xdr:from>
    <xdr:to>
      <xdr:col>28</xdr:col>
      <xdr:colOff>444500</xdr:colOff>
      <xdr:row>141</xdr:row>
      <xdr:rowOff>63500</xdr:rowOff>
    </xdr:to>
    <xdr:sp macro="" textlink="">
      <xdr:nvSpPr>
        <xdr:cNvPr id="43" name="Forma libre: forma 42">
          <a:extLst>
            <a:ext uri="{FF2B5EF4-FFF2-40B4-BE49-F238E27FC236}">
              <a16:creationId xmlns:a16="http://schemas.microsoft.com/office/drawing/2014/main" id="{3B6FA2C1-9760-4EFB-84FA-8A0A5A567EE3}"/>
            </a:ext>
          </a:extLst>
        </xdr:cNvPr>
        <xdr:cNvSpPr/>
      </xdr:nvSpPr>
      <xdr:spPr>
        <a:xfrm>
          <a:off x="4454071" y="24783145"/>
          <a:ext cx="18024929" cy="2621641"/>
        </a:xfrm>
        <a:custGeom>
          <a:avLst/>
          <a:gdLst>
            <a:gd name="connsiteX0" fmla="*/ 0 w 17907000"/>
            <a:gd name="connsiteY0" fmla="*/ 3603625 h 3603625"/>
            <a:gd name="connsiteX1" fmla="*/ 14144625 w 17907000"/>
            <a:gd name="connsiteY1" fmla="*/ 2444750 h 3603625"/>
            <a:gd name="connsiteX2" fmla="*/ 17907000 w 17907000"/>
            <a:gd name="connsiteY2" fmla="*/ 0 h 3603625"/>
          </a:gdLst>
          <a:ahLst/>
          <a:cxnLst>
            <a:cxn ang="0">
              <a:pos x="connsiteX0" y="connsiteY0"/>
            </a:cxn>
            <a:cxn ang="0">
              <a:pos x="connsiteX1" y="connsiteY1"/>
            </a:cxn>
            <a:cxn ang="0">
              <a:pos x="connsiteX2" y="connsiteY2"/>
            </a:cxn>
          </a:cxnLst>
          <a:rect l="l" t="t" r="r" b="b"/>
          <a:pathLst>
            <a:path w="17907000" h="3603625">
              <a:moveTo>
                <a:pt x="0" y="3603625"/>
              </a:moveTo>
              <a:cubicBezTo>
                <a:pt x="5580062" y="3324489"/>
                <a:pt x="11160125" y="3045354"/>
                <a:pt x="14144625" y="2444750"/>
              </a:cubicBezTo>
              <a:cubicBezTo>
                <a:pt x="17129125" y="1844146"/>
                <a:pt x="17518062" y="922073"/>
                <a:pt x="1790700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0</xdr:colOff>
      <xdr:row>158</xdr:row>
      <xdr:rowOff>117930</xdr:rowOff>
    </xdr:from>
    <xdr:to>
      <xdr:col>28</xdr:col>
      <xdr:colOff>444500</xdr:colOff>
      <xdr:row>174</xdr:row>
      <xdr:rowOff>63500</xdr:rowOff>
    </xdr:to>
    <xdr:sp macro="" textlink="">
      <xdr:nvSpPr>
        <xdr:cNvPr id="44" name="Forma libre: forma 43">
          <a:extLst>
            <a:ext uri="{FF2B5EF4-FFF2-40B4-BE49-F238E27FC236}">
              <a16:creationId xmlns:a16="http://schemas.microsoft.com/office/drawing/2014/main" id="{FEF093EE-50A6-40BE-AAF6-E6AB0BF1F1FB}"/>
            </a:ext>
          </a:extLst>
        </xdr:cNvPr>
        <xdr:cNvSpPr/>
      </xdr:nvSpPr>
      <xdr:spPr>
        <a:xfrm>
          <a:off x="4454071" y="30761216"/>
          <a:ext cx="18024929" cy="2621641"/>
        </a:xfrm>
        <a:custGeom>
          <a:avLst/>
          <a:gdLst>
            <a:gd name="connsiteX0" fmla="*/ 0 w 17907000"/>
            <a:gd name="connsiteY0" fmla="*/ 3603625 h 3603625"/>
            <a:gd name="connsiteX1" fmla="*/ 14144625 w 17907000"/>
            <a:gd name="connsiteY1" fmla="*/ 2444750 h 3603625"/>
            <a:gd name="connsiteX2" fmla="*/ 17907000 w 17907000"/>
            <a:gd name="connsiteY2" fmla="*/ 0 h 3603625"/>
          </a:gdLst>
          <a:ahLst/>
          <a:cxnLst>
            <a:cxn ang="0">
              <a:pos x="connsiteX0" y="connsiteY0"/>
            </a:cxn>
            <a:cxn ang="0">
              <a:pos x="connsiteX1" y="connsiteY1"/>
            </a:cxn>
            <a:cxn ang="0">
              <a:pos x="connsiteX2" y="connsiteY2"/>
            </a:cxn>
          </a:cxnLst>
          <a:rect l="l" t="t" r="r" b="b"/>
          <a:pathLst>
            <a:path w="17907000" h="3603625">
              <a:moveTo>
                <a:pt x="0" y="3603625"/>
              </a:moveTo>
              <a:cubicBezTo>
                <a:pt x="5580062" y="3324489"/>
                <a:pt x="11160125" y="3045354"/>
                <a:pt x="14144625" y="2444750"/>
              </a:cubicBezTo>
              <a:cubicBezTo>
                <a:pt x="17129125" y="1844146"/>
                <a:pt x="17518062" y="922073"/>
                <a:pt x="1790700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743857</xdr:colOff>
      <xdr:row>149</xdr:row>
      <xdr:rowOff>117929</xdr:rowOff>
    </xdr:from>
    <xdr:to>
      <xdr:col>11</xdr:col>
      <xdr:colOff>399143</xdr:colOff>
      <xdr:row>167</xdr:row>
      <xdr:rowOff>36285</xdr:rowOff>
    </xdr:to>
    <xdr:cxnSp macro="">
      <xdr:nvCxnSpPr>
        <xdr:cNvPr id="45" name="Conector recto de flecha 44">
          <a:extLst>
            <a:ext uri="{FF2B5EF4-FFF2-40B4-BE49-F238E27FC236}">
              <a16:creationId xmlns:a16="http://schemas.microsoft.com/office/drawing/2014/main" id="{DA84979C-5C43-495D-8F19-F35E86B4B6D6}"/>
            </a:ext>
          </a:extLst>
        </xdr:cNvPr>
        <xdr:cNvCxnSpPr/>
      </xdr:nvCxnSpPr>
      <xdr:spPr>
        <a:xfrm>
          <a:off x="5197928" y="29219072"/>
          <a:ext cx="3229429" cy="2875642"/>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707571</xdr:colOff>
      <xdr:row>116</xdr:row>
      <xdr:rowOff>99786</xdr:rowOff>
    </xdr:from>
    <xdr:to>
      <xdr:col>11</xdr:col>
      <xdr:colOff>453572</xdr:colOff>
      <xdr:row>134</xdr:row>
      <xdr:rowOff>117928</xdr:rowOff>
    </xdr:to>
    <xdr:cxnSp macro="">
      <xdr:nvCxnSpPr>
        <xdr:cNvPr id="46" name="Conector recto de flecha 45">
          <a:extLst>
            <a:ext uri="{FF2B5EF4-FFF2-40B4-BE49-F238E27FC236}">
              <a16:creationId xmlns:a16="http://schemas.microsoft.com/office/drawing/2014/main" id="{3B1EACFA-8901-4D3D-9059-1C66A5ED9F2E}"/>
            </a:ext>
          </a:extLst>
        </xdr:cNvPr>
        <xdr:cNvCxnSpPr/>
      </xdr:nvCxnSpPr>
      <xdr:spPr>
        <a:xfrm>
          <a:off x="5161642" y="23259143"/>
          <a:ext cx="3320144" cy="2975428"/>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743857</xdr:colOff>
      <xdr:row>85</xdr:row>
      <xdr:rowOff>63500</xdr:rowOff>
    </xdr:from>
    <xdr:to>
      <xdr:col>11</xdr:col>
      <xdr:colOff>453572</xdr:colOff>
      <xdr:row>103</xdr:row>
      <xdr:rowOff>145143</xdr:rowOff>
    </xdr:to>
    <xdr:cxnSp macro="">
      <xdr:nvCxnSpPr>
        <xdr:cNvPr id="47" name="Conector recto de flecha 46">
          <a:extLst>
            <a:ext uri="{FF2B5EF4-FFF2-40B4-BE49-F238E27FC236}">
              <a16:creationId xmlns:a16="http://schemas.microsoft.com/office/drawing/2014/main" id="{E06D7960-3B55-41F5-99C4-D4CA798F4480}"/>
            </a:ext>
          </a:extLst>
        </xdr:cNvPr>
        <xdr:cNvCxnSpPr/>
      </xdr:nvCxnSpPr>
      <xdr:spPr>
        <a:xfrm>
          <a:off x="5197928" y="17589500"/>
          <a:ext cx="3283858" cy="3038929"/>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571500</xdr:colOff>
      <xdr:row>85</xdr:row>
      <xdr:rowOff>63500</xdr:rowOff>
    </xdr:from>
    <xdr:to>
      <xdr:col>17</xdr:col>
      <xdr:colOff>0</xdr:colOff>
      <xdr:row>100</xdr:row>
      <xdr:rowOff>36286</xdr:rowOff>
    </xdr:to>
    <xdr:cxnSp macro="">
      <xdr:nvCxnSpPr>
        <xdr:cNvPr id="48" name="Conector recto de flecha 47">
          <a:extLst>
            <a:ext uri="{FF2B5EF4-FFF2-40B4-BE49-F238E27FC236}">
              <a16:creationId xmlns:a16="http://schemas.microsoft.com/office/drawing/2014/main" id="{1055FFC2-928D-4546-906D-CF018430A38D}"/>
            </a:ext>
          </a:extLst>
        </xdr:cNvPr>
        <xdr:cNvCxnSpPr/>
      </xdr:nvCxnSpPr>
      <xdr:spPr>
        <a:xfrm>
          <a:off x="2059214" y="17589500"/>
          <a:ext cx="11030857" cy="2440215"/>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553357</xdr:colOff>
      <xdr:row>116</xdr:row>
      <xdr:rowOff>72572</xdr:rowOff>
    </xdr:from>
    <xdr:to>
      <xdr:col>16</xdr:col>
      <xdr:colOff>852714</xdr:colOff>
      <xdr:row>131</xdr:row>
      <xdr:rowOff>45358</xdr:rowOff>
    </xdr:to>
    <xdr:cxnSp macro="">
      <xdr:nvCxnSpPr>
        <xdr:cNvPr id="49" name="Conector recto de flecha 48">
          <a:extLst>
            <a:ext uri="{FF2B5EF4-FFF2-40B4-BE49-F238E27FC236}">
              <a16:creationId xmlns:a16="http://schemas.microsoft.com/office/drawing/2014/main" id="{5D903C8C-2782-4AC3-A101-E0AAEBECF64D}"/>
            </a:ext>
          </a:extLst>
        </xdr:cNvPr>
        <xdr:cNvCxnSpPr/>
      </xdr:nvCxnSpPr>
      <xdr:spPr>
        <a:xfrm>
          <a:off x="2041071" y="23231929"/>
          <a:ext cx="11030857" cy="2440215"/>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544286</xdr:colOff>
      <xdr:row>149</xdr:row>
      <xdr:rowOff>108857</xdr:rowOff>
    </xdr:from>
    <xdr:to>
      <xdr:col>16</xdr:col>
      <xdr:colOff>843643</xdr:colOff>
      <xdr:row>164</xdr:row>
      <xdr:rowOff>81644</xdr:rowOff>
    </xdr:to>
    <xdr:cxnSp macro="">
      <xdr:nvCxnSpPr>
        <xdr:cNvPr id="50" name="Conector recto de flecha 49">
          <a:extLst>
            <a:ext uri="{FF2B5EF4-FFF2-40B4-BE49-F238E27FC236}">
              <a16:creationId xmlns:a16="http://schemas.microsoft.com/office/drawing/2014/main" id="{BA812F11-43D9-42B3-AB26-C91F00CA9225}"/>
            </a:ext>
          </a:extLst>
        </xdr:cNvPr>
        <xdr:cNvCxnSpPr/>
      </xdr:nvCxnSpPr>
      <xdr:spPr>
        <a:xfrm>
          <a:off x="2032000" y="29210000"/>
          <a:ext cx="11030857" cy="2440215"/>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422088</xdr:colOff>
      <xdr:row>82</xdr:row>
      <xdr:rowOff>189751</xdr:rowOff>
    </xdr:from>
    <xdr:to>
      <xdr:col>41</xdr:col>
      <xdr:colOff>41088</xdr:colOff>
      <xdr:row>95</xdr:row>
      <xdr:rowOff>14941</xdr:rowOff>
    </xdr:to>
    <xdr:graphicFrame macro="">
      <xdr:nvGraphicFramePr>
        <xdr:cNvPr id="10" name="Gráfico 9">
          <a:extLst>
            <a:ext uri="{FF2B5EF4-FFF2-40B4-BE49-F238E27FC236}">
              <a16:creationId xmlns:a16="http://schemas.microsoft.com/office/drawing/2014/main" id="{BB275A36-3B3E-C68F-1B77-02B52A9B77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34</xdr:col>
      <xdr:colOff>293046</xdr:colOff>
      <xdr:row>113</xdr:row>
      <xdr:rowOff>140961</xdr:rowOff>
    </xdr:from>
    <xdr:to>
      <xdr:col>41</xdr:col>
      <xdr:colOff>115956</xdr:colOff>
      <xdr:row>126</xdr:row>
      <xdr:rowOff>118716</xdr:rowOff>
    </xdr:to>
    <xdr:graphicFrame macro="">
      <xdr:nvGraphicFramePr>
        <xdr:cNvPr id="11" name="Gráfico 10">
          <a:extLst>
            <a:ext uri="{FF2B5EF4-FFF2-40B4-BE49-F238E27FC236}">
              <a16:creationId xmlns:a16="http://schemas.microsoft.com/office/drawing/2014/main" id="{C6005935-41E1-59B5-BD3E-C77F122E1B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20</xdr:col>
      <xdr:colOff>444500</xdr:colOff>
      <xdr:row>39</xdr:row>
      <xdr:rowOff>143329</xdr:rowOff>
    </xdr:from>
    <xdr:to>
      <xdr:col>28</xdr:col>
      <xdr:colOff>462642</xdr:colOff>
      <xdr:row>59</xdr:row>
      <xdr:rowOff>36287</xdr:rowOff>
    </xdr:to>
    <xdr:graphicFrame macro="">
      <xdr:nvGraphicFramePr>
        <xdr:cNvPr id="12" name="Gráfico 11">
          <a:extLst>
            <a:ext uri="{FF2B5EF4-FFF2-40B4-BE49-F238E27FC236}">
              <a16:creationId xmlns:a16="http://schemas.microsoft.com/office/drawing/2014/main" id="{FE45EA8D-D8A3-00E9-FABD-698F253487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563770</xdr:colOff>
      <xdr:row>12</xdr:row>
      <xdr:rowOff>82826</xdr:rowOff>
    </xdr:from>
    <xdr:to>
      <xdr:col>10</xdr:col>
      <xdr:colOff>179828</xdr:colOff>
      <xdr:row>13</xdr:row>
      <xdr:rowOff>74544</xdr:rowOff>
    </xdr:to>
    <xdr:cxnSp macro="">
      <xdr:nvCxnSpPr>
        <xdr:cNvPr id="2" name="Conector recto de flecha 1">
          <a:extLst>
            <a:ext uri="{FF2B5EF4-FFF2-40B4-BE49-F238E27FC236}">
              <a16:creationId xmlns:a16="http://schemas.microsoft.com/office/drawing/2014/main" id="{4C3F665F-8359-4802-A8E7-5841B7CA92C7}"/>
            </a:ext>
          </a:extLst>
        </xdr:cNvPr>
        <xdr:cNvCxnSpPr/>
      </xdr:nvCxnSpPr>
      <xdr:spPr>
        <a:xfrm flipV="1">
          <a:off x="6678820" y="3911876"/>
          <a:ext cx="416158" cy="1568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572057</xdr:colOff>
      <xdr:row>13</xdr:row>
      <xdr:rowOff>82822</xdr:rowOff>
    </xdr:from>
    <xdr:to>
      <xdr:col>10</xdr:col>
      <xdr:colOff>188680</xdr:colOff>
      <xdr:row>14</xdr:row>
      <xdr:rowOff>74540</xdr:rowOff>
    </xdr:to>
    <xdr:cxnSp macro="">
      <xdr:nvCxnSpPr>
        <xdr:cNvPr id="3" name="Conector recto de flecha 2">
          <a:extLst>
            <a:ext uri="{FF2B5EF4-FFF2-40B4-BE49-F238E27FC236}">
              <a16:creationId xmlns:a16="http://schemas.microsoft.com/office/drawing/2014/main" id="{84CA15F6-729C-44B5-86FC-3F9ABB2C63D7}"/>
            </a:ext>
          </a:extLst>
        </xdr:cNvPr>
        <xdr:cNvCxnSpPr/>
      </xdr:nvCxnSpPr>
      <xdr:spPr>
        <a:xfrm flipV="1">
          <a:off x="6687107" y="4076972"/>
          <a:ext cx="416723" cy="1568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572046</xdr:colOff>
      <xdr:row>14</xdr:row>
      <xdr:rowOff>99400</xdr:rowOff>
    </xdr:from>
    <xdr:to>
      <xdr:col>10</xdr:col>
      <xdr:colOff>188669</xdr:colOff>
      <xdr:row>15</xdr:row>
      <xdr:rowOff>91117</xdr:rowOff>
    </xdr:to>
    <xdr:cxnSp macro="">
      <xdr:nvCxnSpPr>
        <xdr:cNvPr id="4" name="Conector recto de flecha 3">
          <a:extLst>
            <a:ext uri="{FF2B5EF4-FFF2-40B4-BE49-F238E27FC236}">
              <a16:creationId xmlns:a16="http://schemas.microsoft.com/office/drawing/2014/main" id="{B2A101B6-1845-4FF8-B8DE-C079169EA7CA}"/>
            </a:ext>
          </a:extLst>
        </xdr:cNvPr>
        <xdr:cNvCxnSpPr/>
      </xdr:nvCxnSpPr>
      <xdr:spPr>
        <a:xfrm flipV="1">
          <a:off x="6687096" y="4258650"/>
          <a:ext cx="416723" cy="15681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710924</xdr:colOff>
      <xdr:row>12</xdr:row>
      <xdr:rowOff>57977</xdr:rowOff>
    </xdr:from>
    <xdr:to>
      <xdr:col>11</xdr:col>
      <xdr:colOff>32951</xdr:colOff>
      <xdr:row>13</xdr:row>
      <xdr:rowOff>66260</xdr:rowOff>
    </xdr:to>
    <xdr:sp macro="" textlink="">
      <xdr:nvSpPr>
        <xdr:cNvPr id="5" name="Flecha curvada hacia la izquierda 5">
          <a:extLst>
            <a:ext uri="{FF2B5EF4-FFF2-40B4-BE49-F238E27FC236}">
              <a16:creationId xmlns:a16="http://schemas.microsoft.com/office/drawing/2014/main" id="{F811AF0E-4B4C-4EB2-AEE0-49E4CAF4472B}"/>
            </a:ext>
          </a:extLst>
        </xdr:cNvPr>
        <xdr:cNvSpPr/>
      </xdr:nvSpPr>
      <xdr:spPr>
        <a:xfrm>
          <a:off x="7626074" y="3887027"/>
          <a:ext cx="261827" cy="173383"/>
        </a:xfrm>
        <a:prstGeom prst="curvedLeftArrow">
          <a:avLst/>
        </a:prstGeom>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10</xdr:col>
      <xdr:colOff>727490</xdr:colOff>
      <xdr:row>13</xdr:row>
      <xdr:rowOff>99389</xdr:rowOff>
    </xdr:from>
    <xdr:to>
      <xdr:col>11</xdr:col>
      <xdr:colOff>32636</xdr:colOff>
      <xdr:row>14</xdr:row>
      <xdr:rowOff>99384</xdr:rowOff>
    </xdr:to>
    <xdr:sp macro="" textlink="">
      <xdr:nvSpPr>
        <xdr:cNvPr id="6" name="Flecha curvada hacia la izquierda 6">
          <a:extLst>
            <a:ext uri="{FF2B5EF4-FFF2-40B4-BE49-F238E27FC236}">
              <a16:creationId xmlns:a16="http://schemas.microsoft.com/office/drawing/2014/main" id="{02FACB87-0611-4DF4-97F6-B61164CC32F8}"/>
            </a:ext>
          </a:extLst>
        </xdr:cNvPr>
        <xdr:cNvSpPr/>
      </xdr:nvSpPr>
      <xdr:spPr>
        <a:xfrm>
          <a:off x="7642640" y="4093539"/>
          <a:ext cx="244946" cy="165095"/>
        </a:xfrm>
        <a:prstGeom prst="curvedLeftArrow">
          <a:avLst/>
        </a:prstGeom>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10</xdr:col>
      <xdr:colOff>727485</xdr:colOff>
      <xdr:row>14</xdr:row>
      <xdr:rowOff>124236</xdr:rowOff>
    </xdr:from>
    <xdr:to>
      <xdr:col>11</xdr:col>
      <xdr:colOff>32631</xdr:colOff>
      <xdr:row>15</xdr:row>
      <xdr:rowOff>124230</xdr:rowOff>
    </xdr:to>
    <xdr:sp macro="" textlink="">
      <xdr:nvSpPr>
        <xdr:cNvPr id="7" name="Flecha curvada hacia la izquierda 7">
          <a:extLst>
            <a:ext uri="{FF2B5EF4-FFF2-40B4-BE49-F238E27FC236}">
              <a16:creationId xmlns:a16="http://schemas.microsoft.com/office/drawing/2014/main" id="{0B27A205-F6FE-4B57-B063-05E633D031F7}"/>
            </a:ext>
          </a:extLst>
        </xdr:cNvPr>
        <xdr:cNvSpPr/>
      </xdr:nvSpPr>
      <xdr:spPr>
        <a:xfrm>
          <a:off x="7642635" y="4283486"/>
          <a:ext cx="244946" cy="165094"/>
        </a:xfrm>
        <a:prstGeom prst="curvedLeftArrow">
          <a:avLst/>
        </a:prstGeom>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5</xdr:col>
      <xdr:colOff>124241</xdr:colOff>
      <xdr:row>57</xdr:row>
      <xdr:rowOff>149087</xdr:rowOff>
    </xdr:from>
    <xdr:to>
      <xdr:col>5</xdr:col>
      <xdr:colOff>441861</xdr:colOff>
      <xdr:row>59</xdr:row>
      <xdr:rowOff>16566</xdr:rowOff>
    </xdr:to>
    <xdr:sp macro="" textlink="">
      <xdr:nvSpPr>
        <xdr:cNvPr id="8" name="Más 8">
          <a:extLst>
            <a:ext uri="{FF2B5EF4-FFF2-40B4-BE49-F238E27FC236}">
              <a16:creationId xmlns:a16="http://schemas.microsoft.com/office/drawing/2014/main" id="{24468DFD-17E5-4D90-9DF8-AB6F216B28FE}"/>
            </a:ext>
          </a:extLst>
        </xdr:cNvPr>
        <xdr:cNvSpPr/>
      </xdr:nvSpPr>
      <xdr:spPr>
        <a:xfrm>
          <a:off x="2981741" y="12379187"/>
          <a:ext cx="317620" cy="197679"/>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7</xdr:col>
      <xdr:colOff>229979</xdr:colOff>
      <xdr:row>57</xdr:row>
      <xdr:rowOff>140804</xdr:rowOff>
    </xdr:from>
    <xdr:to>
      <xdr:col>7</xdr:col>
      <xdr:colOff>482494</xdr:colOff>
      <xdr:row>59</xdr:row>
      <xdr:rowOff>33131</xdr:rowOff>
    </xdr:to>
    <xdr:sp macro="" textlink="">
      <xdr:nvSpPr>
        <xdr:cNvPr id="9" name="Igual que 9">
          <a:extLst>
            <a:ext uri="{FF2B5EF4-FFF2-40B4-BE49-F238E27FC236}">
              <a16:creationId xmlns:a16="http://schemas.microsoft.com/office/drawing/2014/main" id="{BB4D0949-ABBA-4E3F-A8E4-598BC27814A0}"/>
            </a:ext>
          </a:extLst>
        </xdr:cNvPr>
        <xdr:cNvSpPr/>
      </xdr:nvSpPr>
      <xdr:spPr>
        <a:xfrm>
          <a:off x="4509879" y="12370904"/>
          <a:ext cx="252515" cy="222527"/>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10</xdr:col>
      <xdr:colOff>798286</xdr:colOff>
      <xdr:row>84</xdr:row>
      <xdr:rowOff>145144</xdr:rowOff>
    </xdr:from>
    <xdr:to>
      <xdr:col>12</xdr:col>
      <xdr:colOff>181428</xdr:colOff>
      <xdr:row>98</xdr:row>
      <xdr:rowOff>117929</xdr:rowOff>
    </xdr:to>
    <xdr:sp macro="" textlink="">
      <xdr:nvSpPr>
        <xdr:cNvPr id="22" name="Forma libre: forma 21">
          <a:extLst>
            <a:ext uri="{FF2B5EF4-FFF2-40B4-BE49-F238E27FC236}">
              <a16:creationId xmlns:a16="http://schemas.microsoft.com/office/drawing/2014/main" id="{5822C7F8-7BDA-44F4-81A1-7AA4949C906D}"/>
            </a:ext>
          </a:extLst>
        </xdr:cNvPr>
        <xdr:cNvSpPr/>
      </xdr:nvSpPr>
      <xdr:spPr>
        <a:xfrm>
          <a:off x="7837715" y="17643930"/>
          <a:ext cx="1206499" cy="2267856"/>
        </a:xfrm>
        <a:custGeom>
          <a:avLst/>
          <a:gdLst>
            <a:gd name="connsiteX0" fmla="*/ 0 w 2340450"/>
            <a:gd name="connsiteY0" fmla="*/ 0 h 2173033"/>
            <a:gd name="connsiteX1" fmla="*/ 2276928 w 2340450"/>
            <a:gd name="connsiteY1" fmla="*/ 979715 h 2173033"/>
            <a:gd name="connsiteX2" fmla="*/ 1705428 w 2340450"/>
            <a:gd name="connsiteY2" fmla="*/ 2068286 h 2173033"/>
            <a:gd name="connsiteX3" fmla="*/ 1678214 w 2340450"/>
            <a:gd name="connsiteY3" fmla="*/ 2068286 h 2173033"/>
          </a:gdLst>
          <a:ahLst/>
          <a:cxnLst>
            <a:cxn ang="0">
              <a:pos x="connsiteX0" y="connsiteY0"/>
            </a:cxn>
            <a:cxn ang="0">
              <a:pos x="connsiteX1" y="connsiteY1"/>
            </a:cxn>
            <a:cxn ang="0">
              <a:pos x="connsiteX2" y="connsiteY2"/>
            </a:cxn>
            <a:cxn ang="0">
              <a:pos x="connsiteX3" y="connsiteY3"/>
            </a:cxn>
          </a:cxnLst>
          <a:rect l="l" t="t" r="r" b="b"/>
          <a:pathLst>
            <a:path w="2340450" h="2173033">
              <a:moveTo>
                <a:pt x="0" y="0"/>
              </a:moveTo>
              <a:cubicBezTo>
                <a:pt x="996345" y="317500"/>
                <a:pt x="1992690" y="635001"/>
                <a:pt x="2276928" y="979715"/>
              </a:cubicBezTo>
              <a:cubicBezTo>
                <a:pt x="2561166" y="1324429"/>
                <a:pt x="1805214" y="1886858"/>
                <a:pt x="1705428" y="2068286"/>
              </a:cubicBezTo>
              <a:cubicBezTo>
                <a:pt x="1605642" y="2249714"/>
                <a:pt x="1641928" y="2159000"/>
                <a:pt x="1678214" y="2068286"/>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10</xdr:col>
      <xdr:colOff>716642</xdr:colOff>
      <xdr:row>115</xdr:row>
      <xdr:rowOff>136071</xdr:rowOff>
    </xdr:from>
    <xdr:to>
      <xdr:col>12</xdr:col>
      <xdr:colOff>190500</xdr:colOff>
      <xdr:row>129</xdr:row>
      <xdr:rowOff>154216</xdr:rowOff>
    </xdr:to>
    <xdr:sp macro="" textlink="">
      <xdr:nvSpPr>
        <xdr:cNvPr id="23" name="Forma libre: forma 22">
          <a:extLst>
            <a:ext uri="{FF2B5EF4-FFF2-40B4-BE49-F238E27FC236}">
              <a16:creationId xmlns:a16="http://schemas.microsoft.com/office/drawing/2014/main" id="{0995CE72-C13D-4993-97EC-BC86447C2BF6}"/>
            </a:ext>
          </a:extLst>
        </xdr:cNvPr>
        <xdr:cNvSpPr/>
      </xdr:nvSpPr>
      <xdr:spPr>
        <a:xfrm>
          <a:off x="7756071" y="23313571"/>
          <a:ext cx="1297215" cy="2313216"/>
        </a:xfrm>
        <a:custGeom>
          <a:avLst/>
          <a:gdLst>
            <a:gd name="connsiteX0" fmla="*/ 0 w 2392797"/>
            <a:gd name="connsiteY0" fmla="*/ 0 h 2068286"/>
            <a:gd name="connsiteX1" fmla="*/ 2304142 w 2392797"/>
            <a:gd name="connsiteY1" fmla="*/ 952500 h 2068286"/>
            <a:gd name="connsiteX2" fmla="*/ 1696357 w 2392797"/>
            <a:gd name="connsiteY2" fmla="*/ 2068286 h 2068286"/>
          </a:gdLst>
          <a:ahLst/>
          <a:cxnLst>
            <a:cxn ang="0">
              <a:pos x="connsiteX0" y="connsiteY0"/>
            </a:cxn>
            <a:cxn ang="0">
              <a:pos x="connsiteX1" y="connsiteY1"/>
            </a:cxn>
            <a:cxn ang="0">
              <a:pos x="connsiteX2" y="connsiteY2"/>
            </a:cxn>
          </a:cxnLst>
          <a:rect l="l" t="t" r="r" b="b"/>
          <a:pathLst>
            <a:path w="2392797" h="2068286">
              <a:moveTo>
                <a:pt x="0" y="0"/>
              </a:moveTo>
              <a:cubicBezTo>
                <a:pt x="1010708" y="303893"/>
                <a:pt x="2021416" y="607786"/>
                <a:pt x="2304142" y="952500"/>
              </a:cubicBezTo>
              <a:cubicBezTo>
                <a:pt x="2586868" y="1297214"/>
                <a:pt x="2141612" y="1682750"/>
                <a:pt x="1696357" y="2068286"/>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10</xdr:col>
      <xdr:colOff>825501</xdr:colOff>
      <xdr:row>148</xdr:row>
      <xdr:rowOff>90714</xdr:rowOff>
    </xdr:from>
    <xdr:to>
      <xdr:col>12</xdr:col>
      <xdr:colOff>235858</xdr:colOff>
      <xdr:row>162</xdr:row>
      <xdr:rowOff>172356</xdr:rowOff>
    </xdr:to>
    <xdr:sp macro="" textlink="">
      <xdr:nvSpPr>
        <xdr:cNvPr id="24" name="Forma libre: forma 23">
          <a:extLst>
            <a:ext uri="{FF2B5EF4-FFF2-40B4-BE49-F238E27FC236}">
              <a16:creationId xmlns:a16="http://schemas.microsoft.com/office/drawing/2014/main" id="{B76E3B0B-9496-4E6E-A3D5-8B0702407C7B}"/>
            </a:ext>
          </a:extLst>
        </xdr:cNvPr>
        <xdr:cNvSpPr/>
      </xdr:nvSpPr>
      <xdr:spPr>
        <a:xfrm>
          <a:off x="7864930" y="29210000"/>
          <a:ext cx="1233714" cy="2376713"/>
        </a:xfrm>
        <a:custGeom>
          <a:avLst/>
          <a:gdLst>
            <a:gd name="connsiteX0" fmla="*/ 0 w 2622766"/>
            <a:gd name="connsiteY0" fmla="*/ 0 h 2068286"/>
            <a:gd name="connsiteX1" fmla="*/ 2530929 w 2622766"/>
            <a:gd name="connsiteY1" fmla="*/ 1070429 h 2068286"/>
            <a:gd name="connsiteX2" fmla="*/ 1823358 w 2622766"/>
            <a:gd name="connsiteY2" fmla="*/ 2068286 h 2068286"/>
          </a:gdLst>
          <a:ahLst/>
          <a:cxnLst>
            <a:cxn ang="0">
              <a:pos x="connsiteX0" y="connsiteY0"/>
            </a:cxn>
            <a:cxn ang="0">
              <a:pos x="connsiteX1" y="connsiteY1"/>
            </a:cxn>
            <a:cxn ang="0">
              <a:pos x="connsiteX2" y="connsiteY2"/>
            </a:cxn>
          </a:cxnLst>
          <a:rect l="l" t="t" r="r" b="b"/>
          <a:pathLst>
            <a:path w="2622766" h="2068286">
              <a:moveTo>
                <a:pt x="0" y="0"/>
              </a:moveTo>
              <a:cubicBezTo>
                <a:pt x="1113518" y="362857"/>
                <a:pt x="2227036" y="725715"/>
                <a:pt x="2530929" y="1070429"/>
              </a:cubicBezTo>
              <a:cubicBezTo>
                <a:pt x="2834822" y="1415143"/>
                <a:pt x="2329090" y="1741714"/>
                <a:pt x="1823358" y="2068286"/>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editAs="oneCell">
    <xdr:from>
      <xdr:col>28</xdr:col>
      <xdr:colOff>54428</xdr:colOff>
      <xdr:row>40</xdr:row>
      <xdr:rowOff>18144</xdr:rowOff>
    </xdr:from>
    <xdr:to>
      <xdr:col>38</xdr:col>
      <xdr:colOff>526142</xdr:colOff>
      <xdr:row>58</xdr:row>
      <xdr:rowOff>45685</xdr:rowOff>
    </xdr:to>
    <xdr:pic>
      <xdr:nvPicPr>
        <xdr:cNvPr id="25" name="Imagen 24">
          <a:extLst>
            <a:ext uri="{FF2B5EF4-FFF2-40B4-BE49-F238E27FC236}">
              <a16:creationId xmlns:a16="http://schemas.microsoft.com/office/drawing/2014/main" id="{F2BA93CE-7A22-4907-8D7A-75F137E079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44428" y="8835573"/>
          <a:ext cx="7193643" cy="3483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281214</xdr:colOff>
      <xdr:row>1</xdr:row>
      <xdr:rowOff>88048</xdr:rowOff>
    </xdr:from>
    <xdr:to>
      <xdr:col>15</xdr:col>
      <xdr:colOff>526143</xdr:colOff>
      <xdr:row>4</xdr:row>
      <xdr:rowOff>250409</xdr:rowOff>
    </xdr:to>
    <xdr:pic>
      <xdr:nvPicPr>
        <xdr:cNvPr id="26" name="Imagen 25">
          <a:extLst>
            <a:ext uri="{FF2B5EF4-FFF2-40B4-BE49-F238E27FC236}">
              <a16:creationId xmlns:a16="http://schemas.microsoft.com/office/drawing/2014/main" id="{F9721E9C-BED1-41E6-B0BC-AA2D4473A2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1214" y="323905"/>
          <a:ext cx="11493500" cy="16410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253997</xdr:colOff>
      <xdr:row>39</xdr:row>
      <xdr:rowOff>125185</xdr:rowOff>
    </xdr:from>
    <xdr:to>
      <xdr:col>27</xdr:col>
      <xdr:colOff>634999</xdr:colOff>
      <xdr:row>58</xdr:row>
      <xdr:rowOff>127001</xdr:rowOff>
    </xdr:to>
    <xdr:graphicFrame macro="">
      <xdr:nvGraphicFramePr>
        <xdr:cNvPr id="27" name="Gráfico 26">
          <a:extLst>
            <a:ext uri="{FF2B5EF4-FFF2-40B4-BE49-F238E27FC236}">
              <a16:creationId xmlns:a16="http://schemas.microsoft.com/office/drawing/2014/main" id="{F06B14D9-C167-4174-8C51-8779319941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244928</xdr:colOff>
      <xdr:row>59</xdr:row>
      <xdr:rowOff>70756</xdr:rowOff>
    </xdr:from>
    <xdr:to>
      <xdr:col>26</xdr:col>
      <xdr:colOff>435428</xdr:colOff>
      <xdr:row>77</xdr:row>
      <xdr:rowOff>63500</xdr:rowOff>
    </xdr:to>
    <xdr:graphicFrame macro="">
      <xdr:nvGraphicFramePr>
        <xdr:cNvPr id="30" name="Gráfico 29">
          <a:extLst>
            <a:ext uri="{FF2B5EF4-FFF2-40B4-BE49-F238E27FC236}">
              <a16:creationId xmlns:a16="http://schemas.microsoft.com/office/drawing/2014/main" id="{038C9844-6F73-41A0-86A4-6CCCF15229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90714</xdr:colOff>
      <xdr:row>99</xdr:row>
      <xdr:rowOff>45355</xdr:rowOff>
    </xdr:from>
    <xdr:to>
      <xdr:col>9</xdr:col>
      <xdr:colOff>371928</xdr:colOff>
      <xdr:row>107</xdr:row>
      <xdr:rowOff>126999</xdr:rowOff>
    </xdr:to>
    <xdr:graphicFrame macro="">
      <xdr:nvGraphicFramePr>
        <xdr:cNvPr id="31" name="Gráfico 30">
          <a:extLst>
            <a:ext uri="{FF2B5EF4-FFF2-40B4-BE49-F238E27FC236}">
              <a16:creationId xmlns:a16="http://schemas.microsoft.com/office/drawing/2014/main" id="{6B027D41-29F7-4D4A-96A8-61F2CC00D7E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117929</xdr:colOff>
      <xdr:row>130</xdr:row>
      <xdr:rowOff>127000</xdr:rowOff>
    </xdr:from>
    <xdr:to>
      <xdr:col>9</xdr:col>
      <xdr:colOff>489857</xdr:colOff>
      <xdr:row>139</xdr:row>
      <xdr:rowOff>9071</xdr:rowOff>
    </xdr:to>
    <xdr:graphicFrame macro="">
      <xdr:nvGraphicFramePr>
        <xdr:cNvPr id="32" name="Gráfico 31">
          <a:extLst>
            <a:ext uri="{FF2B5EF4-FFF2-40B4-BE49-F238E27FC236}">
              <a16:creationId xmlns:a16="http://schemas.microsoft.com/office/drawing/2014/main" id="{71028FE7-A72C-48EA-800D-5F1F0FD6BC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707571</xdr:colOff>
      <xdr:row>38</xdr:row>
      <xdr:rowOff>9072</xdr:rowOff>
    </xdr:from>
    <xdr:to>
      <xdr:col>10</xdr:col>
      <xdr:colOff>386335</xdr:colOff>
      <xdr:row>39</xdr:row>
      <xdr:rowOff>72571</xdr:rowOff>
    </xdr:to>
    <xdr:cxnSp macro="">
      <xdr:nvCxnSpPr>
        <xdr:cNvPr id="29" name="Conector recto de flecha 28">
          <a:extLst>
            <a:ext uri="{FF2B5EF4-FFF2-40B4-BE49-F238E27FC236}">
              <a16:creationId xmlns:a16="http://schemas.microsoft.com/office/drawing/2014/main" id="{E800958C-C9D8-4E46-99A7-F80BBC0A6AF5}"/>
            </a:ext>
          </a:extLst>
        </xdr:cNvPr>
        <xdr:cNvCxnSpPr/>
      </xdr:nvCxnSpPr>
      <xdr:spPr>
        <a:xfrm flipH="1">
          <a:off x="6948714" y="8917215"/>
          <a:ext cx="477050" cy="145142"/>
        </a:xfrm>
        <a:prstGeom prst="straightConnector1">
          <a:avLst/>
        </a:prstGeom>
        <a:noFill/>
        <a:ln w="6350" cap="flat" cmpd="sng" algn="ctr">
          <a:solidFill>
            <a:srgbClr val="0000FF"/>
          </a:solidFill>
          <a:prstDash val="dashDot"/>
          <a:miter lim="800000"/>
          <a:tailEnd type="triangle"/>
        </a:ln>
        <a:effectLst/>
      </xdr:spPr>
    </xdr:cxnSp>
    <xdr:clientData/>
  </xdr:twoCellAnchor>
  <xdr:twoCellAnchor>
    <xdr:from>
      <xdr:col>5</xdr:col>
      <xdr:colOff>498929</xdr:colOff>
      <xdr:row>24</xdr:row>
      <xdr:rowOff>36286</xdr:rowOff>
    </xdr:from>
    <xdr:to>
      <xdr:col>10</xdr:col>
      <xdr:colOff>327639</xdr:colOff>
      <xdr:row>25</xdr:row>
      <xdr:rowOff>27214</xdr:rowOff>
    </xdr:to>
    <xdr:sp macro="" textlink="">
      <xdr:nvSpPr>
        <xdr:cNvPr id="33" name="Forma libre: forma 32">
          <a:extLst>
            <a:ext uri="{FF2B5EF4-FFF2-40B4-BE49-F238E27FC236}">
              <a16:creationId xmlns:a16="http://schemas.microsoft.com/office/drawing/2014/main" id="{0BF716FC-1B33-43E9-86F5-7FF188C585E7}"/>
            </a:ext>
          </a:extLst>
        </xdr:cNvPr>
        <xdr:cNvSpPr/>
      </xdr:nvSpPr>
      <xdr:spPr>
        <a:xfrm>
          <a:off x="3492500" y="6132286"/>
          <a:ext cx="3874568" cy="154214"/>
        </a:xfrm>
        <a:custGeom>
          <a:avLst/>
          <a:gdLst>
            <a:gd name="connsiteX0" fmla="*/ 3974353 w 3974353"/>
            <a:gd name="connsiteY0" fmla="*/ 0 h 377959"/>
            <a:gd name="connsiteX1" fmla="*/ 1733177 w 3974353"/>
            <a:gd name="connsiteY1" fmla="*/ 373529 h 377959"/>
            <a:gd name="connsiteX2" fmla="*/ 0 w 3974353"/>
            <a:gd name="connsiteY2" fmla="*/ 171823 h 377959"/>
          </a:gdLst>
          <a:ahLst/>
          <a:cxnLst>
            <a:cxn ang="0">
              <a:pos x="connsiteX0" y="connsiteY0"/>
            </a:cxn>
            <a:cxn ang="0">
              <a:pos x="connsiteX1" y="connsiteY1"/>
            </a:cxn>
            <a:cxn ang="0">
              <a:pos x="connsiteX2" y="connsiteY2"/>
            </a:cxn>
          </a:cxnLst>
          <a:rect l="l" t="t" r="r" b="b"/>
          <a:pathLst>
            <a:path w="3974353" h="377959">
              <a:moveTo>
                <a:pt x="3974353" y="0"/>
              </a:moveTo>
              <a:cubicBezTo>
                <a:pt x="3184961" y="172446"/>
                <a:pt x="2395569" y="344892"/>
                <a:pt x="1733177" y="373529"/>
              </a:cubicBezTo>
              <a:cubicBezTo>
                <a:pt x="1070785" y="402166"/>
                <a:pt x="535392" y="286994"/>
                <a:pt x="0" y="171823"/>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453571</xdr:colOff>
      <xdr:row>39</xdr:row>
      <xdr:rowOff>145142</xdr:rowOff>
    </xdr:from>
    <xdr:to>
      <xdr:col>10</xdr:col>
      <xdr:colOff>382066</xdr:colOff>
      <xdr:row>41</xdr:row>
      <xdr:rowOff>45357</xdr:rowOff>
    </xdr:to>
    <xdr:sp macro="" textlink="">
      <xdr:nvSpPr>
        <xdr:cNvPr id="34" name="Forma libre: forma 33">
          <a:extLst>
            <a:ext uri="{FF2B5EF4-FFF2-40B4-BE49-F238E27FC236}">
              <a16:creationId xmlns:a16="http://schemas.microsoft.com/office/drawing/2014/main" id="{5766C1EB-8104-4E59-8D98-C14435EFE2FF}"/>
            </a:ext>
          </a:extLst>
        </xdr:cNvPr>
        <xdr:cNvSpPr/>
      </xdr:nvSpPr>
      <xdr:spPr>
        <a:xfrm>
          <a:off x="3447142" y="9134928"/>
          <a:ext cx="3974353" cy="226786"/>
        </a:xfrm>
        <a:custGeom>
          <a:avLst/>
          <a:gdLst>
            <a:gd name="connsiteX0" fmla="*/ 3974353 w 3974353"/>
            <a:gd name="connsiteY0" fmla="*/ 0 h 377959"/>
            <a:gd name="connsiteX1" fmla="*/ 1733177 w 3974353"/>
            <a:gd name="connsiteY1" fmla="*/ 373529 h 377959"/>
            <a:gd name="connsiteX2" fmla="*/ 0 w 3974353"/>
            <a:gd name="connsiteY2" fmla="*/ 171823 h 377959"/>
          </a:gdLst>
          <a:ahLst/>
          <a:cxnLst>
            <a:cxn ang="0">
              <a:pos x="connsiteX0" y="connsiteY0"/>
            </a:cxn>
            <a:cxn ang="0">
              <a:pos x="connsiteX1" y="connsiteY1"/>
            </a:cxn>
            <a:cxn ang="0">
              <a:pos x="connsiteX2" y="connsiteY2"/>
            </a:cxn>
          </a:cxnLst>
          <a:rect l="l" t="t" r="r" b="b"/>
          <a:pathLst>
            <a:path w="3974353" h="377959">
              <a:moveTo>
                <a:pt x="3974353" y="0"/>
              </a:moveTo>
              <a:cubicBezTo>
                <a:pt x="3184961" y="172446"/>
                <a:pt x="2395569" y="344892"/>
                <a:pt x="1733177" y="373529"/>
              </a:cubicBezTo>
              <a:cubicBezTo>
                <a:pt x="1070785" y="402166"/>
                <a:pt x="535392" y="286994"/>
                <a:pt x="0" y="171823"/>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716643</xdr:colOff>
      <xdr:row>22</xdr:row>
      <xdr:rowOff>72572</xdr:rowOff>
    </xdr:from>
    <xdr:to>
      <xdr:col>10</xdr:col>
      <xdr:colOff>395407</xdr:colOff>
      <xdr:row>23</xdr:row>
      <xdr:rowOff>90714</xdr:rowOff>
    </xdr:to>
    <xdr:cxnSp macro="">
      <xdr:nvCxnSpPr>
        <xdr:cNvPr id="38" name="Conector recto de flecha 37">
          <a:extLst>
            <a:ext uri="{FF2B5EF4-FFF2-40B4-BE49-F238E27FC236}">
              <a16:creationId xmlns:a16="http://schemas.microsoft.com/office/drawing/2014/main" id="{84ED1269-68CF-46F0-91AE-99D61691FAC8}"/>
            </a:ext>
          </a:extLst>
        </xdr:cNvPr>
        <xdr:cNvCxnSpPr/>
      </xdr:nvCxnSpPr>
      <xdr:spPr>
        <a:xfrm flipH="1">
          <a:off x="6957786" y="5878286"/>
          <a:ext cx="477050" cy="145142"/>
        </a:xfrm>
        <a:prstGeom prst="straightConnector1">
          <a:avLst/>
        </a:prstGeom>
        <a:noFill/>
        <a:ln w="6350" cap="flat" cmpd="sng" algn="ctr">
          <a:solidFill>
            <a:srgbClr val="0000FF"/>
          </a:solidFill>
          <a:prstDash val="dashDot"/>
          <a:miter lim="800000"/>
          <a:tailEnd type="triangle"/>
        </a:ln>
        <a:effectLst/>
      </xdr:spPr>
    </xdr:cxnSp>
    <xdr:clientData/>
  </xdr:twoCellAnchor>
  <xdr:twoCellAnchor>
    <xdr:from>
      <xdr:col>7</xdr:col>
      <xdr:colOff>571500</xdr:colOff>
      <xdr:row>21</xdr:row>
      <xdr:rowOff>90714</xdr:rowOff>
    </xdr:from>
    <xdr:to>
      <xdr:col>10</xdr:col>
      <xdr:colOff>272141</xdr:colOff>
      <xdr:row>24</xdr:row>
      <xdr:rowOff>63500</xdr:rowOff>
    </xdr:to>
    <xdr:sp macro="" textlink="">
      <xdr:nvSpPr>
        <xdr:cNvPr id="39" name="Forma libre: forma 38">
          <a:extLst>
            <a:ext uri="{FF2B5EF4-FFF2-40B4-BE49-F238E27FC236}">
              <a16:creationId xmlns:a16="http://schemas.microsoft.com/office/drawing/2014/main" id="{8982A0F6-BD8C-4E10-9159-0E2920A01B42}"/>
            </a:ext>
          </a:extLst>
        </xdr:cNvPr>
        <xdr:cNvSpPr/>
      </xdr:nvSpPr>
      <xdr:spPr>
        <a:xfrm>
          <a:off x="4980214" y="5733143"/>
          <a:ext cx="2331356" cy="426357"/>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589643</xdr:colOff>
      <xdr:row>37</xdr:row>
      <xdr:rowOff>72571</xdr:rowOff>
    </xdr:from>
    <xdr:to>
      <xdr:col>10</xdr:col>
      <xdr:colOff>290284</xdr:colOff>
      <xdr:row>40</xdr:row>
      <xdr:rowOff>90714</xdr:rowOff>
    </xdr:to>
    <xdr:sp macro="" textlink="">
      <xdr:nvSpPr>
        <xdr:cNvPr id="40" name="Forma libre: forma 39">
          <a:extLst>
            <a:ext uri="{FF2B5EF4-FFF2-40B4-BE49-F238E27FC236}">
              <a16:creationId xmlns:a16="http://schemas.microsoft.com/office/drawing/2014/main" id="{7E7F1426-75FC-4739-B8F7-860F30BE78A3}"/>
            </a:ext>
          </a:extLst>
        </xdr:cNvPr>
        <xdr:cNvSpPr/>
      </xdr:nvSpPr>
      <xdr:spPr>
        <a:xfrm>
          <a:off x="4998357" y="8817428"/>
          <a:ext cx="2331356" cy="426357"/>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0</xdr:colOff>
      <xdr:row>93</xdr:row>
      <xdr:rowOff>117931</xdr:rowOff>
    </xdr:from>
    <xdr:to>
      <xdr:col>28</xdr:col>
      <xdr:colOff>526143</xdr:colOff>
      <xdr:row>109</xdr:row>
      <xdr:rowOff>63500</xdr:rowOff>
    </xdr:to>
    <xdr:sp macro="" textlink="">
      <xdr:nvSpPr>
        <xdr:cNvPr id="41" name="Forma libre: forma 40">
          <a:extLst>
            <a:ext uri="{FF2B5EF4-FFF2-40B4-BE49-F238E27FC236}">
              <a16:creationId xmlns:a16="http://schemas.microsoft.com/office/drawing/2014/main" id="{D08B6556-85C8-4303-B83A-CDEDE3236727}"/>
            </a:ext>
          </a:extLst>
        </xdr:cNvPr>
        <xdr:cNvSpPr/>
      </xdr:nvSpPr>
      <xdr:spPr>
        <a:xfrm>
          <a:off x="4408714" y="19086288"/>
          <a:ext cx="18024929" cy="2621641"/>
        </a:xfrm>
        <a:custGeom>
          <a:avLst/>
          <a:gdLst>
            <a:gd name="connsiteX0" fmla="*/ 0 w 17907000"/>
            <a:gd name="connsiteY0" fmla="*/ 3603625 h 3603625"/>
            <a:gd name="connsiteX1" fmla="*/ 14144625 w 17907000"/>
            <a:gd name="connsiteY1" fmla="*/ 2444750 h 3603625"/>
            <a:gd name="connsiteX2" fmla="*/ 17907000 w 17907000"/>
            <a:gd name="connsiteY2" fmla="*/ 0 h 3603625"/>
          </a:gdLst>
          <a:ahLst/>
          <a:cxnLst>
            <a:cxn ang="0">
              <a:pos x="connsiteX0" y="connsiteY0"/>
            </a:cxn>
            <a:cxn ang="0">
              <a:pos x="connsiteX1" y="connsiteY1"/>
            </a:cxn>
            <a:cxn ang="0">
              <a:pos x="connsiteX2" y="connsiteY2"/>
            </a:cxn>
          </a:cxnLst>
          <a:rect l="l" t="t" r="r" b="b"/>
          <a:pathLst>
            <a:path w="17907000" h="3603625">
              <a:moveTo>
                <a:pt x="0" y="3603625"/>
              </a:moveTo>
              <a:cubicBezTo>
                <a:pt x="5580062" y="3324489"/>
                <a:pt x="11160125" y="3045354"/>
                <a:pt x="14144625" y="2444750"/>
              </a:cubicBezTo>
              <a:cubicBezTo>
                <a:pt x="17129125" y="1844146"/>
                <a:pt x="17518062" y="922073"/>
                <a:pt x="1790700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0</xdr:colOff>
      <xdr:row>124</xdr:row>
      <xdr:rowOff>108860</xdr:rowOff>
    </xdr:from>
    <xdr:to>
      <xdr:col>28</xdr:col>
      <xdr:colOff>526143</xdr:colOff>
      <xdr:row>140</xdr:row>
      <xdr:rowOff>54429</xdr:rowOff>
    </xdr:to>
    <xdr:sp macro="" textlink="">
      <xdr:nvSpPr>
        <xdr:cNvPr id="42" name="Forma libre: forma 41">
          <a:extLst>
            <a:ext uri="{FF2B5EF4-FFF2-40B4-BE49-F238E27FC236}">
              <a16:creationId xmlns:a16="http://schemas.microsoft.com/office/drawing/2014/main" id="{4C2F56B8-704F-47C6-B06A-C298F27FE1E0}"/>
            </a:ext>
          </a:extLst>
        </xdr:cNvPr>
        <xdr:cNvSpPr/>
      </xdr:nvSpPr>
      <xdr:spPr>
        <a:xfrm>
          <a:off x="4408714" y="24792217"/>
          <a:ext cx="18024929" cy="2621641"/>
        </a:xfrm>
        <a:custGeom>
          <a:avLst/>
          <a:gdLst>
            <a:gd name="connsiteX0" fmla="*/ 0 w 17907000"/>
            <a:gd name="connsiteY0" fmla="*/ 3603625 h 3603625"/>
            <a:gd name="connsiteX1" fmla="*/ 14144625 w 17907000"/>
            <a:gd name="connsiteY1" fmla="*/ 2444750 h 3603625"/>
            <a:gd name="connsiteX2" fmla="*/ 17907000 w 17907000"/>
            <a:gd name="connsiteY2" fmla="*/ 0 h 3603625"/>
          </a:gdLst>
          <a:ahLst/>
          <a:cxnLst>
            <a:cxn ang="0">
              <a:pos x="connsiteX0" y="connsiteY0"/>
            </a:cxn>
            <a:cxn ang="0">
              <a:pos x="connsiteX1" y="connsiteY1"/>
            </a:cxn>
            <a:cxn ang="0">
              <a:pos x="connsiteX2" y="connsiteY2"/>
            </a:cxn>
          </a:cxnLst>
          <a:rect l="l" t="t" r="r" b="b"/>
          <a:pathLst>
            <a:path w="17907000" h="3603625">
              <a:moveTo>
                <a:pt x="0" y="3603625"/>
              </a:moveTo>
              <a:cubicBezTo>
                <a:pt x="5580062" y="3324489"/>
                <a:pt x="11160125" y="3045354"/>
                <a:pt x="14144625" y="2444750"/>
              </a:cubicBezTo>
              <a:cubicBezTo>
                <a:pt x="17129125" y="1844146"/>
                <a:pt x="17518062" y="922073"/>
                <a:pt x="1790700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36286</xdr:colOff>
      <xdr:row>157</xdr:row>
      <xdr:rowOff>108859</xdr:rowOff>
    </xdr:from>
    <xdr:to>
      <xdr:col>28</xdr:col>
      <xdr:colOff>562429</xdr:colOff>
      <xdr:row>173</xdr:row>
      <xdr:rowOff>54429</xdr:rowOff>
    </xdr:to>
    <xdr:sp macro="" textlink="">
      <xdr:nvSpPr>
        <xdr:cNvPr id="43" name="Forma libre: forma 42">
          <a:extLst>
            <a:ext uri="{FF2B5EF4-FFF2-40B4-BE49-F238E27FC236}">
              <a16:creationId xmlns:a16="http://schemas.microsoft.com/office/drawing/2014/main" id="{D20CF3EF-175A-45C7-98A2-CC566E4B1EED}"/>
            </a:ext>
          </a:extLst>
        </xdr:cNvPr>
        <xdr:cNvSpPr/>
      </xdr:nvSpPr>
      <xdr:spPr>
        <a:xfrm>
          <a:off x="4445000" y="30770288"/>
          <a:ext cx="18024929" cy="2621641"/>
        </a:xfrm>
        <a:custGeom>
          <a:avLst/>
          <a:gdLst>
            <a:gd name="connsiteX0" fmla="*/ 0 w 17907000"/>
            <a:gd name="connsiteY0" fmla="*/ 3603625 h 3603625"/>
            <a:gd name="connsiteX1" fmla="*/ 14144625 w 17907000"/>
            <a:gd name="connsiteY1" fmla="*/ 2444750 h 3603625"/>
            <a:gd name="connsiteX2" fmla="*/ 17907000 w 17907000"/>
            <a:gd name="connsiteY2" fmla="*/ 0 h 3603625"/>
          </a:gdLst>
          <a:ahLst/>
          <a:cxnLst>
            <a:cxn ang="0">
              <a:pos x="connsiteX0" y="connsiteY0"/>
            </a:cxn>
            <a:cxn ang="0">
              <a:pos x="connsiteX1" y="connsiteY1"/>
            </a:cxn>
            <a:cxn ang="0">
              <a:pos x="connsiteX2" y="connsiteY2"/>
            </a:cxn>
          </a:cxnLst>
          <a:rect l="l" t="t" r="r" b="b"/>
          <a:pathLst>
            <a:path w="17907000" h="3603625">
              <a:moveTo>
                <a:pt x="0" y="3603625"/>
              </a:moveTo>
              <a:cubicBezTo>
                <a:pt x="5580062" y="3324489"/>
                <a:pt x="11160125" y="3045354"/>
                <a:pt x="14144625" y="2444750"/>
              </a:cubicBezTo>
              <a:cubicBezTo>
                <a:pt x="17129125" y="1844146"/>
                <a:pt x="17518062" y="922073"/>
                <a:pt x="1790700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653143</xdr:colOff>
      <xdr:row>84</xdr:row>
      <xdr:rowOff>108856</xdr:rowOff>
    </xdr:from>
    <xdr:to>
      <xdr:col>11</xdr:col>
      <xdr:colOff>299357</xdr:colOff>
      <xdr:row>102</xdr:row>
      <xdr:rowOff>54429</xdr:rowOff>
    </xdr:to>
    <xdr:cxnSp macro="">
      <xdr:nvCxnSpPr>
        <xdr:cNvPr id="44" name="Conector recto de flecha 43">
          <a:extLst>
            <a:ext uri="{FF2B5EF4-FFF2-40B4-BE49-F238E27FC236}">
              <a16:creationId xmlns:a16="http://schemas.microsoft.com/office/drawing/2014/main" id="{9DD9FDFD-CEC5-45A0-972C-8C5C67C5859A}"/>
            </a:ext>
          </a:extLst>
        </xdr:cNvPr>
        <xdr:cNvCxnSpPr/>
      </xdr:nvCxnSpPr>
      <xdr:spPr>
        <a:xfrm>
          <a:off x="5061857" y="17607642"/>
          <a:ext cx="3220357" cy="2902858"/>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743857</xdr:colOff>
      <xdr:row>115</xdr:row>
      <xdr:rowOff>27215</xdr:rowOff>
    </xdr:from>
    <xdr:to>
      <xdr:col>11</xdr:col>
      <xdr:colOff>399143</xdr:colOff>
      <xdr:row>133</xdr:row>
      <xdr:rowOff>72571</xdr:rowOff>
    </xdr:to>
    <xdr:cxnSp macro="">
      <xdr:nvCxnSpPr>
        <xdr:cNvPr id="45" name="Conector recto de flecha 44">
          <a:extLst>
            <a:ext uri="{FF2B5EF4-FFF2-40B4-BE49-F238E27FC236}">
              <a16:creationId xmlns:a16="http://schemas.microsoft.com/office/drawing/2014/main" id="{55C5F0A8-3B12-4BA9-9C65-E7D19B4FD27D}"/>
            </a:ext>
          </a:extLst>
        </xdr:cNvPr>
        <xdr:cNvCxnSpPr/>
      </xdr:nvCxnSpPr>
      <xdr:spPr>
        <a:xfrm>
          <a:off x="5152571" y="23204715"/>
          <a:ext cx="3229429" cy="3002642"/>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453572</xdr:colOff>
      <xdr:row>84</xdr:row>
      <xdr:rowOff>99785</xdr:rowOff>
    </xdr:from>
    <xdr:to>
      <xdr:col>16</xdr:col>
      <xdr:colOff>834572</xdr:colOff>
      <xdr:row>99</xdr:row>
      <xdr:rowOff>72572</xdr:rowOff>
    </xdr:to>
    <xdr:cxnSp macro="">
      <xdr:nvCxnSpPr>
        <xdr:cNvPr id="46" name="Conector recto de flecha 45">
          <a:extLst>
            <a:ext uri="{FF2B5EF4-FFF2-40B4-BE49-F238E27FC236}">
              <a16:creationId xmlns:a16="http://schemas.microsoft.com/office/drawing/2014/main" id="{05CC910F-1809-4563-B70C-DD24F3AAD713}"/>
            </a:ext>
          </a:extLst>
        </xdr:cNvPr>
        <xdr:cNvCxnSpPr/>
      </xdr:nvCxnSpPr>
      <xdr:spPr>
        <a:xfrm>
          <a:off x="1895929" y="17598571"/>
          <a:ext cx="11030857" cy="2440215"/>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544286</xdr:colOff>
      <xdr:row>115</xdr:row>
      <xdr:rowOff>81643</xdr:rowOff>
    </xdr:from>
    <xdr:to>
      <xdr:col>16</xdr:col>
      <xdr:colOff>825500</xdr:colOff>
      <xdr:row>130</xdr:row>
      <xdr:rowOff>54428</xdr:rowOff>
    </xdr:to>
    <xdr:cxnSp macro="">
      <xdr:nvCxnSpPr>
        <xdr:cNvPr id="47" name="Conector recto de flecha 46">
          <a:extLst>
            <a:ext uri="{FF2B5EF4-FFF2-40B4-BE49-F238E27FC236}">
              <a16:creationId xmlns:a16="http://schemas.microsoft.com/office/drawing/2014/main" id="{A13CB8A3-8CD8-44A0-B0E9-91A4D5DB130F}"/>
            </a:ext>
          </a:extLst>
        </xdr:cNvPr>
        <xdr:cNvCxnSpPr/>
      </xdr:nvCxnSpPr>
      <xdr:spPr>
        <a:xfrm>
          <a:off x="1986643" y="23259143"/>
          <a:ext cx="10931071" cy="2440214"/>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580572</xdr:colOff>
      <xdr:row>148</xdr:row>
      <xdr:rowOff>63500</xdr:rowOff>
    </xdr:from>
    <xdr:to>
      <xdr:col>16</xdr:col>
      <xdr:colOff>789215</xdr:colOff>
      <xdr:row>163</xdr:row>
      <xdr:rowOff>63500</xdr:rowOff>
    </xdr:to>
    <xdr:cxnSp macro="">
      <xdr:nvCxnSpPr>
        <xdr:cNvPr id="48" name="Conector recto de flecha 47">
          <a:extLst>
            <a:ext uri="{FF2B5EF4-FFF2-40B4-BE49-F238E27FC236}">
              <a16:creationId xmlns:a16="http://schemas.microsoft.com/office/drawing/2014/main" id="{69CEF97B-037B-4771-8736-512724C28D46}"/>
            </a:ext>
          </a:extLst>
        </xdr:cNvPr>
        <xdr:cNvCxnSpPr/>
      </xdr:nvCxnSpPr>
      <xdr:spPr>
        <a:xfrm>
          <a:off x="2022929" y="29182786"/>
          <a:ext cx="10858500" cy="2467428"/>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175"/>
  <sheetViews>
    <sheetView tabSelected="1" zoomScale="70" zoomScaleNormal="70" workbookViewId="0"/>
  </sheetViews>
  <sheetFormatPr baseColWidth="10" defaultColWidth="11.453125" defaultRowHeight="13" x14ac:dyDescent="0.3"/>
  <cols>
    <col min="1" max="1" width="7.7265625" style="1" customWidth="1"/>
    <col min="2" max="2" width="5.54296875" style="1" customWidth="1"/>
    <col min="3" max="3" width="8.08984375" style="1" customWidth="1"/>
    <col min="4" max="4" width="9.54296875" style="1" customWidth="1"/>
    <col min="5" max="5" width="12.54296875" style="1" customWidth="1"/>
    <col min="6" max="6" width="9.26953125" style="1" customWidth="1"/>
    <col min="7" max="7" width="10.54296875" style="1" customWidth="1"/>
    <col min="8" max="8" width="13" style="1" customWidth="1"/>
    <col min="9" max="9" width="13.26953125" style="1" customWidth="1"/>
    <col min="10" max="10" width="12.7265625" style="1" customWidth="1"/>
    <col min="11" max="11" width="13.453125" style="1" customWidth="1"/>
    <col min="12" max="12" width="14.36328125" style="1" customWidth="1"/>
    <col min="13" max="13" width="12.54296875" style="1" customWidth="1"/>
    <col min="14" max="14" width="11.453125" style="1"/>
    <col min="15" max="15" width="11.81640625" style="1" customWidth="1"/>
    <col min="16" max="16" width="12.6328125" style="1" customWidth="1"/>
    <col min="17" max="17" width="12.08984375" style="1" customWidth="1"/>
    <col min="18" max="18" width="10.54296875" style="2" customWidth="1"/>
    <col min="19" max="19" width="13.36328125" style="2" customWidth="1"/>
    <col min="20" max="20" width="11.26953125" style="1" customWidth="1"/>
    <col min="21" max="21" width="10.1796875" style="2" customWidth="1"/>
    <col min="22" max="22" width="13" style="2" customWidth="1"/>
    <col min="23" max="23" width="12.81640625" style="2" customWidth="1"/>
    <col min="24" max="24" width="10.36328125" style="2" customWidth="1"/>
    <col min="25" max="25" width="12.1796875" style="2" customWidth="1"/>
    <col min="26" max="26" width="11.453125" style="2"/>
    <col min="27" max="29" width="11.453125" style="1"/>
    <col min="30" max="30" width="3.26953125" style="1" customWidth="1"/>
    <col min="31" max="35" width="11.453125" style="1"/>
    <col min="36" max="36" width="2.6328125" style="1" customWidth="1"/>
    <col min="37" max="44" width="11.453125" style="1"/>
    <col min="45" max="45" width="10.1796875" style="1" hidden="1" customWidth="1"/>
    <col min="46" max="46" width="10" style="1" hidden="1" customWidth="1"/>
    <col min="47" max="16384" width="11.453125" style="1"/>
  </cols>
  <sheetData>
    <row r="1" spans="1:47" ht="18.75" customHeight="1" x14ac:dyDescent="0.3">
      <c r="C1" s="36" t="s">
        <v>10</v>
      </c>
    </row>
    <row r="2" spans="1:47" ht="27.75" customHeight="1" x14ac:dyDescent="0.3">
      <c r="C2" s="270" t="s">
        <v>17</v>
      </c>
      <c r="D2" s="271"/>
      <c r="E2" s="271"/>
      <c r="F2" s="271"/>
      <c r="G2" s="271"/>
      <c r="H2" s="271"/>
      <c r="I2" s="271"/>
      <c r="J2" s="271"/>
      <c r="K2" s="271"/>
      <c r="L2" s="271"/>
      <c r="M2" s="271"/>
      <c r="N2" s="272"/>
    </row>
    <row r="3" spans="1:47" ht="54" customHeight="1" x14ac:dyDescent="0.3">
      <c r="C3" s="270" t="s">
        <v>13</v>
      </c>
      <c r="D3" s="271"/>
      <c r="E3" s="271"/>
      <c r="F3" s="271"/>
      <c r="G3" s="271"/>
      <c r="H3" s="271"/>
      <c r="I3" s="271"/>
      <c r="J3" s="271"/>
      <c r="K3" s="271"/>
      <c r="L3" s="271"/>
      <c r="M3" s="271"/>
      <c r="N3" s="272"/>
    </row>
    <row r="4" spans="1:47" ht="34.5" customHeight="1" x14ac:dyDescent="0.3">
      <c r="C4" s="270" t="s">
        <v>25</v>
      </c>
      <c r="D4" s="271"/>
      <c r="E4" s="271"/>
      <c r="F4" s="271"/>
      <c r="G4" s="271"/>
      <c r="H4" s="271"/>
      <c r="I4" s="271"/>
      <c r="J4" s="271"/>
      <c r="K4" s="271"/>
      <c r="L4" s="271"/>
      <c r="M4" s="271"/>
      <c r="N4" s="272"/>
    </row>
    <row r="5" spans="1:47" ht="29.25" customHeight="1" x14ac:dyDescent="0.3">
      <c r="C5" s="270" t="s">
        <v>14</v>
      </c>
      <c r="D5" s="271"/>
      <c r="E5" s="271"/>
      <c r="F5" s="271"/>
      <c r="G5" s="271"/>
      <c r="H5" s="271"/>
      <c r="I5" s="271"/>
      <c r="J5" s="271"/>
      <c r="K5" s="271"/>
      <c r="L5" s="271"/>
      <c r="M5" s="271"/>
      <c r="N5" s="272"/>
    </row>
    <row r="6" spans="1:47" x14ac:dyDescent="0.3">
      <c r="C6" s="33"/>
      <c r="D6" s="33"/>
      <c r="E6" s="33"/>
      <c r="F6" s="33"/>
      <c r="G6" s="33"/>
      <c r="H6" s="33"/>
      <c r="I6" s="33"/>
      <c r="J6" s="33"/>
      <c r="K6" s="33"/>
      <c r="L6" s="33"/>
      <c r="M6" s="33"/>
      <c r="N6" s="33"/>
    </row>
    <row r="7" spans="1:47" ht="14.5" x14ac:dyDescent="0.35">
      <c r="A7" s="102" t="s">
        <v>97</v>
      </c>
      <c r="F7" s="4"/>
      <c r="N7" s="31"/>
      <c r="O7" s="2"/>
      <c r="P7" s="2"/>
      <c r="Q7" s="2"/>
    </row>
    <row r="8" spans="1:47" x14ac:dyDescent="0.3">
      <c r="A8" s="32" t="s">
        <v>50</v>
      </c>
      <c r="F8" s="4"/>
      <c r="N8" s="31"/>
      <c r="O8" s="2"/>
      <c r="P8" s="2"/>
      <c r="Q8" s="2"/>
      <c r="AD8" s="35"/>
      <c r="AE8" s="35"/>
      <c r="AF8" s="35"/>
      <c r="AG8" s="35"/>
      <c r="AH8" s="35"/>
      <c r="AI8" s="35"/>
      <c r="AJ8" s="35"/>
      <c r="AK8" s="35"/>
      <c r="AL8" s="35"/>
      <c r="AM8" s="35"/>
      <c r="AN8" s="35"/>
      <c r="AO8" s="35"/>
      <c r="AP8" s="35"/>
    </row>
    <row r="9" spans="1:47" x14ac:dyDescent="0.3">
      <c r="A9" s="3" t="s">
        <v>80</v>
      </c>
      <c r="C9" s="32"/>
      <c r="F9" s="4"/>
      <c r="N9" s="31"/>
      <c r="O9" s="2"/>
      <c r="P9" s="2"/>
      <c r="Q9" s="2"/>
      <c r="AD9" s="35"/>
      <c r="AE9" s="35"/>
      <c r="AF9" s="35"/>
      <c r="AG9" s="35"/>
      <c r="AH9" s="35"/>
      <c r="AI9" s="35"/>
      <c r="AJ9" s="35"/>
      <c r="AK9" s="35"/>
      <c r="AL9" s="35"/>
      <c r="AM9" s="35"/>
      <c r="AN9" s="35"/>
      <c r="AO9" s="35"/>
      <c r="AP9" s="35"/>
    </row>
    <row r="10" spans="1:47" ht="23" customHeight="1" x14ac:dyDescent="0.3">
      <c r="C10" s="3" t="s">
        <v>77</v>
      </c>
      <c r="E10" s="7"/>
      <c r="F10" s="4"/>
      <c r="T10" s="34"/>
      <c r="U10" s="5"/>
      <c r="V10" s="6"/>
      <c r="Y10" s="3" t="s">
        <v>63</v>
      </c>
      <c r="Z10" s="3"/>
      <c r="AA10" s="3"/>
      <c r="AB10" s="3"/>
      <c r="AC10" s="3"/>
      <c r="AD10" s="3"/>
      <c r="AE10" s="3" t="s">
        <v>64</v>
      </c>
      <c r="AF10" s="3"/>
      <c r="AG10" s="3"/>
      <c r="AH10" s="3"/>
      <c r="AI10" s="3"/>
      <c r="AJ10" s="3"/>
      <c r="AK10" s="3" t="s">
        <v>65</v>
      </c>
      <c r="AL10" s="3"/>
      <c r="AM10" s="3"/>
      <c r="AQ10" s="124" t="s">
        <v>66</v>
      </c>
      <c r="AR10" s="125" t="s">
        <v>67</v>
      </c>
      <c r="AS10" s="125" t="s">
        <v>68</v>
      </c>
      <c r="AT10" s="125" t="s">
        <v>69</v>
      </c>
    </row>
    <row r="11" spans="1:47" ht="59.25" customHeight="1" x14ac:dyDescent="0.3">
      <c r="A11" s="79" t="s">
        <v>54</v>
      </c>
      <c r="B11" s="79" t="s">
        <v>55</v>
      </c>
      <c r="C11" s="8" t="s">
        <v>34</v>
      </c>
      <c r="D11" s="8" t="s">
        <v>33</v>
      </c>
      <c r="E11" s="8" t="s">
        <v>18</v>
      </c>
      <c r="F11" s="29" t="s">
        <v>19</v>
      </c>
      <c r="G11" s="29" t="s">
        <v>21</v>
      </c>
      <c r="H11" s="68" t="s">
        <v>20</v>
      </c>
      <c r="I11" s="9" t="s">
        <v>12</v>
      </c>
      <c r="J11" s="9" t="s">
        <v>0</v>
      </c>
      <c r="K11" s="128" t="s">
        <v>82</v>
      </c>
      <c r="L11" s="156" t="s">
        <v>87</v>
      </c>
      <c r="M11" s="156" t="s">
        <v>88</v>
      </c>
      <c r="N11" s="156" t="s">
        <v>89</v>
      </c>
      <c r="O11" s="156" t="s">
        <v>90</v>
      </c>
      <c r="P11" s="156" t="s">
        <v>91</v>
      </c>
      <c r="Q11" s="157" t="s">
        <v>92</v>
      </c>
      <c r="R11" s="157" t="s">
        <v>93</v>
      </c>
      <c r="S11" s="158" t="s">
        <v>94</v>
      </c>
      <c r="T11" s="215" t="s">
        <v>95</v>
      </c>
      <c r="U11" s="159" t="s">
        <v>96</v>
      </c>
      <c r="V11" s="142" t="s">
        <v>85</v>
      </c>
      <c r="W11" s="142" t="s">
        <v>86</v>
      </c>
      <c r="Y11" s="8" t="s">
        <v>33</v>
      </c>
      <c r="Z11" s="171" t="s">
        <v>27</v>
      </c>
      <c r="AA11" s="171" t="s">
        <v>28</v>
      </c>
      <c r="AB11" s="171" t="s">
        <v>29</v>
      </c>
      <c r="AC11" s="172" t="s">
        <v>30</v>
      </c>
      <c r="AD11" s="190"/>
      <c r="AE11" s="157" t="s">
        <v>33</v>
      </c>
      <c r="AF11" s="171" t="s">
        <v>27</v>
      </c>
      <c r="AG11" s="171" t="s">
        <v>28</v>
      </c>
      <c r="AH11" s="171" t="s">
        <v>29</v>
      </c>
      <c r="AI11" s="178" t="s">
        <v>30</v>
      </c>
      <c r="AJ11" s="191"/>
      <c r="AK11" s="167" t="s">
        <v>33</v>
      </c>
      <c r="AL11" s="178" t="s">
        <v>27</v>
      </c>
      <c r="AM11" s="178" t="s">
        <v>28</v>
      </c>
      <c r="AN11" s="178" t="s">
        <v>29</v>
      </c>
      <c r="AO11" s="178" t="s">
        <v>30</v>
      </c>
      <c r="AP11" s="190"/>
      <c r="AQ11" s="8" t="s">
        <v>33</v>
      </c>
      <c r="AR11" s="172" t="s">
        <v>31</v>
      </c>
      <c r="AS11" s="189" t="s">
        <v>31</v>
      </c>
      <c r="AT11" s="189" t="s">
        <v>31</v>
      </c>
    </row>
    <row r="12" spans="1:47" x14ac:dyDescent="0.3">
      <c r="A12" s="106">
        <v>0</v>
      </c>
      <c r="B12" s="34">
        <f>F12</f>
        <v>0</v>
      </c>
      <c r="D12" s="8">
        <v>0</v>
      </c>
      <c r="E12" s="8">
        <v>268</v>
      </c>
      <c r="F12" s="8">
        <v>0</v>
      </c>
      <c r="G12" s="68">
        <v>0</v>
      </c>
      <c r="H12" s="69">
        <f>E13</f>
        <v>268</v>
      </c>
      <c r="I12" s="28">
        <f>F12/E12</f>
        <v>0</v>
      </c>
      <c r="J12" s="30">
        <f>1-I12</f>
        <v>1</v>
      </c>
      <c r="K12" s="134">
        <f>J12</f>
        <v>1</v>
      </c>
      <c r="L12" s="160">
        <f>(LN(K12))^2</f>
        <v>0</v>
      </c>
      <c r="M12" s="161">
        <f>E12-H12</f>
        <v>0</v>
      </c>
      <c r="N12" s="161">
        <f>E12*H12</f>
        <v>71824</v>
      </c>
      <c r="O12" s="162">
        <f>M12/N12</f>
        <v>0</v>
      </c>
      <c r="P12" s="162">
        <f>O12</f>
        <v>0</v>
      </c>
      <c r="Q12" s="163">
        <v>0</v>
      </c>
      <c r="R12" s="164">
        <f>-NORMSINV(2.5/100)</f>
        <v>1.9599639845400538</v>
      </c>
      <c r="S12" s="160">
        <f>R12*Q12</f>
        <v>0</v>
      </c>
      <c r="T12" s="216">
        <f>EXP(S12)</f>
        <v>1</v>
      </c>
      <c r="U12" s="165">
        <f>EXP(S12)</f>
        <v>1</v>
      </c>
      <c r="V12" s="143">
        <f>K12^T12</f>
        <v>1</v>
      </c>
      <c r="W12" s="143">
        <f>K12^U12</f>
        <v>1</v>
      </c>
      <c r="Y12" s="65"/>
      <c r="Z12" s="173"/>
      <c r="AA12" s="173"/>
      <c r="AB12" s="173"/>
      <c r="AC12" s="174"/>
      <c r="AD12" s="192"/>
      <c r="AE12" s="166"/>
      <c r="AF12" s="173"/>
      <c r="AG12" s="173"/>
      <c r="AH12" s="173"/>
      <c r="AI12" s="179"/>
      <c r="AJ12" s="193"/>
      <c r="AK12" s="168"/>
      <c r="AL12" s="179"/>
      <c r="AM12" s="179"/>
      <c r="AN12" s="179"/>
      <c r="AO12" s="179"/>
      <c r="AP12" s="192"/>
      <c r="AQ12" s="122"/>
      <c r="AR12" s="187"/>
      <c r="AS12" s="187"/>
      <c r="AT12" s="187"/>
    </row>
    <row r="13" spans="1:47" x14ac:dyDescent="0.3">
      <c r="A13" s="106">
        <v>0</v>
      </c>
      <c r="B13" s="16">
        <f>B12+F13</f>
        <v>24</v>
      </c>
      <c r="C13" s="58">
        <f>D12</f>
        <v>0</v>
      </c>
      <c r="D13" s="37">
        <v>3</v>
      </c>
      <c r="E13" s="11">
        <v>268</v>
      </c>
      <c r="F13" s="74">
        <f t="shared" ref="F13:F22" si="0">E13-H13-G13</f>
        <v>24</v>
      </c>
      <c r="G13" s="107">
        <f>A13-A12</f>
        <v>0</v>
      </c>
      <c r="H13" s="69">
        <f t="shared" ref="H13:H20" si="1">E14</f>
        <v>244</v>
      </c>
      <c r="I13" s="12">
        <f>F13/E13</f>
        <v>8.9552238805970144E-2</v>
      </c>
      <c r="J13" s="30">
        <f>1-I13</f>
        <v>0.91044776119402981</v>
      </c>
      <c r="K13" s="130">
        <f>J13*K12</f>
        <v>0.91044776119402981</v>
      </c>
      <c r="L13" s="160">
        <f>(LN(K13))^2</f>
        <v>8.801958830590241E-3</v>
      </c>
      <c r="M13" s="161">
        <f>E13-H13</f>
        <v>24</v>
      </c>
      <c r="N13" s="161">
        <f>E13*H13</f>
        <v>65392</v>
      </c>
      <c r="O13" s="162">
        <f>M13/N13</f>
        <v>3.6701737215561538E-4</v>
      </c>
      <c r="P13" s="162">
        <f>O13</f>
        <v>3.6701737215561538E-4</v>
      </c>
      <c r="Q13" s="163">
        <v>0</v>
      </c>
      <c r="R13" s="164">
        <f>-NORMSINV(2.5/100)</f>
        <v>1.9599639845400538</v>
      </c>
      <c r="S13" s="160">
        <f>R13*Q13</f>
        <v>0</v>
      </c>
      <c r="T13" s="216">
        <f>EXP(S13)</f>
        <v>1</v>
      </c>
      <c r="U13" s="165">
        <f>EXP(S13)</f>
        <v>1</v>
      </c>
      <c r="V13" s="144">
        <f>K13^T13</f>
        <v>0.91044776119402981</v>
      </c>
      <c r="W13" s="144">
        <f>K13^U13</f>
        <v>0.91044776119402981</v>
      </c>
      <c r="X13" s="15"/>
      <c r="Y13" s="13">
        <f t="shared" ref="Y13:Y22" si="2">D13</f>
        <v>3</v>
      </c>
      <c r="Z13" s="175">
        <f>K13*(D13-D12)</f>
        <v>2.7313432835820892</v>
      </c>
      <c r="AA13" s="175">
        <f>(K12-K13)*(D13-D12)/2</f>
        <v>0.13432835820895528</v>
      </c>
      <c r="AB13" s="176">
        <f>SUM(Z13:AA13)</f>
        <v>2.8656716417910446</v>
      </c>
      <c r="AC13" s="177">
        <f>AB13</f>
        <v>2.8656716417910446</v>
      </c>
      <c r="AD13" s="194"/>
      <c r="AE13" s="161">
        <f>D13</f>
        <v>3</v>
      </c>
      <c r="AF13" s="175">
        <f>V13*(D13-D12)</f>
        <v>2.7313432835820892</v>
      </c>
      <c r="AG13" s="175">
        <f>(V12-V13)*(D13-D12)/2</f>
        <v>0.13432835820895528</v>
      </c>
      <c r="AH13" s="176">
        <f>SUM(AF13:AG13)</f>
        <v>2.8656716417910446</v>
      </c>
      <c r="AI13" s="180">
        <f>AH13</f>
        <v>2.8656716417910446</v>
      </c>
      <c r="AJ13" s="195"/>
      <c r="AK13" s="169">
        <f>D13</f>
        <v>3</v>
      </c>
      <c r="AL13" s="185">
        <f>W13*(D13-D12)</f>
        <v>2.7313432835820892</v>
      </c>
      <c r="AM13" s="185">
        <f>(W12-W13)*(D13-D12)/2</f>
        <v>0.13432835820895528</v>
      </c>
      <c r="AN13" s="186">
        <f>SUM(AL13:AM13)</f>
        <v>2.8656716417910446</v>
      </c>
      <c r="AO13" s="180">
        <f>AN13</f>
        <v>2.8656716417910446</v>
      </c>
      <c r="AP13" s="194"/>
      <c r="AQ13" s="13">
        <f>D13</f>
        <v>3</v>
      </c>
      <c r="AR13" s="177">
        <f t="shared" ref="AR13:AR21" si="3">AC13-AC29</f>
        <v>-4.9936192642752175E-4</v>
      </c>
      <c r="AS13" s="196">
        <f t="shared" ref="AS13:AS21" si="4">AO13-AI29</f>
        <v>-4.9936192642752175E-4</v>
      </c>
      <c r="AT13" s="196">
        <f t="shared" ref="AT13:AT21" si="5">AI13-AO29</f>
        <v>-4.9936192642752175E-4</v>
      </c>
    </row>
    <row r="14" spans="1:47" x14ac:dyDescent="0.3">
      <c r="A14" s="106">
        <v>1</v>
      </c>
      <c r="B14" s="16">
        <f t="shared" ref="B14:B22" si="6">B13+F14</f>
        <v>53</v>
      </c>
      <c r="C14" s="58">
        <f t="shared" ref="C14:C22" si="7">D13</f>
        <v>3</v>
      </c>
      <c r="D14" s="37">
        <v>6</v>
      </c>
      <c r="E14" s="11">
        <v>244</v>
      </c>
      <c r="F14" s="74">
        <f t="shared" si="0"/>
        <v>29</v>
      </c>
      <c r="G14" s="107">
        <f t="shared" ref="G14:G22" si="8">A14-A13</f>
        <v>1</v>
      </c>
      <c r="H14" s="69">
        <f t="shared" si="1"/>
        <v>214</v>
      </c>
      <c r="I14" s="12">
        <f t="shared" ref="I14:I22" si="9">F14/E14</f>
        <v>0.11885245901639344</v>
      </c>
      <c r="J14" s="30">
        <f t="shared" ref="J14:J22" si="10">1-I14</f>
        <v>0.88114754098360659</v>
      </c>
      <c r="K14" s="130">
        <f>J14*K13</f>
        <v>0.80223880597014929</v>
      </c>
      <c r="L14" s="160">
        <f t="shared" ref="L14:L22" si="11">(LN(K14))^2</f>
        <v>4.8553660816371018E-2</v>
      </c>
      <c r="M14" s="161">
        <f t="shared" ref="M14:M22" si="12">E14-H14</f>
        <v>30</v>
      </c>
      <c r="N14" s="161">
        <f t="shared" ref="N14:N22" si="13">E14*H14</f>
        <v>52216</v>
      </c>
      <c r="O14" s="162">
        <f t="shared" ref="O14:O22" si="14">M14/N14</f>
        <v>5.7453654052397731E-4</v>
      </c>
      <c r="P14" s="162">
        <f>P13+O14</f>
        <v>9.4155391267959263E-4</v>
      </c>
      <c r="Q14" s="163">
        <f>SQRT((1/L14)*P14)</f>
        <v>0.13925525925527621</v>
      </c>
      <c r="R14" s="164">
        <f t="shared" ref="R14:R22" si="15">-NORMSINV(2.5/100)</f>
        <v>1.9599639845400538</v>
      </c>
      <c r="S14" s="160">
        <f t="shared" ref="S14:S22" si="16">R14*Q14</f>
        <v>0.27293529279812939</v>
      </c>
      <c r="T14" s="216">
        <f t="shared" ref="T14:T22" si="17">EXP(S14)</f>
        <v>1.3138152287669649</v>
      </c>
      <c r="U14" s="165">
        <f>EXP(-S14)</f>
        <v>0.76114203740697617</v>
      </c>
      <c r="V14" s="144">
        <f t="shared" ref="V14:V22" si="18">K14^T14</f>
        <v>0.74863943296556346</v>
      </c>
      <c r="W14" s="144">
        <f>K14^U14</f>
        <v>0.84559323004244991</v>
      </c>
      <c r="Y14" s="13">
        <f t="shared" si="2"/>
        <v>6</v>
      </c>
      <c r="Z14" s="175">
        <f t="shared" ref="Z14:Z22" si="19">K14*(D14-D13)</f>
        <v>2.4067164179104479</v>
      </c>
      <c r="AA14" s="175">
        <f t="shared" ref="AA14:AA22" si="20">(K13-K14)*(D14-D13)/2</f>
        <v>0.16231343283582078</v>
      </c>
      <c r="AB14" s="176">
        <f t="shared" ref="AB14:AB22" si="21">SUM(Z14:AA14)</f>
        <v>2.5690298507462686</v>
      </c>
      <c r="AC14" s="177">
        <f>AB14+AC13</f>
        <v>5.4347014925373127</v>
      </c>
      <c r="AD14" s="181"/>
      <c r="AE14" s="161">
        <f t="shared" ref="AE14:AE22" si="22">D14</f>
        <v>6</v>
      </c>
      <c r="AF14" s="175">
        <f t="shared" ref="AF14:AF22" si="23">V14*(D14-D13)</f>
        <v>2.2459182988966901</v>
      </c>
      <c r="AG14" s="175">
        <f t="shared" ref="AG14:AG22" si="24">(V13-V14)*(D14-D13)/2</f>
        <v>0.24271249234269954</v>
      </c>
      <c r="AH14" s="176">
        <f t="shared" ref="AH14:AH22" si="25">SUM(AF14:AG14)</f>
        <v>2.4886307912393897</v>
      </c>
      <c r="AI14" s="180">
        <f>AH14+AI13</f>
        <v>5.3543024330304343</v>
      </c>
      <c r="AJ14" s="197"/>
      <c r="AK14" s="169">
        <f t="shared" ref="AK14:AK22" si="26">D14</f>
        <v>6</v>
      </c>
      <c r="AL14" s="185">
        <f t="shared" ref="AL14:AL22" si="27">W14*(D14-D13)</f>
        <v>2.5367796901273496</v>
      </c>
      <c r="AM14" s="185">
        <f t="shared" ref="AM14:AM22" si="28">(W13-W14)*(D14-D13)/2</f>
        <v>9.7281796727369862E-2</v>
      </c>
      <c r="AN14" s="186">
        <f t="shared" ref="AN14:AN22" si="29">SUM(AL14:AM14)</f>
        <v>2.6340614868547196</v>
      </c>
      <c r="AO14" s="180">
        <f>AN14+AO13</f>
        <v>5.4997331286457642</v>
      </c>
      <c r="AP14" s="194"/>
      <c r="AQ14" s="13">
        <f t="shared" ref="AQ14:AQ22" si="30">D14</f>
        <v>6</v>
      </c>
      <c r="AR14" s="177">
        <f t="shared" si="3"/>
        <v>-7.7053463235987607E-4</v>
      </c>
      <c r="AS14" s="196">
        <f t="shared" si="4"/>
        <v>0.14733217039187618</v>
      </c>
      <c r="AT14" s="196">
        <f t="shared" si="5"/>
        <v>-0.14795066090525655</v>
      </c>
    </row>
    <row r="15" spans="1:47" x14ac:dyDescent="0.3">
      <c r="A15" s="106">
        <v>2</v>
      </c>
      <c r="B15" s="16">
        <f t="shared" si="6"/>
        <v>89</v>
      </c>
      <c r="C15" s="58">
        <f t="shared" si="7"/>
        <v>6</v>
      </c>
      <c r="D15" s="37">
        <v>9</v>
      </c>
      <c r="E15" s="11">
        <v>214</v>
      </c>
      <c r="F15" s="74">
        <f t="shared" si="0"/>
        <v>36</v>
      </c>
      <c r="G15" s="107">
        <f t="shared" si="8"/>
        <v>1</v>
      </c>
      <c r="H15" s="69">
        <f t="shared" si="1"/>
        <v>177</v>
      </c>
      <c r="I15" s="12">
        <f t="shared" si="9"/>
        <v>0.16822429906542055</v>
      </c>
      <c r="J15" s="30">
        <f t="shared" si="10"/>
        <v>0.83177570093457942</v>
      </c>
      <c r="K15" s="130">
        <f t="shared" ref="K15:K22" si="31">J15*K14</f>
        <v>0.667282745152741</v>
      </c>
      <c r="L15" s="160">
        <f t="shared" si="11"/>
        <v>0.16365375815976202</v>
      </c>
      <c r="M15" s="161">
        <f t="shared" si="12"/>
        <v>37</v>
      </c>
      <c r="N15" s="161">
        <f t="shared" si="13"/>
        <v>37878</v>
      </c>
      <c r="O15" s="162">
        <f t="shared" si="14"/>
        <v>9.7682031786261144E-4</v>
      </c>
      <c r="P15" s="162">
        <f t="shared" ref="P15:P22" si="32">P14+O15</f>
        <v>1.9183742305422041E-3</v>
      </c>
      <c r="Q15" s="163">
        <f t="shared" ref="Q15:Q22" si="33">SQRT((1/L15)*P15)</f>
        <v>0.10826888755481318</v>
      </c>
      <c r="R15" s="164">
        <f t="shared" si="15"/>
        <v>1.9599639845400538</v>
      </c>
      <c r="S15" s="160">
        <f t="shared" si="16"/>
        <v>0.21220312025365068</v>
      </c>
      <c r="T15" s="216">
        <f t="shared" si="17"/>
        <v>1.2363989972525913</v>
      </c>
      <c r="U15" s="165">
        <f t="shared" ref="U15:U22" si="34">EXP(-S15)</f>
        <v>0.80880039713887286</v>
      </c>
      <c r="V15" s="144">
        <f t="shared" si="18"/>
        <v>0.60642476720879701</v>
      </c>
      <c r="W15" s="144">
        <f t="shared" ref="W15:W22" si="35">K15^U15</f>
        <v>0.72094440069824817</v>
      </c>
      <c r="Y15" s="13">
        <f t="shared" si="2"/>
        <v>9</v>
      </c>
      <c r="Z15" s="175">
        <f t="shared" si="19"/>
        <v>2.001848235458223</v>
      </c>
      <c r="AA15" s="175">
        <f t="shared" si="20"/>
        <v>0.20243409122611244</v>
      </c>
      <c r="AB15" s="176">
        <f t="shared" si="21"/>
        <v>2.2042823266843357</v>
      </c>
      <c r="AC15" s="177">
        <f t="shared" ref="AC15:AC22" si="36">AB15+AC14</f>
        <v>7.6389838192216484</v>
      </c>
      <c r="AD15" s="181"/>
      <c r="AE15" s="161">
        <f t="shared" si="22"/>
        <v>9</v>
      </c>
      <c r="AF15" s="175">
        <f t="shared" si="23"/>
        <v>1.819274301626391</v>
      </c>
      <c r="AG15" s="175">
        <f t="shared" si="24"/>
        <v>0.21332199863514967</v>
      </c>
      <c r="AH15" s="176">
        <f t="shared" si="25"/>
        <v>2.0325963002615408</v>
      </c>
      <c r="AI15" s="180">
        <f t="shared" ref="AI15:AI22" si="37">AH15+AI14</f>
        <v>7.3868987332919751</v>
      </c>
      <c r="AJ15" s="197"/>
      <c r="AK15" s="169">
        <f t="shared" si="26"/>
        <v>9</v>
      </c>
      <c r="AL15" s="185">
        <f t="shared" si="27"/>
        <v>2.1628332020947445</v>
      </c>
      <c r="AM15" s="185">
        <f t="shared" si="28"/>
        <v>0.18697324401630261</v>
      </c>
      <c r="AN15" s="186">
        <f t="shared" si="29"/>
        <v>2.3498064461110473</v>
      </c>
      <c r="AO15" s="180">
        <f t="shared" ref="AO15:AO22" si="38">AN15+AO14</f>
        <v>7.8495395747568111</v>
      </c>
      <c r="AP15" s="194"/>
      <c r="AQ15" s="13">
        <f t="shared" si="30"/>
        <v>9</v>
      </c>
      <c r="AR15" s="177">
        <f t="shared" si="3"/>
        <v>0.11505968232376773</v>
      </c>
      <c r="AS15" s="196">
        <f t="shared" si="4"/>
        <v>0.58570351043492064</v>
      </c>
      <c r="AT15" s="196">
        <f t="shared" si="5"/>
        <v>-0.35638564515690518</v>
      </c>
    </row>
    <row r="16" spans="1:47" x14ac:dyDescent="0.3">
      <c r="A16" s="106">
        <v>2</v>
      </c>
      <c r="B16" s="16">
        <f t="shared" si="6"/>
        <v>126</v>
      </c>
      <c r="C16" s="58">
        <f t="shared" si="7"/>
        <v>9</v>
      </c>
      <c r="D16" s="37">
        <v>12</v>
      </c>
      <c r="E16" s="11">
        <v>177</v>
      </c>
      <c r="F16" s="74">
        <f t="shared" si="0"/>
        <v>37</v>
      </c>
      <c r="G16" s="107">
        <f t="shared" si="8"/>
        <v>0</v>
      </c>
      <c r="H16" s="69">
        <f t="shared" si="1"/>
        <v>140</v>
      </c>
      <c r="I16" s="12">
        <f t="shared" si="9"/>
        <v>0.20903954802259886</v>
      </c>
      <c r="J16" s="30">
        <f t="shared" si="10"/>
        <v>0.79096045197740117</v>
      </c>
      <c r="K16" s="130">
        <f t="shared" si="31"/>
        <v>0.52779426170273303</v>
      </c>
      <c r="L16" s="160">
        <f t="shared" si="11"/>
        <v>0.40838327557935383</v>
      </c>
      <c r="M16" s="161">
        <f t="shared" si="12"/>
        <v>37</v>
      </c>
      <c r="N16" s="161">
        <f t="shared" si="13"/>
        <v>24780</v>
      </c>
      <c r="O16" s="162">
        <f t="shared" si="14"/>
        <v>1.4931396287328491E-3</v>
      </c>
      <c r="P16" s="162">
        <f t="shared" si="32"/>
        <v>3.4115138592750532E-3</v>
      </c>
      <c r="Q16" s="163">
        <f t="shared" si="33"/>
        <v>9.1398611025438906E-2</v>
      </c>
      <c r="R16" s="164">
        <f t="shared" si="15"/>
        <v>1.9599639845400538</v>
      </c>
      <c r="S16" s="160">
        <f t="shared" si="16"/>
        <v>0.17913798584684573</v>
      </c>
      <c r="T16" s="216">
        <f t="shared" si="17"/>
        <v>1.19618578948981</v>
      </c>
      <c r="U16" s="165">
        <f t="shared" si="34"/>
        <v>0.83599053657585587</v>
      </c>
      <c r="V16" s="144">
        <f t="shared" si="18"/>
        <v>0.46560343448465341</v>
      </c>
      <c r="W16" s="144">
        <f t="shared" si="35"/>
        <v>0.58611533682713335</v>
      </c>
      <c r="Y16" s="13">
        <f t="shared" si="2"/>
        <v>12</v>
      </c>
      <c r="Z16" s="175">
        <f t="shared" si="19"/>
        <v>1.5833827851081992</v>
      </c>
      <c r="AA16" s="175">
        <f t="shared" si="20"/>
        <v>0.20923272517501196</v>
      </c>
      <c r="AB16" s="176">
        <f t="shared" si="21"/>
        <v>1.7926155102832111</v>
      </c>
      <c r="AC16" s="177">
        <f t="shared" si="36"/>
        <v>9.4315993295048592</v>
      </c>
      <c r="AD16" s="181"/>
      <c r="AE16" s="161">
        <f t="shared" si="22"/>
        <v>12</v>
      </c>
      <c r="AF16" s="175">
        <f t="shared" si="23"/>
        <v>1.3968103034539603</v>
      </c>
      <c r="AG16" s="175">
        <f t="shared" si="24"/>
        <v>0.2112319990862154</v>
      </c>
      <c r="AH16" s="176">
        <f t="shared" si="25"/>
        <v>1.6080423025401758</v>
      </c>
      <c r="AI16" s="180">
        <f t="shared" si="37"/>
        <v>8.9949410358321504</v>
      </c>
      <c r="AJ16" s="197"/>
      <c r="AK16" s="169">
        <f t="shared" si="26"/>
        <v>12</v>
      </c>
      <c r="AL16" s="185">
        <f t="shared" si="27"/>
        <v>1.7583460104814002</v>
      </c>
      <c r="AM16" s="185">
        <f t="shared" si="28"/>
        <v>0.20224359580667223</v>
      </c>
      <c r="AN16" s="186">
        <f t="shared" si="29"/>
        <v>1.9605896062880723</v>
      </c>
      <c r="AO16" s="180">
        <f t="shared" si="38"/>
        <v>9.8101291810448839</v>
      </c>
      <c r="AP16" s="194"/>
      <c r="AQ16" s="13">
        <f t="shared" si="30"/>
        <v>12</v>
      </c>
      <c r="AR16" s="177">
        <f t="shared" si="3"/>
        <v>0.43213837595117965</v>
      </c>
      <c r="AS16" s="196">
        <f t="shared" si="4"/>
        <v>1.253649631280437</v>
      </c>
      <c r="AT16" s="196">
        <f t="shared" si="5"/>
        <v>-0.39769594004566144</v>
      </c>
      <c r="AU16" s="127" t="s">
        <v>71</v>
      </c>
    </row>
    <row r="17" spans="1:47" x14ac:dyDescent="0.3">
      <c r="A17" s="106">
        <v>2</v>
      </c>
      <c r="B17" s="16">
        <f t="shared" si="6"/>
        <v>157</v>
      </c>
      <c r="C17" s="58">
        <f t="shared" si="7"/>
        <v>12</v>
      </c>
      <c r="D17" s="37">
        <v>15</v>
      </c>
      <c r="E17" s="11">
        <v>140</v>
      </c>
      <c r="F17" s="74">
        <f t="shared" si="0"/>
        <v>31</v>
      </c>
      <c r="G17" s="107">
        <f t="shared" si="8"/>
        <v>0</v>
      </c>
      <c r="H17" s="69">
        <f t="shared" si="1"/>
        <v>109</v>
      </c>
      <c r="I17" s="12">
        <f t="shared" si="9"/>
        <v>0.22142857142857142</v>
      </c>
      <c r="J17" s="30">
        <f t="shared" si="10"/>
        <v>0.77857142857142858</v>
      </c>
      <c r="K17" s="130">
        <f t="shared" si="31"/>
        <v>0.41092553232569928</v>
      </c>
      <c r="L17" s="160">
        <f t="shared" si="11"/>
        <v>0.7909314473722413</v>
      </c>
      <c r="M17" s="161">
        <f t="shared" si="12"/>
        <v>31</v>
      </c>
      <c r="N17" s="161">
        <f t="shared" si="13"/>
        <v>15260</v>
      </c>
      <c r="O17" s="162">
        <f t="shared" si="14"/>
        <v>2.0314547837483616E-3</v>
      </c>
      <c r="P17" s="162">
        <f t="shared" si="32"/>
        <v>5.4429686430234152E-3</v>
      </c>
      <c r="Q17" s="163">
        <f t="shared" si="33"/>
        <v>8.2956132094556309E-2</v>
      </c>
      <c r="R17" s="164">
        <f t="shared" si="15"/>
        <v>1.9599639845400538</v>
      </c>
      <c r="S17" s="160">
        <f t="shared" si="16"/>
        <v>0.16259103120207763</v>
      </c>
      <c r="T17" s="216">
        <f t="shared" si="17"/>
        <v>1.1765554168278742</v>
      </c>
      <c r="U17" s="165">
        <f t="shared" si="34"/>
        <v>0.84993871576071833</v>
      </c>
      <c r="V17" s="144">
        <f t="shared" si="18"/>
        <v>0.35121326805085973</v>
      </c>
      <c r="W17" s="144">
        <f t="shared" si="35"/>
        <v>0.46959377119875129</v>
      </c>
      <c r="Y17" s="13">
        <f t="shared" si="2"/>
        <v>15</v>
      </c>
      <c r="Z17" s="175">
        <f t="shared" si="19"/>
        <v>1.2327765969770978</v>
      </c>
      <c r="AA17" s="175">
        <f t="shared" si="20"/>
        <v>0.17530309406555061</v>
      </c>
      <c r="AB17" s="176">
        <f t="shared" si="21"/>
        <v>1.4080796910426485</v>
      </c>
      <c r="AC17" s="177">
        <f t="shared" si="36"/>
        <v>10.839679020547507</v>
      </c>
      <c r="AD17" s="181"/>
      <c r="AE17" s="161">
        <f t="shared" si="22"/>
        <v>15</v>
      </c>
      <c r="AF17" s="175">
        <f t="shared" si="23"/>
        <v>1.0536398041525792</v>
      </c>
      <c r="AG17" s="175">
        <f t="shared" si="24"/>
        <v>0.17158524965069052</v>
      </c>
      <c r="AH17" s="176">
        <f t="shared" si="25"/>
        <v>1.2252250538032696</v>
      </c>
      <c r="AI17" s="180">
        <f t="shared" si="37"/>
        <v>10.22016608963542</v>
      </c>
      <c r="AJ17" s="197"/>
      <c r="AK17" s="169">
        <f t="shared" si="26"/>
        <v>15</v>
      </c>
      <c r="AL17" s="185">
        <f t="shared" si="27"/>
        <v>1.4087813135962539</v>
      </c>
      <c r="AM17" s="185">
        <f t="shared" si="28"/>
        <v>0.17478234844257309</v>
      </c>
      <c r="AN17" s="186">
        <f t="shared" si="29"/>
        <v>1.5835636620388269</v>
      </c>
      <c r="AO17" s="180">
        <f t="shared" si="38"/>
        <v>11.393692843083711</v>
      </c>
      <c r="AP17" s="194"/>
      <c r="AQ17" s="13">
        <f t="shared" si="30"/>
        <v>15</v>
      </c>
      <c r="AR17" s="177">
        <f t="shared" si="3"/>
        <v>0.77896658732215585</v>
      </c>
      <c r="AS17" s="196">
        <f t="shared" si="4"/>
        <v>1.9484689348704922</v>
      </c>
      <c r="AT17" s="196">
        <f t="shared" si="5"/>
        <v>-0.40741223356876866</v>
      </c>
      <c r="AU17" s="127" t="s">
        <v>71</v>
      </c>
    </row>
    <row r="18" spans="1:47" x14ac:dyDescent="0.3">
      <c r="A18" s="106">
        <v>2</v>
      </c>
      <c r="B18" s="16">
        <f t="shared" si="6"/>
        <v>181</v>
      </c>
      <c r="C18" s="58">
        <f t="shared" si="7"/>
        <v>15</v>
      </c>
      <c r="D18" s="37">
        <v>18</v>
      </c>
      <c r="E18" s="11">
        <v>109</v>
      </c>
      <c r="F18" s="74">
        <f t="shared" si="0"/>
        <v>24</v>
      </c>
      <c r="G18" s="107">
        <f t="shared" si="8"/>
        <v>0</v>
      </c>
      <c r="H18" s="69">
        <f t="shared" si="1"/>
        <v>85</v>
      </c>
      <c r="I18" s="12">
        <f t="shared" si="9"/>
        <v>0.22018348623853212</v>
      </c>
      <c r="J18" s="30">
        <f t="shared" si="10"/>
        <v>0.77981651376146788</v>
      </c>
      <c r="K18" s="130">
        <f t="shared" si="31"/>
        <v>0.3204465160338022</v>
      </c>
      <c r="L18" s="160">
        <f t="shared" si="11"/>
        <v>1.2951347985066393</v>
      </c>
      <c r="M18" s="161">
        <f t="shared" si="12"/>
        <v>24</v>
      </c>
      <c r="N18" s="161">
        <f t="shared" si="13"/>
        <v>9265</v>
      </c>
      <c r="O18" s="162">
        <f t="shared" si="14"/>
        <v>2.5903939557474368E-3</v>
      </c>
      <c r="P18" s="162">
        <f t="shared" si="32"/>
        <v>8.0333625987708511E-3</v>
      </c>
      <c r="Q18" s="163">
        <f t="shared" si="33"/>
        <v>7.8757368869935104E-2</v>
      </c>
      <c r="R18" s="164">
        <f t="shared" si="15"/>
        <v>1.9599639845400538</v>
      </c>
      <c r="S18" s="160">
        <f t="shared" si="16"/>
        <v>0.15436160650220881</v>
      </c>
      <c r="T18" s="216">
        <f t="shared" si="17"/>
        <v>1.1669127737418032</v>
      </c>
      <c r="U18" s="165">
        <f t="shared" si="34"/>
        <v>0.85696208191587142</v>
      </c>
      <c r="V18" s="144">
        <f t="shared" si="18"/>
        <v>0.26500852375533707</v>
      </c>
      <c r="W18" s="144">
        <f t="shared" si="35"/>
        <v>0.37709541394164509</v>
      </c>
      <c r="Y18" s="13">
        <f t="shared" si="2"/>
        <v>18</v>
      </c>
      <c r="Z18" s="175">
        <f t="shared" si="19"/>
        <v>0.96133954810140665</v>
      </c>
      <c r="AA18" s="175">
        <f t="shared" si="20"/>
        <v>0.13571852443784563</v>
      </c>
      <c r="AB18" s="176">
        <f t="shared" si="21"/>
        <v>1.0970580725392522</v>
      </c>
      <c r="AC18" s="177">
        <f t="shared" si="36"/>
        <v>11.936737093086759</v>
      </c>
      <c r="AD18" s="181"/>
      <c r="AE18" s="161">
        <f t="shared" si="22"/>
        <v>18</v>
      </c>
      <c r="AF18" s="175">
        <f t="shared" si="23"/>
        <v>0.79502557126601126</v>
      </c>
      <c r="AG18" s="175">
        <f t="shared" si="24"/>
        <v>0.12930711644328399</v>
      </c>
      <c r="AH18" s="176">
        <f t="shared" si="25"/>
        <v>0.92433268770929522</v>
      </c>
      <c r="AI18" s="180">
        <f t="shared" si="37"/>
        <v>11.144498777344715</v>
      </c>
      <c r="AJ18" s="197"/>
      <c r="AK18" s="169">
        <f t="shared" si="26"/>
        <v>18</v>
      </c>
      <c r="AL18" s="185">
        <f t="shared" si="27"/>
        <v>1.1312862418249352</v>
      </c>
      <c r="AM18" s="185">
        <f t="shared" si="28"/>
        <v>0.1387475358856593</v>
      </c>
      <c r="AN18" s="186">
        <f t="shared" si="29"/>
        <v>1.2700337777105946</v>
      </c>
      <c r="AO18" s="180">
        <f t="shared" si="38"/>
        <v>12.663726620794305</v>
      </c>
      <c r="AP18" s="194"/>
      <c r="AQ18" s="13">
        <f t="shared" si="30"/>
        <v>18</v>
      </c>
      <c r="AR18" s="177">
        <f t="shared" si="3"/>
        <v>1.0316051148324483</v>
      </c>
      <c r="AS18" s="196">
        <f t="shared" si="4"/>
        <v>2.5347156464419953</v>
      </c>
      <c r="AT18" s="196">
        <f t="shared" si="5"/>
        <v>-0.49503704636973289</v>
      </c>
      <c r="AU18" s="127" t="s">
        <v>71</v>
      </c>
    </row>
    <row r="19" spans="1:47" x14ac:dyDescent="0.3">
      <c r="A19" s="106">
        <v>6</v>
      </c>
      <c r="B19" s="16">
        <f t="shared" si="6"/>
        <v>196</v>
      </c>
      <c r="C19" s="58">
        <f t="shared" si="7"/>
        <v>18</v>
      </c>
      <c r="D19" s="37">
        <v>21</v>
      </c>
      <c r="E19" s="11">
        <v>85</v>
      </c>
      <c r="F19" s="74">
        <f t="shared" si="0"/>
        <v>15</v>
      </c>
      <c r="G19" s="107">
        <f t="shared" si="8"/>
        <v>4</v>
      </c>
      <c r="H19" s="69">
        <f t="shared" si="1"/>
        <v>66</v>
      </c>
      <c r="I19" s="12">
        <f t="shared" si="9"/>
        <v>0.17647058823529413</v>
      </c>
      <c r="J19" s="30">
        <f t="shared" si="10"/>
        <v>0.82352941176470584</v>
      </c>
      <c r="K19" s="130">
        <f t="shared" si="31"/>
        <v>0.26389713085136651</v>
      </c>
      <c r="L19" s="160">
        <f t="shared" si="11"/>
        <v>1.7747459363259168</v>
      </c>
      <c r="M19" s="161">
        <f t="shared" si="12"/>
        <v>19</v>
      </c>
      <c r="N19" s="161">
        <f t="shared" si="13"/>
        <v>5610</v>
      </c>
      <c r="O19" s="162">
        <f t="shared" si="14"/>
        <v>3.3868092691622105E-3</v>
      </c>
      <c r="P19" s="162">
        <f t="shared" si="32"/>
        <v>1.1420171867933062E-2</v>
      </c>
      <c r="Q19" s="163">
        <f t="shared" si="33"/>
        <v>8.0217334090069897E-2</v>
      </c>
      <c r="R19" s="164">
        <f t="shared" si="15"/>
        <v>1.9599639845400538</v>
      </c>
      <c r="S19" s="160">
        <f t="shared" si="16"/>
        <v>0.15722308575235408</v>
      </c>
      <c r="T19" s="216">
        <f t="shared" si="17"/>
        <v>1.1702566523685904</v>
      </c>
      <c r="U19" s="165">
        <f t="shared" si="34"/>
        <v>0.85451340778623874</v>
      </c>
      <c r="V19" s="144">
        <f t="shared" si="18"/>
        <v>0.21034397267006111</v>
      </c>
      <c r="W19" s="144">
        <f t="shared" si="35"/>
        <v>0.32033778401338026</v>
      </c>
      <c r="Y19" s="13">
        <f t="shared" si="2"/>
        <v>21</v>
      </c>
      <c r="Z19" s="175">
        <f t="shared" si="19"/>
        <v>0.79169139255409959</v>
      </c>
      <c r="AA19" s="175">
        <f t="shared" si="20"/>
        <v>8.4824077773653528E-2</v>
      </c>
      <c r="AB19" s="176">
        <f t="shared" si="21"/>
        <v>0.87651547032775312</v>
      </c>
      <c r="AC19" s="177">
        <f t="shared" si="36"/>
        <v>12.813252563414512</v>
      </c>
      <c r="AD19" s="181"/>
      <c r="AE19" s="161">
        <f t="shared" si="22"/>
        <v>21</v>
      </c>
      <c r="AF19" s="175">
        <f t="shared" si="23"/>
        <v>0.63103191801018332</v>
      </c>
      <c r="AG19" s="175">
        <f t="shared" si="24"/>
        <v>8.1996826627913938E-2</v>
      </c>
      <c r="AH19" s="176">
        <f t="shared" si="25"/>
        <v>0.71302874463809729</v>
      </c>
      <c r="AI19" s="180">
        <f t="shared" si="37"/>
        <v>11.857527521982812</v>
      </c>
      <c r="AJ19" s="197"/>
      <c r="AK19" s="169">
        <f t="shared" si="26"/>
        <v>21</v>
      </c>
      <c r="AL19" s="185">
        <f t="shared" si="27"/>
        <v>0.96101335204014071</v>
      </c>
      <c r="AM19" s="185">
        <f t="shared" si="28"/>
        <v>8.5136444892397245E-2</v>
      </c>
      <c r="AN19" s="186">
        <f t="shared" si="29"/>
        <v>1.046149796932538</v>
      </c>
      <c r="AO19" s="180">
        <f t="shared" si="38"/>
        <v>13.709876417726843</v>
      </c>
      <c r="AP19" s="194"/>
      <c r="AQ19" s="13">
        <f t="shared" si="30"/>
        <v>21</v>
      </c>
      <c r="AR19" s="177">
        <f t="shared" si="3"/>
        <v>1.2371983807499678</v>
      </c>
      <c r="AS19" s="196">
        <f t="shared" si="4"/>
        <v>3.0591976299308428</v>
      </c>
      <c r="AT19" s="196">
        <f t="shared" si="5"/>
        <v>-0.61441864769223642</v>
      </c>
      <c r="AU19" s="120"/>
    </row>
    <row r="20" spans="1:47" x14ac:dyDescent="0.3">
      <c r="A20" s="106">
        <v>22</v>
      </c>
      <c r="B20" s="16">
        <f t="shared" si="6"/>
        <v>205</v>
      </c>
      <c r="C20" s="58">
        <f t="shared" si="7"/>
        <v>21</v>
      </c>
      <c r="D20" s="37">
        <v>24</v>
      </c>
      <c r="E20" s="11">
        <v>66</v>
      </c>
      <c r="F20" s="74">
        <f t="shared" si="0"/>
        <v>9</v>
      </c>
      <c r="G20" s="107">
        <f t="shared" si="8"/>
        <v>16</v>
      </c>
      <c r="H20" s="69">
        <f t="shared" si="1"/>
        <v>41</v>
      </c>
      <c r="I20" s="12">
        <f t="shared" si="9"/>
        <v>0.13636363636363635</v>
      </c>
      <c r="J20" s="30">
        <f t="shared" si="10"/>
        <v>0.86363636363636365</v>
      </c>
      <c r="K20" s="130">
        <f t="shared" si="31"/>
        <v>0.22791115846254381</v>
      </c>
      <c r="L20" s="160">
        <f t="shared" si="11"/>
        <v>2.1868476116987368</v>
      </c>
      <c r="M20" s="161">
        <f t="shared" si="12"/>
        <v>25</v>
      </c>
      <c r="N20" s="161">
        <f t="shared" si="13"/>
        <v>2706</v>
      </c>
      <c r="O20" s="162">
        <f t="shared" si="14"/>
        <v>9.2387287509238733E-3</v>
      </c>
      <c r="P20" s="162">
        <f t="shared" si="32"/>
        <v>2.0658900618856935E-2</v>
      </c>
      <c r="Q20" s="163">
        <f t="shared" si="33"/>
        <v>9.719509371962079E-2</v>
      </c>
      <c r="R20" s="164">
        <f t="shared" si="15"/>
        <v>1.9599639845400538</v>
      </c>
      <c r="S20" s="160">
        <f t="shared" si="16"/>
        <v>0.19049888316445193</v>
      </c>
      <c r="T20" s="216">
        <f t="shared" si="17"/>
        <v>1.2098530224298578</v>
      </c>
      <c r="U20" s="165">
        <f t="shared" si="34"/>
        <v>0.82654668084525607</v>
      </c>
      <c r="V20" s="144">
        <f t="shared" si="18"/>
        <v>0.16710550464993859</v>
      </c>
      <c r="W20" s="144">
        <f t="shared" si="35"/>
        <v>0.29455288375505556</v>
      </c>
      <c r="Y20" s="13">
        <f t="shared" si="2"/>
        <v>24</v>
      </c>
      <c r="Z20" s="175">
        <f t="shared" si="19"/>
        <v>0.68373347538763141</v>
      </c>
      <c r="AA20" s="175">
        <f t="shared" si="20"/>
        <v>5.3978958583234052E-2</v>
      </c>
      <c r="AB20" s="176">
        <f t="shared" si="21"/>
        <v>0.7377124339708655</v>
      </c>
      <c r="AC20" s="177">
        <f t="shared" si="36"/>
        <v>13.550964997385377</v>
      </c>
      <c r="AD20" s="181"/>
      <c r="AE20" s="161">
        <f t="shared" si="22"/>
        <v>24</v>
      </c>
      <c r="AF20" s="175">
        <f t="shared" si="23"/>
        <v>0.5013165139498158</v>
      </c>
      <c r="AG20" s="175">
        <f t="shared" si="24"/>
        <v>6.4857702030183775E-2</v>
      </c>
      <c r="AH20" s="176">
        <f t="shared" si="25"/>
        <v>0.56617421597999962</v>
      </c>
      <c r="AI20" s="180">
        <f t="shared" si="37"/>
        <v>12.423701737962812</v>
      </c>
      <c r="AJ20" s="197"/>
      <c r="AK20" s="169">
        <f t="shared" si="26"/>
        <v>24</v>
      </c>
      <c r="AL20" s="185">
        <f t="shared" si="27"/>
        <v>0.88365865126516674</v>
      </c>
      <c r="AM20" s="185">
        <f t="shared" si="28"/>
        <v>3.8677350387487042E-2</v>
      </c>
      <c r="AN20" s="186">
        <f t="shared" si="29"/>
        <v>0.92233600165265384</v>
      </c>
      <c r="AO20" s="180">
        <f t="shared" si="38"/>
        <v>14.632212419379497</v>
      </c>
      <c r="AP20" s="194"/>
      <c r="AQ20" s="13">
        <f t="shared" si="30"/>
        <v>24</v>
      </c>
      <c r="AR20" s="177">
        <f t="shared" si="3"/>
        <v>1.4480181052791004</v>
      </c>
      <c r="AS20" s="196">
        <f t="shared" si="4"/>
        <v>3.60599076200781</v>
      </c>
      <c r="AT20" s="196">
        <f t="shared" si="5"/>
        <v>-0.74941281995872977</v>
      </c>
      <c r="AU20" s="127" t="s">
        <v>71</v>
      </c>
    </row>
    <row r="21" spans="1:47" x14ac:dyDescent="0.3">
      <c r="A21" s="106">
        <v>39</v>
      </c>
      <c r="B21" s="16">
        <f t="shared" si="6"/>
        <v>208</v>
      </c>
      <c r="C21" s="58">
        <f t="shared" si="7"/>
        <v>24</v>
      </c>
      <c r="D21" s="37">
        <v>27</v>
      </c>
      <c r="E21" s="11">
        <v>41</v>
      </c>
      <c r="F21" s="74">
        <f t="shared" si="0"/>
        <v>3</v>
      </c>
      <c r="G21" s="107">
        <f t="shared" si="8"/>
        <v>17</v>
      </c>
      <c r="H21" s="69">
        <f>E22</f>
        <v>21</v>
      </c>
      <c r="I21" s="12">
        <f t="shared" si="9"/>
        <v>7.3170731707317069E-2</v>
      </c>
      <c r="J21" s="30">
        <f t="shared" si="10"/>
        <v>0.92682926829268297</v>
      </c>
      <c r="K21" s="130">
        <f t="shared" si="31"/>
        <v>0.21123473223357719</v>
      </c>
      <c r="L21" s="160">
        <f t="shared" si="11"/>
        <v>2.4173572942913739</v>
      </c>
      <c r="M21" s="161">
        <f t="shared" si="12"/>
        <v>20</v>
      </c>
      <c r="N21" s="161">
        <f t="shared" si="13"/>
        <v>861</v>
      </c>
      <c r="O21" s="162">
        <f t="shared" si="14"/>
        <v>2.3228803716608595E-2</v>
      </c>
      <c r="P21" s="162">
        <f t="shared" si="32"/>
        <v>4.388770433546553E-2</v>
      </c>
      <c r="Q21" s="163">
        <f t="shared" si="33"/>
        <v>0.1347413857388213</v>
      </c>
      <c r="R21" s="164">
        <f t="shared" si="15"/>
        <v>1.9599639845400538</v>
      </c>
      <c r="S21" s="160">
        <f t="shared" si="16"/>
        <v>0.26408826327510859</v>
      </c>
      <c r="T21" s="216">
        <f t="shared" si="17"/>
        <v>1.3022431314723135</v>
      </c>
      <c r="U21" s="165">
        <f t="shared" si="34"/>
        <v>0.76790575878822409</v>
      </c>
      <c r="V21" s="144">
        <f t="shared" si="18"/>
        <v>0.1320323298519889</v>
      </c>
      <c r="W21" s="144">
        <f t="shared" si="35"/>
        <v>0.30302845198085121</v>
      </c>
      <c r="Y21" s="13">
        <f t="shared" si="2"/>
        <v>27</v>
      </c>
      <c r="Z21" s="175">
        <f t="shared" si="19"/>
        <v>0.63370419670073153</v>
      </c>
      <c r="AA21" s="175">
        <f t="shared" si="20"/>
        <v>2.5014639343449926E-2</v>
      </c>
      <c r="AB21" s="176">
        <f t="shared" si="21"/>
        <v>0.65871883604418147</v>
      </c>
      <c r="AC21" s="177">
        <f t="shared" si="36"/>
        <v>14.209683833429558</v>
      </c>
      <c r="AD21" s="181"/>
      <c r="AE21" s="161">
        <f t="shared" si="22"/>
        <v>27</v>
      </c>
      <c r="AF21" s="175">
        <f t="shared" si="23"/>
        <v>0.39609698955596673</v>
      </c>
      <c r="AG21" s="175">
        <f t="shared" si="24"/>
        <v>5.2609762196924537E-2</v>
      </c>
      <c r="AH21" s="176">
        <f t="shared" si="25"/>
        <v>0.44870675175289126</v>
      </c>
      <c r="AI21" s="180">
        <f t="shared" si="37"/>
        <v>12.872408489715703</v>
      </c>
      <c r="AJ21" s="197"/>
      <c r="AK21" s="169">
        <f t="shared" si="26"/>
        <v>27</v>
      </c>
      <c r="AL21" s="185">
        <f t="shared" si="27"/>
        <v>0.90908535594255357</v>
      </c>
      <c r="AM21" s="185">
        <f t="shared" si="28"/>
        <v>-1.2713352338693473E-2</v>
      </c>
      <c r="AN21" s="186">
        <f t="shared" si="29"/>
        <v>0.89637200360386005</v>
      </c>
      <c r="AO21" s="180">
        <f t="shared" si="38"/>
        <v>15.528584422983357</v>
      </c>
      <c r="AP21" s="194"/>
      <c r="AQ21" s="13">
        <f t="shared" si="30"/>
        <v>27</v>
      </c>
      <c r="AR21" s="177">
        <f t="shared" si="3"/>
        <v>1.7149250588609739</v>
      </c>
      <c r="AS21" s="196">
        <f t="shared" si="4"/>
        <v>4.2791054582278374</v>
      </c>
      <c r="AT21" s="196">
        <f t="shared" si="5"/>
        <v>-0.91711894651486858</v>
      </c>
      <c r="AU21" s="127" t="s">
        <v>71</v>
      </c>
    </row>
    <row r="22" spans="1:47" x14ac:dyDescent="0.3">
      <c r="A22" s="106">
        <v>50</v>
      </c>
      <c r="B22" s="16">
        <f t="shared" si="6"/>
        <v>210</v>
      </c>
      <c r="C22" s="58">
        <f t="shared" si="7"/>
        <v>27</v>
      </c>
      <c r="D22" s="37">
        <v>30</v>
      </c>
      <c r="E22" s="11">
        <v>21</v>
      </c>
      <c r="F22" s="74">
        <f t="shared" si="0"/>
        <v>2</v>
      </c>
      <c r="G22" s="107">
        <f t="shared" si="8"/>
        <v>11</v>
      </c>
      <c r="H22" s="75">
        <v>8</v>
      </c>
      <c r="I22" s="12">
        <f t="shared" si="9"/>
        <v>9.5238095238095233E-2</v>
      </c>
      <c r="J22" s="30">
        <f t="shared" si="10"/>
        <v>0.90476190476190477</v>
      </c>
      <c r="K22" s="130">
        <f t="shared" si="31"/>
        <v>0.19111713868752223</v>
      </c>
      <c r="L22" s="160">
        <f t="shared" si="11"/>
        <v>2.7385905710027898</v>
      </c>
      <c r="M22" s="161">
        <f t="shared" si="12"/>
        <v>13</v>
      </c>
      <c r="N22" s="161">
        <f t="shared" si="13"/>
        <v>168</v>
      </c>
      <c r="O22" s="162">
        <f t="shared" si="14"/>
        <v>7.7380952380952384E-2</v>
      </c>
      <c r="P22" s="162">
        <f t="shared" si="32"/>
        <v>0.12126865671641791</v>
      </c>
      <c r="Q22" s="163">
        <f t="shared" si="33"/>
        <v>0.21043148946848061</v>
      </c>
      <c r="R22" s="164">
        <f t="shared" si="15"/>
        <v>1.9599639845400538</v>
      </c>
      <c r="S22" s="160">
        <f t="shared" si="16"/>
        <v>0.41243814057134165</v>
      </c>
      <c r="T22" s="217">
        <f t="shared" si="17"/>
        <v>1.5104961009917912</v>
      </c>
      <c r="U22" s="165">
        <f t="shared" si="34"/>
        <v>0.66203414847837105</v>
      </c>
      <c r="V22" s="144">
        <f t="shared" si="18"/>
        <v>8.2111862006150352E-2</v>
      </c>
      <c r="W22" s="144">
        <f t="shared" si="35"/>
        <v>0.33434575661635163</v>
      </c>
      <c r="Y22" s="13">
        <f t="shared" si="2"/>
        <v>30</v>
      </c>
      <c r="Z22" s="175">
        <f t="shared" si="19"/>
        <v>0.57335141606256668</v>
      </c>
      <c r="AA22" s="175">
        <f t="shared" si="20"/>
        <v>3.0176390319082452E-2</v>
      </c>
      <c r="AB22" s="176">
        <f t="shared" si="21"/>
        <v>0.60352780638164916</v>
      </c>
      <c r="AC22" s="177">
        <f t="shared" si="36"/>
        <v>14.813211639811207</v>
      </c>
      <c r="AD22" s="181"/>
      <c r="AE22" s="161">
        <f t="shared" si="22"/>
        <v>30</v>
      </c>
      <c r="AF22" s="175">
        <f t="shared" si="23"/>
        <v>0.24633558601845107</v>
      </c>
      <c r="AG22" s="175">
        <f t="shared" si="24"/>
        <v>7.4880701768757829E-2</v>
      </c>
      <c r="AH22" s="176">
        <f t="shared" si="25"/>
        <v>0.3212162877872089</v>
      </c>
      <c r="AI22" s="180">
        <f t="shared" si="37"/>
        <v>13.193624777502912</v>
      </c>
      <c r="AJ22" s="197"/>
      <c r="AK22" s="169">
        <f t="shared" si="26"/>
        <v>30</v>
      </c>
      <c r="AL22" s="185">
        <f t="shared" si="27"/>
        <v>1.0030372698490548</v>
      </c>
      <c r="AM22" s="185">
        <f t="shared" si="28"/>
        <v>-4.697595695325063E-2</v>
      </c>
      <c r="AN22" s="186">
        <f t="shared" si="29"/>
        <v>0.95606131289580421</v>
      </c>
      <c r="AO22" s="180">
        <f t="shared" si="38"/>
        <v>16.484645735879162</v>
      </c>
      <c r="AP22" s="194"/>
      <c r="AQ22" s="13">
        <f t="shared" si="30"/>
        <v>30</v>
      </c>
      <c r="AR22" s="177">
        <f t="shared" ref="AR22" si="39">AC22-AC38</f>
        <v>2.0138430175966224</v>
      </c>
      <c r="AS22" s="196" t="e">
        <f t="shared" ref="AS22" si="40">AO22-AI38</f>
        <v>#DIV/0!</v>
      </c>
      <c r="AT22" s="196" t="e">
        <f t="shared" ref="AT22" si="41">AI22-AO38</f>
        <v>#DIV/0!</v>
      </c>
      <c r="AU22" s="127" t="s">
        <v>71</v>
      </c>
    </row>
    <row r="23" spans="1:47" ht="5.25" customHeight="1" x14ac:dyDescent="0.3">
      <c r="D23" s="16"/>
      <c r="E23" s="16"/>
      <c r="F23" s="17"/>
      <c r="G23" s="17"/>
      <c r="H23" s="16"/>
      <c r="I23" s="18"/>
      <c r="J23" s="19"/>
      <c r="K23" s="19"/>
      <c r="L23" s="149"/>
      <c r="M23" s="150"/>
      <c r="N23" s="150"/>
      <c r="O23" s="150"/>
      <c r="P23" s="150"/>
      <c r="Q23" s="149"/>
      <c r="R23" s="151"/>
      <c r="S23" s="151"/>
      <c r="T23" s="217"/>
      <c r="U23" s="151"/>
      <c r="Z23" s="170"/>
      <c r="AA23" s="181"/>
      <c r="AB23" s="181"/>
      <c r="AC23" s="181"/>
      <c r="AD23" s="181"/>
      <c r="AF23" s="181"/>
      <c r="AG23" s="181"/>
      <c r="AH23" s="181"/>
      <c r="AI23" s="182"/>
      <c r="AJ23" s="182"/>
      <c r="AK23" s="35"/>
      <c r="AL23" s="182"/>
      <c r="AM23" s="182"/>
      <c r="AN23" s="182"/>
      <c r="AO23" s="182"/>
      <c r="AP23" s="182"/>
      <c r="AQ23" s="181"/>
      <c r="AR23" s="181"/>
      <c r="AS23" s="181"/>
      <c r="AT23" s="181"/>
      <c r="AU23" s="181"/>
    </row>
    <row r="24" spans="1:47" x14ac:dyDescent="0.3">
      <c r="D24" s="21"/>
      <c r="E24" s="22" t="s">
        <v>3</v>
      </c>
      <c r="F24" s="38">
        <f>SUM(F13:F22)</f>
        <v>210</v>
      </c>
      <c r="G24" s="38">
        <f>SUM(G13:G22)</f>
        <v>50</v>
      </c>
      <c r="H24" s="38">
        <f>H22</f>
        <v>8</v>
      </c>
      <c r="I24" s="18"/>
      <c r="J24" s="146" t="s">
        <v>83</v>
      </c>
      <c r="K24" s="147">
        <f>1-K22</f>
        <v>0.80888286131247777</v>
      </c>
      <c r="L24" s="152" t="s">
        <v>84</v>
      </c>
      <c r="M24" s="149"/>
      <c r="N24" s="149"/>
      <c r="O24" s="150"/>
      <c r="P24" s="150"/>
      <c r="Q24" s="149"/>
      <c r="R24" s="151"/>
      <c r="S24" s="151"/>
      <c r="T24" s="217"/>
      <c r="U24" s="151"/>
      <c r="Z24" s="170"/>
      <c r="AA24" s="181"/>
      <c r="AB24" s="181"/>
      <c r="AC24" s="181"/>
      <c r="AD24" s="181"/>
      <c r="AF24" s="181"/>
      <c r="AG24" s="181"/>
      <c r="AH24" s="181"/>
      <c r="AI24" s="182"/>
      <c r="AJ24" s="182"/>
      <c r="AK24" s="35"/>
      <c r="AL24" s="182"/>
      <c r="AM24" s="182"/>
      <c r="AN24" s="182"/>
      <c r="AO24" s="182"/>
      <c r="AP24" s="182"/>
      <c r="AQ24" s="181"/>
      <c r="AR24" s="181"/>
      <c r="AS24" s="181"/>
      <c r="AT24" s="181"/>
      <c r="AU24" s="181"/>
    </row>
    <row r="25" spans="1:47" x14ac:dyDescent="0.3">
      <c r="D25" s="21"/>
      <c r="F25" s="252">
        <f>F24/E12</f>
        <v>0.78358208955223885</v>
      </c>
      <c r="G25" s="253">
        <f>G24/E12</f>
        <v>0.18656716417910449</v>
      </c>
      <c r="H25" s="254">
        <f>H24/E12</f>
        <v>2.9850746268656716E-2</v>
      </c>
      <c r="I25" s="18"/>
      <c r="J25" s="18"/>
      <c r="K25" s="18"/>
      <c r="L25" s="153"/>
      <c r="M25" s="153"/>
      <c r="N25" s="153"/>
      <c r="O25" s="153"/>
      <c r="P25" s="153"/>
      <c r="Q25" s="153"/>
      <c r="R25" s="151"/>
      <c r="S25" s="151"/>
      <c r="T25" s="217"/>
      <c r="U25" s="151"/>
      <c r="Z25" s="170"/>
      <c r="AA25" s="181"/>
      <c r="AB25" s="181"/>
      <c r="AC25" s="181"/>
      <c r="AD25" s="182"/>
      <c r="AE25" s="35"/>
      <c r="AF25" s="182"/>
      <c r="AG25" s="182"/>
      <c r="AH25" s="182"/>
      <c r="AI25" s="182"/>
      <c r="AJ25" s="182"/>
      <c r="AK25" s="35"/>
      <c r="AL25" s="182"/>
      <c r="AM25" s="182"/>
      <c r="AN25" s="182"/>
      <c r="AO25" s="182"/>
      <c r="AP25" s="182"/>
      <c r="AQ25" s="181"/>
      <c r="AR25" s="181"/>
      <c r="AS25" s="181"/>
      <c r="AT25" s="181"/>
      <c r="AU25" s="181"/>
    </row>
    <row r="26" spans="1:47" ht="18.5" customHeight="1" x14ac:dyDescent="0.3">
      <c r="C26" s="3" t="s">
        <v>53</v>
      </c>
      <c r="E26" s="7"/>
      <c r="F26" s="4"/>
      <c r="L26" s="154"/>
      <c r="M26" s="154"/>
      <c r="N26" s="154"/>
      <c r="O26" s="154"/>
      <c r="P26" s="154"/>
      <c r="Q26" s="155"/>
      <c r="R26" s="151"/>
      <c r="S26" s="151"/>
      <c r="T26" s="215"/>
      <c r="U26" s="151"/>
      <c r="Y26" s="3" t="s">
        <v>63</v>
      </c>
      <c r="Z26" s="183"/>
      <c r="AA26" s="183"/>
      <c r="AB26" s="183"/>
      <c r="AC26" s="183"/>
      <c r="AD26" s="183"/>
      <c r="AE26" s="3" t="s">
        <v>64</v>
      </c>
      <c r="AF26" s="183"/>
      <c r="AG26" s="183"/>
      <c r="AH26" s="183"/>
      <c r="AI26" s="184"/>
      <c r="AJ26" s="184"/>
      <c r="AK26" s="123" t="s">
        <v>65</v>
      </c>
      <c r="AL26" s="184"/>
      <c r="AM26" s="184"/>
      <c r="AN26" s="182"/>
      <c r="AO26" s="182"/>
      <c r="AP26" s="182"/>
      <c r="AQ26" s="181"/>
      <c r="AR26" s="199"/>
      <c r="AS26" s="200"/>
      <c r="AT26" s="200"/>
      <c r="AU26" s="181"/>
    </row>
    <row r="27" spans="1:47" ht="54" x14ac:dyDescent="0.35">
      <c r="A27" s="79" t="s">
        <v>54</v>
      </c>
      <c r="B27" s="79" t="s">
        <v>55</v>
      </c>
      <c r="C27" s="8" t="s">
        <v>34</v>
      </c>
      <c r="D27" s="8" t="s">
        <v>33</v>
      </c>
      <c r="E27" s="8" t="s">
        <v>18</v>
      </c>
      <c r="F27" s="29" t="s">
        <v>19</v>
      </c>
      <c r="G27" s="29" t="s">
        <v>21</v>
      </c>
      <c r="H27" s="68" t="s">
        <v>20</v>
      </c>
      <c r="I27" s="9" t="s">
        <v>12</v>
      </c>
      <c r="J27" s="9" t="s">
        <v>0</v>
      </c>
      <c r="K27" s="128" t="s">
        <v>82</v>
      </c>
      <c r="L27" s="156" t="s">
        <v>87</v>
      </c>
      <c r="M27" s="156" t="s">
        <v>88</v>
      </c>
      <c r="N27" s="156" t="s">
        <v>89</v>
      </c>
      <c r="O27" s="156" t="s">
        <v>90</v>
      </c>
      <c r="P27" s="156" t="s">
        <v>91</v>
      </c>
      <c r="Q27" s="157" t="s">
        <v>92</v>
      </c>
      <c r="R27" s="157" t="s">
        <v>93</v>
      </c>
      <c r="S27" s="158" t="s">
        <v>94</v>
      </c>
      <c r="T27" s="216" t="s">
        <v>95</v>
      </c>
      <c r="U27" s="159" t="s">
        <v>96</v>
      </c>
      <c r="V27" s="142" t="s">
        <v>85</v>
      </c>
      <c r="W27" s="142" t="s">
        <v>86</v>
      </c>
      <c r="Y27" s="8" t="s">
        <v>33</v>
      </c>
      <c r="Z27" s="171" t="s">
        <v>27</v>
      </c>
      <c r="AA27" s="171" t="s">
        <v>28</v>
      </c>
      <c r="AB27" s="171" t="s">
        <v>29</v>
      </c>
      <c r="AC27" s="172" t="s">
        <v>30</v>
      </c>
      <c r="AD27" s="190"/>
      <c r="AE27" s="157" t="s">
        <v>33</v>
      </c>
      <c r="AF27" s="171" t="s">
        <v>27</v>
      </c>
      <c r="AG27" s="171" t="s">
        <v>28</v>
      </c>
      <c r="AH27" s="171" t="s">
        <v>29</v>
      </c>
      <c r="AI27" s="178" t="s">
        <v>30</v>
      </c>
      <c r="AJ27" s="191"/>
      <c r="AK27" s="167" t="s">
        <v>33</v>
      </c>
      <c r="AL27" s="178" t="s">
        <v>27</v>
      </c>
      <c r="AM27" s="178" t="s">
        <v>28</v>
      </c>
      <c r="AN27" s="178" t="s">
        <v>29</v>
      </c>
      <c r="AO27" s="178" t="s">
        <v>30</v>
      </c>
      <c r="AP27" s="190"/>
      <c r="AQ27" s="181"/>
      <c r="AR27" s="181"/>
      <c r="AS27" s="181"/>
      <c r="AT27" s="181"/>
      <c r="AU27" s="181"/>
    </row>
    <row r="28" spans="1:47" x14ac:dyDescent="0.3">
      <c r="A28" s="106">
        <v>0</v>
      </c>
      <c r="B28" s="34">
        <f>F28</f>
        <v>0</v>
      </c>
      <c r="D28" s="8">
        <v>0</v>
      </c>
      <c r="E28" s="8">
        <v>269</v>
      </c>
      <c r="F28" s="8">
        <v>0</v>
      </c>
      <c r="G28" s="68">
        <v>0</v>
      </c>
      <c r="H28" s="69">
        <f>E29</f>
        <v>269</v>
      </c>
      <c r="I28" s="28">
        <f>F28/E28</f>
        <v>0</v>
      </c>
      <c r="J28" s="30">
        <f>1-I28</f>
        <v>1</v>
      </c>
      <c r="K28" s="134">
        <f>J28</f>
        <v>1</v>
      </c>
      <c r="L28" s="160">
        <f>(LN(K28))^2</f>
        <v>0</v>
      </c>
      <c r="M28" s="161">
        <f>E28-H28</f>
        <v>0</v>
      </c>
      <c r="N28" s="161">
        <f>E28*H28</f>
        <v>72361</v>
      </c>
      <c r="O28" s="162">
        <f>M28/N28</f>
        <v>0</v>
      </c>
      <c r="P28" s="162">
        <f>O28</f>
        <v>0</v>
      </c>
      <c r="Q28" s="163">
        <v>0</v>
      </c>
      <c r="R28" s="164">
        <f>-NORMSINV(2.5/100)</f>
        <v>1.9599639845400538</v>
      </c>
      <c r="S28" s="160">
        <f>R28*Q28</f>
        <v>0</v>
      </c>
      <c r="T28" s="216">
        <f>EXP(S28)</f>
        <v>1</v>
      </c>
      <c r="U28" s="165">
        <f>EXP(S28)</f>
        <v>1</v>
      </c>
      <c r="V28" s="143">
        <f>K28^T28</f>
        <v>1</v>
      </c>
      <c r="W28" s="143">
        <f>K28^U28</f>
        <v>1</v>
      </c>
      <c r="Y28" s="65"/>
      <c r="Z28" s="174"/>
      <c r="AA28" s="174"/>
      <c r="AB28" s="174"/>
      <c r="AC28" s="174"/>
      <c r="AD28" s="192"/>
      <c r="AE28" s="166"/>
      <c r="AF28" s="173"/>
      <c r="AG28" s="173"/>
      <c r="AH28" s="173"/>
      <c r="AI28" s="179"/>
      <c r="AJ28" s="193"/>
      <c r="AK28" s="168"/>
      <c r="AL28" s="179"/>
      <c r="AM28" s="179"/>
      <c r="AN28" s="179"/>
      <c r="AO28" s="179"/>
      <c r="AP28" s="192"/>
      <c r="AQ28" s="181"/>
      <c r="AR28" s="181"/>
      <c r="AS28" s="181"/>
      <c r="AT28" s="181"/>
      <c r="AU28" s="181"/>
    </row>
    <row r="29" spans="1:47" x14ac:dyDescent="0.3">
      <c r="A29" s="106">
        <v>2</v>
      </c>
      <c r="B29" s="16">
        <f>B28+F29</f>
        <v>24</v>
      </c>
      <c r="C29" s="58">
        <f>D28</f>
        <v>0</v>
      </c>
      <c r="D29" s="37">
        <v>3</v>
      </c>
      <c r="E29" s="11">
        <v>269</v>
      </c>
      <c r="F29" s="74">
        <f>E29-H29-G29</f>
        <v>24</v>
      </c>
      <c r="G29" s="107">
        <f>A29-A28</f>
        <v>2</v>
      </c>
      <c r="H29" s="69">
        <f t="shared" ref="H29:H37" si="42">E30</f>
        <v>243</v>
      </c>
      <c r="I29" s="12">
        <f>F29/E29</f>
        <v>8.9219330855018583E-2</v>
      </c>
      <c r="J29" s="30">
        <f>1-I29</f>
        <v>0.91078066914498146</v>
      </c>
      <c r="K29" s="130">
        <f>J29*K28</f>
        <v>0.91078066914498146</v>
      </c>
      <c r="L29" s="160">
        <f>(LN(K29))^2</f>
        <v>8.7334948068171683E-3</v>
      </c>
      <c r="M29" s="161">
        <f>E29-H29</f>
        <v>26</v>
      </c>
      <c r="N29" s="161">
        <f>E29*H29</f>
        <v>65367</v>
      </c>
      <c r="O29" s="162">
        <f>M29/N29</f>
        <v>3.9775421848945185E-4</v>
      </c>
      <c r="P29" s="162">
        <f>O29</f>
        <v>3.9775421848945185E-4</v>
      </c>
      <c r="Q29" s="163">
        <v>0</v>
      </c>
      <c r="R29" s="164">
        <f>-NORMSINV(2.5/100)</f>
        <v>1.9599639845400538</v>
      </c>
      <c r="S29" s="160">
        <f>R29*Q29</f>
        <v>0</v>
      </c>
      <c r="T29" s="216">
        <f t="shared" ref="T29:T38" si="43">EXP(S29)</f>
        <v>1</v>
      </c>
      <c r="U29" s="165">
        <f>EXP(S29)</f>
        <v>1</v>
      </c>
      <c r="V29" s="144">
        <f>K29^T29</f>
        <v>0.91078066914498146</v>
      </c>
      <c r="W29" s="144">
        <f>K29^U29</f>
        <v>0.91078066914498146</v>
      </c>
      <c r="Y29" s="13">
        <f t="shared" ref="Y29:Y38" si="44">D29</f>
        <v>3</v>
      </c>
      <c r="Z29" s="175">
        <f>K29*(D29-D28)</f>
        <v>2.7323420074349443</v>
      </c>
      <c r="AA29" s="175">
        <f>(K28-K29)*(D29-D28)/2</f>
        <v>0.13382899628252781</v>
      </c>
      <c r="AB29" s="176">
        <f>SUM(Z29:AA29)</f>
        <v>2.8661710037174721</v>
      </c>
      <c r="AC29" s="177">
        <f>AB29</f>
        <v>2.8661710037174721</v>
      </c>
      <c r="AD29" s="194"/>
      <c r="AE29" s="161">
        <f>D29</f>
        <v>3</v>
      </c>
      <c r="AF29" s="175">
        <f>V29*(D29-D28)</f>
        <v>2.7323420074349443</v>
      </c>
      <c r="AG29" s="175">
        <f>(V28-V29)*(D29-D28)/2</f>
        <v>0.13382899628252781</v>
      </c>
      <c r="AH29" s="176">
        <f>SUM(AF29:AG29)</f>
        <v>2.8661710037174721</v>
      </c>
      <c r="AI29" s="180">
        <f>AH29</f>
        <v>2.8661710037174721</v>
      </c>
      <c r="AJ29" s="195"/>
      <c r="AK29" s="169">
        <f>D29</f>
        <v>3</v>
      </c>
      <c r="AL29" s="185">
        <f>W29*(D29-D28)</f>
        <v>2.7323420074349443</v>
      </c>
      <c r="AM29" s="185">
        <f>(W28-W29)*(D29-D28)/2</f>
        <v>0.13382899628252781</v>
      </c>
      <c r="AN29" s="186">
        <f>SUM(AL29:AM29)</f>
        <v>2.8661710037174721</v>
      </c>
      <c r="AO29" s="180">
        <f>AN29</f>
        <v>2.8661710037174721</v>
      </c>
      <c r="AP29" s="194"/>
      <c r="AQ29" s="181"/>
      <c r="AR29" s="181"/>
      <c r="AS29" s="181"/>
      <c r="AT29" s="181"/>
      <c r="AU29" s="181"/>
    </row>
    <row r="30" spans="1:47" x14ac:dyDescent="0.3">
      <c r="A30" s="106">
        <v>4</v>
      </c>
      <c r="B30" s="16">
        <f t="shared" ref="B30:B38" si="45">B29+F30</f>
        <v>53</v>
      </c>
      <c r="C30" s="58">
        <f t="shared" ref="C30:C38" si="46">D29</f>
        <v>3</v>
      </c>
      <c r="D30" s="37">
        <v>6</v>
      </c>
      <c r="E30" s="11">
        <v>243</v>
      </c>
      <c r="F30" s="74">
        <f t="shared" ref="F30:F38" si="47">E30-H30-G30</f>
        <v>29</v>
      </c>
      <c r="G30" s="107">
        <f t="shared" ref="G30:G38" si="48">A30-A29</f>
        <v>2</v>
      </c>
      <c r="H30" s="69">
        <f t="shared" si="42"/>
        <v>212</v>
      </c>
      <c r="I30" s="12">
        <f t="shared" ref="I30:I38" si="49">F30/E30</f>
        <v>0.11934156378600823</v>
      </c>
      <c r="J30" s="30">
        <f t="shared" ref="J30:J38" si="50">1-I30</f>
        <v>0.88065843621399176</v>
      </c>
      <c r="K30" s="130">
        <f>J30*K29</f>
        <v>0.8020866798231524</v>
      </c>
      <c r="L30" s="160">
        <f t="shared" ref="L30:L38" si="51">(LN(K30))^2</f>
        <v>4.8637272932489199E-2</v>
      </c>
      <c r="M30" s="161">
        <f t="shared" ref="M30:M38" si="52">E30-H30</f>
        <v>31</v>
      </c>
      <c r="N30" s="161">
        <f t="shared" ref="N30:N38" si="53">E30*H30</f>
        <v>51516</v>
      </c>
      <c r="O30" s="162">
        <f t="shared" ref="O30:O38" si="54">M30/N30</f>
        <v>6.0175479462691204E-4</v>
      </c>
      <c r="P30" s="162">
        <f>P29+O30</f>
        <v>9.9950901311636389E-4</v>
      </c>
      <c r="Q30" s="163">
        <f>SQRT((1/L30)*P30)</f>
        <v>0.14335364802562423</v>
      </c>
      <c r="R30" s="164">
        <f t="shared" ref="R30:R38" si="55">-NORMSINV(2.5/100)</f>
        <v>1.9599639845400538</v>
      </c>
      <c r="S30" s="160">
        <f t="shared" ref="S30:S38" si="56">R30*Q30</f>
        <v>0.28096798718265487</v>
      </c>
      <c r="T30" s="216">
        <f t="shared" si="43"/>
        <v>1.3244112051226087</v>
      </c>
      <c r="U30" s="165">
        <f>EXP(-S30)</f>
        <v>0.75505250645129052</v>
      </c>
      <c r="V30" s="144">
        <f t="shared" ref="V30:V38" si="57">K30^T30</f>
        <v>0.74670596721262927</v>
      </c>
      <c r="W30" s="144">
        <f>K30^U30</f>
        <v>0.84660739100049753</v>
      </c>
      <c r="Y30" s="13">
        <f t="shared" si="44"/>
        <v>6</v>
      </c>
      <c r="Z30" s="175">
        <f t="shared" ref="Z30:Z38" si="58">K30*(D30-D29)</f>
        <v>2.4062600394694571</v>
      </c>
      <c r="AA30" s="175">
        <f t="shared" ref="AA30:AA38" si="59">(K29-K30)*(D30-D29)/2</f>
        <v>0.16304098398274358</v>
      </c>
      <c r="AB30" s="176">
        <f t="shared" ref="AB30:AB38" si="60">SUM(Z30:AA30)</f>
        <v>2.5693010234522005</v>
      </c>
      <c r="AC30" s="177">
        <f>AB30+AC29</f>
        <v>5.4354720271696726</v>
      </c>
      <c r="AD30" s="194"/>
      <c r="AE30" s="161">
        <f t="shared" ref="AE30:AE38" si="61">D30</f>
        <v>6</v>
      </c>
      <c r="AF30" s="175">
        <f t="shared" ref="AF30:AF38" si="62">V30*(D30-D29)</f>
        <v>2.2401179016378876</v>
      </c>
      <c r="AG30" s="175">
        <f t="shared" ref="AG30:AG38" si="63">(V29-V30)*(D30-D29)/2</f>
        <v>0.24611205289852828</v>
      </c>
      <c r="AH30" s="176">
        <f t="shared" ref="AH30:AH38" si="64">SUM(AF30:AG30)</f>
        <v>2.4862299545364159</v>
      </c>
      <c r="AI30" s="180">
        <f>AH30+AI29</f>
        <v>5.3524009582538881</v>
      </c>
      <c r="AJ30" s="195"/>
      <c r="AK30" s="169">
        <f t="shared" ref="AK30:AK38" si="65">D30</f>
        <v>6</v>
      </c>
      <c r="AL30" s="185">
        <f t="shared" ref="AL30:AL38" si="66">W30*(D30-D29)</f>
        <v>2.5398221730014927</v>
      </c>
      <c r="AM30" s="185">
        <f t="shared" ref="AM30:AM38" si="67">(W29-W30)*(D30-D29)/2</f>
        <v>9.6259917216725888E-2</v>
      </c>
      <c r="AN30" s="186">
        <f t="shared" ref="AN30:AN38" si="68">SUM(AL30:AM30)</f>
        <v>2.6360820902182187</v>
      </c>
      <c r="AO30" s="180">
        <f>AN30+AO29</f>
        <v>5.5022530939356908</v>
      </c>
      <c r="AP30" s="194"/>
      <c r="AQ30" s="181"/>
      <c r="AR30" s="181"/>
      <c r="AS30" s="181"/>
      <c r="AT30" s="181"/>
      <c r="AU30" s="181"/>
    </row>
    <row r="31" spans="1:47" x14ac:dyDescent="0.3">
      <c r="A31" s="106">
        <v>4</v>
      </c>
      <c r="B31" s="16">
        <f t="shared" si="45"/>
        <v>109</v>
      </c>
      <c r="C31" s="58">
        <f t="shared" si="46"/>
        <v>6</v>
      </c>
      <c r="D31" s="37">
        <v>9</v>
      </c>
      <c r="E31" s="11">
        <v>212</v>
      </c>
      <c r="F31" s="74">
        <f t="shared" si="47"/>
        <v>56</v>
      </c>
      <c r="G31" s="107">
        <f t="shared" si="48"/>
        <v>0</v>
      </c>
      <c r="H31" s="69">
        <f t="shared" si="42"/>
        <v>156</v>
      </c>
      <c r="I31" s="12">
        <f t="shared" si="49"/>
        <v>0.26415094339622641</v>
      </c>
      <c r="J31" s="30">
        <f t="shared" si="50"/>
        <v>0.73584905660377364</v>
      </c>
      <c r="K31" s="130">
        <f t="shared" ref="K31:K38" si="69">J31*K30</f>
        <v>0.59021472666231978</v>
      </c>
      <c r="L31" s="160">
        <f t="shared" si="51"/>
        <v>0.27801245578567141</v>
      </c>
      <c r="M31" s="161">
        <f t="shared" si="52"/>
        <v>56</v>
      </c>
      <c r="N31" s="161">
        <f t="shared" si="53"/>
        <v>33072</v>
      </c>
      <c r="O31" s="162">
        <f t="shared" si="54"/>
        <v>1.6932752781809385E-3</v>
      </c>
      <c r="P31" s="162">
        <f t="shared" ref="P31:P38" si="70">P30+O31</f>
        <v>2.6927842912973024E-3</v>
      </c>
      <c r="Q31" s="163">
        <f t="shared" ref="Q31:Q38" si="71">SQRT((1/L31)*P31)</f>
        <v>9.8416667568030386E-2</v>
      </c>
      <c r="R31" s="164">
        <f t="shared" si="55"/>
        <v>1.9599639845400538</v>
      </c>
      <c r="S31" s="160">
        <f t="shared" si="56"/>
        <v>0.19289312391179073</v>
      </c>
      <c r="T31" s="216">
        <f t="shared" si="43"/>
        <v>1.2127531722775209</v>
      </c>
      <c r="U31" s="165">
        <f t="shared" ref="U31:U38" si="72">EXP(-S31)</f>
        <v>0.82457009625629296</v>
      </c>
      <c r="V31" s="144">
        <f t="shared" si="57"/>
        <v>0.52758410349937246</v>
      </c>
      <c r="W31" s="144">
        <f t="shared" ref="W31:W38" si="73">K31^U31</f>
        <v>0.64741346534162836</v>
      </c>
      <c r="Y31" s="13">
        <f t="shared" si="44"/>
        <v>9</v>
      </c>
      <c r="Z31" s="175">
        <f t="shared" si="58"/>
        <v>1.7706441799869594</v>
      </c>
      <c r="AA31" s="175">
        <f t="shared" si="59"/>
        <v>0.31780792974124894</v>
      </c>
      <c r="AB31" s="176">
        <f t="shared" si="60"/>
        <v>2.0884521097282085</v>
      </c>
      <c r="AC31" s="177">
        <f t="shared" ref="AC31:AC38" si="74">AB31+AC30</f>
        <v>7.5239241368978806</v>
      </c>
      <c r="AD31" s="194"/>
      <c r="AE31" s="161">
        <f t="shared" si="61"/>
        <v>9</v>
      </c>
      <c r="AF31" s="175">
        <f t="shared" si="62"/>
        <v>1.5827523104981174</v>
      </c>
      <c r="AG31" s="175">
        <f t="shared" si="63"/>
        <v>0.32868279556988522</v>
      </c>
      <c r="AH31" s="176">
        <f t="shared" si="64"/>
        <v>1.9114351060680026</v>
      </c>
      <c r="AI31" s="180">
        <f t="shared" ref="AI31:AI38" si="75">AH31+AI30</f>
        <v>7.2638360643218904</v>
      </c>
      <c r="AJ31" s="195"/>
      <c r="AK31" s="169">
        <f t="shared" si="65"/>
        <v>9</v>
      </c>
      <c r="AL31" s="185">
        <f t="shared" si="66"/>
        <v>1.9422403960248851</v>
      </c>
      <c r="AM31" s="185">
        <f t="shared" si="67"/>
        <v>0.29879088848830376</v>
      </c>
      <c r="AN31" s="186">
        <f t="shared" si="68"/>
        <v>2.241031284513189</v>
      </c>
      <c r="AO31" s="180">
        <f t="shared" ref="AO31:AO38" si="76">AN31+AO30</f>
        <v>7.7432843784488803</v>
      </c>
      <c r="AP31" s="194"/>
      <c r="AQ31" s="181"/>
      <c r="AR31" s="181"/>
      <c r="AS31" s="181"/>
      <c r="AT31" s="181"/>
      <c r="AU31" s="181"/>
    </row>
    <row r="32" spans="1:47" x14ac:dyDescent="0.3">
      <c r="A32" s="106">
        <v>4</v>
      </c>
      <c r="B32" s="16">
        <f t="shared" si="45"/>
        <v>161</v>
      </c>
      <c r="C32" s="58">
        <f t="shared" si="46"/>
        <v>9</v>
      </c>
      <c r="D32" s="37">
        <v>12</v>
      </c>
      <c r="E32" s="11">
        <v>156</v>
      </c>
      <c r="F32" s="74">
        <f t="shared" si="47"/>
        <v>52</v>
      </c>
      <c r="G32" s="107">
        <f t="shared" si="48"/>
        <v>0</v>
      </c>
      <c r="H32" s="69">
        <f t="shared" si="42"/>
        <v>104</v>
      </c>
      <c r="I32" s="12">
        <f t="shared" si="49"/>
        <v>0.33333333333333331</v>
      </c>
      <c r="J32" s="30">
        <f t="shared" si="50"/>
        <v>0.66666666666666674</v>
      </c>
      <c r="K32" s="130">
        <f t="shared" si="69"/>
        <v>0.39347648444154654</v>
      </c>
      <c r="L32" s="160">
        <f t="shared" si="51"/>
        <v>0.86999266421384769</v>
      </c>
      <c r="M32" s="161">
        <f t="shared" si="52"/>
        <v>52</v>
      </c>
      <c r="N32" s="161">
        <f t="shared" si="53"/>
        <v>16224</v>
      </c>
      <c r="O32" s="162">
        <f t="shared" si="54"/>
        <v>3.205128205128205E-3</v>
      </c>
      <c r="P32" s="162">
        <f t="shared" si="70"/>
        <v>5.8979124964255074E-3</v>
      </c>
      <c r="Q32" s="163">
        <f t="shared" si="71"/>
        <v>8.2336303829874918E-2</v>
      </c>
      <c r="R32" s="164">
        <f t="shared" si="55"/>
        <v>1.9599639845400538</v>
      </c>
      <c r="S32" s="160">
        <f t="shared" si="56"/>
        <v>0.16137619012670215</v>
      </c>
      <c r="T32" s="216">
        <f t="shared" si="43"/>
        <v>1.1751269568316765</v>
      </c>
      <c r="U32" s="165">
        <f t="shared" si="72"/>
        <v>0.85097188366451415</v>
      </c>
      <c r="V32" s="144">
        <f t="shared" si="57"/>
        <v>0.33417822012899789</v>
      </c>
      <c r="W32" s="144">
        <f t="shared" si="73"/>
        <v>0.45215493294432574</v>
      </c>
      <c r="Y32" s="13">
        <f t="shared" si="44"/>
        <v>12</v>
      </c>
      <c r="Z32" s="175">
        <f t="shared" si="58"/>
        <v>1.1804294533246396</v>
      </c>
      <c r="AA32" s="175">
        <f t="shared" si="59"/>
        <v>0.29510736333115983</v>
      </c>
      <c r="AB32" s="176">
        <f t="shared" si="60"/>
        <v>1.4755368166557994</v>
      </c>
      <c r="AC32" s="177">
        <f t="shared" si="74"/>
        <v>8.9994609535536796</v>
      </c>
      <c r="AD32" s="194"/>
      <c r="AE32" s="161">
        <f t="shared" si="61"/>
        <v>12</v>
      </c>
      <c r="AF32" s="175">
        <f t="shared" si="62"/>
        <v>1.0025346603869938</v>
      </c>
      <c r="AG32" s="175">
        <f t="shared" si="63"/>
        <v>0.29010882505556185</v>
      </c>
      <c r="AH32" s="176">
        <f t="shared" si="64"/>
        <v>1.2926434854425557</v>
      </c>
      <c r="AI32" s="180">
        <f t="shared" si="75"/>
        <v>8.5564795497644468</v>
      </c>
      <c r="AJ32" s="195"/>
      <c r="AK32" s="169">
        <f t="shared" si="65"/>
        <v>12</v>
      </c>
      <c r="AL32" s="185">
        <f t="shared" si="66"/>
        <v>1.3564647988329772</v>
      </c>
      <c r="AM32" s="185">
        <f t="shared" si="67"/>
        <v>0.29288779859595393</v>
      </c>
      <c r="AN32" s="186">
        <f t="shared" si="68"/>
        <v>1.6493525974289311</v>
      </c>
      <c r="AO32" s="180">
        <f t="shared" si="76"/>
        <v>9.3926369758778119</v>
      </c>
      <c r="AP32" s="194"/>
      <c r="AQ32" s="181"/>
      <c r="AR32" s="181"/>
      <c r="AS32" s="181"/>
      <c r="AT32" s="181"/>
      <c r="AU32" s="181"/>
    </row>
    <row r="33" spans="1:47" x14ac:dyDescent="0.3">
      <c r="A33" s="106">
        <v>5</v>
      </c>
      <c r="B33" s="16">
        <f t="shared" si="45"/>
        <v>182</v>
      </c>
      <c r="C33" s="58">
        <f t="shared" si="46"/>
        <v>12</v>
      </c>
      <c r="D33" s="37">
        <v>15</v>
      </c>
      <c r="E33" s="11">
        <v>104</v>
      </c>
      <c r="F33" s="74">
        <f t="shared" si="47"/>
        <v>21</v>
      </c>
      <c r="G33" s="107">
        <f t="shared" si="48"/>
        <v>1</v>
      </c>
      <c r="H33" s="69">
        <f t="shared" si="42"/>
        <v>82</v>
      </c>
      <c r="I33" s="12">
        <f t="shared" si="49"/>
        <v>0.20192307692307693</v>
      </c>
      <c r="J33" s="30">
        <f t="shared" si="50"/>
        <v>0.79807692307692313</v>
      </c>
      <c r="K33" s="130">
        <f t="shared" si="69"/>
        <v>0.31402450200623427</v>
      </c>
      <c r="L33" s="160">
        <f t="shared" si="51"/>
        <v>1.3416224368119976</v>
      </c>
      <c r="M33" s="161">
        <f t="shared" si="52"/>
        <v>22</v>
      </c>
      <c r="N33" s="161">
        <f t="shared" si="53"/>
        <v>8528</v>
      </c>
      <c r="O33" s="162">
        <f t="shared" si="54"/>
        <v>2.5797373358348967E-3</v>
      </c>
      <c r="P33" s="162">
        <f t="shared" si="70"/>
        <v>8.4776498322604033E-3</v>
      </c>
      <c r="Q33" s="163">
        <f t="shared" si="71"/>
        <v>7.9491845678871631E-2</v>
      </c>
      <c r="R33" s="164">
        <f t="shared" si="55"/>
        <v>1.9599639845400538</v>
      </c>
      <c r="S33" s="160">
        <f t="shared" si="56"/>
        <v>0.1558011545952043</v>
      </c>
      <c r="T33" s="216">
        <f t="shared" si="43"/>
        <v>1.1685938104762472</v>
      </c>
      <c r="U33" s="165">
        <f t="shared" si="72"/>
        <v>0.85572933129986484</v>
      </c>
      <c r="V33" s="144">
        <f t="shared" si="57"/>
        <v>0.25831801883685002</v>
      </c>
      <c r="W33" s="144">
        <f t="shared" si="73"/>
        <v>0.37113929860659167</v>
      </c>
      <c r="Y33" s="13">
        <f t="shared" si="44"/>
        <v>15</v>
      </c>
      <c r="Z33" s="175">
        <f t="shared" si="58"/>
        <v>0.94207350601870288</v>
      </c>
      <c r="AA33" s="175">
        <f t="shared" si="59"/>
        <v>0.11917797365296839</v>
      </c>
      <c r="AB33" s="176">
        <f t="shared" si="60"/>
        <v>1.0612514796716712</v>
      </c>
      <c r="AC33" s="177">
        <f t="shared" si="74"/>
        <v>10.060712433225351</v>
      </c>
      <c r="AD33" s="194"/>
      <c r="AE33" s="161">
        <f t="shared" si="61"/>
        <v>15</v>
      </c>
      <c r="AF33" s="175">
        <f t="shared" si="62"/>
        <v>0.77495405651055005</v>
      </c>
      <c r="AG33" s="175">
        <f t="shared" si="63"/>
        <v>0.11379030193822182</v>
      </c>
      <c r="AH33" s="176">
        <f t="shared" si="64"/>
        <v>0.88874435844877187</v>
      </c>
      <c r="AI33" s="180">
        <f t="shared" si="75"/>
        <v>9.4452239082132188</v>
      </c>
      <c r="AJ33" s="195"/>
      <c r="AK33" s="169">
        <f t="shared" si="65"/>
        <v>15</v>
      </c>
      <c r="AL33" s="185">
        <f t="shared" si="66"/>
        <v>1.1134178958197749</v>
      </c>
      <c r="AM33" s="185">
        <f t="shared" si="67"/>
        <v>0.1215234515066011</v>
      </c>
      <c r="AN33" s="186">
        <f t="shared" si="68"/>
        <v>1.2349413473263759</v>
      </c>
      <c r="AO33" s="180">
        <f t="shared" si="76"/>
        <v>10.627578323204188</v>
      </c>
      <c r="AP33" s="194"/>
      <c r="AQ33" s="181"/>
      <c r="AR33" s="181"/>
      <c r="AS33" s="181"/>
      <c r="AT33" s="181"/>
      <c r="AU33" s="181"/>
    </row>
    <row r="34" spans="1:47" x14ac:dyDescent="0.3">
      <c r="A34" s="106">
        <v>6</v>
      </c>
      <c r="B34" s="16">
        <f t="shared" si="45"/>
        <v>199</v>
      </c>
      <c r="C34" s="58">
        <f t="shared" si="46"/>
        <v>15</v>
      </c>
      <c r="D34" s="37">
        <v>18</v>
      </c>
      <c r="E34" s="11">
        <v>82</v>
      </c>
      <c r="F34" s="74">
        <f t="shared" si="47"/>
        <v>17</v>
      </c>
      <c r="G34" s="107">
        <f t="shared" si="48"/>
        <v>1</v>
      </c>
      <c r="H34" s="69">
        <f t="shared" si="42"/>
        <v>64</v>
      </c>
      <c r="I34" s="12">
        <f t="shared" si="49"/>
        <v>0.2073170731707317</v>
      </c>
      <c r="J34" s="30">
        <f t="shared" si="50"/>
        <v>0.79268292682926833</v>
      </c>
      <c r="K34" s="130">
        <f t="shared" si="69"/>
        <v>0.24892186134640523</v>
      </c>
      <c r="L34" s="160">
        <f t="shared" si="51"/>
        <v>1.9338135314568874</v>
      </c>
      <c r="M34" s="161">
        <f t="shared" si="52"/>
        <v>18</v>
      </c>
      <c r="N34" s="161">
        <f t="shared" si="53"/>
        <v>5248</v>
      </c>
      <c r="O34" s="162">
        <f t="shared" si="54"/>
        <v>3.4298780487804878E-3</v>
      </c>
      <c r="P34" s="162">
        <f t="shared" si="70"/>
        <v>1.1907527881040891E-2</v>
      </c>
      <c r="Q34" s="163">
        <f t="shared" si="71"/>
        <v>7.8469973535179594E-2</v>
      </c>
      <c r="R34" s="164">
        <f t="shared" si="55"/>
        <v>1.9599639845400538</v>
      </c>
      <c r="S34" s="160">
        <f t="shared" si="56"/>
        <v>0.15379832199676316</v>
      </c>
      <c r="T34" s="216">
        <f t="shared" si="43"/>
        <v>1.1662556549469405</v>
      </c>
      <c r="U34" s="165">
        <f t="shared" si="72"/>
        <v>0.85744493135640631</v>
      </c>
      <c r="V34" s="144">
        <f t="shared" si="57"/>
        <v>0.19754002525587724</v>
      </c>
      <c r="W34" s="144">
        <f t="shared" si="73"/>
        <v>0.30349903506691428</v>
      </c>
      <c r="Y34" s="13">
        <f t="shared" si="44"/>
        <v>18</v>
      </c>
      <c r="Z34" s="175">
        <f t="shared" si="58"/>
        <v>0.74676558403921567</v>
      </c>
      <c r="AA34" s="175">
        <f t="shared" si="59"/>
        <v>9.7653960989743563E-2</v>
      </c>
      <c r="AB34" s="176">
        <f t="shared" si="60"/>
        <v>0.84441954502895922</v>
      </c>
      <c r="AC34" s="177">
        <f t="shared" si="74"/>
        <v>10.90513197825431</v>
      </c>
      <c r="AD34" s="194"/>
      <c r="AE34" s="161">
        <f t="shared" si="61"/>
        <v>18</v>
      </c>
      <c r="AF34" s="175">
        <f t="shared" si="62"/>
        <v>0.59262007576763176</v>
      </c>
      <c r="AG34" s="175">
        <f t="shared" si="63"/>
        <v>9.1166990371459158E-2</v>
      </c>
      <c r="AH34" s="176">
        <f t="shared" si="64"/>
        <v>0.6837870661390909</v>
      </c>
      <c r="AI34" s="180">
        <f t="shared" si="75"/>
        <v>10.12901097435231</v>
      </c>
      <c r="AJ34" s="195"/>
      <c r="AK34" s="169">
        <f t="shared" si="65"/>
        <v>18</v>
      </c>
      <c r="AL34" s="185">
        <f t="shared" si="66"/>
        <v>0.9104971052007429</v>
      </c>
      <c r="AM34" s="185">
        <f t="shared" si="67"/>
        <v>0.10146039530951609</v>
      </c>
      <c r="AN34" s="186">
        <f t="shared" si="68"/>
        <v>1.011957500510259</v>
      </c>
      <c r="AO34" s="180">
        <f t="shared" si="76"/>
        <v>11.639535823714448</v>
      </c>
      <c r="AP34" s="194"/>
      <c r="AQ34" s="181"/>
      <c r="AR34" s="181"/>
      <c r="AS34" s="181"/>
      <c r="AT34" s="181"/>
      <c r="AU34" s="181"/>
    </row>
    <row r="35" spans="1:47" x14ac:dyDescent="0.3">
      <c r="A35" s="106">
        <v>9</v>
      </c>
      <c r="B35" s="16">
        <f t="shared" si="45"/>
        <v>212</v>
      </c>
      <c r="C35" s="58">
        <f t="shared" si="46"/>
        <v>18</v>
      </c>
      <c r="D35" s="37">
        <v>21</v>
      </c>
      <c r="E35" s="11">
        <v>64</v>
      </c>
      <c r="F35" s="74">
        <f t="shared" si="47"/>
        <v>13</v>
      </c>
      <c r="G35" s="107">
        <f t="shared" si="48"/>
        <v>3</v>
      </c>
      <c r="H35" s="69">
        <f t="shared" si="42"/>
        <v>48</v>
      </c>
      <c r="I35" s="12">
        <f t="shared" si="49"/>
        <v>0.203125</v>
      </c>
      <c r="J35" s="30">
        <f t="shared" si="50"/>
        <v>0.796875</v>
      </c>
      <c r="K35" s="130">
        <f t="shared" si="69"/>
        <v>0.19835960826041668</v>
      </c>
      <c r="L35" s="160">
        <f t="shared" si="51"/>
        <v>2.6168681746145239</v>
      </c>
      <c r="M35" s="161">
        <f t="shared" si="52"/>
        <v>16</v>
      </c>
      <c r="N35" s="161">
        <f t="shared" si="53"/>
        <v>3072</v>
      </c>
      <c r="O35" s="162">
        <f t="shared" si="54"/>
        <v>5.208333333333333E-3</v>
      </c>
      <c r="P35" s="162">
        <f t="shared" si="70"/>
        <v>1.7115861214374223E-2</v>
      </c>
      <c r="Q35" s="163">
        <f t="shared" si="71"/>
        <v>8.0873912795067004E-2</v>
      </c>
      <c r="R35" s="164">
        <f t="shared" si="55"/>
        <v>1.9599639845400538</v>
      </c>
      <c r="S35" s="160">
        <f t="shared" si="56"/>
        <v>0.15850995636716436</v>
      </c>
      <c r="T35" s="216">
        <f t="shared" si="43"/>
        <v>1.1717635906756607</v>
      </c>
      <c r="U35" s="165">
        <f t="shared" si="72"/>
        <v>0.85341446684085942</v>
      </c>
      <c r="V35" s="144">
        <f t="shared" si="57"/>
        <v>0.15023851703991559</v>
      </c>
      <c r="W35" s="144">
        <f t="shared" si="73"/>
        <v>0.25144119557348565</v>
      </c>
      <c r="Y35" s="13">
        <f t="shared" si="44"/>
        <v>21</v>
      </c>
      <c r="Z35" s="175">
        <f t="shared" si="58"/>
        <v>0.59507882478125007</v>
      </c>
      <c r="AA35" s="175">
        <f t="shared" si="59"/>
        <v>7.5843379628982827E-2</v>
      </c>
      <c r="AB35" s="176">
        <f t="shared" si="60"/>
        <v>0.67092220441023287</v>
      </c>
      <c r="AC35" s="177">
        <f t="shared" si="74"/>
        <v>11.576054182664544</v>
      </c>
      <c r="AD35" s="194"/>
      <c r="AE35" s="161">
        <f t="shared" si="61"/>
        <v>21</v>
      </c>
      <c r="AF35" s="175">
        <f t="shared" si="62"/>
        <v>0.45071555111974676</v>
      </c>
      <c r="AG35" s="175">
        <f t="shared" si="63"/>
        <v>7.0952262323942486E-2</v>
      </c>
      <c r="AH35" s="176">
        <f t="shared" si="64"/>
        <v>0.52166781344368929</v>
      </c>
      <c r="AI35" s="180">
        <f t="shared" si="75"/>
        <v>10.650678787796</v>
      </c>
      <c r="AJ35" s="195"/>
      <c r="AK35" s="169">
        <f t="shared" si="65"/>
        <v>21</v>
      </c>
      <c r="AL35" s="185">
        <f t="shared" si="66"/>
        <v>0.75432358672045696</v>
      </c>
      <c r="AM35" s="185">
        <f t="shared" si="67"/>
        <v>7.8086759240142939E-2</v>
      </c>
      <c r="AN35" s="186">
        <f t="shared" si="68"/>
        <v>0.83241034596059993</v>
      </c>
      <c r="AO35" s="180">
        <f t="shared" si="76"/>
        <v>12.471946169675048</v>
      </c>
      <c r="AP35" s="194"/>
      <c r="AQ35" s="181"/>
      <c r="AR35" s="181"/>
      <c r="AS35" s="181"/>
      <c r="AT35" s="181"/>
      <c r="AU35" s="181"/>
    </row>
    <row r="36" spans="1:47" x14ac:dyDescent="0.3">
      <c r="A36" s="106">
        <v>22</v>
      </c>
      <c r="B36" s="16">
        <f t="shared" si="45"/>
        <v>223</v>
      </c>
      <c r="C36" s="58">
        <f t="shared" si="46"/>
        <v>21</v>
      </c>
      <c r="D36" s="37">
        <v>24</v>
      </c>
      <c r="E36" s="11">
        <v>48</v>
      </c>
      <c r="F36" s="74">
        <f t="shared" si="47"/>
        <v>11</v>
      </c>
      <c r="G36" s="107">
        <f t="shared" si="48"/>
        <v>13</v>
      </c>
      <c r="H36" s="69">
        <f t="shared" si="42"/>
        <v>24</v>
      </c>
      <c r="I36" s="12">
        <f t="shared" si="49"/>
        <v>0.22916666666666666</v>
      </c>
      <c r="J36" s="30">
        <f t="shared" si="50"/>
        <v>0.77083333333333337</v>
      </c>
      <c r="K36" s="130">
        <f t="shared" si="69"/>
        <v>0.15290219803407121</v>
      </c>
      <c r="L36" s="160">
        <f t="shared" si="51"/>
        <v>3.5267217070558661</v>
      </c>
      <c r="M36" s="161">
        <f t="shared" si="52"/>
        <v>24</v>
      </c>
      <c r="N36" s="161">
        <f t="shared" si="53"/>
        <v>1152</v>
      </c>
      <c r="O36" s="162">
        <f t="shared" si="54"/>
        <v>2.0833333333333332E-2</v>
      </c>
      <c r="P36" s="162">
        <f t="shared" si="70"/>
        <v>3.7949194547707552E-2</v>
      </c>
      <c r="Q36" s="163">
        <f t="shared" si="71"/>
        <v>0.10373270091104514</v>
      </c>
      <c r="R36" s="164">
        <f t="shared" si="55"/>
        <v>1.9599639845400538</v>
      </c>
      <c r="S36" s="160">
        <f t="shared" si="56"/>
        <v>0.20331235780471371</v>
      </c>
      <c r="T36" s="216">
        <f t="shared" si="43"/>
        <v>1.2254551889640859</v>
      </c>
      <c r="U36" s="165">
        <f t="shared" si="72"/>
        <v>0.8160233103630089</v>
      </c>
      <c r="V36" s="144">
        <f t="shared" si="57"/>
        <v>0.10012339601054283</v>
      </c>
      <c r="W36" s="144">
        <f t="shared" si="73"/>
        <v>0.21600439659084358</v>
      </c>
      <c r="Y36" s="13">
        <f t="shared" si="44"/>
        <v>24</v>
      </c>
      <c r="Z36" s="175">
        <f t="shared" si="58"/>
        <v>0.45870659410221359</v>
      </c>
      <c r="AA36" s="175">
        <f t="shared" si="59"/>
        <v>6.8186115339518211E-2</v>
      </c>
      <c r="AB36" s="176">
        <f t="shared" si="60"/>
        <v>0.52689270944173183</v>
      </c>
      <c r="AC36" s="177">
        <f t="shared" si="74"/>
        <v>12.102946892106276</v>
      </c>
      <c r="AD36" s="194"/>
      <c r="AE36" s="161">
        <f t="shared" si="61"/>
        <v>24</v>
      </c>
      <c r="AF36" s="175">
        <f t="shared" si="62"/>
        <v>0.30037018803162852</v>
      </c>
      <c r="AG36" s="175">
        <f t="shared" si="63"/>
        <v>7.5172681544059122E-2</v>
      </c>
      <c r="AH36" s="176">
        <f t="shared" si="64"/>
        <v>0.37554286957568761</v>
      </c>
      <c r="AI36" s="180">
        <f t="shared" si="75"/>
        <v>11.026221657371687</v>
      </c>
      <c r="AJ36" s="195"/>
      <c r="AK36" s="169">
        <f t="shared" si="65"/>
        <v>24</v>
      </c>
      <c r="AL36" s="185">
        <f t="shared" si="66"/>
        <v>0.64801318977253075</v>
      </c>
      <c r="AM36" s="185">
        <f t="shared" si="67"/>
        <v>5.3155198473963106E-2</v>
      </c>
      <c r="AN36" s="186">
        <f t="shared" si="68"/>
        <v>0.70116838824649386</v>
      </c>
      <c r="AO36" s="180">
        <f t="shared" si="76"/>
        <v>13.173114557921542</v>
      </c>
      <c r="AP36" s="194"/>
      <c r="AQ36" s="181"/>
      <c r="AR36" s="181"/>
      <c r="AS36" s="181"/>
      <c r="AT36" s="181"/>
      <c r="AU36" s="181"/>
    </row>
    <row r="37" spans="1:47" x14ac:dyDescent="0.3">
      <c r="A37" s="106">
        <v>31</v>
      </c>
      <c r="B37" s="16">
        <f t="shared" si="45"/>
        <v>230</v>
      </c>
      <c r="C37" s="58">
        <f t="shared" si="46"/>
        <v>24</v>
      </c>
      <c r="D37" s="37">
        <v>27</v>
      </c>
      <c r="E37" s="11">
        <v>24</v>
      </c>
      <c r="F37" s="74">
        <f t="shared" si="47"/>
        <v>7</v>
      </c>
      <c r="G37" s="107">
        <f t="shared" si="48"/>
        <v>9</v>
      </c>
      <c r="H37" s="69">
        <f t="shared" si="42"/>
        <v>8</v>
      </c>
      <c r="I37" s="12">
        <f t="shared" si="49"/>
        <v>0.29166666666666669</v>
      </c>
      <c r="J37" s="30">
        <f t="shared" si="50"/>
        <v>0.70833333333333326</v>
      </c>
      <c r="K37" s="130">
        <f t="shared" si="69"/>
        <v>0.1083057236074671</v>
      </c>
      <c r="L37" s="160">
        <f t="shared" si="51"/>
        <v>4.9408277337965369</v>
      </c>
      <c r="M37" s="161">
        <f t="shared" si="52"/>
        <v>16</v>
      </c>
      <c r="N37" s="161">
        <f t="shared" si="53"/>
        <v>192</v>
      </c>
      <c r="O37" s="162">
        <f t="shared" si="54"/>
        <v>8.3333333333333329E-2</v>
      </c>
      <c r="P37" s="162">
        <f t="shared" si="70"/>
        <v>0.12128252788104088</v>
      </c>
      <c r="Q37" s="163">
        <f t="shared" si="71"/>
        <v>0.15667484153675038</v>
      </c>
      <c r="R37" s="164">
        <f t="shared" si="55"/>
        <v>1.9599639845400538</v>
      </c>
      <c r="S37" s="160">
        <f t="shared" si="56"/>
        <v>0.3070770466955508</v>
      </c>
      <c r="T37" s="216">
        <f t="shared" si="43"/>
        <v>1.3594457048364563</v>
      </c>
      <c r="U37" s="165">
        <f t="shared" si="72"/>
        <v>0.73559392364279941</v>
      </c>
      <c r="V37" s="144">
        <f t="shared" si="57"/>
        <v>4.871480891201263E-2</v>
      </c>
      <c r="W37" s="144">
        <f t="shared" si="73"/>
        <v>0.19493752228184288</v>
      </c>
      <c r="Y37" s="13">
        <f t="shared" si="44"/>
        <v>27</v>
      </c>
      <c r="Z37" s="175">
        <f t="shared" si="58"/>
        <v>0.32491717082240129</v>
      </c>
      <c r="AA37" s="175">
        <f t="shared" si="59"/>
        <v>6.6894711639906165E-2</v>
      </c>
      <c r="AB37" s="176">
        <f t="shared" si="60"/>
        <v>0.39181188246230747</v>
      </c>
      <c r="AC37" s="177">
        <f t="shared" si="74"/>
        <v>12.494758774568584</v>
      </c>
      <c r="AD37" s="194"/>
      <c r="AE37" s="161">
        <f t="shared" si="61"/>
        <v>27</v>
      </c>
      <c r="AF37" s="175">
        <f t="shared" si="62"/>
        <v>0.14614442673603789</v>
      </c>
      <c r="AG37" s="175">
        <f t="shared" si="63"/>
        <v>7.7112880647795312E-2</v>
      </c>
      <c r="AH37" s="176">
        <f t="shared" si="64"/>
        <v>0.2232573073838332</v>
      </c>
      <c r="AI37" s="180">
        <f t="shared" si="75"/>
        <v>11.24947896475552</v>
      </c>
      <c r="AJ37" s="195"/>
      <c r="AK37" s="169">
        <f t="shared" si="65"/>
        <v>27</v>
      </c>
      <c r="AL37" s="185">
        <f t="shared" si="66"/>
        <v>0.58481256684552863</v>
      </c>
      <c r="AM37" s="185">
        <f t="shared" si="67"/>
        <v>3.1600311463501049E-2</v>
      </c>
      <c r="AN37" s="186">
        <f t="shared" si="68"/>
        <v>0.61641287830902969</v>
      </c>
      <c r="AO37" s="180">
        <f t="shared" si="76"/>
        <v>13.789527436230571</v>
      </c>
      <c r="AP37" s="194"/>
      <c r="AQ37" s="181"/>
      <c r="AR37" s="181"/>
      <c r="AS37" s="181"/>
      <c r="AT37" s="181"/>
      <c r="AU37" s="181"/>
    </row>
    <row r="38" spans="1:47" x14ac:dyDescent="0.3">
      <c r="A38" s="106">
        <v>38</v>
      </c>
      <c r="B38" s="16">
        <f t="shared" si="45"/>
        <v>231</v>
      </c>
      <c r="C38" s="58">
        <f t="shared" si="46"/>
        <v>27</v>
      </c>
      <c r="D38" s="37">
        <v>30</v>
      </c>
      <c r="E38" s="11">
        <v>8</v>
      </c>
      <c r="F38" s="74">
        <f t="shared" si="47"/>
        <v>1</v>
      </c>
      <c r="G38" s="107">
        <f t="shared" si="48"/>
        <v>7</v>
      </c>
      <c r="H38" s="75">
        <v>0</v>
      </c>
      <c r="I38" s="12">
        <f t="shared" si="49"/>
        <v>0.125</v>
      </c>
      <c r="J38" s="30">
        <f t="shared" si="50"/>
        <v>0.875</v>
      </c>
      <c r="K38" s="130">
        <f t="shared" si="69"/>
        <v>9.4767508156533703E-2</v>
      </c>
      <c r="L38" s="160">
        <f t="shared" si="51"/>
        <v>5.5522847984018062</v>
      </c>
      <c r="M38" s="161">
        <f t="shared" si="52"/>
        <v>8</v>
      </c>
      <c r="N38" s="161">
        <f t="shared" si="53"/>
        <v>0</v>
      </c>
      <c r="O38" s="162" t="e">
        <f t="shared" si="54"/>
        <v>#DIV/0!</v>
      </c>
      <c r="P38" s="162" t="e">
        <f t="shared" si="70"/>
        <v>#DIV/0!</v>
      </c>
      <c r="Q38" s="163" t="e">
        <f t="shared" si="71"/>
        <v>#DIV/0!</v>
      </c>
      <c r="R38" s="164">
        <f t="shared" si="55"/>
        <v>1.9599639845400538</v>
      </c>
      <c r="S38" s="160" t="e">
        <f t="shared" si="56"/>
        <v>#DIV/0!</v>
      </c>
      <c r="T38" s="216" t="e">
        <f t="shared" si="43"/>
        <v>#DIV/0!</v>
      </c>
      <c r="U38" s="165" t="e">
        <f t="shared" si="72"/>
        <v>#DIV/0!</v>
      </c>
      <c r="V38" s="144" t="e">
        <f t="shared" si="57"/>
        <v>#DIV/0!</v>
      </c>
      <c r="W38" s="144" t="e">
        <f t="shared" si="73"/>
        <v>#DIV/0!</v>
      </c>
      <c r="Y38" s="13">
        <f t="shared" si="44"/>
        <v>30</v>
      </c>
      <c r="Z38" s="175">
        <f t="shared" si="58"/>
        <v>0.28430252446960114</v>
      </c>
      <c r="AA38" s="175">
        <f t="shared" si="59"/>
        <v>2.0307323176400091E-2</v>
      </c>
      <c r="AB38" s="176">
        <f t="shared" si="60"/>
        <v>0.30460984764600124</v>
      </c>
      <c r="AC38" s="177">
        <f t="shared" si="74"/>
        <v>12.799368622214585</v>
      </c>
      <c r="AD38" s="194"/>
      <c r="AE38" s="161">
        <f t="shared" si="61"/>
        <v>30</v>
      </c>
      <c r="AF38" s="175" t="e">
        <f t="shared" si="62"/>
        <v>#DIV/0!</v>
      </c>
      <c r="AG38" s="175" t="e">
        <f t="shared" si="63"/>
        <v>#DIV/0!</v>
      </c>
      <c r="AH38" s="176" t="e">
        <f t="shared" si="64"/>
        <v>#DIV/0!</v>
      </c>
      <c r="AI38" s="180" t="e">
        <f t="shared" si="75"/>
        <v>#DIV/0!</v>
      </c>
      <c r="AJ38" s="195"/>
      <c r="AK38" s="169">
        <f t="shared" si="65"/>
        <v>30</v>
      </c>
      <c r="AL38" s="185" t="e">
        <f t="shared" si="66"/>
        <v>#DIV/0!</v>
      </c>
      <c r="AM38" s="185" t="e">
        <f t="shared" si="67"/>
        <v>#DIV/0!</v>
      </c>
      <c r="AN38" s="186" t="e">
        <f t="shared" si="68"/>
        <v>#DIV/0!</v>
      </c>
      <c r="AO38" s="180" t="e">
        <f t="shared" si="76"/>
        <v>#DIV/0!</v>
      </c>
      <c r="AP38" s="194"/>
      <c r="AQ38" s="181"/>
      <c r="AR38" s="181"/>
      <c r="AS38" s="181"/>
      <c r="AT38" s="181"/>
      <c r="AU38" s="181"/>
    </row>
    <row r="39" spans="1:47" ht="6.75" customHeight="1" x14ac:dyDescent="0.3">
      <c r="D39" s="16"/>
      <c r="E39" s="16"/>
      <c r="F39" s="17"/>
      <c r="G39" s="17"/>
      <c r="H39" s="16"/>
      <c r="I39" s="18"/>
      <c r="J39" s="19"/>
      <c r="K39" s="19"/>
      <c r="L39" s="19"/>
      <c r="M39" s="20"/>
      <c r="N39" s="20"/>
      <c r="O39" s="20"/>
      <c r="P39" s="20"/>
      <c r="Q39" s="19"/>
    </row>
    <row r="40" spans="1:47" x14ac:dyDescent="0.3">
      <c r="D40" s="21"/>
      <c r="E40" s="22" t="s">
        <v>3</v>
      </c>
      <c r="F40" s="38">
        <f>SUM(F29:F38)</f>
        <v>231</v>
      </c>
      <c r="G40" s="38">
        <f>SUM(G29:G38)</f>
        <v>38</v>
      </c>
      <c r="H40" s="38">
        <f>H38</f>
        <v>0</v>
      </c>
      <c r="I40" s="18"/>
      <c r="J40" s="146" t="s">
        <v>83</v>
      </c>
      <c r="K40" s="147">
        <f>1-K38</f>
        <v>0.90523249184346632</v>
      </c>
      <c r="L40" s="148" t="s">
        <v>84</v>
      </c>
      <c r="M40" s="20"/>
      <c r="N40" s="20"/>
      <c r="O40" s="20"/>
      <c r="P40" s="25"/>
      <c r="Q40" s="19"/>
      <c r="W40" s="1"/>
      <c r="X40" s="1"/>
      <c r="Y40" s="1"/>
    </row>
    <row r="41" spans="1:47" ht="14.5" customHeight="1" x14ac:dyDescent="0.3">
      <c r="D41" s="21"/>
      <c r="F41" s="252">
        <f>F40/E28</f>
        <v>0.85873605947955389</v>
      </c>
      <c r="G41" s="253">
        <f>G40/E28</f>
        <v>0.14126394052044611</v>
      </c>
      <c r="H41" s="254">
        <f>H40/E28</f>
        <v>0</v>
      </c>
      <c r="I41" s="18"/>
      <c r="J41" s="18"/>
      <c r="K41" s="18"/>
      <c r="L41" s="18"/>
      <c r="M41" s="18"/>
      <c r="N41" s="18"/>
      <c r="U41" s="64"/>
      <c r="W41" s="1"/>
      <c r="X41" s="1"/>
      <c r="Y41" s="1"/>
    </row>
    <row r="42" spans="1:47" ht="20" customHeight="1" x14ac:dyDescent="0.3">
      <c r="D42" s="21"/>
      <c r="E42" s="21"/>
      <c r="F42" s="21"/>
      <c r="G42" s="21"/>
      <c r="I42" s="18"/>
      <c r="J42" s="18"/>
      <c r="K42" s="18"/>
      <c r="L42" s="18"/>
      <c r="M42" s="18"/>
      <c r="N42" s="18"/>
      <c r="T42" s="218"/>
      <c r="W42" s="1"/>
      <c r="X42" s="1"/>
      <c r="Y42" s="1"/>
    </row>
    <row r="43" spans="1:47" ht="21" customHeight="1" x14ac:dyDescent="0.3">
      <c r="D43" s="262" t="s">
        <v>11</v>
      </c>
      <c r="E43" s="263"/>
      <c r="F43" s="263"/>
      <c r="G43" s="263"/>
      <c r="H43" s="263"/>
      <c r="I43" s="263"/>
      <c r="J43" s="263"/>
      <c r="K43" s="263"/>
      <c r="L43" s="263"/>
      <c r="M43" s="264"/>
      <c r="N43" s="18"/>
      <c r="T43" s="218"/>
      <c r="W43" s="1"/>
      <c r="X43" s="1"/>
      <c r="Y43" s="1"/>
    </row>
    <row r="44" spans="1:47" ht="21" x14ac:dyDescent="0.4">
      <c r="D44" s="71" t="s">
        <v>40</v>
      </c>
      <c r="E44" s="265" t="s">
        <v>41</v>
      </c>
      <c r="F44" s="266"/>
      <c r="G44" s="267"/>
      <c r="H44" s="265" t="s">
        <v>42</v>
      </c>
      <c r="I44" s="266"/>
      <c r="J44" s="267"/>
      <c r="K44" s="265" t="s">
        <v>43</v>
      </c>
      <c r="L44" s="266"/>
      <c r="M44" s="267"/>
      <c r="O44" s="113" t="s">
        <v>33</v>
      </c>
      <c r="P44" s="260" t="s">
        <v>35</v>
      </c>
      <c r="Q44" s="261"/>
      <c r="S44" s="86" t="s">
        <v>38</v>
      </c>
      <c r="T44" s="221" t="s">
        <v>36</v>
      </c>
      <c r="W44" s="1"/>
      <c r="X44" s="1"/>
      <c r="Y44" s="1"/>
    </row>
    <row r="45" spans="1:47" ht="21" customHeight="1" x14ac:dyDescent="0.4">
      <c r="D45" s="72"/>
      <c r="E45" s="268" t="s">
        <v>4</v>
      </c>
      <c r="F45" s="269"/>
      <c r="G45" s="39"/>
      <c r="H45" s="268" t="s">
        <v>4</v>
      </c>
      <c r="I45" s="269"/>
      <c r="J45" s="40"/>
      <c r="K45" s="268" t="s">
        <v>4</v>
      </c>
      <c r="L45" s="269"/>
      <c r="M45" s="39"/>
      <c r="P45" s="136" t="s">
        <v>23</v>
      </c>
      <c r="Q45" s="137" t="s">
        <v>24</v>
      </c>
      <c r="R45" s="85" t="s">
        <v>22</v>
      </c>
      <c r="S45" s="82" t="s">
        <v>26</v>
      </c>
      <c r="T45" s="222" t="s">
        <v>37</v>
      </c>
      <c r="W45" s="1"/>
      <c r="X45" s="1"/>
      <c r="Y45" s="1"/>
    </row>
    <row r="46" spans="1:47" ht="13" customHeight="1" x14ac:dyDescent="0.3">
      <c r="D46" s="73"/>
      <c r="E46" s="41" t="s">
        <v>5</v>
      </c>
      <c r="F46" s="41" t="s">
        <v>6</v>
      </c>
      <c r="G46" s="41" t="s">
        <v>7</v>
      </c>
      <c r="H46" s="41" t="s">
        <v>5</v>
      </c>
      <c r="I46" s="41" t="s">
        <v>6</v>
      </c>
      <c r="J46" s="41" t="s">
        <v>7</v>
      </c>
      <c r="K46" s="42" t="s">
        <v>5</v>
      </c>
      <c r="L46" s="42" t="s">
        <v>6</v>
      </c>
      <c r="M46" s="41" t="s">
        <v>7</v>
      </c>
      <c r="O46" s="5">
        <v>0</v>
      </c>
      <c r="P46" s="140">
        <f t="shared" ref="P46:P56" si="77">K28</f>
        <v>1</v>
      </c>
      <c r="Q46" s="141">
        <f t="shared" ref="Q46:Q56" si="78">K12</f>
        <v>1</v>
      </c>
      <c r="R46" s="2">
        <v>0</v>
      </c>
      <c r="S46" s="81">
        <f>(IF(P46=Q46,1,LOG(Q46,P46)))</f>
        <v>1</v>
      </c>
      <c r="T46" s="109" t="s">
        <v>39</v>
      </c>
      <c r="W46" s="1"/>
      <c r="X46" s="1"/>
      <c r="Y46" s="1"/>
    </row>
    <row r="47" spans="1:47" ht="13" customHeight="1" x14ac:dyDescent="0.3">
      <c r="D47" s="37">
        <v>3</v>
      </c>
      <c r="E47" s="43">
        <f t="shared" ref="E47:E56" si="79">E13</f>
        <v>268</v>
      </c>
      <c r="F47" s="43">
        <f t="shared" ref="F47:F56" si="80">E29</f>
        <v>269</v>
      </c>
      <c r="G47" s="44">
        <f>E47+F47</f>
        <v>537</v>
      </c>
      <c r="H47" s="43">
        <f t="shared" ref="H47:H56" si="81">F13</f>
        <v>24</v>
      </c>
      <c r="I47" s="43">
        <f t="shared" ref="I47:I56" si="82">F29</f>
        <v>24</v>
      </c>
      <c r="J47" s="44">
        <f>H47+I47</f>
        <v>48</v>
      </c>
      <c r="K47" s="45">
        <f t="shared" ref="K47:K56" si="83">J47*E47/G47</f>
        <v>23.955307262569832</v>
      </c>
      <c r="L47" s="45">
        <f t="shared" ref="L47:L56" si="84">J47*F47/G47</f>
        <v>24.044692737430168</v>
      </c>
      <c r="M47" s="46">
        <f>K47+L47</f>
        <v>48</v>
      </c>
      <c r="O47" s="5">
        <v>3</v>
      </c>
      <c r="P47" s="138">
        <f t="shared" si="77"/>
        <v>0.91078066914498146</v>
      </c>
      <c r="Q47" s="139">
        <f t="shared" si="78"/>
        <v>0.91044776119402981</v>
      </c>
      <c r="R47" s="2">
        <v>3</v>
      </c>
      <c r="S47" s="81">
        <f>(IF(P47=Q47,1,LOG(Q47,P47)))</f>
        <v>1.003911971784706</v>
      </c>
      <c r="T47" s="109">
        <f t="shared" ref="T47:T56" si="85">1/(Q47-P47)</f>
        <v>-3003.8333333325909</v>
      </c>
      <c r="W47" s="1"/>
      <c r="X47" s="1"/>
      <c r="Y47" s="1"/>
    </row>
    <row r="48" spans="1:47" ht="13" customHeight="1" x14ac:dyDescent="0.3">
      <c r="D48" s="37">
        <v>6</v>
      </c>
      <c r="E48" s="43">
        <f t="shared" si="79"/>
        <v>244</v>
      </c>
      <c r="F48" s="43">
        <f t="shared" si="80"/>
        <v>243</v>
      </c>
      <c r="G48" s="44">
        <f t="shared" ref="G48:G56" si="86">E48+F48</f>
        <v>487</v>
      </c>
      <c r="H48" s="43">
        <f t="shared" si="81"/>
        <v>29</v>
      </c>
      <c r="I48" s="43">
        <f t="shared" si="82"/>
        <v>29</v>
      </c>
      <c r="J48" s="44">
        <f t="shared" ref="J48:J56" si="87">H48+I48</f>
        <v>58</v>
      </c>
      <c r="K48" s="45">
        <f t="shared" si="83"/>
        <v>29.059548254620122</v>
      </c>
      <c r="L48" s="45">
        <f t="shared" si="84"/>
        <v>28.940451745379878</v>
      </c>
      <c r="M48" s="46">
        <f t="shared" ref="M48:M57" si="88">K48+L48</f>
        <v>58</v>
      </c>
      <c r="O48" s="5">
        <v>6</v>
      </c>
      <c r="P48" s="138">
        <f t="shared" si="77"/>
        <v>0.8020866798231524</v>
      </c>
      <c r="Q48" s="139">
        <f t="shared" si="78"/>
        <v>0.80223880597014929</v>
      </c>
      <c r="R48" s="2">
        <v>6</v>
      </c>
      <c r="S48" s="81">
        <f>(IF(P48=Q48,1,LOG(Q48,P48)))</f>
        <v>0.99914008253035169</v>
      </c>
      <c r="T48" s="109">
        <f t="shared" si="85"/>
        <v>6573.4919324581861</v>
      </c>
      <c r="W48" s="1"/>
      <c r="X48" s="1"/>
      <c r="Y48" s="1"/>
    </row>
    <row r="49" spans="3:25" x14ac:dyDescent="0.3">
      <c r="D49" s="37">
        <v>9</v>
      </c>
      <c r="E49" s="43">
        <f t="shared" si="79"/>
        <v>214</v>
      </c>
      <c r="F49" s="43">
        <f t="shared" si="80"/>
        <v>212</v>
      </c>
      <c r="G49" s="44">
        <f t="shared" si="86"/>
        <v>426</v>
      </c>
      <c r="H49" s="43">
        <f t="shared" si="81"/>
        <v>36</v>
      </c>
      <c r="I49" s="43">
        <f t="shared" si="82"/>
        <v>56</v>
      </c>
      <c r="J49" s="44">
        <f t="shared" si="87"/>
        <v>92</v>
      </c>
      <c r="K49" s="45">
        <f t="shared" si="83"/>
        <v>46.215962441314552</v>
      </c>
      <c r="L49" s="45">
        <f t="shared" si="84"/>
        <v>45.784037558685448</v>
      </c>
      <c r="M49" s="46">
        <f t="shared" si="88"/>
        <v>92</v>
      </c>
      <c r="O49" s="5">
        <v>9</v>
      </c>
      <c r="P49" s="138">
        <f t="shared" si="77"/>
        <v>0.59021472666231978</v>
      </c>
      <c r="Q49" s="139">
        <f t="shared" si="78"/>
        <v>0.667282745152741</v>
      </c>
      <c r="R49" s="2">
        <v>9</v>
      </c>
      <c r="S49" s="81">
        <f>(IF(P49=Q49,1,LOG(Q49,P49)))</f>
        <v>0.76723934243248826</v>
      </c>
      <c r="T49" s="109">
        <f t="shared" si="85"/>
        <v>12.975550943019119</v>
      </c>
      <c r="W49" s="1"/>
      <c r="X49" s="1"/>
      <c r="Y49" s="1"/>
    </row>
    <row r="50" spans="3:25" x14ac:dyDescent="0.3">
      <c r="C50" s="120" t="s">
        <v>58</v>
      </c>
      <c r="D50" s="37">
        <v>12</v>
      </c>
      <c r="E50" s="43">
        <f t="shared" si="79"/>
        <v>177</v>
      </c>
      <c r="F50" s="43">
        <f t="shared" si="80"/>
        <v>156</v>
      </c>
      <c r="G50" s="44">
        <f t="shared" si="86"/>
        <v>333</v>
      </c>
      <c r="H50" s="43">
        <f t="shared" si="81"/>
        <v>37</v>
      </c>
      <c r="I50" s="43">
        <f t="shared" si="82"/>
        <v>52</v>
      </c>
      <c r="J50" s="44">
        <f t="shared" si="87"/>
        <v>89</v>
      </c>
      <c r="K50" s="45">
        <f t="shared" si="83"/>
        <v>47.306306306306304</v>
      </c>
      <c r="L50" s="45">
        <f t="shared" si="84"/>
        <v>41.693693693693696</v>
      </c>
      <c r="M50" s="46">
        <f t="shared" si="88"/>
        <v>89</v>
      </c>
      <c r="O50" s="5">
        <v>12</v>
      </c>
      <c r="P50" s="138">
        <f t="shared" si="77"/>
        <v>0.39347648444154654</v>
      </c>
      <c r="Q50" s="139">
        <f t="shared" si="78"/>
        <v>0.52779426170273303</v>
      </c>
      <c r="R50" s="2">
        <v>12</v>
      </c>
      <c r="S50" s="81">
        <f t="shared" ref="S50:S56" si="89">(IF(P50=Q50,1,LOG(Q50,P50)))</f>
        <v>0.68513503918611984</v>
      </c>
      <c r="T50" s="109">
        <f t="shared" si="85"/>
        <v>7.4450308841506398</v>
      </c>
      <c r="W50" s="1"/>
      <c r="X50" s="1"/>
      <c r="Y50" s="1"/>
    </row>
    <row r="51" spans="3:25" x14ac:dyDescent="0.3">
      <c r="C51" s="120" t="s">
        <v>58</v>
      </c>
      <c r="D51" s="37">
        <v>15</v>
      </c>
      <c r="E51" s="43">
        <f t="shared" si="79"/>
        <v>140</v>
      </c>
      <c r="F51" s="43">
        <f t="shared" si="80"/>
        <v>104</v>
      </c>
      <c r="G51" s="44">
        <f t="shared" si="86"/>
        <v>244</v>
      </c>
      <c r="H51" s="43">
        <f t="shared" si="81"/>
        <v>31</v>
      </c>
      <c r="I51" s="43">
        <f t="shared" si="82"/>
        <v>21</v>
      </c>
      <c r="J51" s="44">
        <f t="shared" si="87"/>
        <v>52</v>
      </c>
      <c r="K51" s="45">
        <f t="shared" si="83"/>
        <v>29.83606557377049</v>
      </c>
      <c r="L51" s="45">
        <f t="shared" si="84"/>
        <v>22.16393442622951</v>
      </c>
      <c r="M51" s="46">
        <f t="shared" si="88"/>
        <v>52</v>
      </c>
      <c r="O51" s="5">
        <v>15</v>
      </c>
      <c r="P51" s="138">
        <f t="shared" si="77"/>
        <v>0.31402450200623427</v>
      </c>
      <c r="Q51" s="139">
        <f t="shared" si="78"/>
        <v>0.41092553232569928</v>
      </c>
      <c r="R51" s="2">
        <v>15</v>
      </c>
      <c r="S51" s="81">
        <f t="shared" si="89"/>
        <v>0.76781088624437499</v>
      </c>
      <c r="T51" s="109">
        <f t="shared" si="85"/>
        <v>10.319807712087091</v>
      </c>
      <c r="W51" s="1"/>
      <c r="X51" s="1"/>
      <c r="Y51" s="1"/>
    </row>
    <row r="52" spans="3:25" x14ac:dyDescent="0.3">
      <c r="C52" s="120" t="s">
        <v>58</v>
      </c>
      <c r="D52" s="37">
        <v>18</v>
      </c>
      <c r="E52" s="43">
        <f t="shared" si="79"/>
        <v>109</v>
      </c>
      <c r="F52" s="43">
        <f t="shared" si="80"/>
        <v>82</v>
      </c>
      <c r="G52" s="44">
        <f t="shared" si="86"/>
        <v>191</v>
      </c>
      <c r="H52" s="43">
        <f t="shared" si="81"/>
        <v>24</v>
      </c>
      <c r="I52" s="43">
        <f t="shared" si="82"/>
        <v>17</v>
      </c>
      <c r="J52" s="44">
        <f t="shared" si="87"/>
        <v>41</v>
      </c>
      <c r="K52" s="45">
        <f t="shared" si="83"/>
        <v>23.397905759162303</v>
      </c>
      <c r="L52" s="45">
        <f t="shared" si="84"/>
        <v>17.602094240837697</v>
      </c>
      <c r="M52" s="46">
        <f t="shared" si="88"/>
        <v>41</v>
      </c>
      <c r="O52" s="5">
        <v>18</v>
      </c>
      <c r="P52" s="138">
        <f t="shared" si="77"/>
        <v>0.24892186134640523</v>
      </c>
      <c r="Q52" s="139">
        <f t="shared" si="78"/>
        <v>0.3204465160338022</v>
      </c>
      <c r="R52" s="2">
        <v>18</v>
      </c>
      <c r="S52" s="81">
        <f t="shared" si="89"/>
        <v>0.81837092012591728</v>
      </c>
      <c r="T52" s="109">
        <f t="shared" si="85"/>
        <v>13.981192979827213</v>
      </c>
      <c r="W52" s="1"/>
      <c r="X52" s="1"/>
      <c r="Y52" s="1"/>
    </row>
    <row r="53" spans="3:25" x14ac:dyDescent="0.3">
      <c r="C53" s="120"/>
      <c r="D53" s="37">
        <v>21</v>
      </c>
      <c r="E53" s="43">
        <f t="shared" si="79"/>
        <v>85</v>
      </c>
      <c r="F53" s="43">
        <f t="shared" si="80"/>
        <v>64</v>
      </c>
      <c r="G53" s="44">
        <f t="shared" si="86"/>
        <v>149</v>
      </c>
      <c r="H53" s="43">
        <f t="shared" si="81"/>
        <v>15</v>
      </c>
      <c r="I53" s="43">
        <f t="shared" si="82"/>
        <v>13</v>
      </c>
      <c r="J53" s="44">
        <f t="shared" si="87"/>
        <v>28</v>
      </c>
      <c r="K53" s="45">
        <f t="shared" si="83"/>
        <v>15.973154362416107</v>
      </c>
      <c r="L53" s="45">
        <f t="shared" si="84"/>
        <v>12.026845637583893</v>
      </c>
      <c r="M53" s="46">
        <f t="shared" si="88"/>
        <v>28</v>
      </c>
      <c r="O53" s="5">
        <v>21</v>
      </c>
      <c r="P53" s="138">
        <f t="shared" si="77"/>
        <v>0.19835960826041668</v>
      </c>
      <c r="Q53" s="139">
        <f t="shared" si="78"/>
        <v>0.26389713085136651</v>
      </c>
      <c r="R53" s="2">
        <v>21</v>
      </c>
      <c r="S53" s="81">
        <f t="shared" si="89"/>
        <v>0.82352572958037484</v>
      </c>
      <c r="T53" s="109">
        <f t="shared" si="85"/>
        <v>15.258434564905134</v>
      </c>
    </row>
    <row r="54" spans="3:25" x14ac:dyDescent="0.3">
      <c r="C54" s="120" t="s">
        <v>58</v>
      </c>
      <c r="D54" s="37">
        <v>24</v>
      </c>
      <c r="E54" s="43">
        <f t="shared" si="79"/>
        <v>66</v>
      </c>
      <c r="F54" s="43">
        <f t="shared" si="80"/>
        <v>48</v>
      </c>
      <c r="G54" s="44">
        <f t="shared" si="86"/>
        <v>114</v>
      </c>
      <c r="H54" s="43">
        <f t="shared" si="81"/>
        <v>9</v>
      </c>
      <c r="I54" s="43">
        <f t="shared" si="82"/>
        <v>11</v>
      </c>
      <c r="J54" s="44">
        <f t="shared" si="87"/>
        <v>20</v>
      </c>
      <c r="K54" s="45">
        <f t="shared" si="83"/>
        <v>11.578947368421053</v>
      </c>
      <c r="L54" s="45">
        <f t="shared" si="84"/>
        <v>8.4210526315789469</v>
      </c>
      <c r="M54" s="46">
        <f t="shared" si="88"/>
        <v>20</v>
      </c>
      <c r="O54" s="5">
        <v>24</v>
      </c>
      <c r="P54" s="138">
        <f t="shared" si="77"/>
        <v>0.15290219803407121</v>
      </c>
      <c r="Q54" s="139">
        <f t="shared" si="78"/>
        <v>0.22791115846254381</v>
      </c>
      <c r="R54" s="2">
        <v>24</v>
      </c>
      <c r="S54" s="81">
        <f t="shared" si="89"/>
        <v>0.78745122853478189</v>
      </c>
      <c r="T54" s="109">
        <f t="shared" si="85"/>
        <v>13.331740558564128</v>
      </c>
    </row>
    <row r="55" spans="3:25" x14ac:dyDescent="0.3">
      <c r="C55" s="120" t="s">
        <v>58</v>
      </c>
      <c r="D55" s="37">
        <v>27</v>
      </c>
      <c r="E55" s="43">
        <f t="shared" si="79"/>
        <v>41</v>
      </c>
      <c r="F55" s="43">
        <f t="shared" si="80"/>
        <v>24</v>
      </c>
      <c r="G55" s="44">
        <f t="shared" si="86"/>
        <v>65</v>
      </c>
      <c r="H55" s="43">
        <f t="shared" si="81"/>
        <v>3</v>
      </c>
      <c r="I55" s="43">
        <f t="shared" si="82"/>
        <v>7</v>
      </c>
      <c r="J55" s="44">
        <f t="shared" si="87"/>
        <v>10</v>
      </c>
      <c r="K55" s="45">
        <f t="shared" si="83"/>
        <v>6.3076923076923075</v>
      </c>
      <c r="L55" s="45">
        <f t="shared" si="84"/>
        <v>3.6923076923076925</v>
      </c>
      <c r="M55" s="46">
        <f t="shared" si="88"/>
        <v>10</v>
      </c>
      <c r="O55" s="5">
        <v>27</v>
      </c>
      <c r="P55" s="138">
        <f t="shared" si="77"/>
        <v>0.1083057236074671</v>
      </c>
      <c r="Q55" s="139">
        <f t="shared" si="78"/>
        <v>0.21123473223357719</v>
      </c>
      <c r="R55" s="2">
        <v>27</v>
      </c>
      <c r="S55" s="81">
        <f t="shared" si="89"/>
        <v>0.69947237430402909</v>
      </c>
      <c r="T55" s="109">
        <f t="shared" si="85"/>
        <v>9.7154340972281457</v>
      </c>
    </row>
    <row r="56" spans="3:25" x14ac:dyDescent="0.3">
      <c r="C56" s="120" t="s">
        <v>58</v>
      </c>
      <c r="D56" s="37">
        <v>30</v>
      </c>
      <c r="E56" s="43">
        <f t="shared" si="79"/>
        <v>21</v>
      </c>
      <c r="F56" s="43">
        <f t="shared" si="80"/>
        <v>8</v>
      </c>
      <c r="G56" s="44">
        <f t="shared" si="86"/>
        <v>29</v>
      </c>
      <c r="H56" s="43">
        <f t="shared" si="81"/>
        <v>2</v>
      </c>
      <c r="I56" s="43">
        <f t="shared" si="82"/>
        <v>1</v>
      </c>
      <c r="J56" s="44">
        <f t="shared" si="87"/>
        <v>3</v>
      </c>
      <c r="K56" s="45">
        <f t="shared" si="83"/>
        <v>2.1724137931034484</v>
      </c>
      <c r="L56" s="45">
        <f t="shared" si="84"/>
        <v>0.82758620689655171</v>
      </c>
      <c r="M56" s="46">
        <f t="shared" si="88"/>
        <v>3</v>
      </c>
      <c r="O56" s="5">
        <v>30</v>
      </c>
      <c r="P56" s="138">
        <f t="shared" si="77"/>
        <v>9.4767508156533703E-2</v>
      </c>
      <c r="Q56" s="139">
        <f t="shared" si="78"/>
        <v>0.19111713868752223</v>
      </c>
      <c r="R56" s="2">
        <v>30</v>
      </c>
      <c r="S56" s="81">
        <f t="shared" si="89"/>
        <v>0.7023081155146923</v>
      </c>
      <c r="T56" s="109">
        <f t="shared" si="85"/>
        <v>10.37886699190169</v>
      </c>
    </row>
    <row r="57" spans="3:25" x14ac:dyDescent="0.3">
      <c r="D57" s="47"/>
      <c r="E57" s="48"/>
      <c r="F57" s="48"/>
      <c r="G57" s="48"/>
      <c r="H57" s="49">
        <f>SUM(H47:H56)</f>
        <v>210</v>
      </c>
      <c r="I57" s="49">
        <f>SUM(I47:I56)</f>
        <v>231</v>
      </c>
      <c r="J57" s="49">
        <f>SUM(J47:J56)</f>
        <v>441</v>
      </c>
      <c r="K57" s="50">
        <f>SUM(K47:K56)</f>
        <v>235.80330342937654</v>
      </c>
      <c r="L57" s="50">
        <f>SUM(L47:L56)</f>
        <v>205.19669657062346</v>
      </c>
      <c r="M57" s="51">
        <f t="shared" si="88"/>
        <v>441</v>
      </c>
      <c r="O57" s="18"/>
      <c r="P57" s="26"/>
      <c r="Q57" s="26"/>
    </row>
    <row r="58" spans="3:25" x14ac:dyDescent="0.3">
      <c r="D58" s="26"/>
      <c r="E58" s="26"/>
      <c r="F58" s="26"/>
      <c r="G58" s="26"/>
      <c r="H58" s="26"/>
      <c r="I58" s="26"/>
      <c r="J58" s="26"/>
      <c r="K58" s="52"/>
      <c r="L58" s="26"/>
      <c r="M58" s="26"/>
      <c r="O58" s="18"/>
      <c r="P58" s="26"/>
      <c r="Q58" s="26"/>
    </row>
    <row r="59" spans="3:25" x14ac:dyDescent="0.3">
      <c r="D59" s="53" t="s">
        <v>8</v>
      </c>
      <c r="E59" s="54">
        <f>((H57-K57)^2)/K57</f>
        <v>2.8235841406178026</v>
      </c>
      <c r="F59" s="55"/>
      <c r="G59" s="56">
        <f>((I57-L57)^2)/L57</f>
        <v>3.2447426249833424</v>
      </c>
      <c r="H59" s="55"/>
      <c r="I59" s="57">
        <f>E59+G59</f>
        <v>6.068326765601145</v>
      </c>
      <c r="J59" s="58" t="s">
        <v>15</v>
      </c>
      <c r="K59" s="55"/>
      <c r="L59" s="59" t="s">
        <v>16</v>
      </c>
      <c r="M59" s="88">
        <f>CHIDIST(I59,1)</f>
        <v>1.3762727757109296E-2</v>
      </c>
      <c r="O59" s="118" t="s">
        <v>59</v>
      </c>
      <c r="P59" s="26"/>
      <c r="Q59" s="26"/>
    </row>
    <row r="60" spans="3:25" x14ac:dyDescent="0.3">
      <c r="D60" s="26"/>
      <c r="E60" s="26"/>
      <c r="F60" s="26"/>
      <c r="G60" s="26"/>
      <c r="H60" s="26"/>
      <c r="I60" s="26"/>
      <c r="J60" s="60"/>
      <c r="K60" s="26"/>
      <c r="L60" s="26"/>
      <c r="M60" s="26"/>
      <c r="O60" s="119" t="s">
        <v>60</v>
      </c>
      <c r="P60" s="26"/>
      <c r="Q60" s="26"/>
    </row>
    <row r="61" spans="3:25" x14ac:dyDescent="0.3">
      <c r="D61" s="26"/>
      <c r="E61" s="26"/>
      <c r="F61" s="26"/>
      <c r="G61" s="26"/>
      <c r="H61" s="26"/>
      <c r="I61" s="26"/>
      <c r="J61" s="61"/>
      <c r="K61" s="83" t="s">
        <v>9</v>
      </c>
      <c r="L61" s="84">
        <f>(H57/K57)/(I57/L57)</f>
        <v>0.79109346101128419</v>
      </c>
      <c r="O61" s="26"/>
      <c r="P61" s="26"/>
      <c r="Q61" s="26"/>
    </row>
    <row r="62" spans="3:25" x14ac:dyDescent="0.3">
      <c r="C62" s="120"/>
      <c r="O62" s="26"/>
      <c r="P62" s="26"/>
      <c r="Q62" s="26"/>
    </row>
    <row r="63" spans="3:25" x14ac:dyDescent="0.3">
      <c r="O63" s="26"/>
      <c r="P63" s="26"/>
      <c r="Q63" s="26"/>
    </row>
    <row r="64" spans="3:25" x14ac:dyDescent="0.3">
      <c r="Q64" s="26"/>
    </row>
    <row r="65" spans="1:21" x14ac:dyDescent="0.3">
      <c r="D65" s="26"/>
      <c r="E65" s="26"/>
      <c r="F65" s="26"/>
      <c r="G65" s="26"/>
      <c r="H65" s="26"/>
      <c r="I65" s="26"/>
      <c r="J65" s="26"/>
    </row>
    <row r="66" spans="1:21" x14ac:dyDescent="0.3">
      <c r="D66" s="26"/>
      <c r="E66" s="26"/>
      <c r="F66" s="26"/>
      <c r="G66" s="26"/>
      <c r="H66" s="26"/>
      <c r="I66" s="26"/>
      <c r="J66" s="26"/>
      <c r="K66" s="26"/>
    </row>
    <row r="67" spans="1:21" ht="12.75" customHeight="1" x14ac:dyDescent="0.3">
      <c r="D67" s="26"/>
      <c r="E67" s="26"/>
      <c r="F67" s="26"/>
      <c r="G67" s="26"/>
      <c r="H67" s="26"/>
      <c r="I67" s="26"/>
      <c r="J67" s="26"/>
      <c r="K67" s="26"/>
      <c r="L67" s="26"/>
    </row>
    <row r="68" spans="1:21" x14ac:dyDescent="0.3">
      <c r="D68" s="26"/>
      <c r="E68" s="26"/>
      <c r="F68" s="26"/>
      <c r="G68" s="26"/>
      <c r="H68" s="26"/>
      <c r="I68" s="26"/>
      <c r="J68" s="26"/>
      <c r="K68" s="26"/>
      <c r="L68" s="26"/>
    </row>
    <row r="69" spans="1:21" x14ac:dyDescent="0.3">
      <c r="D69" s="26"/>
      <c r="E69" s="26"/>
      <c r="F69" s="26"/>
      <c r="G69" s="26"/>
      <c r="H69" s="26"/>
      <c r="I69" s="26"/>
      <c r="J69" s="26"/>
      <c r="K69" s="26"/>
      <c r="L69" s="26"/>
      <c r="M69" s="26"/>
      <c r="N69" s="26"/>
    </row>
    <row r="70" spans="1:21" x14ac:dyDescent="0.3">
      <c r="D70" s="26"/>
      <c r="E70" s="26"/>
      <c r="F70" s="26"/>
      <c r="G70" s="26"/>
      <c r="H70" s="26"/>
      <c r="I70" s="26"/>
      <c r="J70" s="26"/>
      <c r="K70" s="26"/>
      <c r="L70" s="26"/>
      <c r="M70" s="26"/>
      <c r="N70" s="26"/>
    </row>
    <row r="71" spans="1:21" x14ac:dyDescent="0.3">
      <c r="D71" s="26"/>
      <c r="E71" s="26"/>
      <c r="F71" s="26"/>
      <c r="G71" s="26"/>
      <c r="H71" s="26"/>
      <c r="I71" s="26"/>
      <c r="J71" s="26"/>
      <c r="K71" s="26"/>
      <c r="L71" s="26"/>
      <c r="M71" s="26"/>
    </row>
    <row r="72" spans="1:21" x14ac:dyDescent="0.3">
      <c r="D72" s="26"/>
      <c r="E72" s="26"/>
      <c r="F72" s="26"/>
      <c r="G72" s="26"/>
      <c r="H72" s="26"/>
      <c r="I72" s="26"/>
      <c r="J72" s="26"/>
      <c r="K72" s="26"/>
      <c r="L72" s="26"/>
      <c r="M72" s="26"/>
    </row>
    <row r="73" spans="1:21" x14ac:dyDescent="0.3">
      <c r="D73" s="26"/>
      <c r="E73" s="26"/>
      <c r="F73" s="26"/>
      <c r="G73" s="26"/>
      <c r="H73" s="26"/>
      <c r="I73" s="26"/>
      <c r="J73" s="26"/>
      <c r="K73" s="26"/>
      <c r="L73" s="26"/>
      <c r="M73" s="26"/>
    </row>
    <row r="74" spans="1:21" x14ac:dyDescent="0.3">
      <c r="D74" s="26"/>
      <c r="E74" s="26"/>
      <c r="F74" s="26"/>
      <c r="G74" s="26"/>
      <c r="H74" s="26"/>
      <c r="I74" s="26"/>
      <c r="J74" s="26"/>
      <c r="K74" s="26"/>
      <c r="L74" s="26"/>
      <c r="M74" s="26"/>
      <c r="N74" s="26"/>
    </row>
    <row r="75" spans="1:21" x14ac:dyDescent="0.3">
      <c r="D75" s="26"/>
      <c r="E75" s="26"/>
      <c r="F75" s="26"/>
      <c r="G75" s="26"/>
      <c r="H75" s="26"/>
      <c r="I75" s="26"/>
      <c r="J75" s="26"/>
      <c r="K75" s="26"/>
      <c r="L75" s="26"/>
      <c r="S75" s="27"/>
    </row>
    <row r="76" spans="1:21" x14ac:dyDescent="0.3">
      <c r="D76" s="26"/>
      <c r="E76" s="26"/>
      <c r="F76" s="26"/>
      <c r="G76" s="26"/>
      <c r="H76" s="26"/>
      <c r="I76" s="26"/>
      <c r="J76" s="26"/>
      <c r="K76" s="26"/>
      <c r="L76" s="26"/>
      <c r="R76" s="26"/>
      <c r="S76" s="26"/>
    </row>
    <row r="77" spans="1:21" x14ac:dyDescent="0.3">
      <c r="D77" s="26"/>
      <c r="E77" s="26"/>
      <c r="F77" s="26"/>
      <c r="G77" s="26"/>
      <c r="H77" s="26"/>
      <c r="I77" s="26"/>
      <c r="J77" s="26"/>
      <c r="K77" s="26"/>
      <c r="L77" s="26"/>
      <c r="M77" s="26"/>
      <c r="N77" s="26"/>
      <c r="R77" s="26"/>
      <c r="S77" s="27"/>
    </row>
    <row r="78" spans="1:21" x14ac:dyDescent="0.3">
      <c r="D78" s="26"/>
      <c r="E78" s="26"/>
      <c r="F78" s="26"/>
      <c r="G78" s="26"/>
      <c r="H78" s="26"/>
      <c r="I78" s="26"/>
      <c r="J78" s="26"/>
      <c r="K78" s="26"/>
      <c r="L78" s="26"/>
      <c r="M78" s="26"/>
      <c r="N78" s="26"/>
      <c r="R78" s="26"/>
      <c r="S78" s="27"/>
      <c r="U78" s="1"/>
    </row>
    <row r="79" spans="1:21" ht="12.75" customHeight="1" x14ac:dyDescent="0.3">
      <c r="D79" s="26"/>
      <c r="E79" s="26"/>
      <c r="F79" s="26"/>
      <c r="G79" s="26"/>
      <c r="H79" s="26"/>
      <c r="I79" s="26"/>
      <c r="J79" s="26"/>
      <c r="K79" s="26"/>
      <c r="M79" s="26"/>
      <c r="N79" s="63"/>
      <c r="R79" s="26"/>
      <c r="S79" s="1"/>
      <c r="U79" s="1"/>
    </row>
    <row r="80" spans="1:21" ht="14.5" x14ac:dyDescent="0.35">
      <c r="A80" s="102" t="s">
        <v>97</v>
      </c>
      <c r="R80" s="1"/>
      <c r="S80" s="1"/>
    </row>
    <row r="81" spans="1:34" x14ac:dyDescent="0.3">
      <c r="A81" s="32" t="s">
        <v>50</v>
      </c>
      <c r="R81" s="1"/>
      <c r="S81" s="1"/>
    </row>
    <row r="82" spans="1:34" x14ac:dyDescent="0.3">
      <c r="A82" s="3" t="s">
        <v>74</v>
      </c>
      <c r="B82" s="3"/>
      <c r="F82" s="4"/>
      <c r="R82" s="1"/>
      <c r="S82" s="1"/>
      <c r="AA82" s="2"/>
      <c r="AB82" s="2"/>
      <c r="AC82" s="2"/>
    </row>
    <row r="83" spans="1:34" ht="20" customHeight="1" x14ac:dyDescent="0.3">
      <c r="C83" s="3" t="s">
        <v>77</v>
      </c>
      <c r="E83" s="7"/>
      <c r="F83" s="4"/>
      <c r="Q83" s="24"/>
      <c r="Y83" s="3" t="s">
        <v>63</v>
      </c>
      <c r="Z83" s="3"/>
      <c r="AA83" s="3"/>
      <c r="AB83" s="3"/>
      <c r="AC83" s="3"/>
    </row>
    <row r="84" spans="1:34" ht="54" x14ac:dyDescent="0.3">
      <c r="A84" s="79" t="s">
        <v>54</v>
      </c>
      <c r="B84" s="79" t="s">
        <v>55</v>
      </c>
      <c r="C84" s="8" t="s">
        <v>34</v>
      </c>
      <c r="D84" s="8" t="s">
        <v>33</v>
      </c>
      <c r="E84" s="8" t="s">
        <v>18</v>
      </c>
      <c r="F84" s="29" t="s">
        <v>19</v>
      </c>
      <c r="G84" s="29" t="s">
        <v>21</v>
      </c>
      <c r="H84" s="68" t="s">
        <v>20</v>
      </c>
      <c r="I84" s="9" t="s">
        <v>12</v>
      </c>
      <c r="J84" s="9" t="s">
        <v>0</v>
      </c>
      <c r="K84" s="128" t="s">
        <v>82</v>
      </c>
      <c r="L84" s="203" t="s">
        <v>98</v>
      </c>
      <c r="O84" s="200" t="s">
        <v>99</v>
      </c>
      <c r="P84" s="204" t="s">
        <v>100</v>
      </c>
      <c r="Q84" s="24"/>
      <c r="Y84" s="8" t="s">
        <v>33</v>
      </c>
      <c r="Z84" s="171" t="s">
        <v>27</v>
      </c>
      <c r="AA84" s="171" t="s">
        <v>28</v>
      </c>
      <c r="AB84" s="171" t="s">
        <v>29</v>
      </c>
      <c r="AC84" s="172" t="s">
        <v>30</v>
      </c>
      <c r="AF84" s="255" t="s">
        <v>33</v>
      </c>
      <c r="AG84" s="256" t="s">
        <v>111</v>
      </c>
      <c r="AH84" s="257" t="s">
        <v>112</v>
      </c>
    </row>
    <row r="85" spans="1:34" x14ac:dyDescent="0.3">
      <c r="A85" s="106">
        <v>0</v>
      </c>
      <c r="B85" s="34">
        <f>F85</f>
        <v>0</v>
      </c>
      <c r="D85" s="8">
        <v>0</v>
      </c>
      <c r="E85" s="8">
        <v>268</v>
      </c>
      <c r="F85" s="8">
        <v>0</v>
      </c>
      <c r="G85" s="68">
        <v>0</v>
      </c>
      <c r="H85" s="69">
        <f>E86</f>
        <v>268</v>
      </c>
      <c r="I85" s="28">
        <f>F85/E85</f>
        <v>0</v>
      </c>
      <c r="J85" s="30">
        <f>1-I85</f>
        <v>1</v>
      </c>
      <c r="K85" s="129">
        <f>J85</f>
        <v>1</v>
      </c>
      <c r="L85" s="205">
        <f>H85/H85</f>
        <v>1</v>
      </c>
      <c r="N85" s="206" t="s">
        <v>101</v>
      </c>
      <c r="O85" s="207">
        <v>12.7134738740865</v>
      </c>
      <c r="P85" s="208">
        <v>12.580645161290322</v>
      </c>
      <c r="Q85" s="24"/>
      <c r="Y85" s="65"/>
      <c r="Z85" s="173"/>
      <c r="AA85" s="173"/>
      <c r="AB85" s="173"/>
      <c r="AC85" s="174"/>
      <c r="AF85" s="34">
        <f>D85</f>
        <v>0</v>
      </c>
      <c r="AG85" s="258">
        <f>L85</f>
        <v>1</v>
      </c>
      <c r="AH85" s="259">
        <f>K85</f>
        <v>1</v>
      </c>
    </row>
    <row r="86" spans="1:34" x14ac:dyDescent="0.3">
      <c r="A86" s="106">
        <v>0</v>
      </c>
      <c r="B86" s="16">
        <f>B85+F86</f>
        <v>24</v>
      </c>
      <c r="C86" s="58">
        <f>D85</f>
        <v>0</v>
      </c>
      <c r="D86" s="37">
        <v>3</v>
      </c>
      <c r="E86" s="11">
        <v>268</v>
      </c>
      <c r="F86" s="74">
        <f t="shared" ref="F86:F95" si="90">E86-H86-G86</f>
        <v>24</v>
      </c>
      <c r="G86" s="107">
        <f>A86-A85</f>
        <v>0</v>
      </c>
      <c r="H86" s="69">
        <f t="shared" ref="H86:H93" si="91">E87</f>
        <v>244</v>
      </c>
      <c r="I86" s="12">
        <f>F86/E86</f>
        <v>8.9552238805970144E-2</v>
      </c>
      <c r="J86" s="30">
        <f>1-I86</f>
        <v>0.91044776119402981</v>
      </c>
      <c r="K86" s="130">
        <f>J86*K85</f>
        <v>0.91044776119402981</v>
      </c>
      <c r="L86" s="205">
        <f>H86/H85</f>
        <v>0.91044776119402981</v>
      </c>
      <c r="N86" s="206"/>
      <c r="O86" s="209"/>
      <c r="P86" s="210"/>
      <c r="Q86" s="24"/>
      <c r="X86" s="15"/>
      <c r="Y86" s="13">
        <f t="shared" ref="Y86:Y95" si="92">D86</f>
        <v>3</v>
      </c>
      <c r="Z86" s="175">
        <f>K86*(D86-D85)</f>
        <v>2.7313432835820892</v>
      </c>
      <c r="AA86" s="175">
        <f>(K85-K86)*(D86-D85)/2</f>
        <v>0.13432835820895528</v>
      </c>
      <c r="AB86" s="176">
        <f>SUM(Z86:AA86)</f>
        <v>2.8656716417910446</v>
      </c>
      <c r="AC86" s="177">
        <f>AB86</f>
        <v>2.8656716417910446</v>
      </c>
      <c r="AF86" s="34">
        <f t="shared" ref="AF86:AF95" si="93">D86</f>
        <v>3</v>
      </c>
      <c r="AG86" s="258">
        <f t="shared" ref="AG86:AG95" si="94">L86</f>
        <v>0.91044776119402981</v>
      </c>
      <c r="AH86" s="259">
        <f t="shared" ref="AH86:AH95" si="95">K86</f>
        <v>0.91044776119402981</v>
      </c>
    </row>
    <row r="87" spans="1:34" x14ac:dyDescent="0.3">
      <c r="A87" s="106">
        <v>1</v>
      </c>
      <c r="B87" s="16">
        <f t="shared" ref="B87:B95" si="96">B86+F87</f>
        <v>53</v>
      </c>
      <c r="C87" s="58">
        <f t="shared" ref="C87:C95" si="97">D86</f>
        <v>3</v>
      </c>
      <c r="D87" s="37">
        <v>6</v>
      </c>
      <c r="E87" s="11">
        <v>244</v>
      </c>
      <c r="F87" s="74">
        <f t="shared" si="90"/>
        <v>29</v>
      </c>
      <c r="G87" s="107">
        <f t="shared" ref="G87:G95" si="98">A87-A86</f>
        <v>1</v>
      </c>
      <c r="H87" s="69">
        <f t="shared" si="91"/>
        <v>214</v>
      </c>
      <c r="I87" s="12">
        <f t="shared" ref="I87:I95" si="99">F87/E87</f>
        <v>0.11885245901639344</v>
      </c>
      <c r="J87" s="30">
        <f t="shared" ref="J87:J95" si="100">1-I87</f>
        <v>0.88114754098360659</v>
      </c>
      <c r="K87" s="130">
        <f>J87*K86</f>
        <v>0.80223880597014929</v>
      </c>
      <c r="L87" s="205">
        <f>H87/H85</f>
        <v>0.79850746268656714</v>
      </c>
      <c r="N87" s="206" t="s">
        <v>102</v>
      </c>
      <c r="O87" s="211">
        <v>132.6274366344395</v>
      </c>
      <c r="P87" s="212">
        <v>134</v>
      </c>
      <c r="Q87" s="24"/>
      <c r="Y87" s="13">
        <f t="shared" si="92"/>
        <v>6</v>
      </c>
      <c r="Z87" s="175">
        <f t="shared" ref="Z87:Z95" si="101">K87*(D87-D86)</f>
        <v>2.4067164179104479</v>
      </c>
      <c r="AA87" s="175">
        <f t="shared" ref="AA87:AA95" si="102">(K86-K87)*(D87-D86)/2</f>
        <v>0.16231343283582078</v>
      </c>
      <c r="AB87" s="176">
        <f t="shared" ref="AB87:AB95" si="103">SUM(Z87:AA87)</f>
        <v>2.5690298507462686</v>
      </c>
      <c r="AC87" s="177">
        <f>AB87+AC86</f>
        <v>5.4347014925373127</v>
      </c>
      <c r="AF87" s="34">
        <f t="shared" si="93"/>
        <v>6</v>
      </c>
      <c r="AG87" s="258">
        <f t="shared" si="94"/>
        <v>0.79850746268656714</v>
      </c>
      <c r="AH87" s="259">
        <f t="shared" si="95"/>
        <v>0.80223880597014929</v>
      </c>
    </row>
    <row r="88" spans="1:34" x14ac:dyDescent="0.3">
      <c r="A88" s="106">
        <v>2</v>
      </c>
      <c r="B88" s="16">
        <f t="shared" si="96"/>
        <v>89</v>
      </c>
      <c r="C88" s="58">
        <f t="shared" si="97"/>
        <v>6</v>
      </c>
      <c r="D88" s="37">
        <v>9</v>
      </c>
      <c r="E88" s="11">
        <v>214</v>
      </c>
      <c r="F88" s="74">
        <f t="shared" si="90"/>
        <v>36</v>
      </c>
      <c r="G88" s="107">
        <f t="shared" si="98"/>
        <v>1</v>
      </c>
      <c r="H88" s="69">
        <f t="shared" si="91"/>
        <v>177</v>
      </c>
      <c r="I88" s="12">
        <f t="shared" si="99"/>
        <v>0.16822429906542055</v>
      </c>
      <c r="J88" s="30">
        <f t="shared" si="100"/>
        <v>0.83177570093457942</v>
      </c>
      <c r="K88" s="132">
        <f t="shared" ref="K88:K95" si="104">J88*K87</f>
        <v>0.667282745152741</v>
      </c>
      <c r="L88" s="205">
        <f>H88/H85</f>
        <v>0.66044776119402981</v>
      </c>
      <c r="N88" s="206" t="s">
        <v>103</v>
      </c>
      <c r="O88" s="213">
        <v>0.49487849490462504</v>
      </c>
      <c r="P88" s="214">
        <v>0.5</v>
      </c>
      <c r="Q88" s="24"/>
      <c r="Y88" s="13">
        <f t="shared" si="92"/>
        <v>9</v>
      </c>
      <c r="Z88" s="175">
        <f t="shared" si="101"/>
        <v>2.001848235458223</v>
      </c>
      <c r="AA88" s="175">
        <f t="shared" si="102"/>
        <v>0.20243409122611244</v>
      </c>
      <c r="AB88" s="176">
        <f t="shared" si="103"/>
        <v>2.2042823266843357</v>
      </c>
      <c r="AC88" s="177">
        <f t="shared" ref="AC88:AC95" si="105">AB88+AC87</f>
        <v>7.6389838192216484</v>
      </c>
      <c r="AF88" s="34">
        <f t="shared" si="93"/>
        <v>9</v>
      </c>
      <c r="AG88" s="258">
        <f t="shared" si="94"/>
        <v>0.66044776119402981</v>
      </c>
      <c r="AH88" s="259">
        <f t="shared" si="95"/>
        <v>0.667282745152741</v>
      </c>
    </row>
    <row r="89" spans="1:34" x14ac:dyDescent="0.3">
      <c r="A89" s="106">
        <v>2</v>
      </c>
      <c r="B89" s="16">
        <f t="shared" si="96"/>
        <v>126</v>
      </c>
      <c r="C89" s="58">
        <f t="shared" si="97"/>
        <v>9</v>
      </c>
      <c r="D89" s="89">
        <v>12</v>
      </c>
      <c r="E89" s="11">
        <v>177</v>
      </c>
      <c r="F89" s="74">
        <f t="shared" si="90"/>
        <v>37</v>
      </c>
      <c r="G89" s="107">
        <f t="shared" si="98"/>
        <v>0</v>
      </c>
      <c r="H89" s="90">
        <f t="shared" si="91"/>
        <v>140</v>
      </c>
      <c r="I89" s="12">
        <f t="shared" si="99"/>
        <v>0.20903954802259886</v>
      </c>
      <c r="J89" s="30">
        <f t="shared" si="100"/>
        <v>0.79096045197740117</v>
      </c>
      <c r="K89" s="131">
        <f t="shared" si="104"/>
        <v>0.52779426170273303</v>
      </c>
      <c r="L89" s="205">
        <f>H89/H85</f>
        <v>0.52238805970149249</v>
      </c>
      <c r="Q89" s="24"/>
      <c r="Y89" s="13">
        <f t="shared" si="92"/>
        <v>12</v>
      </c>
      <c r="Z89" s="175">
        <f t="shared" si="101"/>
        <v>1.5833827851081992</v>
      </c>
      <c r="AA89" s="175">
        <f t="shared" si="102"/>
        <v>0.20923272517501196</v>
      </c>
      <c r="AB89" s="176">
        <f t="shared" si="103"/>
        <v>1.7926155102832111</v>
      </c>
      <c r="AC89" s="177">
        <f t="shared" si="105"/>
        <v>9.4315993295048592</v>
      </c>
      <c r="AF89" s="34">
        <f t="shared" si="93"/>
        <v>12</v>
      </c>
      <c r="AG89" s="258">
        <f t="shared" si="94"/>
        <v>0.52238805970149249</v>
      </c>
      <c r="AH89" s="259">
        <f t="shared" si="95"/>
        <v>0.52779426170273303</v>
      </c>
    </row>
    <row r="90" spans="1:34" x14ac:dyDescent="0.3">
      <c r="A90" s="106">
        <v>2</v>
      </c>
      <c r="B90" s="16">
        <f t="shared" si="96"/>
        <v>157</v>
      </c>
      <c r="C90" s="58">
        <f t="shared" si="97"/>
        <v>12</v>
      </c>
      <c r="D90" s="89">
        <v>15</v>
      </c>
      <c r="E90" s="11">
        <v>140</v>
      </c>
      <c r="F90" s="74">
        <f t="shared" si="90"/>
        <v>31</v>
      </c>
      <c r="G90" s="107">
        <f t="shared" si="98"/>
        <v>0</v>
      </c>
      <c r="H90" s="90">
        <f t="shared" si="91"/>
        <v>109</v>
      </c>
      <c r="I90" s="103">
        <f t="shared" si="99"/>
        <v>0.22142857142857142</v>
      </c>
      <c r="J90" s="104">
        <f t="shared" si="100"/>
        <v>0.77857142857142858</v>
      </c>
      <c r="K90" s="131">
        <f t="shared" si="104"/>
        <v>0.41092553232569928</v>
      </c>
      <c r="L90" s="205">
        <f>H90/H85</f>
        <v>0.40671641791044777</v>
      </c>
      <c r="Q90" s="24"/>
      <c r="Y90" s="13">
        <f t="shared" si="92"/>
        <v>15</v>
      </c>
      <c r="Z90" s="175">
        <f t="shared" si="101"/>
        <v>1.2327765969770978</v>
      </c>
      <c r="AA90" s="175">
        <f t="shared" si="102"/>
        <v>0.17530309406555061</v>
      </c>
      <c r="AB90" s="176">
        <f t="shared" si="103"/>
        <v>1.4080796910426485</v>
      </c>
      <c r="AC90" s="177">
        <f t="shared" si="105"/>
        <v>10.839679020547507</v>
      </c>
      <c r="AF90" s="34">
        <f t="shared" si="93"/>
        <v>15</v>
      </c>
      <c r="AG90" s="258">
        <f t="shared" si="94"/>
        <v>0.40671641791044777</v>
      </c>
      <c r="AH90" s="259">
        <f t="shared" si="95"/>
        <v>0.41092553232569928</v>
      </c>
    </row>
    <row r="91" spans="1:34" x14ac:dyDescent="0.3">
      <c r="A91" s="106">
        <v>2</v>
      </c>
      <c r="B91" s="16">
        <f t="shared" si="96"/>
        <v>181</v>
      </c>
      <c r="C91" s="58">
        <f t="shared" si="97"/>
        <v>15</v>
      </c>
      <c r="D91" s="37">
        <v>18</v>
      </c>
      <c r="E91" s="11">
        <v>109</v>
      </c>
      <c r="F91" s="74">
        <f t="shared" si="90"/>
        <v>24</v>
      </c>
      <c r="G91" s="107">
        <f t="shared" si="98"/>
        <v>0</v>
      </c>
      <c r="H91" s="69">
        <f t="shared" si="91"/>
        <v>85</v>
      </c>
      <c r="I91" s="103">
        <f t="shared" si="99"/>
        <v>0.22018348623853212</v>
      </c>
      <c r="J91" s="104">
        <f t="shared" si="100"/>
        <v>0.77981651376146788</v>
      </c>
      <c r="K91" s="132">
        <f t="shared" si="104"/>
        <v>0.3204465160338022</v>
      </c>
      <c r="L91" s="205">
        <f>H91/H85</f>
        <v>0.31716417910447764</v>
      </c>
      <c r="Q91" s="24"/>
      <c r="Y91" s="13">
        <f t="shared" si="92"/>
        <v>18</v>
      </c>
      <c r="Z91" s="175">
        <f t="shared" si="101"/>
        <v>0.96133954810140665</v>
      </c>
      <c r="AA91" s="175">
        <f t="shared" si="102"/>
        <v>0.13571852443784563</v>
      </c>
      <c r="AB91" s="176">
        <f t="shared" si="103"/>
        <v>1.0970580725392522</v>
      </c>
      <c r="AC91" s="177">
        <f t="shared" si="105"/>
        <v>11.936737093086759</v>
      </c>
      <c r="AF91" s="34">
        <f t="shared" si="93"/>
        <v>18</v>
      </c>
      <c r="AG91" s="258">
        <f t="shared" si="94"/>
        <v>0.31716417910447764</v>
      </c>
      <c r="AH91" s="259">
        <f t="shared" si="95"/>
        <v>0.3204465160338022</v>
      </c>
    </row>
    <row r="92" spans="1:34" x14ac:dyDescent="0.3">
      <c r="A92" s="106">
        <v>6</v>
      </c>
      <c r="B92" s="16">
        <f t="shared" si="96"/>
        <v>196</v>
      </c>
      <c r="C92" s="58">
        <f t="shared" si="97"/>
        <v>18</v>
      </c>
      <c r="D92" s="37">
        <v>21</v>
      </c>
      <c r="E92" s="11">
        <v>85</v>
      </c>
      <c r="F92" s="74">
        <f t="shared" si="90"/>
        <v>15</v>
      </c>
      <c r="G92" s="107">
        <f t="shared" si="98"/>
        <v>4</v>
      </c>
      <c r="H92" s="69">
        <f t="shared" si="91"/>
        <v>66</v>
      </c>
      <c r="I92" s="12">
        <f t="shared" si="99"/>
        <v>0.17647058823529413</v>
      </c>
      <c r="J92" s="30">
        <f t="shared" si="100"/>
        <v>0.82352941176470584</v>
      </c>
      <c r="K92" s="130">
        <f t="shared" si="104"/>
        <v>0.26389713085136651</v>
      </c>
      <c r="L92" s="205">
        <f>H92/H85</f>
        <v>0.2462686567164179</v>
      </c>
      <c r="Q92" s="24"/>
      <c r="Y92" s="13">
        <f t="shared" si="92"/>
        <v>21</v>
      </c>
      <c r="Z92" s="175">
        <f t="shared" si="101"/>
        <v>0.79169139255409959</v>
      </c>
      <c r="AA92" s="175">
        <f t="shared" si="102"/>
        <v>8.4824077773653528E-2</v>
      </c>
      <c r="AB92" s="176">
        <f t="shared" si="103"/>
        <v>0.87651547032775312</v>
      </c>
      <c r="AC92" s="177">
        <f t="shared" si="105"/>
        <v>12.813252563414512</v>
      </c>
      <c r="AF92" s="34">
        <f t="shared" si="93"/>
        <v>21</v>
      </c>
      <c r="AG92" s="258">
        <f t="shared" si="94"/>
        <v>0.2462686567164179</v>
      </c>
      <c r="AH92" s="259">
        <f t="shared" si="95"/>
        <v>0.26389713085136651</v>
      </c>
    </row>
    <row r="93" spans="1:34" x14ac:dyDescent="0.3">
      <c r="A93" s="106">
        <v>22</v>
      </c>
      <c r="B93" s="16">
        <f t="shared" si="96"/>
        <v>205</v>
      </c>
      <c r="C93" s="58">
        <f t="shared" si="97"/>
        <v>21</v>
      </c>
      <c r="D93" s="37">
        <v>24</v>
      </c>
      <c r="E93" s="11">
        <v>66</v>
      </c>
      <c r="F93" s="74">
        <f t="shared" si="90"/>
        <v>9</v>
      </c>
      <c r="G93" s="107">
        <f t="shared" si="98"/>
        <v>16</v>
      </c>
      <c r="H93" s="69">
        <f t="shared" si="91"/>
        <v>41</v>
      </c>
      <c r="I93" s="12">
        <f t="shared" si="99"/>
        <v>0.13636363636363635</v>
      </c>
      <c r="J93" s="30">
        <f t="shared" si="100"/>
        <v>0.86363636363636365</v>
      </c>
      <c r="K93" s="130">
        <f t="shared" si="104"/>
        <v>0.22791115846254381</v>
      </c>
      <c r="L93" s="205">
        <f>H93/H85</f>
        <v>0.15298507462686567</v>
      </c>
      <c r="Q93" s="24"/>
      <c r="Y93" s="13">
        <f t="shared" si="92"/>
        <v>24</v>
      </c>
      <c r="Z93" s="175">
        <f t="shared" si="101"/>
        <v>0.68373347538763141</v>
      </c>
      <c r="AA93" s="175">
        <f t="shared" si="102"/>
        <v>5.3978958583234052E-2</v>
      </c>
      <c r="AB93" s="176">
        <f t="shared" si="103"/>
        <v>0.7377124339708655</v>
      </c>
      <c r="AC93" s="177">
        <f t="shared" si="105"/>
        <v>13.550964997385377</v>
      </c>
      <c r="AF93" s="34">
        <f t="shared" si="93"/>
        <v>24</v>
      </c>
      <c r="AG93" s="258">
        <f t="shared" si="94"/>
        <v>0.15298507462686567</v>
      </c>
      <c r="AH93" s="259">
        <f t="shared" si="95"/>
        <v>0.22791115846254381</v>
      </c>
    </row>
    <row r="94" spans="1:34" x14ac:dyDescent="0.3">
      <c r="A94" s="106">
        <v>39</v>
      </c>
      <c r="B94" s="16">
        <f t="shared" si="96"/>
        <v>208</v>
      </c>
      <c r="C94" s="58">
        <f t="shared" si="97"/>
        <v>24</v>
      </c>
      <c r="D94" s="37">
        <v>27</v>
      </c>
      <c r="E94" s="11">
        <v>41</v>
      </c>
      <c r="F94" s="74">
        <f t="shared" si="90"/>
        <v>3</v>
      </c>
      <c r="G94" s="107">
        <f t="shared" si="98"/>
        <v>17</v>
      </c>
      <c r="H94" s="69">
        <f>E95</f>
        <v>21</v>
      </c>
      <c r="I94" s="12">
        <f t="shared" si="99"/>
        <v>7.3170731707317069E-2</v>
      </c>
      <c r="J94" s="30">
        <f t="shared" si="100"/>
        <v>0.92682926829268297</v>
      </c>
      <c r="K94" s="130">
        <f t="shared" si="104"/>
        <v>0.21123473223357719</v>
      </c>
      <c r="L94" s="205">
        <f>H94/H85</f>
        <v>7.8358208955223885E-2</v>
      </c>
      <c r="Q94" s="24"/>
      <c r="Y94" s="13">
        <f t="shared" si="92"/>
        <v>27</v>
      </c>
      <c r="Z94" s="175">
        <f t="shared" si="101"/>
        <v>0.63370419670073153</v>
      </c>
      <c r="AA94" s="175">
        <f t="shared" si="102"/>
        <v>2.5014639343449926E-2</v>
      </c>
      <c r="AB94" s="176">
        <f t="shared" si="103"/>
        <v>0.65871883604418147</v>
      </c>
      <c r="AC94" s="177">
        <f t="shared" si="105"/>
        <v>14.209683833429558</v>
      </c>
      <c r="AF94" s="34">
        <f t="shared" si="93"/>
        <v>27</v>
      </c>
      <c r="AG94" s="258">
        <f t="shared" si="94"/>
        <v>7.8358208955223885E-2</v>
      </c>
      <c r="AH94" s="259">
        <f t="shared" si="95"/>
        <v>0.21123473223357719</v>
      </c>
    </row>
    <row r="95" spans="1:34" x14ac:dyDescent="0.3">
      <c r="A95" s="106">
        <v>50</v>
      </c>
      <c r="B95" s="16">
        <f t="shared" si="96"/>
        <v>210</v>
      </c>
      <c r="C95" s="58">
        <f t="shared" si="97"/>
        <v>27</v>
      </c>
      <c r="D95" s="37">
        <v>30</v>
      </c>
      <c r="E95" s="11">
        <v>21</v>
      </c>
      <c r="F95" s="74">
        <f t="shared" si="90"/>
        <v>2</v>
      </c>
      <c r="G95" s="107">
        <f t="shared" si="98"/>
        <v>11</v>
      </c>
      <c r="H95" s="75">
        <v>8</v>
      </c>
      <c r="I95" s="12">
        <f t="shared" si="99"/>
        <v>9.5238095238095233E-2</v>
      </c>
      <c r="J95" s="30">
        <f t="shared" si="100"/>
        <v>0.90476190476190477</v>
      </c>
      <c r="K95" s="130">
        <f t="shared" si="104"/>
        <v>0.19111713868752223</v>
      </c>
      <c r="L95" s="205">
        <f>H95/H85</f>
        <v>2.9850746268656716E-2</v>
      </c>
      <c r="Q95" s="24"/>
      <c r="Y95" s="13">
        <f t="shared" si="92"/>
        <v>30</v>
      </c>
      <c r="Z95" s="175">
        <f t="shared" si="101"/>
        <v>0.57335141606256668</v>
      </c>
      <c r="AA95" s="175">
        <f t="shared" si="102"/>
        <v>3.0176390319082452E-2</v>
      </c>
      <c r="AB95" s="176">
        <f t="shared" si="103"/>
        <v>0.60352780638164916</v>
      </c>
      <c r="AC95" s="177">
        <f t="shared" si="105"/>
        <v>14.813211639811207</v>
      </c>
      <c r="AF95" s="34">
        <f t="shared" si="93"/>
        <v>30</v>
      </c>
      <c r="AG95" s="258">
        <f t="shared" si="94"/>
        <v>2.9850746268656716E-2</v>
      </c>
      <c r="AH95" s="259">
        <f t="shared" si="95"/>
        <v>0.19111713868752223</v>
      </c>
    </row>
    <row r="96" spans="1:34" x14ac:dyDescent="0.3">
      <c r="D96" s="16"/>
      <c r="E96" s="16"/>
      <c r="F96" s="17"/>
      <c r="G96" s="17"/>
      <c r="H96" s="16"/>
      <c r="I96" s="18"/>
      <c r="J96" s="19"/>
      <c r="K96" s="19"/>
      <c r="L96" s="19"/>
      <c r="M96" s="20"/>
      <c r="N96" s="20"/>
      <c r="O96" s="20"/>
      <c r="P96" s="20"/>
      <c r="Q96" s="19"/>
      <c r="AA96" s="2"/>
      <c r="AB96" s="2"/>
      <c r="AC96" s="2"/>
    </row>
    <row r="97" spans="1:29" x14ac:dyDescent="0.3">
      <c r="D97" s="21"/>
      <c r="E97" s="22" t="s">
        <v>3</v>
      </c>
      <c r="F97" s="38">
        <f>SUM(F86:F95)</f>
        <v>210</v>
      </c>
      <c r="G97" s="38">
        <f>SUM(G86:G95)</f>
        <v>50</v>
      </c>
      <c r="H97" s="38">
        <f>H95</f>
        <v>8</v>
      </c>
      <c r="I97" s="18"/>
      <c r="J97" s="19"/>
      <c r="K97" s="19"/>
      <c r="L97" s="19"/>
      <c r="M97" s="19"/>
      <c r="N97" s="19"/>
      <c r="O97" s="20"/>
      <c r="P97" s="20"/>
      <c r="Q97" s="19"/>
      <c r="AA97" s="2"/>
      <c r="AB97" s="2"/>
      <c r="AC97" s="2"/>
    </row>
    <row r="98" spans="1:29" x14ac:dyDescent="0.3">
      <c r="D98" s="21"/>
      <c r="F98" s="252">
        <f>F97/E85</f>
        <v>0.78358208955223885</v>
      </c>
      <c r="G98" s="253">
        <f>G97/E85</f>
        <v>0.18656716417910449</v>
      </c>
      <c r="H98" s="254">
        <f>H97/E85</f>
        <v>2.9850746268656716E-2</v>
      </c>
      <c r="I98" s="18"/>
      <c r="K98" s="223" t="s">
        <v>105</v>
      </c>
      <c r="L98" s="224">
        <f>R102</f>
        <v>12.7134738740865</v>
      </c>
      <c r="M98" s="18" t="s">
        <v>49</v>
      </c>
      <c r="N98" s="18"/>
      <c r="O98" s="225">
        <f>R104</f>
        <v>132.6274366344395</v>
      </c>
      <c r="P98" s="1" t="s">
        <v>106</v>
      </c>
      <c r="R98" s="226"/>
      <c r="S98" s="1"/>
      <c r="T98" s="219">
        <f>R105</f>
        <v>0.49487849490462504</v>
      </c>
      <c r="U98" s="1" t="s">
        <v>48</v>
      </c>
      <c r="V98" s="1"/>
      <c r="W98" s="1"/>
      <c r="AA98" s="2"/>
      <c r="AB98" s="2"/>
      <c r="AC98" s="2"/>
    </row>
    <row r="99" spans="1:29" ht="13.5" thickBot="1" x14ac:dyDescent="0.35">
      <c r="D99" s="21"/>
      <c r="I99" s="18"/>
      <c r="J99" s="18"/>
      <c r="K99" s="18"/>
      <c r="L99" s="18"/>
      <c r="M99" s="18"/>
      <c r="N99" s="18"/>
      <c r="O99" s="18"/>
      <c r="P99" s="18"/>
      <c r="Q99" s="18"/>
      <c r="R99" s="18"/>
      <c r="S99" s="18"/>
      <c r="T99" s="18"/>
      <c r="U99" s="1"/>
      <c r="V99" s="1"/>
      <c r="W99" s="1"/>
      <c r="AA99" s="2"/>
      <c r="AB99" s="2"/>
      <c r="AC99" s="2"/>
    </row>
    <row r="100" spans="1:29" ht="13.5" x14ac:dyDescent="0.35">
      <c r="A100" s="35"/>
      <c r="B100" s="35"/>
      <c r="C100" s="35"/>
      <c r="D100" s="91">
        <v>0</v>
      </c>
      <c r="E100" s="111" t="s">
        <v>45</v>
      </c>
      <c r="F100" s="202" t="s">
        <v>46</v>
      </c>
      <c r="G100" s="112" t="s">
        <v>56</v>
      </c>
      <c r="H100" s="93"/>
      <c r="I100" s="35"/>
      <c r="K100" s="227" t="s">
        <v>52</v>
      </c>
      <c r="L100" s="228"/>
      <c r="M100" s="228"/>
      <c r="N100" s="228"/>
      <c r="O100" s="228"/>
      <c r="P100" s="228"/>
      <c r="Q100" s="229"/>
      <c r="R100" s="229"/>
      <c r="S100" s="230"/>
      <c r="U100" s="1"/>
      <c r="V100" s="1"/>
      <c r="W100" s="1"/>
      <c r="X100" s="70"/>
      <c r="AA100" s="2"/>
      <c r="AB100" s="2"/>
      <c r="AC100" s="2"/>
    </row>
    <row r="101" spans="1:29" x14ac:dyDescent="0.3">
      <c r="A101" s="35"/>
      <c r="B101" s="35"/>
      <c r="C101" s="35"/>
      <c r="D101" s="37">
        <v>3</v>
      </c>
      <c r="E101" s="94">
        <f t="shared" ref="E101:E110" si="106">AVERAGE(H85:H86)</f>
        <v>256</v>
      </c>
      <c r="F101" s="94">
        <f>E101*(D101-D100)</f>
        <v>768</v>
      </c>
      <c r="G101" s="99">
        <f>F101/E85</f>
        <v>2.8656716417910446</v>
      </c>
      <c r="H101" s="35"/>
      <c r="I101" s="35"/>
      <c r="K101" s="231" t="s">
        <v>107</v>
      </c>
      <c r="L101" s="232">
        <f>K89</f>
        <v>0.52779426170273303</v>
      </c>
      <c r="M101" s="232">
        <f>K90</f>
        <v>0.41092553232569928</v>
      </c>
      <c r="N101" s="233">
        <f>L101-M101</f>
        <v>0.11686872937703374</v>
      </c>
      <c r="O101" s="275">
        <f>C92-C91</f>
        <v>3</v>
      </c>
      <c r="P101" s="276"/>
      <c r="Q101" s="276" t="s">
        <v>108</v>
      </c>
      <c r="R101" s="235">
        <f>D89</f>
        <v>12</v>
      </c>
      <c r="S101" s="236"/>
      <c r="U101" s="1"/>
      <c r="V101" s="1"/>
      <c r="W101" s="1"/>
      <c r="X101" s="70"/>
      <c r="AA101" s="2"/>
      <c r="AB101" s="2"/>
      <c r="AC101" s="2"/>
    </row>
    <row r="102" spans="1:29" x14ac:dyDescent="0.3">
      <c r="A102" s="35"/>
      <c r="B102" s="35"/>
      <c r="C102" s="35"/>
      <c r="D102" s="37">
        <v>6</v>
      </c>
      <c r="E102" s="94">
        <f t="shared" si="106"/>
        <v>229</v>
      </c>
      <c r="F102" s="94">
        <f t="shared" ref="F102:F110" si="107">E102*(D102-D101)</f>
        <v>687</v>
      </c>
      <c r="G102" s="99">
        <f>F102/E85</f>
        <v>2.5634328358208953</v>
      </c>
      <c r="H102" s="93"/>
      <c r="I102" s="35"/>
      <c r="K102" s="237"/>
      <c r="L102" s="238">
        <f>L101</f>
        <v>0.52779426170273303</v>
      </c>
      <c r="M102" s="239">
        <v>0.5</v>
      </c>
      <c r="N102" s="233">
        <f>L102-M102</f>
        <v>2.7794261702733025E-2</v>
      </c>
      <c r="O102" s="277">
        <f>N102*O101/N101</f>
        <v>0.71347387408650054</v>
      </c>
      <c r="P102" s="276"/>
      <c r="Q102" s="276" t="s">
        <v>101</v>
      </c>
      <c r="R102" s="208">
        <f>R101+O102</f>
        <v>12.7134738740865</v>
      </c>
      <c r="S102" s="236" t="s">
        <v>109</v>
      </c>
      <c r="T102" s="1" t="s">
        <v>47</v>
      </c>
      <c r="U102" s="1"/>
      <c r="V102" s="1"/>
      <c r="W102" s="1"/>
      <c r="X102" s="70"/>
      <c r="AA102" s="2"/>
      <c r="AB102" s="2"/>
      <c r="AC102" s="2"/>
    </row>
    <row r="103" spans="1:29" x14ac:dyDescent="0.3">
      <c r="A103" s="35"/>
      <c r="B103" s="35"/>
      <c r="C103" s="35"/>
      <c r="D103" s="37">
        <v>9</v>
      </c>
      <c r="E103" s="94">
        <f t="shared" si="106"/>
        <v>195.5</v>
      </c>
      <c r="F103" s="94">
        <f t="shared" si="107"/>
        <v>586.5</v>
      </c>
      <c r="G103" s="99">
        <f>F103/E85</f>
        <v>2.1884328358208953</v>
      </c>
      <c r="H103" s="93"/>
      <c r="I103" s="35"/>
      <c r="K103" s="237"/>
      <c r="L103" s="241"/>
      <c r="M103" s="241"/>
      <c r="N103" s="242"/>
      <c r="O103" s="278"/>
      <c r="P103" s="276"/>
      <c r="Q103" s="276"/>
      <c r="R103" s="276"/>
      <c r="S103" s="236"/>
      <c r="U103" s="1"/>
      <c r="V103" s="1"/>
      <c r="W103" s="1"/>
      <c r="X103" s="70"/>
      <c r="AA103" s="2"/>
      <c r="AB103" s="2"/>
      <c r="AC103" s="2"/>
    </row>
    <row r="104" spans="1:29" x14ac:dyDescent="0.3">
      <c r="A104" s="35"/>
      <c r="B104" s="35"/>
      <c r="C104" s="35"/>
      <c r="D104" s="89">
        <v>12</v>
      </c>
      <c r="E104" s="94">
        <f t="shared" si="106"/>
        <v>158.5</v>
      </c>
      <c r="F104" s="94">
        <f t="shared" si="107"/>
        <v>475.5</v>
      </c>
      <c r="G104" s="99">
        <f>F104/E85</f>
        <v>1.7742537313432836</v>
      </c>
      <c r="H104" s="93"/>
      <c r="I104" s="35"/>
      <c r="K104" s="237" t="s">
        <v>110</v>
      </c>
      <c r="L104" s="244">
        <f>H89</f>
        <v>140</v>
      </c>
      <c r="M104" s="244">
        <f>H90</f>
        <v>109</v>
      </c>
      <c r="N104" s="245">
        <f>L104-M104</f>
        <v>31</v>
      </c>
      <c r="O104" s="275">
        <f>O101</f>
        <v>3</v>
      </c>
      <c r="P104" s="276"/>
      <c r="Q104" s="279" t="s">
        <v>102</v>
      </c>
      <c r="R104" s="246">
        <f>L104-N105</f>
        <v>132.6274366344395</v>
      </c>
      <c r="S104" s="247"/>
      <c r="U104" s="1"/>
      <c r="V104" s="1"/>
      <c r="W104" s="1"/>
      <c r="X104" s="70"/>
      <c r="AA104" s="2"/>
      <c r="AB104" s="2"/>
      <c r="AC104" s="2"/>
    </row>
    <row r="105" spans="1:29" ht="13.5" thickBot="1" x14ac:dyDescent="0.35">
      <c r="A105" s="35"/>
      <c r="B105" s="35"/>
      <c r="C105" s="35"/>
      <c r="D105" s="89">
        <v>15</v>
      </c>
      <c r="E105" s="94">
        <f t="shared" si="106"/>
        <v>124.5</v>
      </c>
      <c r="F105" s="94">
        <f t="shared" si="107"/>
        <v>373.5</v>
      </c>
      <c r="G105" s="99">
        <f>F105/E85</f>
        <v>1.3936567164179106</v>
      </c>
      <c r="H105" s="93"/>
      <c r="I105" s="35"/>
      <c r="K105" s="249"/>
      <c r="L105" s="280"/>
      <c r="M105" s="280"/>
      <c r="N105" s="281">
        <f>N104*O105/O104</f>
        <v>7.3725633655605058</v>
      </c>
      <c r="O105" s="282">
        <f>O102</f>
        <v>0.71347387408650054</v>
      </c>
      <c r="P105" s="250"/>
      <c r="Q105" s="283" t="s">
        <v>103</v>
      </c>
      <c r="R105" s="284">
        <f>R104/E86</f>
        <v>0.49487849490462504</v>
      </c>
      <c r="S105" s="251"/>
      <c r="U105" s="1"/>
      <c r="V105" s="1"/>
      <c r="W105" s="1"/>
      <c r="X105" s="70"/>
      <c r="AA105" s="2"/>
      <c r="AB105" s="2"/>
      <c r="AC105" s="2"/>
    </row>
    <row r="106" spans="1:29" x14ac:dyDescent="0.3">
      <c r="A106" s="35"/>
      <c r="B106" s="35"/>
      <c r="C106" s="35"/>
      <c r="D106" s="37">
        <v>18</v>
      </c>
      <c r="E106" s="94">
        <f t="shared" si="106"/>
        <v>97</v>
      </c>
      <c r="F106" s="94">
        <f t="shared" si="107"/>
        <v>291</v>
      </c>
      <c r="G106" s="99">
        <f>F106/E85</f>
        <v>1.085820895522388</v>
      </c>
      <c r="H106" s="93"/>
      <c r="I106" s="35"/>
      <c r="R106" s="1"/>
      <c r="S106" s="1"/>
      <c r="U106" s="1"/>
      <c r="V106" s="1"/>
      <c r="W106" s="1"/>
      <c r="X106" s="70"/>
      <c r="AA106" s="2"/>
      <c r="AB106" s="2"/>
      <c r="AC106" s="2"/>
    </row>
    <row r="107" spans="1:29" x14ac:dyDescent="0.3">
      <c r="A107" s="35"/>
      <c r="B107" s="35"/>
      <c r="C107" s="35"/>
      <c r="D107" s="37">
        <v>21</v>
      </c>
      <c r="E107" s="94">
        <f t="shared" si="106"/>
        <v>75.5</v>
      </c>
      <c r="F107" s="94">
        <f t="shared" si="107"/>
        <v>226.5</v>
      </c>
      <c r="G107" s="99">
        <f>F107/E85</f>
        <v>0.84514925373134331</v>
      </c>
      <c r="H107" s="93"/>
      <c r="I107" s="35"/>
      <c r="L107" s="93"/>
      <c r="M107" s="93"/>
      <c r="N107" s="93"/>
      <c r="R107" s="1"/>
      <c r="S107" s="1"/>
      <c r="U107" s="1"/>
      <c r="V107" s="1"/>
      <c r="W107" s="1"/>
      <c r="X107" s="70"/>
      <c r="AA107" s="2"/>
      <c r="AB107" s="2"/>
      <c r="AC107" s="2"/>
    </row>
    <row r="108" spans="1:29" x14ac:dyDescent="0.3">
      <c r="A108" s="35"/>
      <c r="B108" s="35"/>
      <c r="C108" s="35"/>
      <c r="D108" s="37">
        <v>24</v>
      </c>
      <c r="E108" s="94">
        <f t="shared" si="106"/>
        <v>53.5</v>
      </c>
      <c r="F108" s="94">
        <f t="shared" si="107"/>
        <v>160.5</v>
      </c>
      <c r="G108" s="99">
        <f>F108/E85</f>
        <v>0.59888059701492535</v>
      </c>
      <c r="H108" s="93"/>
      <c r="I108" s="35"/>
      <c r="L108" s="93"/>
      <c r="M108" s="93"/>
      <c r="N108" s="93"/>
      <c r="O108" s="93"/>
      <c r="P108" s="93"/>
      <c r="Q108" s="93"/>
      <c r="R108" s="1"/>
      <c r="S108" s="1"/>
      <c r="U108" s="1"/>
      <c r="V108" s="1"/>
      <c r="W108" s="1"/>
      <c r="X108" s="70"/>
      <c r="AA108" s="2"/>
      <c r="AB108" s="2"/>
      <c r="AC108" s="2"/>
    </row>
    <row r="109" spans="1:29" x14ac:dyDescent="0.3">
      <c r="A109" s="35"/>
      <c r="B109" s="35"/>
      <c r="C109" s="35"/>
      <c r="D109" s="37">
        <v>27</v>
      </c>
      <c r="E109" s="94">
        <f t="shared" si="106"/>
        <v>31</v>
      </c>
      <c r="F109" s="94">
        <f t="shared" si="107"/>
        <v>93</v>
      </c>
      <c r="G109" s="99">
        <f>F109/E85</f>
        <v>0.34701492537313433</v>
      </c>
      <c r="H109" s="93"/>
      <c r="I109" s="35"/>
      <c r="L109" s="93"/>
      <c r="M109" s="93"/>
      <c r="N109" s="93"/>
      <c r="O109" s="93"/>
      <c r="P109" s="93"/>
      <c r="Q109" s="93"/>
      <c r="R109" s="1"/>
      <c r="S109" s="1"/>
      <c r="U109" s="1"/>
      <c r="V109" s="1"/>
      <c r="W109" s="1"/>
      <c r="X109" s="70"/>
      <c r="AA109" s="2"/>
      <c r="AB109" s="2"/>
      <c r="AC109" s="2"/>
    </row>
    <row r="110" spans="1:29" x14ac:dyDescent="0.3">
      <c r="A110" s="35"/>
      <c r="B110" s="35"/>
      <c r="C110" s="35"/>
      <c r="D110" s="37">
        <v>30</v>
      </c>
      <c r="E110" s="94">
        <f t="shared" si="106"/>
        <v>14.5</v>
      </c>
      <c r="F110" s="94">
        <f t="shared" si="107"/>
        <v>43.5</v>
      </c>
      <c r="G110" s="99">
        <f>F110/E85</f>
        <v>0.16231343283582089</v>
      </c>
      <c r="H110" s="93"/>
      <c r="I110" s="35"/>
      <c r="J110" s="35"/>
      <c r="K110" s="35"/>
      <c r="L110" s="93"/>
      <c r="M110" s="93"/>
      <c r="N110" s="93"/>
      <c r="O110" s="93"/>
      <c r="P110" s="93"/>
      <c r="Q110" s="93"/>
      <c r="R110" s="70"/>
      <c r="S110" s="70"/>
      <c r="T110" s="93"/>
      <c r="U110" s="70"/>
      <c r="V110" s="70"/>
      <c r="W110" s="70"/>
      <c r="X110" s="70"/>
      <c r="AA110" s="2"/>
      <c r="AB110" s="2"/>
      <c r="AC110" s="2"/>
    </row>
    <row r="111" spans="1:29" x14ac:dyDescent="0.3">
      <c r="A111" s="35"/>
      <c r="B111" s="35"/>
      <c r="C111" s="35"/>
      <c r="D111" s="91"/>
      <c r="E111" s="35"/>
      <c r="F111" s="95">
        <f>SUM(F101:F110)</f>
        <v>3705</v>
      </c>
      <c r="G111" s="96">
        <f>SUM(G101:G110)</f>
        <v>13.824626865671643</v>
      </c>
      <c r="H111" s="93" t="s">
        <v>104</v>
      </c>
      <c r="I111" s="35"/>
      <c r="J111" s="35"/>
      <c r="K111" s="35"/>
      <c r="L111" s="93"/>
      <c r="M111" s="93"/>
      <c r="N111" s="93"/>
      <c r="O111" s="93"/>
      <c r="P111" s="93"/>
      <c r="Q111" s="93"/>
      <c r="R111" s="70"/>
      <c r="S111" s="70"/>
      <c r="T111" s="93"/>
      <c r="U111" s="70"/>
      <c r="V111" s="70"/>
      <c r="W111" s="70"/>
      <c r="X111" s="70"/>
      <c r="AA111" s="2"/>
      <c r="AB111" s="2"/>
      <c r="AC111" s="2"/>
    </row>
    <row r="112" spans="1:29" x14ac:dyDescent="0.3">
      <c r="A112" s="35"/>
      <c r="B112" s="35"/>
      <c r="C112" s="35"/>
      <c r="D112" s="91"/>
      <c r="E112" s="35"/>
      <c r="F112" s="92"/>
      <c r="G112" s="92"/>
      <c r="H112" s="35"/>
      <c r="I112" s="93"/>
      <c r="J112" s="93"/>
      <c r="K112" s="93"/>
      <c r="L112" s="93"/>
      <c r="M112" s="93"/>
      <c r="N112" s="93"/>
      <c r="O112" s="93"/>
      <c r="P112" s="93"/>
      <c r="Q112" s="93"/>
      <c r="R112" s="70"/>
      <c r="S112" s="70"/>
      <c r="T112" s="93"/>
      <c r="U112" s="70"/>
      <c r="V112" s="70"/>
      <c r="W112" s="70"/>
      <c r="X112" s="70"/>
      <c r="AA112" s="2"/>
      <c r="AB112" s="2"/>
      <c r="AC112" s="2"/>
    </row>
    <row r="113" spans="1:34" x14ac:dyDescent="0.3">
      <c r="D113" s="91"/>
      <c r="E113" s="35"/>
      <c r="F113" s="92"/>
      <c r="G113" s="92"/>
      <c r="H113" s="35"/>
      <c r="I113" s="93"/>
      <c r="J113" s="93"/>
      <c r="K113" s="93"/>
      <c r="L113" s="93"/>
      <c r="M113" s="93"/>
      <c r="N113" s="93"/>
      <c r="O113" s="93"/>
      <c r="P113" s="93"/>
      <c r="Q113" s="93"/>
      <c r="R113" s="70"/>
      <c r="S113" s="70"/>
      <c r="U113" s="70"/>
      <c r="V113" s="70"/>
      <c r="W113" s="70"/>
      <c r="X113" s="70"/>
      <c r="AA113" s="2"/>
      <c r="AB113" s="2"/>
      <c r="AC113" s="2"/>
    </row>
    <row r="114" spans="1:34" x14ac:dyDescent="0.3">
      <c r="C114" s="3" t="s">
        <v>53</v>
      </c>
      <c r="E114" s="7"/>
      <c r="F114" s="4"/>
      <c r="Q114" s="24"/>
      <c r="Y114" s="3" t="s">
        <v>63</v>
      </c>
      <c r="Z114" s="3"/>
      <c r="AA114" s="3"/>
      <c r="AB114" s="3"/>
      <c r="AC114" s="3"/>
    </row>
    <row r="115" spans="1:34" ht="54" x14ac:dyDescent="0.3">
      <c r="A115" s="79" t="s">
        <v>54</v>
      </c>
      <c r="B115" s="79" t="s">
        <v>55</v>
      </c>
      <c r="C115" s="8" t="s">
        <v>34</v>
      </c>
      <c r="D115" s="8" t="s">
        <v>33</v>
      </c>
      <c r="E115" s="8" t="s">
        <v>18</v>
      </c>
      <c r="F115" s="29" t="s">
        <v>19</v>
      </c>
      <c r="G115" s="29" t="s">
        <v>21</v>
      </c>
      <c r="H115" s="68" t="s">
        <v>20</v>
      </c>
      <c r="I115" s="9" t="s">
        <v>12</v>
      </c>
      <c r="J115" s="9" t="s">
        <v>0</v>
      </c>
      <c r="K115" s="128" t="s">
        <v>82</v>
      </c>
      <c r="L115" s="203" t="s">
        <v>98</v>
      </c>
      <c r="O115" s="200" t="s">
        <v>99</v>
      </c>
      <c r="P115" s="204" t="s">
        <v>100</v>
      </c>
      <c r="Q115" s="24"/>
      <c r="T115" s="2"/>
      <c r="Y115" s="8" t="s">
        <v>33</v>
      </c>
      <c r="Z115" s="171" t="s">
        <v>27</v>
      </c>
      <c r="AA115" s="171" t="s">
        <v>28</v>
      </c>
      <c r="AB115" s="171" t="s">
        <v>29</v>
      </c>
      <c r="AC115" s="172" t="s">
        <v>30</v>
      </c>
      <c r="AF115" s="255" t="s">
        <v>33</v>
      </c>
      <c r="AG115" s="256" t="s">
        <v>111</v>
      </c>
      <c r="AH115" s="257" t="s">
        <v>112</v>
      </c>
    </row>
    <row r="116" spans="1:34" x14ac:dyDescent="0.3">
      <c r="A116" s="106">
        <v>0</v>
      </c>
      <c r="B116" s="34">
        <f>F116</f>
        <v>0</v>
      </c>
      <c r="D116" s="8">
        <v>0</v>
      </c>
      <c r="E116" s="8">
        <v>269</v>
      </c>
      <c r="F116" s="8">
        <v>0</v>
      </c>
      <c r="G116" s="68">
        <v>0</v>
      </c>
      <c r="H116" s="69">
        <f>E117</f>
        <v>269</v>
      </c>
      <c r="I116" s="28">
        <f>F116/E116</f>
        <v>0</v>
      </c>
      <c r="J116" s="30">
        <f>1-I116</f>
        <v>1</v>
      </c>
      <c r="K116" s="129">
        <f>J116</f>
        <v>1</v>
      </c>
      <c r="L116" s="205">
        <f>H116/H116</f>
        <v>1</v>
      </c>
      <c r="N116" s="206" t="s">
        <v>101</v>
      </c>
      <c r="O116" s="207">
        <v>10.375656186270341</v>
      </c>
      <c r="P116" s="208">
        <v>10.240384615384615</v>
      </c>
      <c r="Q116" s="24"/>
      <c r="T116" s="18"/>
      <c r="Y116" s="65"/>
      <c r="Z116" s="173"/>
      <c r="AA116" s="173"/>
      <c r="AB116" s="173"/>
      <c r="AC116" s="174"/>
      <c r="AF116" s="34">
        <f>D116</f>
        <v>0</v>
      </c>
      <c r="AG116" s="258">
        <f>L116</f>
        <v>1</v>
      </c>
      <c r="AH116" s="259">
        <f>K116</f>
        <v>1</v>
      </c>
    </row>
    <row r="117" spans="1:34" x14ac:dyDescent="0.3">
      <c r="A117" s="106">
        <v>2</v>
      </c>
      <c r="B117" s="16">
        <f>B116+F117</f>
        <v>24</v>
      </c>
      <c r="C117" s="58">
        <f>D116</f>
        <v>0</v>
      </c>
      <c r="D117" s="37">
        <v>3</v>
      </c>
      <c r="E117" s="11">
        <v>269</v>
      </c>
      <c r="F117" s="74">
        <f>E117-H117-G117</f>
        <v>24</v>
      </c>
      <c r="G117" s="107">
        <f>A117-A116</f>
        <v>2</v>
      </c>
      <c r="H117" s="69">
        <f t="shared" ref="H117:H125" si="108">E118</f>
        <v>243</v>
      </c>
      <c r="I117" s="12">
        <f>F117/E117</f>
        <v>8.9219330855018583E-2</v>
      </c>
      <c r="J117" s="30">
        <f>1-I117</f>
        <v>0.91078066914498146</v>
      </c>
      <c r="K117" s="130">
        <f>J117*K116</f>
        <v>0.91078066914498146</v>
      </c>
      <c r="L117" s="205">
        <f>H117/H116</f>
        <v>0.90334572490706322</v>
      </c>
      <c r="N117" s="206"/>
      <c r="O117" s="209"/>
      <c r="P117" s="210"/>
      <c r="Q117" s="24"/>
      <c r="Y117" s="13">
        <f t="shared" ref="Y117:Y126" si="109">D117</f>
        <v>3</v>
      </c>
      <c r="Z117" s="175">
        <f>K117*(D117-D116)</f>
        <v>2.7323420074349443</v>
      </c>
      <c r="AA117" s="175">
        <f>(K116-K117)*(D117-D116)/2</f>
        <v>0.13382899628252781</v>
      </c>
      <c r="AB117" s="176">
        <f>SUM(Z117:AA117)</f>
        <v>2.8661710037174721</v>
      </c>
      <c r="AC117" s="177">
        <f>AB117</f>
        <v>2.8661710037174721</v>
      </c>
      <c r="AF117" s="34">
        <f t="shared" ref="AF117:AF126" si="110">D117</f>
        <v>3</v>
      </c>
      <c r="AG117" s="258">
        <f t="shared" ref="AG117:AG126" si="111">L117</f>
        <v>0.90334572490706322</v>
      </c>
      <c r="AH117" s="259">
        <f t="shared" ref="AH117:AH126" si="112">K117</f>
        <v>0.91078066914498146</v>
      </c>
    </row>
    <row r="118" spans="1:34" x14ac:dyDescent="0.3">
      <c r="A118" s="106">
        <v>4</v>
      </c>
      <c r="B118" s="16">
        <f t="shared" ref="B118:B126" si="113">B117+F118</f>
        <v>53</v>
      </c>
      <c r="C118" s="58">
        <f t="shared" ref="C118:C126" si="114">D117</f>
        <v>3</v>
      </c>
      <c r="D118" s="37">
        <v>6</v>
      </c>
      <c r="E118" s="11">
        <v>243</v>
      </c>
      <c r="F118" s="74">
        <f t="shared" ref="F118:F126" si="115">E118-H118-G118</f>
        <v>29</v>
      </c>
      <c r="G118" s="107">
        <f t="shared" ref="G118:G126" si="116">A118-A117</f>
        <v>2</v>
      </c>
      <c r="H118" s="69">
        <f t="shared" si="108"/>
        <v>212</v>
      </c>
      <c r="I118" s="103">
        <f t="shared" ref="I118:I126" si="117">F118/E118</f>
        <v>0.11934156378600823</v>
      </c>
      <c r="J118" s="104">
        <f t="shared" ref="J118:J126" si="118">1-I118</f>
        <v>0.88065843621399176</v>
      </c>
      <c r="K118" s="132">
        <f>J118*K117</f>
        <v>0.8020866798231524</v>
      </c>
      <c r="L118" s="205">
        <f>H118/H116</f>
        <v>0.78810408921933084</v>
      </c>
      <c r="N118" s="206" t="s">
        <v>102</v>
      </c>
      <c r="O118" s="211">
        <v>132.15529277131409</v>
      </c>
      <c r="P118" s="212">
        <v>134.5</v>
      </c>
      <c r="Q118" s="24"/>
      <c r="Y118" s="13">
        <f t="shared" si="109"/>
        <v>6</v>
      </c>
      <c r="Z118" s="175">
        <f t="shared" ref="Z118:Z126" si="119">K118*(D118-D117)</f>
        <v>2.4062600394694571</v>
      </c>
      <c r="AA118" s="175">
        <f t="shared" ref="AA118:AA126" si="120">(K117-K118)*(D118-D117)/2</f>
        <v>0.16304098398274358</v>
      </c>
      <c r="AB118" s="176">
        <f t="shared" ref="AB118:AB126" si="121">SUM(Z118:AA118)</f>
        <v>2.5693010234522005</v>
      </c>
      <c r="AC118" s="177">
        <f>AB118+AC117</f>
        <v>5.4354720271696726</v>
      </c>
      <c r="AF118" s="34">
        <f t="shared" si="110"/>
        <v>6</v>
      </c>
      <c r="AG118" s="258">
        <f t="shared" si="111"/>
        <v>0.78810408921933084</v>
      </c>
      <c r="AH118" s="259">
        <f t="shared" si="112"/>
        <v>0.8020866798231524</v>
      </c>
    </row>
    <row r="119" spans="1:34" x14ac:dyDescent="0.3">
      <c r="A119" s="106">
        <v>4</v>
      </c>
      <c r="B119" s="16">
        <f t="shared" si="113"/>
        <v>109</v>
      </c>
      <c r="C119" s="58">
        <f t="shared" si="114"/>
        <v>6</v>
      </c>
      <c r="D119" s="89">
        <v>9</v>
      </c>
      <c r="E119" s="11">
        <v>212</v>
      </c>
      <c r="F119" s="74">
        <f t="shared" si="115"/>
        <v>56</v>
      </c>
      <c r="G119" s="107">
        <f t="shared" si="116"/>
        <v>0</v>
      </c>
      <c r="H119" s="90">
        <f t="shared" si="108"/>
        <v>156</v>
      </c>
      <c r="I119" s="12">
        <f t="shared" si="117"/>
        <v>0.26415094339622641</v>
      </c>
      <c r="J119" s="30">
        <f t="shared" si="118"/>
        <v>0.73584905660377364</v>
      </c>
      <c r="K119" s="131">
        <f t="shared" ref="K119:K126" si="122">J119*K118</f>
        <v>0.59021472666231978</v>
      </c>
      <c r="L119" s="205">
        <f>H119/H116</f>
        <v>0.5799256505576208</v>
      </c>
      <c r="N119" s="206" t="s">
        <v>103</v>
      </c>
      <c r="O119" s="213">
        <v>0.49128361625023825</v>
      </c>
      <c r="P119" s="214">
        <v>0.5</v>
      </c>
      <c r="Q119" s="24"/>
      <c r="Y119" s="13">
        <f t="shared" si="109"/>
        <v>9</v>
      </c>
      <c r="Z119" s="175">
        <f t="shared" si="119"/>
        <v>1.7706441799869594</v>
      </c>
      <c r="AA119" s="175">
        <f t="shared" si="120"/>
        <v>0.31780792974124894</v>
      </c>
      <c r="AB119" s="176">
        <f t="shared" si="121"/>
        <v>2.0884521097282085</v>
      </c>
      <c r="AC119" s="177">
        <f t="shared" ref="AC119:AC126" si="123">AB119+AC118</f>
        <v>7.5239241368978806</v>
      </c>
      <c r="AF119" s="34">
        <f t="shared" si="110"/>
        <v>9</v>
      </c>
      <c r="AG119" s="258">
        <f t="shared" si="111"/>
        <v>0.5799256505576208</v>
      </c>
      <c r="AH119" s="259">
        <f t="shared" si="112"/>
        <v>0.59021472666231978</v>
      </c>
    </row>
    <row r="120" spans="1:34" x14ac:dyDescent="0.3">
      <c r="A120" s="106">
        <v>4</v>
      </c>
      <c r="B120" s="16">
        <f t="shared" si="113"/>
        <v>161</v>
      </c>
      <c r="C120" s="58">
        <f t="shared" si="114"/>
        <v>9</v>
      </c>
      <c r="D120" s="89">
        <v>12</v>
      </c>
      <c r="E120" s="11">
        <v>156</v>
      </c>
      <c r="F120" s="74">
        <f t="shared" si="115"/>
        <v>52</v>
      </c>
      <c r="G120" s="107">
        <f t="shared" si="116"/>
        <v>0</v>
      </c>
      <c r="H120" s="90">
        <f t="shared" si="108"/>
        <v>104</v>
      </c>
      <c r="I120" s="12">
        <f t="shared" si="117"/>
        <v>0.33333333333333331</v>
      </c>
      <c r="J120" s="30">
        <f t="shared" si="118"/>
        <v>0.66666666666666674</v>
      </c>
      <c r="K120" s="131">
        <f t="shared" si="122"/>
        <v>0.39347648444154654</v>
      </c>
      <c r="L120" s="205">
        <f>H120/H116</f>
        <v>0.38661710037174724</v>
      </c>
      <c r="Q120" s="24"/>
      <c r="Y120" s="13">
        <f t="shared" si="109"/>
        <v>12</v>
      </c>
      <c r="Z120" s="175">
        <f t="shared" si="119"/>
        <v>1.1804294533246396</v>
      </c>
      <c r="AA120" s="175">
        <f t="shared" si="120"/>
        <v>0.29510736333115983</v>
      </c>
      <c r="AB120" s="176">
        <f t="shared" si="121"/>
        <v>1.4755368166557994</v>
      </c>
      <c r="AC120" s="177">
        <f t="shared" si="123"/>
        <v>8.9994609535536796</v>
      </c>
      <c r="AF120" s="34">
        <f t="shared" si="110"/>
        <v>12</v>
      </c>
      <c r="AG120" s="258">
        <f t="shared" si="111"/>
        <v>0.38661710037174724</v>
      </c>
      <c r="AH120" s="259">
        <f t="shared" si="112"/>
        <v>0.39347648444154654</v>
      </c>
    </row>
    <row r="121" spans="1:34" x14ac:dyDescent="0.3">
      <c r="A121" s="106">
        <v>5</v>
      </c>
      <c r="B121" s="16">
        <f t="shared" si="113"/>
        <v>182</v>
      </c>
      <c r="C121" s="58">
        <f t="shared" si="114"/>
        <v>12</v>
      </c>
      <c r="D121" s="37">
        <v>15</v>
      </c>
      <c r="E121" s="11">
        <v>104</v>
      </c>
      <c r="F121" s="74">
        <f t="shared" si="115"/>
        <v>21</v>
      </c>
      <c r="G121" s="107">
        <f t="shared" si="116"/>
        <v>1</v>
      </c>
      <c r="H121" s="69">
        <f t="shared" si="108"/>
        <v>82</v>
      </c>
      <c r="I121" s="103">
        <f t="shared" si="117"/>
        <v>0.20192307692307693</v>
      </c>
      <c r="J121" s="104">
        <f t="shared" si="118"/>
        <v>0.79807692307692313</v>
      </c>
      <c r="K121" s="132">
        <f t="shared" si="122"/>
        <v>0.31402450200623427</v>
      </c>
      <c r="L121" s="205">
        <f>H121/H116</f>
        <v>0.30483271375464682</v>
      </c>
      <c r="Q121" s="24"/>
      <c r="Y121" s="13">
        <f t="shared" si="109"/>
        <v>15</v>
      </c>
      <c r="Z121" s="175">
        <f t="shared" si="119"/>
        <v>0.94207350601870288</v>
      </c>
      <c r="AA121" s="175">
        <f t="shared" si="120"/>
        <v>0.11917797365296839</v>
      </c>
      <c r="AB121" s="176">
        <f t="shared" si="121"/>
        <v>1.0612514796716712</v>
      </c>
      <c r="AC121" s="177">
        <f t="shared" si="123"/>
        <v>10.060712433225351</v>
      </c>
      <c r="AF121" s="34">
        <f t="shared" si="110"/>
        <v>15</v>
      </c>
      <c r="AG121" s="258">
        <f t="shared" si="111"/>
        <v>0.30483271375464682</v>
      </c>
      <c r="AH121" s="259">
        <f t="shared" si="112"/>
        <v>0.31402450200623427</v>
      </c>
    </row>
    <row r="122" spans="1:34" x14ac:dyDescent="0.3">
      <c r="A122" s="106">
        <v>6</v>
      </c>
      <c r="B122" s="16">
        <f t="shared" si="113"/>
        <v>199</v>
      </c>
      <c r="C122" s="58">
        <f t="shared" si="114"/>
        <v>15</v>
      </c>
      <c r="D122" s="37">
        <v>18</v>
      </c>
      <c r="E122" s="11">
        <v>82</v>
      </c>
      <c r="F122" s="74">
        <f t="shared" si="115"/>
        <v>17</v>
      </c>
      <c r="G122" s="107">
        <f t="shared" si="116"/>
        <v>1</v>
      </c>
      <c r="H122" s="69">
        <f t="shared" si="108"/>
        <v>64</v>
      </c>
      <c r="I122" s="12">
        <f t="shared" si="117"/>
        <v>0.2073170731707317</v>
      </c>
      <c r="J122" s="30">
        <f t="shared" si="118"/>
        <v>0.79268292682926833</v>
      </c>
      <c r="K122" s="130">
        <f t="shared" si="122"/>
        <v>0.24892186134640523</v>
      </c>
      <c r="L122" s="205">
        <f>H122/H116</f>
        <v>0.23791821561338289</v>
      </c>
      <c r="Q122" s="24"/>
      <c r="Y122" s="13">
        <f t="shared" si="109"/>
        <v>18</v>
      </c>
      <c r="Z122" s="175">
        <f t="shared" si="119"/>
        <v>0.74676558403921567</v>
      </c>
      <c r="AA122" s="175">
        <f t="shared" si="120"/>
        <v>9.7653960989743563E-2</v>
      </c>
      <c r="AB122" s="176">
        <f t="shared" si="121"/>
        <v>0.84441954502895922</v>
      </c>
      <c r="AC122" s="177">
        <f t="shared" si="123"/>
        <v>10.90513197825431</v>
      </c>
      <c r="AF122" s="34">
        <f t="shared" si="110"/>
        <v>18</v>
      </c>
      <c r="AG122" s="258">
        <f t="shared" si="111"/>
        <v>0.23791821561338289</v>
      </c>
      <c r="AH122" s="259">
        <f t="shared" si="112"/>
        <v>0.24892186134640523</v>
      </c>
    </row>
    <row r="123" spans="1:34" x14ac:dyDescent="0.3">
      <c r="A123" s="106">
        <v>9</v>
      </c>
      <c r="B123" s="16">
        <f t="shared" si="113"/>
        <v>212</v>
      </c>
      <c r="C123" s="58">
        <f t="shared" si="114"/>
        <v>18</v>
      </c>
      <c r="D123" s="37">
        <v>21</v>
      </c>
      <c r="E123" s="11">
        <v>64</v>
      </c>
      <c r="F123" s="74">
        <f t="shared" si="115"/>
        <v>13</v>
      </c>
      <c r="G123" s="107">
        <f t="shared" si="116"/>
        <v>3</v>
      </c>
      <c r="H123" s="69">
        <f t="shared" si="108"/>
        <v>48</v>
      </c>
      <c r="I123" s="12">
        <f t="shared" si="117"/>
        <v>0.203125</v>
      </c>
      <c r="J123" s="30">
        <f t="shared" si="118"/>
        <v>0.796875</v>
      </c>
      <c r="K123" s="130">
        <f t="shared" si="122"/>
        <v>0.19835960826041668</v>
      </c>
      <c r="L123" s="205">
        <f>H123/H116</f>
        <v>0.17843866171003717</v>
      </c>
      <c r="Q123" s="24"/>
      <c r="Y123" s="13">
        <f t="shared" si="109"/>
        <v>21</v>
      </c>
      <c r="Z123" s="175">
        <f t="shared" si="119"/>
        <v>0.59507882478125007</v>
      </c>
      <c r="AA123" s="175">
        <f t="shared" si="120"/>
        <v>7.5843379628982827E-2</v>
      </c>
      <c r="AB123" s="176">
        <f t="shared" si="121"/>
        <v>0.67092220441023287</v>
      </c>
      <c r="AC123" s="177">
        <f t="shared" si="123"/>
        <v>11.576054182664544</v>
      </c>
      <c r="AF123" s="34">
        <f t="shared" si="110"/>
        <v>21</v>
      </c>
      <c r="AG123" s="258">
        <f t="shared" si="111"/>
        <v>0.17843866171003717</v>
      </c>
      <c r="AH123" s="259">
        <f t="shared" si="112"/>
        <v>0.19835960826041668</v>
      </c>
    </row>
    <row r="124" spans="1:34" x14ac:dyDescent="0.3">
      <c r="A124" s="106">
        <v>22</v>
      </c>
      <c r="B124" s="16">
        <f t="shared" si="113"/>
        <v>223</v>
      </c>
      <c r="C124" s="58">
        <f t="shared" si="114"/>
        <v>21</v>
      </c>
      <c r="D124" s="37">
        <v>24</v>
      </c>
      <c r="E124" s="11">
        <v>48</v>
      </c>
      <c r="F124" s="74">
        <f t="shared" si="115"/>
        <v>11</v>
      </c>
      <c r="G124" s="107">
        <f t="shared" si="116"/>
        <v>13</v>
      </c>
      <c r="H124" s="69">
        <f t="shared" si="108"/>
        <v>24</v>
      </c>
      <c r="I124" s="12">
        <f t="shared" si="117"/>
        <v>0.22916666666666666</v>
      </c>
      <c r="J124" s="30">
        <f t="shared" si="118"/>
        <v>0.77083333333333337</v>
      </c>
      <c r="K124" s="130">
        <f t="shared" si="122"/>
        <v>0.15290219803407121</v>
      </c>
      <c r="L124" s="205">
        <f>H124/H116</f>
        <v>8.9219330855018583E-2</v>
      </c>
      <c r="Q124" s="24"/>
      <c r="Y124" s="13">
        <f t="shared" si="109"/>
        <v>24</v>
      </c>
      <c r="Z124" s="175">
        <f t="shared" si="119"/>
        <v>0.45870659410221359</v>
      </c>
      <c r="AA124" s="175">
        <f t="shared" si="120"/>
        <v>6.8186115339518211E-2</v>
      </c>
      <c r="AB124" s="176">
        <f t="shared" si="121"/>
        <v>0.52689270944173183</v>
      </c>
      <c r="AC124" s="177">
        <f t="shared" si="123"/>
        <v>12.102946892106276</v>
      </c>
      <c r="AF124" s="34">
        <f t="shared" si="110"/>
        <v>24</v>
      </c>
      <c r="AG124" s="258">
        <f t="shared" si="111"/>
        <v>8.9219330855018583E-2</v>
      </c>
      <c r="AH124" s="259">
        <f t="shared" si="112"/>
        <v>0.15290219803407121</v>
      </c>
    </row>
    <row r="125" spans="1:34" x14ac:dyDescent="0.3">
      <c r="A125" s="106">
        <v>31</v>
      </c>
      <c r="B125" s="16">
        <f t="shared" si="113"/>
        <v>230</v>
      </c>
      <c r="C125" s="58">
        <f t="shared" si="114"/>
        <v>24</v>
      </c>
      <c r="D125" s="37">
        <v>27</v>
      </c>
      <c r="E125" s="11">
        <v>24</v>
      </c>
      <c r="F125" s="74">
        <f t="shared" si="115"/>
        <v>7</v>
      </c>
      <c r="G125" s="107">
        <f t="shared" si="116"/>
        <v>9</v>
      </c>
      <c r="H125" s="69">
        <f t="shared" si="108"/>
        <v>8</v>
      </c>
      <c r="I125" s="12">
        <f t="shared" si="117"/>
        <v>0.29166666666666669</v>
      </c>
      <c r="J125" s="30">
        <f t="shared" si="118"/>
        <v>0.70833333333333326</v>
      </c>
      <c r="K125" s="130">
        <f t="shared" si="122"/>
        <v>0.1083057236074671</v>
      </c>
      <c r="L125" s="205">
        <f>H125/H116</f>
        <v>2.9739776951672861E-2</v>
      </c>
      <c r="Q125" s="24"/>
      <c r="Y125" s="13">
        <f t="shared" si="109"/>
        <v>27</v>
      </c>
      <c r="Z125" s="175">
        <f t="shared" si="119"/>
        <v>0.32491717082240129</v>
      </c>
      <c r="AA125" s="175">
        <f t="shared" si="120"/>
        <v>6.6894711639906165E-2</v>
      </c>
      <c r="AB125" s="176">
        <f t="shared" si="121"/>
        <v>0.39181188246230747</v>
      </c>
      <c r="AC125" s="177">
        <f t="shared" si="123"/>
        <v>12.494758774568584</v>
      </c>
      <c r="AF125" s="34">
        <f t="shared" si="110"/>
        <v>27</v>
      </c>
      <c r="AG125" s="258">
        <f t="shared" si="111"/>
        <v>2.9739776951672861E-2</v>
      </c>
      <c r="AH125" s="259">
        <f t="shared" si="112"/>
        <v>0.1083057236074671</v>
      </c>
    </row>
    <row r="126" spans="1:34" x14ac:dyDescent="0.3">
      <c r="A126" s="106">
        <v>38</v>
      </c>
      <c r="B126" s="16">
        <f t="shared" si="113"/>
        <v>231</v>
      </c>
      <c r="C126" s="58">
        <f t="shared" si="114"/>
        <v>27</v>
      </c>
      <c r="D126" s="37">
        <v>30</v>
      </c>
      <c r="E126" s="11">
        <v>8</v>
      </c>
      <c r="F126" s="74">
        <f t="shared" si="115"/>
        <v>1</v>
      </c>
      <c r="G126" s="107">
        <f t="shared" si="116"/>
        <v>7</v>
      </c>
      <c r="H126" s="75">
        <v>0</v>
      </c>
      <c r="I126" s="12">
        <f t="shared" si="117"/>
        <v>0.125</v>
      </c>
      <c r="J126" s="30">
        <f t="shared" si="118"/>
        <v>0.875</v>
      </c>
      <c r="K126" s="130">
        <f t="shared" si="122"/>
        <v>9.4767508156533703E-2</v>
      </c>
      <c r="L126" s="205">
        <f>H126/H116</f>
        <v>0</v>
      </c>
      <c r="Q126" s="24"/>
      <c r="Y126" s="13">
        <f t="shared" si="109"/>
        <v>30</v>
      </c>
      <c r="Z126" s="175">
        <f t="shared" si="119"/>
        <v>0.28430252446960114</v>
      </c>
      <c r="AA126" s="175">
        <f t="shared" si="120"/>
        <v>2.0307323176400091E-2</v>
      </c>
      <c r="AB126" s="176">
        <f t="shared" si="121"/>
        <v>0.30460984764600124</v>
      </c>
      <c r="AC126" s="177">
        <f t="shared" si="123"/>
        <v>12.799368622214585</v>
      </c>
      <c r="AF126" s="34">
        <f t="shared" si="110"/>
        <v>30</v>
      </c>
      <c r="AG126" s="258">
        <f t="shared" si="111"/>
        <v>0</v>
      </c>
      <c r="AH126" s="259">
        <f t="shared" si="112"/>
        <v>9.4767508156533703E-2</v>
      </c>
    </row>
    <row r="127" spans="1:34" x14ac:dyDescent="0.3">
      <c r="D127" s="16"/>
      <c r="E127" s="16"/>
      <c r="F127" s="17"/>
      <c r="G127" s="17"/>
      <c r="H127" s="16"/>
      <c r="I127" s="18"/>
      <c r="J127" s="19"/>
      <c r="K127" s="19"/>
      <c r="L127" s="19"/>
      <c r="M127" s="20"/>
      <c r="N127" s="20"/>
      <c r="O127" s="20"/>
      <c r="P127" s="20"/>
      <c r="Q127" s="19"/>
      <c r="AA127" s="2"/>
      <c r="AB127" s="2"/>
      <c r="AC127" s="2"/>
    </row>
    <row r="128" spans="1:34" x14ac:dyDescent="0.3">
      <c r="D128" s="21"/>
      <c r="E128" s="22" t="s">
        <v>3</v>
      </c>
      <c r="F128" s="38">
        <f>SUM(F117:F126)</f>
        <v>231</v>
      </c>
      <c r="G128" s="38">
        <f>SUM(G117:G126)</f>
        <v>38</v>
      </c>
      <c r="H128" s="38">
        <f>H126</f>
        <v>0</v>
      </c>
      <c r="I128" s="18"/>
      <c r="J128" s="19"/>
      <c r="K128" s="19"/>
      <c r="L128" s="19"/>
      <c r="M128" s="20"/>
      <c r="N128" s="20"/>
      <c r="O128" s="20"/>
      <c r="P128" s="25"/>
      <c r="Q128" s="19"/>
      <c r="T128" s="220"/>
      <c r="W128" s="1"/>
      <c r="X128" s="1"/>
      <c r="AA128" s="2"/>
      <c r="AB128" s="2"/>
      <c r="AC128" s="2"/>
    </row>
    <row r="129" spans="1:29" x14ac:dyDescent="0.3">
      <c r="D129" s="21"/>
      <c r="E129" s="97"/>
      <c r="F129" s="252">
        <f>F128/E116</f>
        <v>0.85873605947955389</v>
      </c>
      <c r="G129" s="253">
        <f>G128/E116</f>
        <v>0.14126394052044611</v>
      </c>
      <c r="H129" s="254">
        <f>H128/E116</f>
        <v>0</v>
      </c>
      <c r="I129" s="18"/>
      <c r="K129" s="223" t="s">
        <v>105</v>
      </c>
      <c r="L129" s="224">
        <f>R133</f>
        <v>10.375656186270341</v>
      </c>
      <c r="M129" s="18" t="s">
        <v>49</v>
      </c>
      <c r="N129" s="18"/>
      <c r="O129" s="225">
        <f>R135</f>
        <v>132.15529277131409</v>
      </c>
      <c r="P129" s="1" t="s">
        <v>106</v>
      </c>
      <c r="R129" s="226"/>
      <c r="S129" s="1"/>
      <c r="T129" s="219">
        <f>R136</f>
        <v>0.49128361625023825</v>
      </c>
      <c r="U129" s="1" t="s">
        <v>48</v>
      </c>
      <c r="V129" s="1"/>
      <c r="W129" s="1"/>
      <c r="X129" s="1"/>
      <c r="AA129" s="2"/>
      <c r="AB129" s="2"/>
      <c r="AC129" s="2"/>
    </row>
    <row r="130" spans="1:29" ht="13.5" thickBot="1" x14ac:dyDescent="0.35">
      <c r="A130" s="35"/>
      <c r="B130" s="35"/>
      <c r="C130" s="35"/>
      <c r="D130" s="91"/>
      <c r="E130" s="100"/>
      <c r="F130" s="92"/>
      <c r="G130" s="92"/>
      <c r="H130" s="101"/>
      <c r="I130" s="93"/>
      <c r="J130" s="18"/>
      <c r="K130" s="18"/>
      <c r="L130" s="18"/>
      <c r="M130" s="18"/>
      <c r="N130" s="18"/>
      <c r="O130" s="18"/>
      <c r="P130" s="18"/>
      <c r="Q130" s="18"/>
      <c r="R130" s="18"/>
      <c r="S130" s="18"/>
      <c r="T130" s="18"/>
      <c r="U130" s="1"/>
      <c r="V130" s="1"/>
      <c r="W130" s="1"/>
      <c r="X130" s="35"/>
      <c r="Y130" s="70"/>
      <c r="Z130" s="70"/>
      <c r="AA130" s="70"/>
      <c r="AB130" s="70"/>
      <c r="AC130" s="70"/>
    </row>
    <row r="131" spans="1:29" ht="13.5" x14ac:dyDescent="0.35">
      <c r="D131" s="91">
        <v>0</v>
      </c>
      <c r="E131" s="111" t="s">
        <v>45</v>
      </c>
      <c r="F131" s="202" t="s">
        <v>46</v>
      </c>
      <c r="G131" s="112" t="s">
        <v>56</v>
      </c>
      <c r="H131" s="93"/>
      <c r="K131" s="227" t="s">
        <v>52</v>
      </c>
      <c r="L131" s="228"/>
      <c r="M131" s="228"/>
      <c r="N131" s="228"/>
      <c r="O131" s="228"/>
      <c r="P131" s="228"/>
      <c r="Q131" s="229"/>
      <c r="R131" s="229"/>
      <c r="S131" s="230"/>
      <c r="U131" s="1"/>
      <c r="V131" s="1"/>
      <c r="W131" s="1"/>
      <c r="X131" s="1"/>
      <c r="AA131" s="2"/>
      <c r="AB131" s="2"/>
      <c r="AC131" s="2"/>
    </row>
    <row r="132" spans="1:29" x14ac:dyDescent="0.3">
      <c r="D132" s="37">
        <v>3</v>
      </c>
      <c r="E132" s="94">
        <f t="shared" ref="E132" si="124">AVERAGE(H116:H117)</f>
        <v>256</v>
      </c>
      <c r="F132" s="94">
        <f>E132*(D132-D131)</f>
        <v>768</v>
      </c>
      <c r="G132" s="99">
        <f>F132/E116</f>
        <v>2.8550185873605947</v>
      </c>
      <c r="K132" s="231" t="s">
        <v>107</v>
      </c>
      <c r="L132" s="232">
        <f>K119</f>
        <v>0.59021472666231978</v>
      </c>
      <c r="M132" s="232">
        <f>K120</f>
        <v>0.39347648444154654</v>
      </c>
      <c r="N132" s="233">
        <f>L132-M132</f>
        <v>0.19673824222077324</v>
      </c>
      <c r="O132" s="275">
        <f>C123-C122</f>
        <v>3</v>
      </c>
      <c r="P132" s="276"/>
      <c r="Q132" s="276" t="s">
        <v>108</v>
      </c>
      <c r="R132" s="235">
        <f>D119</f>
        <v>9</v>
      </c>
      <c r="S132" s="236"/>
      <c r="U132" s="1"/>
      <c r="V132" s="1"/>
      <c r="W132" s="1"/>
      <c r="X132" s="1"/>
      <c r="AA132" s="2"/>
      <c r="AB132" s="2"/>
      <c r="AC132" s="2"/>
    </row>
    <row r="133" spans="1:29" x14ac:dyDescent="0.3">
      <c r="D133" s="37">
        <v>6</v>
      </c>
      <c r="E133" s="94">
        <f>AVERAGE(H117:H118)</f>
        <v>227.5</v>
      </c>
      <c r="F133" s="94">
        <f t="shared" ref="F133:F141" si="125">E133*(D133-D132)</f>
        <v>682.5</v>
      </c>
      <c r="G133" s="99">
        <f>F133/E116</f>
        <v>2.537174721189591</v>
      </c>
      <c r="H133" s="93"/>
      <c r="K133" s="237"/>
      <c r="L133" s="238">
        <f>L132</f>
        <v>0.59021472666231978</v>
      </c>
      <c r="M133" s="239">
        <v>0.5</v>
      </c>
      <c r="N133" s="233">
        <f>L133-M133</f>
        <v>9.0214726662319777E-2</v>
      </c>
      <c r="O133" s="277">
        <f>N133*O132/N132</f>
        <v>1.3756561862703403</v>
      </c>
      <c r="P133" s="276"/>
      <c r="Q133" s="276" t="s">
        <v>101</v>
      </c>
      <c r="R133" s="208">
        <f>R132+O133</f>
        <v>10.375656186270341</v>
      </c>
      <c r="S133" s="236" t="s">
        <v>109</v>
      </c>
      <c r="T133" s="1" t="s">
        <v>47</v>
      </c>
      <c r="U133" s="1"/>
      <c r="V133" s="1"/>
      <c r="W133" s="1"/>
      <c r="X133" s="1"/>
      <c r="AA133" s="2"/>
      <c r="AB133" s="2"/>
      <c r="AC133" s="2"/>
    </row>
    <row r="134" spans="1:29" x14ac:dyDescent="0.3">
      <c r="D134" s="89">
        <v>9</v>
      </c>
      <c r="E134" s="94">
        <f t="shared" ref="E134:E141" si="126">AVERAGE(H118:H119)</f>
        <v>184</v>
      </c>
      <c r="F134" s="94">
        <f t="shared" si="125"/>
        <v>552</v>
      </c>
      <c r="G134" s="99">
        <f>F134/E116</f>
        <v>2.0520446096654275</v>
      </c>
      <c r="H134" s="93"/>
      <c r="K134" s="237"/>
      <c r="L134" s="241"/>
      <c r="M134" s="241"/>
      <c r="N134" s="242"/>
      <c r="O134" s="278"/>
      <c r="P134" s="276"/>
      <c r="Q134" s="276"/>
      <c r="R134" s="276"/>
      <c r="S134" s="236"/>
      <c r="U134" s="1"/>
      <c r="V134" s="1"/>
      <c r="W134" s="1"/>
      <c r="X134" s="1"/>
      <c r="AA134" s="2"/>
      <c r="AB134" s="2"/>
      <c r="AC134" s="2"/>
    </row>
    <row r="135" spans="1:29" x14ac:dyDescent="0.3">
      <c r="D135" s="89">
        <v>12</v>
      </c>
      <c r="E135" s="94">
        <f t="shared" si="126"/>
        <v>130</v>
      </c>
      <c r="F135" s="94">
        <f t="shared" si="125"/>
        <v>390</v>
      </c>
      <c r="G135" s="99">
        <f>F135/E116</f>
        <v>1.449814126394052</v>
      </c>
      <c r="H135" s="93"/>
      <c r="K135" s="237" t="s">
        <v>110</v>
      </c>
      <c r="L135" s="244">
        <f>H119</f>
        <v>156</v>
      </c>
      <c r="M135" s="244">
        <f>H120</f>
        <v>104</v>
      </c>
      <c r="N135" s="245">
        <f>L135-M135</f>
        <v>52</v>
      </c>
      <c r="O135" s="275">
        <f>O132</f>
        <v>3</v>
      </c>
      <c r="P135" s="276"/>
      <c r="Q135" s="279" t="s">
        <v>102</v>
      </c>
      <c r="R135" s="246">
        <f>L135-N136</f>
        <v>132.15529277131409</v>
      </c>
      <c r="S135" s="247"/>
      <c r="U135" s="1"/>
      <c r="V135" s="1"/>
      <c r="W135" s="1"/>
      <c r="X135" s="1"/>
      <c r="AA135" s="2"/>
      <c r="AB135" s="2"/>
      <c r="AC135" s="2"/>
    </row>
    <row r="136" spans="1:29" ht="13.5" thickBot="1" x14ac:dyDescent="0.35">
      <c r="D136" s="37">
        <v>15</v>
      </c>
      <c r="E136" s="94">
        <f t="shared" si="126"/>
        <v>93</v>
      </c>
      <c r="F136" s="94">
        <f t="shared" si="125"/>
        <v>279</v>
      </c>
      <c r="G136" s="99">
        <f>F136/E116</f>
        <v>1.037174721189591</v>
      </c>
      <c r="H136" s="93"/>
      <c r="K136" s="249"/>
      <c r="L136" s="280"/>
      <c r="M136" s="280"/>
      <c r="N136" s="281">
        <f>N135*O136/O135</f>
        <v>23.844707228685895</v>
      </c>
      <c r="O136" s="282">
        <f>O133</f>
        <v>1.3756561862703403</v>
      </c>
      <c r="P136" s="250"/>
      <c r="Q136" s="283" t="s">
        <v>103</v>
      </c>
      <c r="R136" s="284">
        <f>R135/E117</f>
        <v>0.49128361625023825</v>
      </c>
      <c r="S136" s="251"/>
      <c r="U136" s="1"/>
      <c r="V136" s="1"/>
      <c r="W136" s="1"/>
      <c r="X136" s="1"/>
      <c r="AA136" s="2"/>
      <c r="AB136" s="2"/>
      <c r="AC136" s="2"/>
    </row>
    <row r="137" spans="1:29" x14ac:dyDescent="0.3">
      <c r="D137" s="37">
        <v>18</v>
      </c>
      <c r="E137" s="94">
        <f t="shared" si="126"/>
        <v>73</v>
      </c>
      <c r="F137" s="94">
        <f t="shared" si="125"/>
        <v>219</v>
      </c>
      <c r="G137" s="99">
        <f>F137/E116</f>
        <v>0.81412639405204457</v>
      </c>
      <c r="H137" s="93"/>
      <c r="R137" s="1"/>
      <c r="S137" s="1"/>
      <c r="U137" s="1"/>
      <c r="V137" s="1"/>
      <c r="W137" s="1"/>
      <c r="X137" s="1"/>
      <c r="Y137" s="1"/>
    </row>
    <row r="138" spans="1:29" x14ac:dyDescent="0.3">
      <c r="D138" s="37">
        <v>21</v>
      </c>
      <c r="E138" s="94">
        <f t="shared" si="126"/>
        <v>56</v>
      </c>
      <c r="F138" s="94">
        <f t="shared" si="125"/>
        <v>168</v>
      </c>
      <c r="G138" s="99">
        <f>F138/E116</f>
        <v>0.62453531598513012</v>
      </c>
      <c r="H138" s="93"/>
      <c r="L138" s="93"/>
      <c r="M138" s="93"/>
      <c r="N138" s="93"/>
      <c r="R138" s="1"/>
      <c r="S138" s="1"/>
      <c r="U138" s="1"/>
      <c r="V138" s="1"/>
      <c r="W138" s="1"/>
      <c r="X138" s="1"/>
      <c r="Y138" s="1"/>
    </row>
    <row r="139" spans="1:29" x14ac:dyDescent="0.3">
      <c r="D139" s="37">
        <v>24</v>
      </c>
      <c r="E139" s="94">
        <f t="shared" si="126"/>
        <v>36</v>
      </c>
      <c r="F139" s="94">
        <f t="shared" si="125"/>
        <v>108</v>
      </c>
      <c r="G139" s="99">
        <f>F139/E116</f>
        <v>0.40148698884758366</v>
      </c>
      <c r="H139" s="93"/>
      <c r="L139" s="93"/>
      <c r="M139" s="93"/>
      <c r="N139" s="93"/>
      <c r="O139" s="93"/>
      <c r="P139" s="93"/>
      <c r="Q139" s="93"/>
      <c r="R139" s="1"/>
      <c r="S139" s="1"/>
      <c r="U139" s="1"/>
      <c r="V139" s="1"/>
      <c r="W139" s="1"/>
      <c r="X139" s="1"/>
      <c r="Y139" s="1"/>
    </row>
    <row r="140" spans="1:29" x14ac:dyDescent="0.3">
      <c r="D140" s="37">
        <v>27</v>
      </c>
      <c r="E140" s="94">
        <f t="shared" si="126"/>
        <v>16</v>
      </c>
      <c r="F140" s="94">
        <f t="shared" si="125"/>
        <v>48</v>
      </c>
      <c r="G140" s="99">
        <f>F140/E116</f>
        <v>0.17843866171003717</v>
      </c>
      <c r="H140" s="93"/>
      <c r="L140" s="93"/>
      <c r="M140" s="93"/>
      <c r="N140" s="93"/>
      <c r="O140" s="93"/>
      <c r="P140" s="93"/>
      <c r="Q140" s="93"/>
      <c r="R140" s="1"/>
      <c r="S140" s="1"/>
      <c r="U140" s="1"/>
      <c r="V140" s="1"/>
      <c r="W140" s="1"/>
      <c r="X140" s="1"/>
      <c r="Y140" s="1"/>
    </row>
    <row r="141" spans="1:29" x14ac:dyDescent="0.3">
      <c r="D141" s="37">
        <v>30</v>
      </c>
      <c r="E141" s="94">
        <f t="shared" si="126"/>
        <v>4</v>
      </c>
      <c r="F141" s="94">
        <f t="shared" si="125"/>
        <v>12</v>
      </c>
      <c r="G141" s="99">
        <f>F141/E116</f>
        <v>4.4609665427509292E-2</v>
      </c>
      <c r="H141" s="93"/>
      <c r="L141" s="93"/>
      <c r="M141" s="93"/>
      <c r="N141" s="93"/>
      <c r="O141" s="93"/>
      <c r="P141" s="25"/>
      <c r="Q141" s="19"/>
      <c r="W141" s="1"/>
      <c r="X141" s="1"/>
      <c r="Y141" s="1"/>
    </row>
    <row r="142" spans="1:29" x14ac:dyDescent="0.3">
      <c r="D142" s="91"/>
      <c r="E142" s="35"/>
      <c r="F142" s="95">
        <f>SUM(F132:F141)</f>
        <v>3226.5</v>
      </c>
      <c r="G142" s="96">
        <f>SUM(G132:G141)</f>
        <v>11.994423791821561</v>
      </c>
      <c r="H142" s="93" t="s">
        <v>104</v>
      </c>
      <c r="L142" s="93"/>
      <c r="M142" s="20"/>
      <c r="N142" s="20"/>
      <c r="O142" s="20"/>
      <c r="P142" s="25"/>
      <c r="Q142" s="19"/>
      <c r="W142" s="1"/>
      <c r="X142" s="1"/>
      <c r="Y142" s="1"/>
    </row>
    <row r="143" spans="1:29" x14ac:dyDescent="0.3">
      <c r="D143" s="91"/>
      <c r="E143" s="35"/>
      <c r="F143" s="92"/>
      <c r="G143" s="92"/>
      <c r="H143" s="35"/>
      <c r="I143" s="93"/>
      <c r="L143" s="93"/>
      <c r="M143" s="20"/>
      <c r="N143" s="20"/>
      <c r="O143" s="20"/>
      <c r="P143" s="25"/>
      <c r="Q143" s="25"/>
      <c r="R143" s="25"/>
      <c r="S143" s="25"/>
      <c r="U143" s="25"/>
      <c r="V143" s="25"/>
      <c r="W143" s="25"/>
      <c r="X143" s="25"/>
      <c r="Y143" s="25"/>
      <c r="Z143" s="25"/>
      <c r="AA143" s="25"/>
      <c r="AB143" s="25"/>
      <c r="AC143" s="25"/>
    </row>
    <row r="144" spans="1:29" x14ac:dyDescent="0.3">
      <c r="D144" s="21"/>
      <c r="E144" s="97"/>
      <c r="F144" s="98"/>
      <c r="G144" s="92"/>
      <c r="H144" s="105"/>
      <c r="I144" s="18"/>
      <c r="J144" s="19"/>
      <c r="K144" s="19"/>
      <c r="L144" s="19"/>
      <c r="M144" s="20"/>
      <c r="N144" s="20"/>
      <c r="O144" s="20"/>
      <c r="P144" s="25"/>
      <c r="Q144" s="25"/>
      <c r="R144" s="25"/>
      <c r="S144" s="25"/>
      <c r="U144" s="25"/>
      <c r="V144" s="25"/>
      <c r="W144" s="25"/>
      <c r="X144" s="25"/>
      <c r="Y144" s="25"/>
      <c r="Z144" s="25"/>
      <c r="AA144" s="25"/>
      <c r="AB144" s="25"/>
      <c r="AC144" s="25"/>
    </row>
    <row r="145" spans="1:29" x14ac:dyDescent="0.3">
      <c r="D145" s="21"/>
      <c r="E145" s="97"/>
      <c r="F145" s="98"/>
      <c r="G145" s="92"/>
      <c r="H145" s="23"/>
      <c r="I145" s="18"/>
      <c r="J145" s="19"/>
      <c r="K145" s="19"/>
      <c r="L145" s="19"/>
      <c r="M145" s="20"/>
      <c r="N145" s="20"/>
      <c r="O145" s="20"/>
      <c r="P145" s="25"/>
      <c r="Q145" s="25"/>
      <c r="R145" s="25"/>
      <c r="S145" s="25"/>
      <c r="U145" s="25"/>
      <c r="V145" s="25"/>
      <c r="W145" s="25"/>
      <c r="X145" s="25"/>
      <c r="Y145" s="25"/>
      <c r="Z145" s="25"/>
      <c r="AA145" s="25"/>
      <c r="AB145" s="25"/>
      <c r="AC145" s="25"/>
    </row>
    <row r="147" spans="1:29" x14ac:dyDescent="0.3">
      <c r="A147" s="3" t="s">
        <v>51</v>
      </c>
      <c r="C147" s="3"/>
      <c r="E147" s="7"/>
      <c r="F147" s="4"/>
      <c r="Q147" s="24"/>
      <c r="Y147" s="3" t="s">
        <v>63</v>
      </c>
      <c r="Z147" s="3"/>
      <c r="AA147" s="3"/>
      <c r="AB147" s="3"/>
      <c r="AC147" s="3"/>
    </row>
    <row r="148" spans="1:29" ht="54" x14ac:dyDescent="0.3">
      <c r="A148" s="79" t="s">
        <v>54</v>
      </c>
      <c r="B148" s="79" t="s">
        <v>55</v>
      </c>
      <c r="C148" s="8" t="s">
        <v>34</v>
      </c>
      <c r="D148" s="8" t="s">
        <v>33</v>
      </c>
      <c r="E148" s="8" t="s">
        <v>18</v>
      </c>
      <c r="F148" s="29" t="s">
        <v>19</v>
      </c>
      <c r="G148" s="29" t="s">
        <v>21</v>
      </c>
      <c r="H148" s="68" t="s">
        <v>20</v>
      </c>
      <c r="I148" s="9" t="s">
        <v>12</v>
      </c>
      <c r="J148" s="9" t="s">
        <v>0</v>
      </c>
      <c r="K148" s="128" t="s">
        <v>82</v>
      </c>
      <c r="L148" s="203" t="s">
        <v>98</v>
      </c>
      <c r="O148" s="200" t="s">
        <v>99</v>
      </c>
      <c r="P148" s="204" t="s">
        <v>100</v>
      </c>
      <c r="Q148" s="24"/>
      <c r="Y148" s="8" t="s">
        <v>33</v>
      </c>
      <c r="Z148" s="171" t="s">
        <v>27</v>
      </c>
      <c r="AA148" s="171" t="s">
        <v>28</v>
      </c>
      <c r="AB148" s="171" t="s">
        <v>29</v>
      </c>
      <c r="AC148" s="172" t="s">
        <v>30</v>
      </c>
    </row>
    <row r="149" spans="1:29" x14ac:dyDescent="0.3">
      <c r="A149" s="106">
        <f t="shared" ref="A149:A159" si="127">A85+A116</f>
        <v>0</v>
      </c>
      <c r="B149" s="34">
        <f>F149</f>
        <v>0</v>
      </c>
      <c r="D149" s="8">
        <v>0</v>
      </c>
      <c r="E149" s="8">
        <f t="shared" ref="E149:E159" si="128">E85+E116</f>
        <v>537</v>
      </c>
      <c r="F149" s="8">
        <v>0</v>
      </c>
      <c r="G149" s="68">
        <v>0</v>
      </c>
      <c r="H149" s="69">
        <f>E150</f>
        <v>537</v>
      </c>
      <c r="I149" s="28">
        <f>F149/E149</f>
        <v>0</v>
      </c>
      <c r="J149" s="30">
        <f>1-I149</f>
        <v>1</v>
      </c>
      <c r="K149" s="129">
        <f>J149</f>
        <v>1</v>
      </c>
      <c r="L149" s="205">
        <f>H149/H149</f>
        <v>1</v>
      </c>
      <c r="N149" s="206" t="s">
        <v>101</v>
      </c>
      <c r="O149" s="207">
        <v>11.301003644864693</v>
      </c>
      <c r="P149" s="208">
        <v>11.174157303370787</v>
      </c>
      <c r="Q149" s="24"/>
      <c r="Y149" s="65"/>
      <c r="Z149" s="173"/>
      <c r="AA149" s="173"/>
      <c r="AB149" s="173"/>
      <c r="AC149" s="174"/>
    </row>
    <row r="150" spans="1:29" x14ac:dyDescent="0.3">
      <c r="A150" s="106">
        <f t="shared" si="127"/>
        <v>2</v>
      </c>
      <c r="B150" s="16">
        <f>B149+F150</f>
        <v>48</v>
      </c>
      <c r="C150" s="58">
        <f>D149</f>
        <v>0</v>
      </c>
      <c r="D150" s="37">
        <v>3</v>
      </c>
      <c r="E150" s="11">
        <f t="shared" si="128"/>
        <v>537</v>
      </c>
      <c r="F150" s="74">
        <f t="shared" ref="F150:F159" si="129">E150-H150-G150</f>
        <v>48</v>
      </c>
      <c r="G150" s="107">
        <f>A150-A149</f>
        <v>2</v>
      </c>
      <c r="H150" s="69">
        <f t="shared" ref="H150:H158" si="130">E151</f>
        <v>487</v>
      </c>
      <c r="I150" s="12">
        <f>F150/E150</f>
        <v>8.9385474860335198E-2</v>
      </c>
      <c r="J150" s="30">
        <f>1-I150</f>
        <v>0.91061452513966479</v>
      </c>
      <c r="K150" s="130">
        <f>J150*K149</f>
        <v>0.91061452513966479</v>
      </c>
      <c r="L150" s="205">
        <f>H150/H149</f>
        <v>0.90689013035381749</v>
      </c>
      <c r="N150" s="206"/>
      <c r="O150" s="209"/>
      <c r="P150" s="210"/>
      <c r="Q150" s="24"/>
      <c r="X150" s="15"/>
      <c r="Y150" s="13">
        <f t="shared" ref="Y150:Y159" si="131">D150</f>
        <v>3</v>
      </c>
      <c r="Z150" s="175">
        <f>K150*(D150-D149)</f>
        <v>2.7318435754189943</v>
      </c>
      <c r="AA150" s="175">
        <f>(K149-K150)*(D150-D149)/2</f>
        <v>0.13407821229050282</v>
      </c>
      <c r="AB150" s="176">
        <f>SUM(Z150:AA150)</f>
        <v>2.8659217877094969</v>
      </c>
      <c r="AC150" s="177">
        <f>AB150</f>
        <v>2.8659217877094969</v>
      </c>
    </row>
    <row r="151" spans="1:29" x14ac:dyDescent="0.3">
      <c r="A151" s="106">
        <f t="shared" si="127"/>
        <v>5</v>
      </c>
      <c r="B151" s="16">
        <f t="shared" ref="B151:B159" si="132">B150+F151</f>
        <v>106</v>
      </c>
      <c r="C151" s="58">
        <f t="shared" ref="C151:C159" si="133">D150</f>
        <v>3</v>
      </c>
      <c r="D151" s="37">
        <v>6</v>
      </c>
      <c r="E151" s="11">
        <f t="shared" si="128"/>
        <v>487</v>
      </c>
      <c r="F151" s="74">
        <f t="shared" si="129"/>
        <v>58</v>
      </c>
      <c r="G151" s="107">
        <f t="shared" ref="G151:G159" si="134">A151-A150</f>
        <v>3</v>
      </c>
      <c r="H151" s="69">
        <f t="shared" si="130"/>
        <v>426</v>
      </c>
      <c r="I151" s="12">
        <f t="shared" ref="I151:I159" si="135">F151/E151</f>
        <v>0.11909650924024641</v>
      </c>
      <c r="J151" s="30">
        <f t="shared" ref="J151:J159" si="136">1-I151</f>
        <v>0.8809034907597536</v>
      </c>
      <c r="K151" s="130">
        <f>J151*K150</f>
        <v>0.80216351393206609</v>
      </c>
      <c r="L151" s="205">
        <f>H151/H149</f>
        <v>0.79329608938547491</v>
      </c>
      <c r="N151" s="206" t="s">
        <v>102</v>
      </c>
      <c r="O151" s="211">
        <v>264.73689186901413</v>
      </c>
      <c r="P151" s="212">
        <v>268.5</v>
      </c>
      <c r="Q151" s="24"/>
      <c r="Y151" s="13">
        <f t="shared" si="131"/>
        <v>6</v>
      </c>
      <c r="Z151" s="175">
        <f t="shared" ref="Z151:Z159" si="137">K151*(D151-D150)</f>
        <v>2.4064905417961984</v>
      </c>
      <c r="AA151" s="175">
        <f t="shared" ref="AA151:AA159" si="138">(K150-K151)*(D151-D150)/2</f>
        <v>0.16267651681139805</v>
      </c>
      <c r="AB151" s="176">
        <f t="shared" ref="AB151:AB159" si="139">SUM(Z151:AA151)</f>
        <v>2.5691670586075963</v>
      </c>
      <c r="AC151" s="177">
        <f>AB151+AC150</f>
        <v>5.4350888463170932</v>
      </c>
    </row>
    <row r="152" spans="1:29" x14ac:dyDescent="0.3">
      <c r="A152" s="106">
        <f t="shared" si="127"/>
        <v>6</v>
      </c>
      <c r="B152" s="16">
        <f t="shared" si="132"/>
        <v>198</v>
      </c>
      <c r="C152" s="58">
        <f t="shared" si="133"/>
        <v>6</v>
      </c>
      <c r="D152" s="89">
        <v>9</v>
      </c>
      <c r="E152" s="11">
        <f t="shared" si="128"/>
        <v>426</v>
      </c>
      <c r="F152" s="74">
        <f t="shared" si="129"/>
        <v>92</v>
      </c>
      <c r="G152" s="107">
        <f t="shared" si="134"/>
        <v>1</v>
      </c>
      <c r="H152" s="90">
        <f t="shared" si="130"/>
        <v>333</v>
      </c>
      <c r="I152" s="12">
        <f t="shared" si="135"/>
        <v>0.215962441314554</v>
      </c>
      <c r="J152" s="30">
        <f t="shared" si="136"/>
        <v>0.784037558685446</v>
      </c>
      <c r="K152" s="131">
        <f t="shared" ref="K152:K159" si="140">J152*K151</f>
        <v>0.62892632312983587</v>
      </c>
      <c r="L152" s="205">
        <f>H152/H149</f>
        <v>0.62011173184357538</v>
      </c>
      <c r="N152" s="206" t="s">
        <v>103</v>
      </c>
      <c r="O152" s="213">
        <v>0.49299234984918833</v>
      </c>
      <c r="P152" s="214">
        <v>0.5</v>
      </c>
      <c r="Q152" s="24"/>
      <c r="Y152" s="13">
        <f t="shared" si="131"/>
        <v>9</v>
      </c>
      <c r="Z152" s="175">
        <f t="shared" si="137"/>
        <v>1.8867789693895076</v>
      </c>
      <c r="AA152" s="175">
        <f t="shared" si="138"/>
        <v>0.25985578620334532</v>
      </c>
      <c r="AB152" s="176">
        <f t="shared" si="139"/>
        <v>2.1466347555928529</v>
      </c>
      <c r="AC152" s="177">
        <f t="shared" ref="AC152:AC159" si="141">AB152+AC151</f>
        <v>7.5817236019099461</v>
      </c>
    </row>
    <row r="153" spans="1:29" x14ac:dyDescent="0.3">
      <c r="A153" s="106">
        <f t="shared" si="127"/>
        <v>6</v>
      </c>
      <c r="B153" s="16">
        <f t="shared" si="132"/>
        <v>287</v>
      </c>
      <c r="C153" s="58">
        <f t="shared" si="133"/>
        <v>9</v>
      </c>
      <c r="D153" s="89">
        <v>12</v>
      </c>
      <c r="E153" s="11">
        <f t="shared" si="128"/>
        <v>333</v>
      </c>
      <c r="F153" s="74">
        <f t="shared" si="129"/>
        <v>89</v>
      </c>
      <c r="G153" s="107">
        <f t="shared" si="134"/>
        <v>0</v>
      </c>
      <c r="H153" s="90">
        <f t="shared" si="130"/>
        <v>244</v>
      </c>
      <c r="I153" s="12">
        <f t="shared" si="135"/>
        <v>0.26726726726726729</v>
      </c>
      <c r="J153" s="30">
        <f t="shared" si="136"/>
        <v>0.73273273273273265</v>
      </c>
      <c r="K153" s="131">
        <f t="shared" si="140"/>
        <v>0.46083490343447431</v>
      </c>
      <c r="L153" s="205">
        <f>H153/H149</f>
        <v>0.4543761638733706</v>
      </c>
      <c r="Q153" s="24"/>
      <c r="Y153" s="13">
        <f t="shared" si="131"/>
        <v>12</v>
      </c>
      <c r="Z153" s="175">
        <f t="shared" si="137"/>
        <v>1.3825047103034229</v>
      </c>
      <c r="AA153" s="175">
        <f t="shared" si="138"/>
        <v>0.25213712954304235</v>
      </c>
      <c r="AB153" s="176">
        <f t="shared" si="139"/>
        <v>1.6346418398464653</v>
      </c>
      <c r="AC153" s="177">
        <f t="shared" si="141"/>
        <v>9.2163654417564107</v>
      </c>
    </row>
    <row r="154" spans="1:29" x14ac:dyDescent="0.3">
      <c r="A154" s="106">
        <f t="shared" si="127"/>
        <v>7</v>
      </c>
      <c r="B154" s="16">
        <f t="shared" si="132"/>
        <v>339</v>
      </c>
      <c r="C154" s="58">
        <f t="shared" si="133"/>
        <v>12</v>
      </c>
      <c r="D154" s="37">
        <v>15</v>
      </c>
      <c r="E154" s="11">
        <f t="shared" si="128"/>
        <v>244</v>
      </c>
      <c r="F154" s="74">
        <f t="shared" si="129"/>
        <v>52</v>
      </c>
      <c r="G154" s="107">
        <f t="shared" si="134"/>
        <v>1</v>
      </c>
      <c r="H154" s="69">
        <f t="shared" si="130"/>
        <v>191</v>
      </c>
      <c r="I154" s="103">
        <f t="shared" si="135"/>
        <v>0.21311475409836064</v>
      </c>
      <c r="J154" s="104">
        <f t="shared" si="136"/>
        <v>0.78688524590163933</v>
      </c>
      <c r="K154" s="132">
        <f t="shared" si="140"/>
        <v>0.36262418630909454</v>
      </c>
      <c r="L154" s="205">
        <f>H154/H149</f>
        <v>0.35567970204841715</v>
      </c>
      <c r="Q154" s="24"/>
      <c r="Y154" s="13">
        <f t="shared" si="131"/>
        <v>15</v>
      </c>
      <c r="Z154" s="175">
        <f t="shared" si="137"/>
        <v>1.0878725589272835</v>
      </c>
      <c r="AA154" s="175">
        <f t="shared" si="138"/>
        <v>0.14731607568806965</v>
      </c>
      <c r="AB154" s="176">
        <f t="shared" si="139"/>
        <v>1.2351886346153531</v>
      </c>
      <c r="AC154" s="177">
        <f t="shared" si="141"/>
        <v>10.451554076371764</v>
      </c>
    </row>
    <row r="155" spans="1:29" x14ac:dyDescent="0.3">
      <c r="A155" s="106">
        <f t="shared" si="127"/>
        <v>8</v>
      </c>
      <c r="B155" s="16">
        <f t="shared" si="132"/>
        <v>380</v>
      </c>
      <c r="C155" s="58">
        <f t="shared" si="133"/>
        <v>15</v>
      </c>
      <c r="D155" s="37">
        <v>18</v>
      </c>
      <c r="E155" s="11">
        <f t="shared" si="128"/>
        <v>191</v>
      </c>
      <c r="F155" s="74">
        <f t="shared" si="129"/>
        <v>41</v>
      </c>
      <c r="G155" s="107">
        <f t="shared" si="134"/>
        <v>1</v>
      </c>
      <c r="H155" s="69">
        <f t="shared" si="130"/>
        <v>149</v>
      </c>
      <c r="I155" s="103">
        <f t="shared" si="135"/>
        <v>0.21465968586387435</v>
      </c>
      <c r="J155" s="104">
        <f t="shared" si="136"/>
        <v>0.78534031413612571</v>
      </c>
      <c r="K155" s="132">
        <f t="shared" si="140"/>
        <v>0.28478339238934131</v>
      </c>
      <c r="L155" s="205">
        <f>H155/H149</f>
        <v>0.27746741154562382</v>
      </c>
      <c r="Q155" s="24"/>
      <c r="Y155" s="13">
        <f t="shared" si="131"/>
        <v>18</v>
      </c>
      <c r="Z155" s="175">
        <f t="shared" si="137"/>
        <v>0.85435017716802397</v>
      </c>
      <c r="AA155" s="175">
        <f t="shared" si="138"/>
        <v>0.11676119087962986</v>
      </c>
      <c r="AB155" s="176">
        <f t="shared" si="139"/>
        <v>0.97111136804765386</v>
      </c>
      <c r="AC155" s="177">
        <f t="shared" si="141"/>
        <v>11.422665444419417</v>
      </c>
    </row>
    <row r="156" spans="1:29" x14ac:dyDescent="0.3">
      <c r="A156" s="106">
        <f t="shared" si="127"/>
        <v>15</v>
      </c>
      <c r="B156" s="16">
        <f t="shared" si="132"/>
        <v>408</v>
      </c>
      <c r="C156" s="58">
        <f t="shared" si="133"/>
        <v>18</v>
      </c>
      <c r="D156" s="37">
        <v>21</v>
      </c>
      <c r="E156" s="11">
        <f t="shared" si="128"/>
        <v>149</v>
      </c>
      <c r="F156" s="74">
        <f t="shared" si="129"/>
        <v>28</v>
      </c>
      <c r="G156" s="107">
        <f t="shared" si="134"/>
        <v>7</v>
      </c>
      <c r="H156" s="69">
        <f t="shared" si="130"/>
        <v>114</v>
      </c>
      <c r="I156" s="12">
        <f t="shared" si="135"/>
        <v>0.18791946308724833</v>
      </c>
      <c r="J156" s="30">
        <f t="shared" si="136"/>
        <v>0.81208053691275173</v>
      </c>
      <c r="K156" s="130">
        <f t="shared" si="140"/>
        <v>0.23126705019537114</v>
      </c>
      <c r="L156" s="205">
        <f>H156/H149</f>
        <v>0.21229050279329609</v>
      </c>
      <c r="Q156" s="24"/>
      <c r="Y156" s="13">
        <f t="shared" si="131"/>
        <v>21</v>
      </c>
      <c r="Z156" s="175">
        <f t="shared" si="137"/>
        <v>0.69380115058611347</v>
      </c>
      <c r="AA156" s="175">
        <f t="shared" si="138"/>
        <v>8.0274513290955252E-2</v>
      </c>
      <c r="AB156" s="176">
        <f t="shared" si="139"/>
        <v>0.77407566387706872</v>
      </c>
      <c r="AC156" s="177">
        <f t="shared" si="141"/>
        <v>12.196741108296486</v>
      </c>
    </row>
    <row r="157" spans="1:29" x14ac:dyDescent="0.3">
      <c r="A157" s="106">
        <f t="shared" si="127"/>
        <v>44</v>
      </c>
      <c r="B157" s="16">
        <f t="shared" si="132"/>
        <v>428</v>
      </c>
      <c r="C157" s="58">
        <f t="shared" si="133"/>
        <v>21</v>
      </c>
      <c r="D157" s="37">
        <v>24</v>
      </c>
      <c r="E157" s="11">
        <f t="shared" si="128"/>
        <v>114</v>
      </c>
      <c r="F157" s="74">
        <f t="shared" si="129"/>
        <v>20</v>
      </c>
      <c r="G157" s="107">
        <f t="shared" si="134"/>
        <v>29</v>
      </c>
      <c r="H157" s="69">
        <f t="shared" si="130"/>
        <v>65</v>
      </c>
      <c r="I157" s="12">
        <f t="shared" si="135"/>
        <v>0.17543859649122806</v>
      </c>
      <c r="J157" s="30">
        <f t="shared" si="136"/>
        <v>0.82456140350877194</v>
      </c>
      <c r="K157" s="130">
        <f t="shared" si="140"/>
        <v>0.19069388349442884</v>
      </c>
      <c r="L157" s="205">
        <f>H157/H149</f>
        <v>0.12104283054003724</v>
      </c>
      <c r="Q157" s="24"/>
      <c r="Y157" s="13">
        <f t="shared" si="131"/>
        <v>24</v>
      </c>
      <c r="Z157" s="175">
        <f t="shared" si="137"/>
        <v>0.57208165048328652</v>
      </c>
      <c r="AA157" s="175">
        <f t="shared" si="138"/>
        <v>6.0859750051413447E-2</v>
      </c>
      <c r="AB157" s="176">
        <f t="shared" si="139"/>
        <v>0.63294140053469994</v>
      </c>
      <c r="AC157" s="177">
        <f t="shared" si="141"/>
        <v>12.829682508831185</v>
      </c>
    </row>
    <row r="158" spans="1:29" x14ac:dyDescent="0.3">
      <c r="A158" s="106">
        <f t="shared" si="127"/>
        <v>70</v>
      </c>
      <c r="B158" s="16">
        <f t="shared" si="132"/>
        <v>438</v>
      </c>
      <c r="C158" s="58">
        <f t="shared" si="133"/>
        <v>24</v>
      </c>
      <c r="D158" s="37">
        <v>27</v>
      </c>
      <c r="E158" s="11">
        <f t="shared" si="128"/>
        <v>65</v>
      </c>
      <c r="F158" s="74">
        <f t="shared" si="129"/>
        <v>10</v>
      </c>
      <c r="G158" s="107">
        <f t="shared" si="134"/>
        <v>26</v>
      </c>
      <c r="H158" s="69">
        <f t="shared" si="130"/>
        <v>29</v>
      </c>
      <c r="I158" s="12">
        <f t="shared" si="135"/>
        <v>0.15384615384615385</v>
      </c>
      <c r="J158" s="30">
        <f t="shared" si="136"/>
        <v>0.84615384615384615</v>
      </c>
      <c r="K158" s="130">
        <f t="shared" si="140"/>
        <v>0.1613563629568244</v>
      </c>
      <c r="L158" s="205">
        <f>H158/H149</f>
        <v>5.4003724394785846E-2</v>
      </c>
      <c r="Q158" s="24"/>
      <c r="Y158" s="13">
        <f t="shared" si="131"/>
        <v>27</v>
      </c>
      <c r="Z158" s="175">
        <f t="shared" si="137"/>
        <v>0.48406908887047317</v>
      </c>
      <c r="AA158" s="175">
        <f t="shared" si="138"/>
        <v>4.4006280806406659E-2</v>
      </c>
      <c r="AB158" s="176">
        <f t="shared" si="139"/>
        <v>0.52807536967687985</v>
      </c>
      <c r="AC158" s="177">
        <f t="shared" si="141"/>
        <v>13.357757878508066</v>
      </c>
    </row>
    <row r="159" spans="1:29" x14ac:dyDescent="0.3">
      <c r="A159" s="106">
        <f t="shared" si="127"/>
        <v>88</v>
      </c>
      <c r="B159" s="16">
        <f t="shared" si="132"/>
        <v>441</v>
      </c>
      <c r="C159" s="58">
        <f t="shared" si="133"/>
        <v>27</v>
      </c>
      <c r="D159" s="37">
        <v>30</v>
      </c>
      <c r="E159" s="11">
        <f t="shared" si="128"/>
        <v>29</v>
      </c>
      <c r="F159" s="74">
        <f t="shared" si="129"/>
        <v>3</v>
      </c>
      <c r="G159" s="107">
        <f t="shared" si="134"/>
        <v>18</v>
      </c>
      <c r="H159" s="75">
        <f>H95+H126</f>
        <v>8</v>
      </c>
      <c r="I159" s="12">
        <f t="shared" si="135"/>
        <v>0.10344827586206896</v>
      </c>
      <c r="J159" s="30">
        <f t="shared" si="136"/>
        <v>0.89655172413793105</v>
      </c>
      <c r="K159" s="130">
        <f t="shared" si="140"/>
        <v>0.1446643254095667</v>
      </c>
      <c r="L159" s="205">
        <f>H159/H149</f>
        <v>1.4897579143389199E-2</v>
      </c>
      <c r="Q159" s="24"/>
      <c r="Y159" s="13">
        <f t="shared" si="131"/>
        <v>30</v>
      </c>
      <c r="Z159" s="175">
        <f t="shared" si="137"/>
        <v>0.43399297622870009</v>
      </c>
      <c r="AA159" s="175">
        <f t="shared" si="138"/>
        <v>2.5038056320886556E-2</v>
      </c>
      <c r="AB159" s="176">
        <f t="shared" si="139"/>
        <v>0.45903103254958666</v>
      </c>
      <c r="AC159" s="177">
        <f t="shared" si="141"/>
        <v>13.816788911057653</v>
      </c>
    </row>
    <row r="160" spans="1:29" x14ac:dyDescent="0.3">
      <c r="D160" s="16"/>
      <c r="E160" s="16"/>
      <c r="F160" s="17"/>
      <c r="G160" s="17"/>
      <c r="H160" s="16"/>
      <c r="I160" s="18"/>
      <c r="J160" s="19"/>
      <c r="K160" s="19"/>
      <c r="L160" s="19"/>
      <c r="M160" s="20"/>
      <c r="N160" s="20"/>
      <c r="O160" s="20"/>
      <c r="P160" s="20"/>
      <c r="Q160" s="19"/>
    </row>
    <row r="161" spans="1:24" x14ac:dyDescent="0.3">
      <c r="D161" s="21"/>
      <c r="E161" s="22" t="s">
        <v>3</v>
      </c>
      <c r="F161" s="38">
        <f>SUM(F150:F159)</f>
        <v>441</v>
      </c>
      <c r="G161" s="38">
        <f>SUM(G150:G159)</f>
        <v>88</v>
      </c>
      <c r="H161" s="38">
        <f>H159</f>
        <v>8</v>
      </c>
      <c r="I161" s="18"/>
      <c r="J161" s="19"/>
      <c r="K161" s="19"/>
      <c r="L161" s="19"/>
      <c r="M161" s="19"/>
      <c r="N161" s="19"/>
      <c r="O161" s="20"/>
      <c r="P161" s="20"/>
      <c r="Q161" s="19"/>
    </row>
    <row r="162" spans="1:24" x14ac:dyDescent="0.3">
      <c r="D162" s="21"/>
      <c r="F162" s="252">
        <f>F161/E149</f>
        <v>0.82122905027932958</v>
      </c>
      <c r="G162" s="253">
        <f>G161/E149</f>
        <v>0.16387337057728119</v>
      </c>
      <c r="H162" s="254">
        <f>H161/E149</f>
        <v>1.4897579143389199E-2</v>
      </c>
      <c r="I162" s="18"/>
      <c r="K162" s="223" t="s">
        <v>105</v>
      </c>
      <c r="L162" s="224">
        <f>R166</f>
        <v>11.301003644864693</v>
      </c>
      <c r="M162" s="18" t="s">
        <v>49</v>
      </c>
      <c r="N162" s="18"/>
      <c r="O162" s="225">
        <f>R168</f>
        <v>264.73689186901413</v>
      </c>
      <c r="P162" s="1" t="s">
        <v>106</v>
      </c>
      <c r="R162" s="226"/>
      <c r="S162" s="1"/>
      <c r="T162" s="219">
        <f>R169</f>
        <v>0.49299234984918833</v>
      </c>
      <c r="U162" s="1" t="s">
        <v>48</v>
      </c>
      <c r="V162" s="1"/>
      <c r="W162" s="1"/>
    </row>
    <row r="163" spans="1:24" ht="13.5" thickBot="1" x14ac:dyDescent="0.35">
      <c r="D163" s="21"/>
      <c r="I163" s="18"/>
      <c r="J163" s="18"/>
      <c r="K163" s="18"/>
      <c r="L163" s="18"/>
      <c r="M163" s="18"/>
      <c r="N163" s="18"/>
      <c r="O163" s="18"/>
      <c r="P163" s="18"/>
      <c r="Q163" s="18"/>
      <c r="R163" s="18"/>
      <c r="S163" s="18"/>
      <c r="T163" s="18"/>
      <c r="U163" s="1"/>
      <c r="V163" s="1"/>
      <c r="W163" s="1"/>
    </row>
    <row r="164" spans="1:24" ht="13.5" x14ac:dyDescent="0.35">
      <c r="A164" s="35"/>
      <c r="B164" s="35"/>
      <c r="C164" s="35"/>
      <c r="D164" s="91">
        <v>0</v>
      </c>
      <c r="E164" s="111" t="s">
        <v>45</v>
      </c>
      <c r="F164" s="202" t="s">
        <v>46</v>
      </c>
      <c r="G164" s="112" t="s">
        <v>56</v>
      </c>
      <c r="H164" s="93"/>
      <c r="I164" s="35"/>
      <c r="K164" s="227" t="s">
        <v>52</v>
      </c>
      <c r="L164" s="228"/>
      <c r="M164" s="228"/>
      <c r="N164" s="228"/>
      <c r="O164" s="228"/>
      <c r="P164" s="228"/>
      <c r="Q164" s="229"/>
      <c r="R164" s="229"/>
      <c r="S164" s="230"/>
      <c r="U164" s="1"/>
      <c r="V164" s="1"/>
      <c r="W164" s="1"/>
      <c r="X164" s="70"/>
    </row>
    <row r="165" spans="1:24" x14ac:dyDescent="0.3">
      <c r="A165" s="35"/>
      <c r="B165" s="35"/>
      <c r="C165" s="35"/>
      <c r="D165" s="37">
        <v>3</v>
      </c>
      <c r="E165" s="94">
        <f t="shared" ref="E165" si="142">AVERAGE(H149:H150)</f>
        <v>512</v>
      </c>
      <c r="F165" s="94">
        <f>E165*(D165-D164)</f>
        <v>1536</v>
      </c>
      <c r="G165" s="99">
        <f>F165/E149</f>
        <v>2.8603351955307263</v>
      </c>
      <c r="H165" s="35"/>
      <c r="I165" s="35"/>
      <c r="K165" s="231" t="s">
        <v>107</v>
      </c>
      <c r="L165" s="232">
        <f>K152</f>
        <v>0.62892632312983587</v>
      </c>
      <c r="M165" s="232">
        <f>K153</f>
        <v>0.46083490343447431</v>
      </c>
      <c r="N165" s="233">
        <f>L165-M165</f>
        <v>0.16809141969536157</v>
      </c>
      <c r="O165" s="275">
        <f>C156-C155</f>
        <v>3</v>
      </c>
      <c r="P165" s="276"/>
      <c r="Q165" s="276" t="s">
        <v>108</v>
      </c>
      <c r="R165" s="235">
        <f>D152</f>
        <v>9</v>
      </c>
      <c r="S165" s="236"/>
      <c r="U165" s="1"/>
      <c r="V165" s="1"/>
      <c r="W165" s="1"/>
      <c r="X165" s="70"/>
    </row>
    <row r="166" spans="1:24" x14ac:dyDescent="0.3">
      <c r="A166" s="35"/>
      <c r="B166" s="35"/>
      <c r="C166" s="35"/>
      <c r="D166" s="37">
        <v>6</v>
      </c>
      <c r="E166" s="94">
        <f t="shared" ref="E166:E174" si="143">AVERAGE(H150:H151)</f>
        <v>456.5</v>
      </c>
      <c r="F166" s="94">
        <f t="shared" ref="F166:F174" si="144">E166*(D166-D165)</f>
        <v>1369.5</v>
      </c>
      <c r="G166" s="99">
        <f>F166/E149</f>
        <v>2.5502793296089385</v>
      </c>
      <c r="H166" s="93"/>
      <c r="I166" s="35"/>
      <c r="K166" s="237"/>
      <c r="L166" s="238">
        <f>L165</f>
        <v>0.62892632312983587</v>
      </c>
      <c r="M166" s="239">
        <v>0.5</v>
      </c>
      <c r="N166" s="233">
        <f>L166-M166</f>
        <v>0.12892632312983587</v>
      </c>
      <c r="O166" s="277">
        <f>N166*O165/N165</f>
        <v>2.301003644864692</v>
      </c>
      <c r="P166" s="276"/>
      <c r="Q166" s="276" t="s">
        <v>101</v>
      </c>
      <c r="R166" s="208">
        <f>R165+O166</f>
        <v>11.301003644864693</v>
      </c>
      <c r="S166" s="236" t="s">
        <v>109</v>
      </c>
      <c r="T166" s="1" t="s">
        <v>47</v>
      </c>
      <c r="U166" s="1"/>
      <c r="V166" s="1"/>
      <c r="W166" s="1"/>
      <c r="X166" s="70"/>
    </row>
    <row r="167" spans="1:24" x14ac:dyDescent="0.3">
      <c r="A167" s="35"/>
      <c r="B167" s="35"/>
      <c r="C167" s="35"/>
      <c r="D167" s="89">
        <v>9</v>
      </c>
      <c r="E167" s="94">
        <f t="shared" si="143"/>
        <v>379.5</v>
      </c>
      <c r="F167" s="94">
        <f t="shared" si="144"/>
        <v>1138.5</v>
      </c>
      <c r="G167" s="99">
        <f>F167/E149</f>
        <v>2.1201117318435756</v>
      </c>
      <c r="H167" s="93"/>
      <c r="I167" s="35"/>
      <c r="K167" s="237"/>
      <c r="L167" s="241"/>
      <c r="M167" s="241"/>
      <c r="N167" s="242"/>
      <c r="O167" s="278"/>
      <c r="P167" s="276"/>
      <c r="Q167" s="276"/>
      <c r="R167" s="276"/>
      <c r="S167" s="236"/>
      <c r="U167" s="1"/>
      <c r="V167" s="1"/>
      <c r="W167" s="1"/>
      <c r="X167" s="70"/>
    </row>
    <row r="168" spans="1:24" x14ac:dyDescent="0.3">
      <c r="A168" s="35"/>
      <c r="B168" s="35"/>
      <c r="C168" s="35"/>
      <c r="D168" s="89">
        <v>12</v>
      </c>
      <c r="E168" s="94">
        <f t="shared" si="143"/>
        <v>288.5</v>
      </c>
      <c r="F168" s="94">
        <f t="shared" si="144"/>
        <v>865.5</v>
      </c>
      <c r="G168" s="99">
        <f>F168/E149</f>
        <v>1.6117318435754191</v>
      </c>
      <c r="H168" s="93"/>
      <c r="I168" s="35"/>
      <c r="K168" s="237" t="s">
        <v>110</v>
      </c>
      <c r="L168" s="244">
        <f>H152</f>
        <v>333</v>
      </c>
      <c r="M168" s="244">
        <f>H153</f>
        <v>244</v>
      </c>
      <c r="N168" s="245">
        <f>L168-M168</f>
        <v>89</v>
      </c>
      <c r="O168" s="275">
        <f>O165</f>
        <v>3</v>
      </c>
      <c r="P168" s="276"/>
      <c r="Q168" s="279" t="s">
        <v>102</v>
      </c>
      <c r="R168" s="246">
        <f>L168-N169</f>
        <v>264.73689186901413</v>
      </c>
      <c r="S168" s="247"/>
      <c r="U168" s="1"/>
      <c r="V168" s="1"/>
      <c r="W168" s="1"/>
      <c r="X168" s="70"/>
    </row>
    <row r="169" spans="1:24" ht="13.5" thickBot="1" x14ac:dyDescent="0.35">
      <c r="A169" s="35"/>
      <c r="B169" s="35"/>
      <c r="C169" s="35"/>
      <c r="D169" s="37">
        <v>15</v>
      </c>
      <c r="E169" s="94">
        <f t="shared" si="143"/>
        <v>217.5</v>
      </c>
      <c r="F169" s="94">
        <f t="shared" si="144"/>
        <v>652.5</v>
      </c>
      <c r="G169" s="99">
        <f>F169/E149</f>
        <v>1.2150837988826815</v>
      </c>
      <c r="H169" s="93"/>
      <c r="I169" s="35"/>
      <c r="K169" s="249"/>
      <c r="L169" s="280"/>
      <c r="M169" s="280"/>
      <c r="N169" s="281">
        <f>N168*O169/O168</f>
        <v>68.263108130985856</v>
      </c>
      <c r="O169" s="282">
        <f>O166</f>
        <v>2.301003644864692</v>
      </c>
      <c r="P169" s="250"/>
      <c r="Q169" s="283" t="s">
        <v>103</v>
      </c>
      <c r="R169" s="284">
        <f>R168/E150</f>
        <v>0.49299234984918833</v>
      </c>
      <c r="S169" s="251"/>
      <c r="U169" s="1"/>
      <c r="V169" s="1"/>
      <c r="W169" s="1"/>
      <c r="X169" s="70"/>
    </row>
    <row r="170" spans="1:24" x14ac:dyDescent="0.3">
      <c r="A170" s="35"/>
      <c r="B170" s="35"/>
      <c r="C170" s="35"/>
      <c r="D170" s="37">
        <v>18</v>
      </c>
      <c r="E170" s="94">
        <f t="shared" si="143"/>
        <v>170</v>
      </c>
      <c r="F170" s="94">
        <f t="shared" si="144"/>
        <v>510</v>
      </c>
      <c r="G170" s="99">
        <f>F170/E149</f>
        <v>0.94972067039106145</v>
      </c>
      <c r="H170" s="93"/>
      <c r="I170" s="35"/>
      <c r="R170" s="1"/>
      <c r="S170" s="1"/>
      <c r="U170" s="1"/>
      <c r="V170" s="1"/>
      <c r="W170" s="1"/>
      <c r="X170" s="70"/>
    </row>
    <row r="171" spans="1:24" x14ac:dyDescent="0.3">
      <c r="A171" s="35"/>
      <c r="B171" s="35"/>
      <c r="C171" s="35"/>
      <c r="D171" s="37">
        <v>21</v>
      </c>
      <c r="E171" s="94">
        <f t="shared" si="143"/>
        <v>131.5</v>
      </c>
      <c r="F171" s="94">
        <f t="shared" si="144"/>
        <v>394.5</v>
      </c>
      <c r="G171" s="99">
        <f>F171/E149</f>
        <v>0.73463687150837986</v>
      </c>
      <c r="H171" s="93"/>
      <c r="I171" s="35"/>
      <c r="L171" s="93"/>
      <c r="M171" s="93"/>
      <c r="N171" s="93"/>
      <c r="R171" s="1"/>
      <c r="S171" s="1"/>
      <c r="U171" s="1"/>
      <c r="V171" s="1"/>
      <c r="W171" s="1"/>
      <c r="X171" s="70"/>
    </row>
    <row r="172" spans="1:24" x14ac:dyDescent="0.3">
      <c r="A172" s="35"/>
      <c r="B172" s="35"/>
      <c r="C172" s="35"/>
      <c r="D172" s="37">
        <v>24</v>
      </c>
      <c r="E172" s="94">
        <f t="shared" si="143"/>
        <v>89.5</v>
      </c>
      <c r="F172" s="94">
        <f t="shared" si="144"/>
        <v>268.5</v>
      </c>
      <c r="G172" s="99">
        <f>F172/E149</f>
        <v>0.5</v>
      </c>
      <c r="H172" s="93"/>
      <c r="I172" s="35"/>
      <c r="L172" s="93"/>
      <c r="M172" s="93"/>
      <c r="N172" s="93"/>
      <c r="O172" s="93"/>
      <c r="P172" s="93"/>
      <c r="Q172" s="93"/>
      <c r="R172" s="1"/>
      <c r="S172" s="1"/>
      <c r="U172" s="1"/>
      <c r="V172" s="1"/>
      <c r="W172" s="1"/>
      <c r="X172" s="70"/>
    </row>
    <row r="173" spans="1:24" x14ac:dyDescent="0.3">
      <c r="A173" s="35"/>
      <c r="B173" s="35"/>
      <c r="C173" s="35"/>
      <c r="D173" s="37">
        <v>27</v>
      </c>
      <c r="E173" s="94">
        <f t="shared" si="143"/>
        <v>47</v>
      </c>
      <c r="F173" s="94">
        <f t="shared" si="144"/>
        <v>141</v>
      </c>
      <c r="G173" s="99">
        <f>F173/E149</f>
        <v>0.26256983240223464</v>
      </c>
      <c r="H173" s="93"/>
      <c r="I173" s="35"/>
      <c r="L173" s="93"/>
      <c r="M173" s="93"/>
      <c r="N173" s="93"/>
      <c r="O173" s="93"/>
      <c r="P173" s="93"/>
      <c r="Q173" s="93"/>
      <c r="R173" s="1"/>
      <c r="S173" s="1"/>
      <c r="U173" s="1"/>
      <c r="V173" s="1"/>
      <c r="W173" s="1"/>
      <c r="X173" s="70"/>
    </row>
    <row r="174" spans="1:24" x14ac:dyDescent="0.3">
      <c r="A174" s="35"/>
      <c r="B174" s="35"/>
      <c r="C174" s="35"/>
      <c r="D174" s="37">
        <v>30</v>
      </c>
      <c r="E174" s="94">
        <f t="shared" si="143"/>
        <v>18.5</v>
      </c>
      <c r="F174" s="94">
        <f t="shared" si="144"/>
        <v>55.5</v>
      </c>
      <c r="G174" s="99">
        <f>F174/E149</f>
        <v>0.10335195530726257</v>
      </c>
      <c r="H174" s="93"/>
      <c r="I174" s="35"/>
      <c r="J174" s="35"/>
      <c r="K174" s="35"/>
      <c r="L174" s="93"/>
      <c r="M174" s="93"/>
      <c r="N174" s="93"/>
      <c r="O174" s="93"/>
      <c r="P174" s="93"/>
      <c r="Q174" s="93"/>
      <c r="R174" s="70"/>
      <c r="S174" s="70"/>
      <c r="U174" s="70"/>
      <c r="V174" s="70"/>
      <c r="W174" s="70"/>
      <c r="X174" s="70"/>
    </row>
    <row r="175" spans="1:24" x14ac:dyDescent="0.3">
      <c r="A175" s="35"/>
      <c r="B175" s="35"/>
      <c r="C175" s="35"/>
      <c r="D175" s="91"/>
      <c r="E175" s="35"/>
      <c r="F175" s="95">
        <f>SUM(F165:F174)</f>
        <v>6931.5</v>
      </c>
      <c r="G175" s="96">
        <f>SUM(G165:G174)</f>
        <v>12.907821229050279</v>
      </c>
      <c r="H175" s="93" t="s">
        <v>104</v>
      </c>
      <c r="I175" s="35"/>
      <c r="J175" s="35"/>
      <c r="K175" s="35"/>
      <c r="L175" s="93"/>
      <c r="M175" s="93"/>
      <c r="N175" s="93"/>
      <c r="O175" s="93"/>
      <c r="P175" s="93"/>
      <c r="Q175" s="93"/>
      <c r="R175" s="70"/>
      <c r="S175" s="70"/>
      <c r="U175" s="70"/>
      <c r="V175" s="70"/>
      <c r="W175" s="70"/>
      <c r="X175" s="70"/>
    </row>
  </sheetData>
  <mergeCells count="12">
    <mergeCell ref="E45:F45"/>
    <mergeCell ref="H45:I45"/>
    <mergeCell ref="K45:L45"/>
    <mergeCell ref="C2:N2"/>
    <mergeCell ref="C3:N3"/>
    <mergeCell ref="C4:N4"/>
    <mergeCell ref="C5:N5"/>
    <mergeCell ref="P44:Q44"/>
    <mergeCell ref="D43:M43"/>
    <mergeCell ref="E44:G44"/>
    <mergeCell ref="H44:J44"/>
    <mergeCell ref="K44:M44"/>
  </mergeCells>
  <pageMargins left="0.7" right="0.7" top="0.75" bottom="0.75" header="0.3" footer="0.3"/>
  <pageSetup paperSize="9" orientation="portrait" r:id="rId1"/>
  <ignoredErrors>
    <ignoredError sqref="E133:E141" formulaRange="1"/>
    <ignoredError sqref="AS22:AT22 AF38:AO38 O38:T38 U38:W38"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171"/>
  <sheetViews>
    <sheetView zoomScale="70" zoomScaleNormal="70" workbookViewId="0"/>
  </sheetViews>
  <sheetFormatPr baseColWidth="10" defaultColWidth="11.453125" defaultRowHeight="13" x14ac:dyDescent="0.3"/>
  <cols>
    <col min="1" max="1" width="7.453125" style="1" customWidth="1"/>
    <col min="2" max="2" width="6.26953125" style="1" customWidth="1"/>
    <col min="3" max="3" width="8.26953125" style="1" customWidth="1"/>
    <col min="4" max="4" width="9.54296875" style="1" customWidth="1"/>
    <col min="5" max="5" width="12.54296875" style="1" customWidth="1"/>
    <col min="6" max="6" width="9.26953125" style="1" customWidth="1"/>
    <col min="7" max="7" width="11.08984375" style="1" customWidth="1"/>
    <col min="8" max="8" width="13" style="1" customWidth="1"/>
    <col min="9" max="9" width="13.26953125" style="1" customWidth="1"/>
    <col min="10" max="10" width="11.453125" style="1"/>
    <col min="11" max="11" width="13.453125" style="1" customWidth="1"/>
    <col min="12" max="12" width="12.90625" style="1" customWidth="1"/>
    <col min="13" max="13" width="12.54296875" style="1" customWidth="1"/>
    <col min="14" max="14" width="9.26953125" style="1" customWidth="1"/>
    <col min="15" max="15" width="13" style="1" customWidth="1"/>
    <col min="16" max="16" width="12.08984375" style="1" customWidth="1"/>
    <col min="17" max="17" width="12.453125" style="1" customWidth="1"/>
    <col min="18" max="18" width="8.81640625" style="2" customWidth="1"/>
    <col min="19" max="19" width="13.6328125" style="2" customWidth="1"/>
    <col min="20" max="20" width="11.26953125" style="2" customWidth="1"/>
    <col min="21" max="21" width="10.1796875" style="2" customWidth="1"/>
    <col min="22" max="22" width="13" style="2" customWidth="1"/>
    <col min="23" max="23" width="12.81640625" style="2" customWidth="1"/>
    <col min="24" max="24" width="11.81640625" style="2" customWidth="1"/>
    <col min="25" max="25" width="12.1796875" style="2" customWidth="1"/>
    <col min="26" max="26" width="11.453125" style="2"/>
    <col min="27" max="29" width="11.453125" style="1"/>
    <col min="30" max="30" width="2.26953125" style="1" customWidth="1"/>
    <col min="31" max="35" width="11.453125" style="1"/>
    <col min="36" max="36" width="3" style="1" customWidth="1"/>
    <col min="37" max="44" width="11.453125" style="1"/>
    <col min="45" max="45" width="9.54296875" style="1" hidden="1" customWidth="1"/>
    <col min="46" max="46" width="9.90625" style="1" hidden="1" customWidth="1"/>
    <col min="47" max="16384" width="11.453125" style="1"/>
  </cols>
  <sheetData>
    <row r="1" spans="1:47" ht="18.75" customHeight="1" x14ac:dyDescent="0.3">
      <c r="C1" s="36" t="s">
        <v>10</v>
      </c>
    </row>
    <row r="2" spans="1:47" ht="27.75" customHeight="1" x14ac:dyDescent="0.3">
      <c r="C2" s="270" t="s">
        <v>17</v>
      </c>
      <c r="D2" s="271"/>
      <c r="E2" s="271"/>
      <c r="F2" s="271"/>
      <c r="G2" s="271"/>
      <c r="H2" s="271"/>
      <c r="I2" s="271"/>
      <c r="J2" s="271"/>
      <c r="K2" s="271"/>
      <c r="L2" s="271"/>
      <c r="M2" s="271"/>
      <c r="N2" s="272"/>
    </row>
    <row r="3" spans="1:47" ht="54" customHeight="1" x14ac:dyDescent="0.3">
      <c r="C3" s="270" t="s">
        <v>13</v>
      </c>
      <c r="D3" s="271"/>
      <c r="E3" s="271"/>
      <c r="F3" s="271"/>
      <c r="G3" s="271"/>
      <c r="H3" s="271"/>
      <c r="I3" s="271"/>
      <c r="J3" s="271"/>
      <c r="K3" s="271"/>
      <c r="L3" s="271"/>
      <c r="M3" s="271"/>
      <c r="N3" s="272"/>
    </row>
    <row r="4" spans="1:47" ht="34.5" customHeight="1" x14ac:dyDescent="0.3">
      <c r="C4" s="270" t="s">
        <v>25</v>
      </c>
      <c r="D4" s="271"/>
      <c r="E4" s="271"/>
      <c r="F4" s="271"/>
      <c r="G4" s="271"/>
      <c r="H4" s="271"/>
      <c r="I4" s="271"/>
      <c r="J4" s="271"/>
      <c r="K4" s="271"/>
      <c r="L4" s="271"/>
      <c r="M4" s="271"/>
      <c r="N4" s="272"/>
    </row>
    <row r="5" spans="1:47" ht="29.25" customHeight="1" x14ac:dyDescent="0.3">
      <c r="C5" s="270" t="s">
        <v>14</v>
      </c>
      <c r="D5" s="271"/>
      <c r="E5" s="271"/>
      <c r="F5" s="271"/>
      <c r="G5" s="271"/>
      <c r="H5" s="271"/>
      <c r="I5" s="271"/>
      <c r="J5" s="271"/>
      <c r="K5" s="271"/>
      <c r="L5" s="271"/>
      <c r="M5" s="271"/>
      <c r="N5" s="272"/>
    </row>
    <row r="6" spans="1:47" ht="12.75" customHeight="1" x14ac:dyDescent="0.3">
      <c r="D6" s="33"/>
      <c r="E6" s="33"/>
      <c r="F6" s="33"/>
      <c r="G6" s="33"/>
      <c r="H6" s="33"/>
      <c r="I6" s="33"/>
      <c r="J6" s="33"/>
      <c r="K6" s="33"/>
      <c r="L6" s="33"/>
      <c r="M6" s="33"/>
      <c r="N6" s="33"/>
    </row>
    <row r="7" spans="1:47" ht="12.75" customHeight="1" x14ac:dyDescent="0.35">
      <c r="A7" s="102" t="s">
        <v>97</v>
      </c>
      <c r="D7" s="33"/>
      <c r="E7" s="33"/>
      <c r="F7" s="33"/>
      <c r="G7" s="33"/>
      <c r="H7" s="3"/>
      <c r="I7" s="33"/>
      <c r="J7" s="33"/>
      <c r="K7" s="33"/>
      <c r="L7" s="33"/>
      <c r="M7" s="33"/>
      <c r="N7" s="33"/>
    </row>
    <row r="8" spans="1:47" ht="12.75" customHeight="1" x14ac:dyDescent="0.3">
      <c r="A8" s="32" t="s">
        <v>50</v>
      </c>
      <c r="D8" s="33"/>
      <c r="E8" s="33"/>
      <c r="F8" s="33"/>
      <c r="G8" s="33"/>
      <c r="H8" s="33"/>
      <c r="I8" s="33"/>
      <c r="J8" s="33"/>
      <c r="K8" s="33"/>
      <c r="L8" s="33"/>
      <c r="M8" s="33"/>
      <c r="N8" s="33"/>
    </row>
    <row r="9" spans="1:47" x14ac:dyDescent="0.3">
      <c r="A9" s="3" t="s">
        <v>81</v>
      </c>
      <c r="F9" s="4"/>
      <c r="N9" s="31"/>
      <c r="O9" s="2"/>
      <c r="P9" s="2"/>
      <c r="Q9" s="2"/>
      <c r="AD9" s="35"/>
      <c r="AE9" s="35"/>
      <c r="AF9" s="35"/>
      <c r="AG9" s="35"/>
      <c r="AH9" s="35"/>
      <c r="AI9" s="35"/>
      <c r="AJ9" s="35"/>
      <c r="AK9" s="35"/>
      <c r="AL9" s="35"/>
      <c r="AM9" s="35"/>
      <c r="AN9" s="35"/>
      <c r="AO9" s="35"/>
      <c r="AP9" s="35"/>
    </row>
    <row r="10" spans="1:47" ht="26" x14ac:dyDescent="0.3">
      <c r="C10" s="3" t="s">
        <v>76</v>
      </c>
      <c r="E10" s="7"/>
      <c r="F10" s="4"/>
      <c r="T10" s="5"/>
      <c r="U10" s="5"/>
      <c r="V10" s="6"/>
      <c r="Y10" s="3" t="s">
        <v>63</v>
      </c>
      <c r="Z10" s="3"/>
      <c r="AA10" s="3"/>
      <c r="AB10" s="3"/>
      <c r="AC10" s="3"/>
      <c r="AD10" s="3"/>
      <c r="AE10" s="3" t="s">
        <v>64</v>
      </c>
      <c r="AF10" s="3"/>
      <c r="AG10" s="3"/>
      <c r="AH10" s="3"/>
      <c r="AI10" s="3"/>
      <c r="AJ10" s="3"/>
      <c r="AK10" s="3" t="s">
        <v>65</v>
      </c>
      <c r="AL10" s="3"/>
      <c r="AM10" s="3"/>
      <c r="AQ10" s="124" t="s">
        <v>66</v>
      </c>
      <c r="AR10" s="125" t="s">
        <v>67</v>
      </c>
      <c r="AS10" s="125" t="s">
        <v>68</v>
      </c>
      <c r="AT10" s="125" t="s">
        <v>69</v>
      </c>
    </row>
    <row r="11" spans="1:47" ht="59.25" customHeight="1" x14ac:dyDescent="0.3">
      <c r="A11" s="79" t="s">
        <v>54</v>
      </c>
      <c r="B11" s="79" t="s">
        <v>55</v>
      </c>
      <c r="C11" s="8" t="s">
        <v>34</v>
      </c>
      <c r="D11" s="8" t="s">
        <v>33</v>
      </c>
      <c r="E11" s="8" t="s">
        <v>18</v>
      </c>
      <c r="F11" s="29" t="s">
        <v>19</v>
      </c>
      <c r="G11" s="29" t="s">
        <v>21</v>
      </c>
      <c r="H11" s="68" t="s">
        <v>20</v>
      </c>
      <c r="I11" s="9" t="s">
        <v>12</v>
      </c>
      <c r="J11" s="9" t="s">
        <v>0</v>
      </c>
      <c r="K11" s="128" t="s">
        <v>82</v>
      </c>
      <c r="L11" s="156" t="s">
        <v>87</v>
      </c>
      <c r="M11" s="156" t="s">
        <v>88</v>
      </c>
      <c r="N11" s="156" t="s">
        <v>89</v>
      </c>
      <c r="O11" s="156" t="s">
        <v>90</v>
      </c>
      <c r="P11" s="156" t="s">
        <v>91</v>
      </c>
      <c r="Q11" s="157" t="s">
        <v>92</v>
      </c>
      <c r="R11" s="157" t="s">
        <v>93</v>
      </c>
      <c r="S11" s="158" t="s">
        <v>94</v>
      </c>
      <c r="T11" s="158" t="s">
        <v>95</v>
      </c>
      <c r="U11" s="159" t="s">
        <v>96</v>
      </c>
      <c r="V11" s="142" t="s">
        <v>1</v>
      </c>
      <c r="W11" s="142" t="s">
        <v>2</v>
      </c>
      <c r="Y11" s="8" t="s">
        <v>33</v>
      </c>
      <c r="Z11" s="171" t="s">
        <v>27</v>
      </c>
      <c r="AA11" s="171" t="s">
        <v>28</v>
      </c>
      <c r="AB11" s="171" t="s">
        <v>29</v>
      </c>
      <c r="AC11" s="172" t="s">
        <v>30</v>
      </c>
      <c r="AD11" s="190"/>
      <c r="AE11" s="157" t="s">
        <v>33</v>
      </c>
      <c r="AF11" s="171" t="s">
        <v>27</v>
      </c>
      <c r="AG11" s="171" t="s">
        <v>28</v>
      </c>
      <c r="AH11" s="171" t="s">
        <v>29</v>
      </c>
      <c r="AI11" s="178" t="s">
        <v>30</v>
      </c>
      <c r="AJ11" s="191"/>
      <c r="AK11" s="167" t="s">
        <v>33</v>
      </c>
      <c r="AL11" s="178" t="s">
        <v>27</v>
      </c>
      <c r="AM11" s="178" t="s">
        <v>28</v>
      </c>
      <c r="AN11" s="178" t="s">
        <v>29</v>
      </c>
      <c r="AO11" s="178" t="s">
        <v>30</v>
      </c>
      <c r="AP11" s="190"/>
      <c r="AQ11" s="8" t="s">
        <v>33</v>
      </c>
      <c r="AR11" s="172" t="s">
        <v>31</v>
      </c>
      <c r="AS11" s="189" t="s">
        <v>31</v>
      </c>
      <c r="AT11" s="189" t="s">
        <v>31</v>
      </c>
      <c r="AU11" s="181"/>
    </row>
    <row r="12" spans="1:47" x14ac:dyDescent="0.3">
      <c r="A12" s="106">
        <v>0</v>
      </c>
      <c r="B12" s="34">
        <f>F12</f>
        <v>0</v>
      </c>
      <c r="D12" s="8">
        <v>0</v>
      </c>
      <c r="E12" s="8">
        <v>268</v>
      </c>
      <c r="F12" s="8">
        <v>0</v>
      </c>
      <c r="G12" s="68">
        <v>0</v>
      </c>
      <c r="H12" s="69">
        <f>E13</f>
        <v>268</v>
      </c>
      <c r="I12" s="28">
        <f>F12/E12</f>
        <v>0</v>
      </c>
      <c r="J12" s="30">
        <f>1-I12</f>
        <v>1</v>
      </c>
      <c r="K12" s="134">
        <f>J12</f>
        <v>1</v>
      </c>
      <c r="L12" s="160">
        <f>(LN(K12))^2</f>
        <v>0</v>
      </c>
      <c r="M12" s="161">
        <f>E12-H12</f>
        <v>0</v>
      </c>
      <c r="N12" s="161">
        <f>E12*H12</f>
        <v>71824</v>
      </c>
      <c r="O12" s="162">
        <f>M12/N12</f>
        <v>0</v>
      </c>
      <c r="P12" s="162">
        <f>O12</f>
        <v>0</v>
      </c>
      <c r="Q12" s="163">
        <v>0</v>
      </c>
      <c r="R12" s="164">
        <f>-NORMSINV(2.5/100)</f>
        <v>1.9599639845400538</v>
      </c>
      <c r="S12" s="160">
        <f>R12*Q12</f>
        <v>0</v>
      </c>
      <c r="T12" s="165">
        <f>EXP(S12)</f>
        <v>1</v>
      </c>
      <c r="U12" s="165">
        <f>EXP(S12)</f>
        <v>1</v>
      </c>
      <c r="V12" s="143">
        <f>K12^T12</f>
        <v>1</v>
      </c>
      <c r="W12" s="143">
        <f>K12^U12</f>
        <v>1</v>
      </c>
      <c r="Y12" s="65"/>
      <c r="Z12" s="173"/>
      <c r="AA12" s="173"/>
      <c r="AB12" s="173"/>
      <c r="AC12" s="174"/>
      <c r="AD12" s="192"/>
      <c r="AE12" s="166"/>
      <c r="AF12" s="173"/>
      <c r="AG12" s="173"/>
      <c r="AH12" s="173"/>
      <c r="AI12" s="179"/>
      <c r="AJ12" s="193"/>
      <c r="AK12" s="168"/>
      <c r="AL12" s="179"/>
      <c r="AM12" s="179"/>
      <c r="AN12" s="179"/>
      <c r="AO12" s="179"/>
      <c r="AP12" s="192"/>
      <c r="AQ12" s="122"/>
      <c r="AR12" s="187"/>
      <c r="AS12" s="187"/>
      <c r="AT12" s="187"/>
      <c r="AU12" s="181"/>
    </row>
    <row r="13" spans="1:47" x14ac:dyDescent="0.3">
      <c r="A13" s="106">
        <v>1</v>
      </c>
      <c r="B13" s="16">
        <f>B12+F13</f>
        <v>29</v>
      </c>
      <c r="C13" s="58">
        <f>D12</f>
        <v>0</v>
      </c>
      <c r="D13" s="37">
        <v>3</v>
      </c>
      <c r="E13" s="11">
        <v>268</v>
      </c>
      <c r="F13" s="74">
        <f t="shared" ref="F13:F22" si="0">E13-H13-G13</f>
        <v>29</v>
      </c>
      <c r="G13" s="107">
        <f>A13-A12</f>
        <v>1</v>
      </c>
      <c r="H13" s="69">
        <f t="shared" ref="H13:H20" si="1">E14</f>
        <v>238</v>
      </c>
      <c r="I13" s="12">
        <f>F13/E13</f>
        <v>0.10820895522388059</v>
      </c>
      <c r="J13" s="30">
        <f>1-I13</f>
        <v>0.89179104477611937</v>
      </c>
      <c r="K13" s="130">
        <f>J13*K12</f>
        <v>0.89179104477611937</v>
      </c>
      <c r="L13" s="160">
        <f>(LN(K13))^2</f>
        <v>1.3115615693568576E-2</v>
      </c>
      <c r="M13" s="161">
        <f>E13-H13</f>
        <v>30</v>
      </c>
      <c r="N13" s="161">
        <f>E13*H13</f>
        <v>63784</v>
      </c>
      <c r="O13" s="162">
        <f>M13/N13</f>
        <v>4.7033738868681801E-4</v>
      </c>
      <c r="P13" s="162">
        <f>O13</f>
        <v>4.7033738868681801E-4</v>
      </c>
      <c r="Q13" s="163">
        <v>0</v>
      </c>
      <c r="R13" s="164">
        <f>-NORMSINV(2.5/100)</f>
        <v>1.9599639845400538</v>
      </c>
      <c r="S13" s="160">
        <f>R13*Q13</f>
        <v>0</v>
      </c>
      <c r="T13" s="165">
        <f>EXP(S13)</f>
        <v>1</v>
      </c>
      <c r="U13" s="165">
        <f>EXP(S13)</f>
        <v>1</v>
      </c>
      <c r="V13" s="144">
        <f>K13^T13</f>
        <v>0.89179104477611937</v>
      </c>
      <c r="W13" s="144">
        <f>K13^U13</f>
        <v>0.89179104477611937</v>
      </c>
      <c r="X13" s="15"/>
      <c r="Y13" s="13">
        <f t="shared" ref="Y13:Y19" si="2">D13</f>
        <v>3</v>
      </c>
      <c r="Z13" s="175">
        <f>K13*(D13-D12)</f>
        <v>2.6753731343283582</v>
      </c>
      <c r="AA13" s="175">
        <f>(K12-K13)*(D13-D12)/2</f>
        <v>0.16231343283582095</v>
      </c>
      <c r="AB13" s="176">
        <f>SUM(Z13:AA13)</f>
        <v>2.8376865671641793</v>
      </c>
      <c r="AC13" s="177">
        <f>AB13</f>
        <v>2.8376865671641793</v>
      </c>
      <c r="AD13" s="194"/>
      <c r="AE13" s="161">
        <f>D13</f>
        <v>3</v>
      </c>
      <c r="AF13" s="175">
        <f>V13*(D13-D12)</f>
        <v>2.6753731343283582</v>
      </c>
      <c r="AG13" s="175">
        <f>(V12-V13)*(D13-D12)/2</f>
        <v>0.16231343283582095</v>
      </c>
      <c r="AH13" s="176">
        <f>SUM(AF13:AG13)</f>
        <v>2.8376865671641793</v>
      </c>
      <c r="AI13" s="180">
        <f>AH13</f>
        <v>2.8376865671641793</v>
      </c>
      <c r="AJ13" s="195"/>
      <c r="AK13" s="169">
        <f>D13</f>
        <v>3</v>
      </c>
      <c r="AL13" s="185">
        <f>W13*(D13-D12)</f>
        <v>2.6753731343283582</v>
      </c>
      <c r="AM13" s="185">
        <f>(W12-W13)*(D13-D12)/2</f>
        <v>0.16231343283582095</v>
      </c>
      <c r="AN13" s="186">
        <f>SUM(AL13:AM13)</f>
        <v>2.8376865671641793</v>
      </c>
      <c r="AO13" s="180">
        <f>AN13</f>
        <v>2.8376865671641793</v>
      </c>
      <c r="AP13" s="194"/>
      <c r="AQ13" s="13">
        <f>D13</f>
        <v>3</v>
      </c>
      <c r="AR13" s="177">
        <f t="shared" ref="AR13:AR21" si="3">AC13-AC29</f>
        <v>-2.8484436553292802E-2</v>
      </c>
      <c r="AS13" s="196">
        <f t="shared" ref="AS13:AS21" si="4">AO13-AI29</f>
        <v>-2.8484436553292802E-2</v>
      </c>
      <c r="AT13" s="196">
        <f t="shared" ref="AT13:AT21" si="5">AI13-AO29</f>
        <v>-2.8484436553292802E-2</v>
      </c>
      <c r="AU13" s="181"/>
    </row>
    <row r="14" spans="1:47" x14ac:dyDescent="0.3">
      <c r="A14" s="106">
        <v>4</v>
      </c>
      <c r="B14" s="16">
        <f t="shared" ref="B14:B22" si="6">B13+F14</f>
        <v>64</v>
      </c>
      <c r="C14" s="58">
        <f t="shared" ref="C14:C22" si="7">D13</f>
        <v>3</v>
      </c>
      <c r="D14" s="37">
        <v>6</v>
      </c>
      <c r="E14" s="11">
        <v>238</v>
      </c>
      <c r="F14" s="74">
        <f t="shared" si="0"/>
        <v>35</v>
      </c>
      <c r="G14" s="107">
        <f t="shared" ref="G14:G22" si="8">A14-A13</f>
        <v>3</v>
      </c>
      <c r="H14" s="69">
        <f t="shared" si="1"/>
        <v>200</v>
      </c>
      <c r="I14" s="12">
        <f t="shared" ref="I14:I19" si="9">F14/E14</f>
        <v>0.14705882352941177</v>
      </c>
      <c r="J14" s="30">
        <f t="shared" ref="J14:J19" si="10">1-I14</f>
        <v>0.8529411764705882</v>
      </c>
      <c r="K14" s="130">
        <f>J14*K13</f>
        <v>0.76064530289727827</v>
      </c>
      <c r="L14" s="160">
        <f t="shared" ref="L14:L19" si="11">(LN(K14))^2</f>
        <v>7.4850461161041257E-2</v>
      </c>
      <c r="M14" s="161">
        <f t="shared" ref="M14:M19" si="12">E14-H14</f>
        <v>38</v>
      </c>
      <c r="N14" s="161">
        <f t="shared" ref="N14:N19" si="13">E14*H14</f>
        <v>47600</v>
      </c>
      <c r="O14" s="162">
        <f t="shared" ref="O14:O19" si="14">M14/N14</f>
        <v>7.983193277310924E-4</v>
      </c>
      <c r="P14" s="162">
        <f>P13+O14</f>
        <v>1.2686567164179104E-3</v>
      </c>
      <c r="Q14" s="163">
        <f>SQRT((1/L14)*P14)</f>
        <v>0.13018915892728972</v>
      </c>
      <c r="R14" s="164">
        <f t="shared" ref="R14:R22" si="15">-NORMSINV(2.5/100)</f>
        <v>1.9599639845400538</v>
      </c>
      <c r="S14" s="160">
        <f t="shared" ref="S14:S19" si="16">R14*Q14</f>
        <v>0.2551660626750491</v>
      </c>
      <c r="T14" s="165">
        <f t="shared" ref="T14:T19" si="17">EXP(S14)</f>
        <v>1.290675936176094</v>
      </c>
      <c r="U14" s="165">
        <f>EXP(-S14)</f>
        <v>0.77478782393876167</v>
      </c>
      <c r="V14" s="144">
        <f t="shared" ref="V14:V19" si="18">K14^T14</f>
        <v>0.70249738018902641</v>
      </c>
      <c r="W14" s="144">
        <f>K14^U14</f>
        <v>0.80898674487579714</v>
      </c>
      <c r="Y14" s="13">
        <f t="shared" si="2"/>
        <v>6</v>
      </c>
      <c r="Z14" s="175">
        <f t="shared" ref="Z14:Z19" si="19">K14*(D14-D13)</f>
        <v>2.2819359086918349</v>
      </c>
      <c r="AA14" s="175">
        <f t="shared" ref="AA14:AA19" si="20">(K13-K14)*(D14-D13)/2</f>
        <v>0.19671861281826164</v>
      </c>
      <c r="AB14" s="176">
        <f t="shared" ref="AB14:AB19" si="21">SUM(Z14:AA14)</f>
        <v>2.4786545215100966</v>
      </c>
      <c r="AC14" s="177">
        <f>AB14+AC13</f>
        <v>5.3163410886742763</v>
      </c>
      <c r="AD14" s="181"/>
      <c r="AE14" s="161">
        <f t="shared" ref="AE14:AE19" si="22">D14</f>
        <v>6</v>
      </c>
      <c r="AF14" s="175">
        <f t="shared" ref="AF14:AF19" si="23">V14*(D14-D13)</f>
        <v>2.1074921405670795</v>
      </c>
      <c r="AG14" s="175">
        <f t="shared" ref="AG14:AG19" si="24">(V13-V14)*(D14-D13)/2</f>
        <v>0.28394049688063944</v>
      </c>
      <c r="AH14" s="176">
        <f t="shared" ref="AH14:AH19" si="25">SUM(AF14:AG14)</f>
        <v>2.3914326374477191</v>
      </c>
      <c r="AI14" s="180">
        <f>AH14+AI13</f>
        <v>5.2291192046118979</v>
      </c>
      <c r="AJ14" s="197"/>
      <c r="AK14" s="169">
        <f t="shared" ref="AK14:AK18" si="26">D14</f>
        <v>6</v>
      </c>
      <c r="AL14" s="185">
        <f t="shared" ref="AL14:AL18" si="27">W14*(D14-D13)</f>
        <v>2.4269602346273915</v>
      </c>
      <c r="AM14" s="185">
        <f t="shared" ref="AM14:AM18" si="28">(W13-W14)*(D14-D13)/2</f>
        <v>0.12420644985048335</v>
      </c>
      <c r="AN14" s="186">
        <f t="shared" ref="AN14:AN18" si="29">SUM(AL14:AM14)</f>
        <v>2.5511666844778746</v>
      </c>
      <c r="AO14" s="180">
        <f>AN14+AO13</f>
        <v>5.388853251642054</v>
      </c>
      <c r="AP14" s="194"/>
      <c r="AQ14" s="13">
        <f t="shared" ref="AQ14:AQ22" si="30">D14</f>
        <v>6</v>
      </c>
      <c r="AR14" s="177">
        <f t="shared" si="3"/>
        <v>-0.11913093849539624</v>
      </c>
      <c r="AS14" s="196">
        <f t="shared" si="4"/>
        <v>3.6452293388165913E-2</v>
      </c>
      <c r="AT14" s="196">
        <f t="shared" si="5"/>
        <v>-0.2731338893237929</v>
      </c>
      <c r="AU14" s="181"/>
    </row>
    <row r="15" spans="1:47" x14ac:dyDescent="0.3">
      <c r="A15" s="106">
        <v>5</v>
      </c>
      <c r="B15" s="16">
        <f t="shared" si="6"/>
        <v>107</v>
      </c>
      <c r="C15" s="58">
        <f t="shared" si="7"/>
        <v>6</v>
      </c>
      <c r="D15" s="37">
        <v>9</v>
      </c>
      <c r="E15" s="11">
        <v>200</v>
      </c>
      <c r="F15" s="74">
        <f t="shared" si="0"/>
        <v>43</v>
      </c>
      <c r="G15" s="107">
        <f t="shared" si="8"/>
        <v>1</v>
      </c>
      <c r="H15" s="69">
        <f t="shared" si="1"/>
        <v>156</v>
      </c>
      <c r="I15" s="12">
        <f t="shared" si="9"/>
        <v>0.215</v>
      </c>
      <c r="J15" s="30">
        <f t="shared" si="10"/>
        <v>0.78500000000000003</v>
      </c>
      <c r="K15" s="130">
        <f t="shared" ref="K15:K19" si="31">J15*K14</f>
        <v>0.59710656277436347</v>
      </c>
      <c r="L15" s="160">
        <f t="shared" si="11"/>
        <v>0.26590491012454398</v>
      </c>
      <c r="M15" s="161">
        <f t="shared" si="12"/>
        <v>44</v>
      </c>
      <c r="N15" s="161">
        <f t="shared" si="13"/>
        <v>31200</v>
      </c>
      <c r="O15" s="162">
        <f t="shared" si="14"/>
        <v>1.4102564102564104E-3</v>
      </c>
      <c r="P15" s="162">
        <f t="shared" ref="P15:P19" si="32">P14+O15</f>
        <v>2.678913126674321E-3</v>
      </c>
      <c r="Q15" s="163">
        <f t="shared" ref="Q15:Q19" si="33">SQRT((1/L15)*P15)</f>
        <v>0.1003728224789259</v>
      </c>
      <c r="R15" s="164">
        <f t="shared" si="15"/>
        <v>1.9599639845400538</v>
      </c>
      <c r="S15" s="160">
        <f t="shared" si="16"/>
        <v>0.19672711708532709</v>
      </c>
      <c r="T15" s="165">
        <f t="shared" si="17"/>
        <v>1.2174117844983379</v>
      </c>
      <c r="U15" s="165">
        <f t="shared" ref="U15:U19" si="34">EXP(-S15)</f>
        <v>0.82141475278397491</v>
      </c>
      <c r="V15" s="144">
        <f t="shared" si="18"/>
        <v>0.53378071171064212</v>
      </c>
      <c r="W15" s="144">
        <f t="shared" ref="W15:W19" si="35">K15^U15</f>
        <v>0.65470503554346393</v>
      </c>
      <c r="Y15" s="13">
        <f t="shared" si="2"/>
        <v>9</v>
      </c>
      <c r="Z15" s="175">
        <f t="shared" si="19"/>
        <v>1.7913196883230904</v>
      </c>
      <c r="AA15" s="175">
        <f t="shared" si="20"/>
        <v>0.24530811018437221</v>
      </c>
      <c r="AB15" s="176">
        <f t="shared" si="21"/>
        <v>2.0366277985074626</v>
      </c>
      <c r="AC15" s="177">
        <f t="shared" ref="AC15:AC19" si="36">AB15+AC14</f>
        <v>7.3529688871817385</v>
      </c>
      <c r="AD15" s="181"/>
      <c r="AE15" s="161">
        <f t="shared" si="22"/>
        <v>9</v>
      </c>
      <c r="AF15" s="175">
        <f t="shared" si="23"/>
        <v>1.6013421351319264</v>
      </c>
      <c r="AG15" s="175">
        <f t="shared" si="24"/>
        <v>0.25307500271757644</v>
      </c>
      <c r="AH15" s="176">
        <f t="shared" si="25"/>
        <v>1.8544171378495027</v>
      </c>
      <c r="AI15" s="180">
        <f t="shared" ref="AI15:AI19" si="37">AH15+AI14</f>
        <v>7.0835363424614002</v>
      </c>
      <c r="AJ15" s="197"/>
      <c r="AK15" s="169">
        <f t="shared" si="26"/>
        <v>9</v>
      </c>
      <c r="AL15" s="185">
        <f t="shared" si="27"/>
        <v>1.9641151066303917</v>
      </c>
      <c r="AM15" s="185">
        <f t="shared" si="28"/>
        <v>0.23142256399849981</v>
      </c>
      <c r="AN15" s="186">
        <f t="shared" si="29"/>
        <v>2.1955376706288914</v>
      </c>
      <c r="AO15" s="180">
        <f t="shared" ref="AO15:AO18" si="38">AN15+AO14</f>
        <v>7.5843909222709449</v>
      </c>
      <c r="AP15" s="194"/>
      <c r="AQ15" s="13">
        <f t="shared" si="30"/>
        <v>9</v>
      </c>
      <c r="AR15" s="177">
        <f t="shared" si="3"/>
        <v>-0.17095524971614218</v>
      </c>
      <c r="AS15" s="196">
        <f t="shared" si="4"/>
        <v>0.32055485794905447</v>
      </c>
      <c r="AT15" s="196">
        <f t="shared" si="5"/>
        <v>-0.65974803598748011</v>
      </c>
      <c r="AU15" s="181"/>
    </row>
    <row r="16" spans="1:47" x14ac:dyDescent="0.3">
      <c r="A16" s="106">
        <v>6</v>
      </c>
      <c r="B16" s="16">
        <f t="shared" si="6"/>
        <v>148</v>
      </c>
      <c r="C16" s="58">
        <f t="shared" si="7"/>
        <v>9</v>
      </c>
      <c r="D16" s="37">
        <v>12</v>
      </c>
      <c r="E16" s="11">
        <v>156</v>
      </c>
      <c r="F16" s="74">
        <f t="shared" si="0"/>
        <v>41</v>
      </c>
      <c r="G16" s="107">
        <f t="shared" si="8"/>
        <v>1</v>
      </c>
      <c r="H16" s="69">
        <f t="shared" si="1"/>
        <v>114</v>
      </c>
      <c r="I16" s="12">
        <f t="shared" si="9"/>
        <v>0.26282051282051283</v>
      </c>
      <c r="J16" s="30">
        <f t="shared" si="10"/>
        <v>0.73717948717948723</v>
      </c>
      <c r="K16" s="130">
        <f t="shared" si="31"/>
        <v>0.44017470973751155</v>
      </c>
      <c r="L16" s="160">
        <f t="shared" si="11"/>
        <v>0.6733573843499997</v>
      </c>
      <c r="M16" s="161">
        <f t="shared" si="12"/>
        <v>42</v>
      </c>
      <c r="N16" s="161">
        <f t="shared" si="13"/>
        <v>17784</v>
      </c>
      <c r="O16" s="162">
        <f t="shared" si="14"/>
        <v>2.3616734143049934E-3</v>
      </c>
      <c r="P16" s="162">
        <f t="shared" si="32"/>
        <v>5.0405865409793148E-3</v>
      </c>
      <c r="Q16" s="163">
        <f t="shared" si="33"/>
        <v>8.6520241731337322E-2</v>
      </c>
      <c r="R16" s="164">
        <f t="shared" si="15"/>
        <v>1.9599639845400538</v>
      </c>
      <c r="S16" s="160">
        <f t="shared" si="16"/>
        <v>0.16957655772712055</v>
      </c>
      <c r="T16" s="165">
        <f t="shared" si="17"/>
        <v>1.1848030493896402</v>
      </c>
      <c r="U16" s="165">
        <f t="shared" si="34"/>
        <v>0.8440221355905162</v>
      </c>
      <c r="V16" s="144">
        <f t="shared" si="18"/>
        <v>0.3782386595702979</v>
      </c>
      <c r="W16" s="144">
        <f t="shared" si="35"/>
        <v>0.50027832195296651</v>
      </c>
      <c r="Y16" s="13">
        <f t="shared" si="2"/>
        <v>12</v>
      </c>
      <c r="Z16" s="175">
        <f t="shared" si="19"/>
        <v>1.3205241292125347</v>
      </c>
      <c r="AA16" s="175">
        <f t="shared" si="20"/>
        <v>0.23539777955527788</v>
      </c>
      <c r="AB16" s="176">
        <f t="shared" si="21"/>
        <v>1.5559219087678127</v>
      </c>
      <c r="AC16" s="177">
        <f t="shared" si="36"/>
        <v>8.9088907959495511</v>
      </c>
      <c r="AD16" s="181"/>
      <c r="AE16" s="161">
        <f t="shared" si="22"/>
        <v>12</v>
      </c>
      <c r="AF16" s="175">
        <f t="shared" si="23"/>
        <v>1.1347159787108936</v>
      </c>
      <c r="AG16" s="175">
        <f t="shared" si="24"/>
        <v>0.23331307821051633</v>
      </c>
      <c r="AH16" s="176">
        <f t="shared" si="25"/>
        <v>1.36802905692141</v>
      </c>
      <c r="AI16" s="180">
        <f t="shared" si="37"/>
        <v>8.4515653993828099</v>
      </c>
      <c r="AJ16" s="197"/>
      <c r="AK16" s="169">
        <f t="shared" si="26"/>
        <v>12</v>
      </c>
      <c r="AL16" s="185">
        <f t="shared" si="27"/>
        <v>1.5008349658588995</v>
      </c>
      <c r="AM16" s="185">
        <f t="shared" si="28"/>
        <v>0.23164007038574613</v>
      </c>
      <c r="AN16" s="186">
        <f t="shared" si="29"/>
        <v>1.7324750362446457</v>
      </c>
      <c r="AO16" s="180">
        <f t="shared" si="38"/>
        <v>9.3168659585155904</v>
      </c>
      <c r="AP16" s="194"/>
      <c r="AQ16" s="13">
        <f t="shared" si="30"/>
        <v>12</v>
      </c>
      <c r="AR16" s="177">
        <f t="shared" si="3"/>
        <v>-9.0570157604128454E-2</v>
      </c>
      <c r="AS16" s="196">
        <f t="shared" si="4"/>
        <v>0.76038640875114361</v>
      </c>
      <c r="AT16" s="196">
        <f t="shared" si="5"/>
        <v>-0.94107157649500195</v>
      </c>
      <c r="AU16" s="188"/>
    </row>
    <row r="17" spans="1:47" x14ac:dyDescent="0.3">
      <c r="A17" s="106">
        <v>6</v>
      </c>
      <c r="B17" s="16">
        <f t="shared" si="6"/>
        <v>170</v>
      </c>
      <c r="C17" s="58">
        <f t="shared" si="7"/>
        <v>12</v>
      </c>
      <c r="D17" s="37">
        <v>15</v>
      </c>
      <c r="E17" s="11">
        <v>114</v>
      </c>
      <c r="F17" s="74">
        <f t="shared" si="0"/>
        <v>22</v>
      </c>
      <c r="G17" s="107">
        <f t="shared" si="8"/>
        <v>0</v>
      </c>
      <c r="H17" s="69">
        <f t="shared" si="1"/>
        <v>92</v>
      </c>
      <c r="I17" s="12">
        <f t="shared" si="9"/>
        <v>0.19298245614035087</v>
      </c>
      <c r="J17" s="30">
        <f t="shared" si="10"/>
        <v>0.80701754385964919</v>
      </c>
      <c r="K17" s="130">
        <f t="shared" si="31"/>
        <v>0.35522871312150056</v>
      </c>
      <c r="L17" s="160">
        <f t="shared" si="11"/>
        <v>1.0712114097489474</v>
      </c>
      <c r="M17" s="161">
        <f t="shared" si="12"/>
        <v>22</v>
      </c>
      <c r="N17" s="161">
        <f t="shared" si="13"/>
        <v>10488</v>
      </c>
      <c r="O17" s="162">
        <f t="shared" si="14"/>
        <v>2.097635392829901E-3</v>
      </c>
      <c r="P17" s="162">
        <f t="shared" si="32"/>
        <v>7.1382219338092159E-3</v>
      </c>
      <c r="Q17" s="163">
        <f t="shared" si="33"/>
        <v>8.1631434488699972E-2</v>
      </c>
      <c r="R17" s="164">
        <f t="shared" si="15"/>
        <v>1.9599639845400538</v>
      </c>
      <c r="S17" s="160">
        <f t="shared" si="16"/>
        <v>0.15999467160419276</v>
      </c>
      <c r="T17" s="165">
        <f t="shared" si="17"/>
        <v>1.1735046180780646</v>
      </c>
      <c r="U17" s="165">
        <f t="shared" si="34"/>
        <v>0.85214832953770059</v>
      </c>
      <c r="V17" s="144">
        <f t="shared" si="18"/>
        <v>0.29683775312238114</v>
      </c>
      <c r="W17" s="144">
        <f t="shared" si="35"/>
        <v>0.41396745208010383</v>
      </c>
      <c r="Y17" s="13">
        <f t="shared" si="2"/>
        <v>15</v>
      </c>
      <c r="Z17" s="175">
        <f t="shared" si="19"/>
        <v>1.0656861393645016</v>
      </c>
      <c r="AA17" s="175">
        <f t="shared" si="20"/>
        <v>0.12741899492401648</v>
      </c>
      <c r="AB17" s="176">
        <f t="shared" si="21"/>
        <v>1.1931051342885182</v>
      </c>
      <c r="AC17" s="177">
        <f t="shared" si="36"/>
        <v>10.101995930238068</v>
      </c>
      <c r="AD17" s="181"/>
      <c r="AE17" s="161">
        <f t="shared" si="22"/>
        <v>15</v>
      </c>
      <c r="AF17" s="175">
        <f t="shared" si="23"/>
        <v>0.89051325936714343</v>
      </c>
      <c r="AG17" s="175">
        <f t="shared" si="24"/>
        <v>0.12210135967187513</v>
      </c>
      <c r="AH17" s="176">
        <f t="shared" si="25"/>
        <v>1.0126146190390186</v>
      </c>
      <c r="AI17" s="180">
        <f t="shared" si="37"/>
        <v>9.4641800184218283</v>
      </c>
      <c r="AJ17" s="197"/>
      <c r="AK17" s="169">
        <f t="shared" si="26"/>
        <v>15</v>
      </c>
      <c r="AL17" s="185">
        <f t="shared" si="27"/>
        <v>1.2419023562403115</v>
      </c>
      <c r="AM17" s="185">
        <f t="shared" si="28"/>
        <v>0.12946630480929402</v>
      </c>
      <c r="AN17" s="186">
        <f t="shared" si="29"/>
        <v>1.3713686610496056</v>
      </c>
      <c r="AO17" s="180">
        <f t="shared" si="38"/>
        <v>10.688234619565197</v>
      </c>
      <c r="AP17" s="194"/>
      <c r="AQ17" s="13">
        <f t="shared" si="30"/>
        <v>15</v>
      </c>
      <c r="AR17" s="177">
        <f t="shared" si="3"/>
        <v>4.1283497012717163E-2</v>
      </c>
      <c r="AS17" s="196">
        <f t="shared" si="4"/>
        <v>1.2430107113519782</v>
      </c>
      <c r="AT17" s="196">
        <f t="shared" si="5"/>
        <v>-1.1633983047823602</v>
      </c>
      <c r="AU17" s="188"/>
    </row>
    <row r="18" spans="1:47" x14ac:dyDescent="0.3">
      <c r="A18" s="106">
        <v>6</v>
      </c>
      <c r="B18" s="16">
        <f t="shared" si="6"/>
        <v>182</v>
      </c>
      <c r="C18" s="58">
        <f t="shared" si="7"/>
        <v>15</v>
      </c>
      <c r="D18" s="37">
        <v>18</v>
      </c>
      <c r="E18" s="11">
        <v>92</v>
      </c>
      <c r="F18" s="74">
        <f t="shared" si="0"/>
        <v>12</v>
      </c>
      <c r="G18" s="107">
        <f t="shared" si="8"/>
        <v>0</v>
      </c>
      <c r="H18" s="69">
        <f t="shared" si="1"/>
        <v>80</v>
      </c>
      <c r="I18" s="12">
        <f t="shared" si="9"/>
        <v>0.13043478260869565</v>
      </c>
      <c r="J18" s="30">
        <f t="shared" si="10"/>
        <v>0.86956521739130432</v>
      </c>
      <c r="K18" s="130">
        <f t="shared" si="31"/>
        <v>0.3088945331491309</v>
      </c>
      <c r="L18" s="160">
        <f t="shared" si="11"/>
        <v>1.3800501958272122</v>
      </c>
      <c r="M18" s="161">
        <f t="shared" si="12"/>
        <v>12</v>
      </c>
      <c r="N18" s="161">
        <f t="shared" si="13"/>
        <v>7360</v>
      </c>
      <c r="O18" s="162">
        <f t="shared" si="14"/>
        <v>1.6304347826086956E-3</v>
      </c>
      <c r="P18" s="162">
        <f t="shared" si="32"/>
        <v>8.7686567164179108E-3</v>
      </c>
      <c r="Q18" s="163">
        <f t="shared" si="33"/>
        <v>7.9711153269935206E-2</v>
      </c>
      <c r="R18" s="164">
        <f t="shared" si="15"/>
        <v>1.9599639845400538</v>
      </c>
      <c r="S18" s="160">
        <f t="shared" si="16"/>
        <v>0.15623098957522516</v>
      </c>
      <c r="T18" s="165">
        <f t="shared" si="17"/>
        <v>1.1690962209424869</v>
      </c>
      <c r="U18" s="165">
        <f t="shared" si="34"/>
        <v>0.85536158793998407</v>
      </c>
      <c r="V18" s="144">
        <f t="shared" si="18"/>
        <v>0.25324393829383374</v>
      </c>
      <c r="W18" s="144">
        <f t="shared" si="35"/>
        <v>0.36610297791739527</v>
      </c>
      <c r="Y18" s="13">
        <f t="shared" si="2"/>
        <v>18</v>
      </c>
      <c r="Z18" s="175">
        <f t="shared" si="19"/>
        <v>0.92668359944739276</v>
      </c>
      <c r="AA18" s="175">
        <f t="shared" si="20"/>
        <v>6.950126995855449E-2</v>
      </c>
      <c r="AB18" s="176">
        <f t="shared" si="21"/>
        <v>0.99618486940594719</v>
      </c>
      <c r="AC18" s="177">
        <f t="shared" si="36"/>
        <v>11.098180799644016</v>
      </c>
      <c r="AD18" s="181"/>
      <c r="AE18" s="161">
        <f t="shared" si="22"/>
        <v>18</v>
      </c>
      <c r="AF18" s="175">
        <f t="shared" si="23"/>
        <v>0.75973181488150121</v>
      </c>
      <c r="AG18" s="175">
        <f t="shared" si="24"/>
        <v>6.5390722242821109E-2</v>
      </c>
      <c r="AH18" s="176">
        <f t="shared" si="25"/>
        <v>0.82512253712432226</v>
      </c>
      <c r="AI18" s="180">
        <f t="shared" si="37"/>
        <v>10.289302555546151</v>
      </c>
      <c r="AJ18" s="197"/>
      <c r="AK18" s="169">
        <f t="shared" si="26"/>
        <v>18</v>
      </c>
      <c r="AL18" s="185">
        <f t="shared" si="27"/>
        <v>1.0983089337521859</v>
      </c>
      <c r="AM18" s="185">
        <f t="shared" si="28"/>
        <v>7.1796711244062839E-2</v>
      </c>
      <c r="AN18" s="186">
        <f t="shared" si="29"/>
        <v>1.1701056449962488</v>
      </c>
      <c r="AO18" s="180">
        <f t="shared" si="38"/>
        <v>11.858340264561445</v>
      </c>
      <c r="AP18" s="194"/>
      <c r="AQ18" s="13">
        <f t="shared" si="30"/>
        <v>18</v>
      </c>
      <c r="AR18" s="177">
        <f t="shared" si="3"/>
        <v>0.19304882138970569</v>
      </c>
      <c r="AS18" s="196">
        <f t="shared" si="4"/>
        <v>1.7293292902091348</v>
      </c>
      <c r="AT18" s="196">
        <f t="shared" si="5"/>
        <v>-1.3502332681682976</v>
      </c>
      <c r="AU18" s="188"/>
    </row>
    <row r="19" spans="1:47" x14ac:dyDescent="0.3">
      <c r="A19" s="106">
        <v>9</v>
      </c>
      <c r="B19" s="16">
        <f t="shared" si="6"/>
        <v>192</v>
      </c>
      <c r="C19" s="58">
        <f t="shared" si="7"/>
        <v>18</v>
      </c>
      <c r="D19" s="37">
        <v>21</v>
      </c>
      <c r="E19" s="11">
        <v>80</v>
      </c>
      <c r="F19" s="74">
        <f t="shared" si="0"/>
        <v>10</v>
      </c>
      <c r="G19" s="107">
        <f t="shared" si="8"/>
        <v>3</v>
      </c>
      <c r="H19" s="69">
        <f t="shared" si="1"/>
        <v>67</v>
      </c>
      <c r="I19" s="12">
        <f t="shared" si="9"/>
        <v>0.125</v>
      </c>
      <c r="J19" s="30">
        <f t="shared" si="10"/>
        <v>0.875</v>
      </c>
      <c r="K19" s="130">
        <f t="shared" si="31"/>
        <v>0.27028271650548952</v>
      </c>
      <c r="L19" s="160">
        <f t="shared" si="11"/>
        <v>1.7116142716155516</v>
      </c>
      <c r="M19" s="161">
        <f t="shared" si="12"/>
        <v>13</v>
      </c>
      <c r="N19" s="161">
        <f t="shared" si="13"/>
        <v>5360</v>
      </c>
      <c r="O19" s="162">
        <f t="shared" si="14"/>
        <v>2.4253731343283581E-3</v>
      </c>
      <c r="P19" s="162">
        <f t="shared" si="32"/>
        <v>1.119402985074627E-2</v>
      </c>
      <c r="Q19" s="163">
        <f t="shared" si="33"/>
        <v>8.0870528414720685E-2</v>
      </c>
      <c r="R19" s="164">
        <f t="shared" si="15"/>
        <v>1.9599639845400538</v>
      </c>
      <c r="S19" s="160">
        <f t="shared" si="16"/>
        <v>0.15850332310357559</v>
      </c>
      <c r="T19" s="165">
        <f t="shared" si="17"/>
        <v>1.171755818084679</v>
      </c>
      <c r="U19" s="165">
        <f t="shared" si="34"/>
        <v>0.85342012778274368</v>
      </c>
      <c r="V19" s="144">
        <f t="shared" si="18"/>
        <v>0.2158886239700297</v>
      </c>
      <c r="W19" s="144">
        <f t="shared" si="35"/>
        <v>0.32741779530296189</v>
      </c>
      <c r="Y19" s="13">
        <f t="shared" si="2"/>
        <v>21</v>
      </c>
      <c r="Z19" s="175">
        <f t="shared" si="19"/>
        <v>0.81084814951646855</v>
      </c>
      <c r="AA19" s="175">
        <f t="shared" si="20"/>
        <v>5.7917724965462075E-2</v>
      </c>
      <c r="AB19" s="176">
        <f t="shared" si="21"/>
        <v>0.86876587448193066</v>
      </c>
      <c r="AC19" s="177">
        <f t="shared" si="36"/>
        <v>11.966946674125946</v>
      </c>
      <c r="AD19" s="181"/>
      <c r="AE19" s="161">
        <f t="shared" si="22"/>
        <v>21</v>
      </c>
      <c r="AF19" s="175">
        <f t="shared" si="23"/>
        <v>0.64766587191008906</v>
      </c>
      <c r="AG19" s="175">
        <f t="shared" si="24"/>
        <v>5.603297148570606E-2</v>
      </c>
      <c r="AH19" s="176">
        <f t="shared" si="25"/>
        <v>0.70369884339579514</v>
      </c>
      <c r="AI19" s="180">
        <f t="shared" si="37"/>
        <v>10.993001398941946</v>
      </c>
      <c r="AJ19" s="197"/>
      <c r="AK19" s="169">
        <f t="shared" ref="AK19:AK22" si="39">D19</f>
        <v>21</v>
      </c>
      <c r="AL19" s="185">
        <f t="shared" ref="AL19:AL22" si="40">W19*(D19-D18)</f>
        <v>0.98225338590888567</v>
      </c>
      <c r="AM19" s="185">
        <f t="shared" ref="AM19:AM22" si="41">(W18-W19)*(D19-D18)/2</f>
        <v>5.8027773921650067E-2</v>
      </c>
      <c r="AN19" s="186">
        <f t="shared" ref="AN19:AN22" si="42">SUM(AL19:AM19)</f>
        <v>1.0402811598305357</v>
      </c>
      <c r="AO19" s="180">
        <f t="shared" ref="AO19:AO22" si="43">AN19+AO18</f>
        <v>12.89862142439198</v>
      </c>
      <c r="AP19" s="194"/>
      <c r="AQ19" s="13">
        <f t="shared" si="30"/>
        <v>21</v>
      </c>
      <c r="AR19" s="177">
        <f t="shared" si="3"/>
        <v>0.39089249146140226</v>
      </c>
      <c r="AS19" s="196">
        <f t="shared" si="4"/>
        <v>2.2479426365959796</v>
      </c>
      <c r="AT19" s="196">
        <f t="shared" si="5"/>
        <v>-1.4789447707331025</v>
      </c>
      <c r="AU19" s="198"/>
    </row>
    <row r="20" spans="1:47" x14ac:dyDescent="0.3">
      <c r="A20" s="106">
        <v>21</v>
      </c>
      <c r="B20" s="16">
        <f t="shared" si="6"/>
        <v>200</v>
      </c>
      <c r="C20" s="58">
        <f t="shared" si="7"/>
        <v>21</v>
      </c>
      <c r="D20" s="37">
        <v>24</v>
      </c>
      <c r="E20" s="11">
        <v>67</v>
      </c>
      <c r="F20" s="74">
        <f t="shared" si="0"/>
        <v>8</v>
      </c>
      <c r="G20" s="107">
        <f t="shared" si="8"/>
        <v>12</v>
      </c>
      <c r="H20" s="69">
        <f t="shared" si="1"/>
        <v>47</v>
      </c>
      <c r="I20" s="12">
        <f t="shared" ref="I20:I22" si="44">F20/E20</f>
        <v>0.11940298507462686</v>
      </c>
      <c r="J20" s="30">
        <f t="shared" ref="J20:J22" si="45">1-I20</f>
        <v>0.88059701492537312</v>
      </c>
      <c r="K20" s="130">
        <f t="shared" ref="K20:K22" si="46">J20*K19</f>
        <v>0.23801015334065495</v>
      </c>
      <c r="L20" s="160">
        <f t="shared" ref="L20:L22" si="47">(LN(K20))^2</f>
        <v>2.060493577825484</v>
      </c>
      <c r="M20" s="161">
        <f t="shared" ref="M20:M22" si="48">E20-H20</f>
        <v>20</v>
      </c>
      <c r="N20" s="161">
        <f t="shared" ref="N20:N22" si="49">E20*H20</f>
        <v>3149</v>
      </c>
      <c r="O20" s="162">
        <f t="shared" ref="O20:O22" si="50">M20/N20</f>
        <v>6.3512226103524926E-3</v>
      </c>
      <c r="P20" s="162">
        <f t="shared" ref="P20:P22" si="51">P19+O20</f>
        <v>1.7545252461098761E-2</v>
      </c>
      <c r="Q20" s="163">
        <f t="shared" ref="Q20:Q22" si="52">SQRT((1/L20)*P20)</f>
        <v>9.227715116022292E-2</v>
      </c>
      <c r="R20" s="164">
        <f t="shared" si="15"/>
        <v>1.9599639845400538</v>
      </c>
      <c r="S20" s="160">
        <f t="shared" ref="S20:S22" si="53">R20*Q20</f>
        <v>0.18085989286999538</v>
      </c>
      <c r="T20" s="165">
        <f t="shared" ref="T20:T22" si="54">EXP(S20)</f>
        <v>1.1982472845437753</v>
      </c>
      <c r="U20" s="165">
        <f t="shared" ref="U20:U22" si="55">EXP(-S20)</f>
        <v>0.83455227722943959</v>
      </c>
      <c r="V20" s="144">
        <f t="shared" ref="V20:V22" si="56">K20^T20</f>
        <v>0.17906356707355656</v>
      </c>
      <c r="W20" s="144">
        <f t="shared" ref="W20:W22" si="57">K20^U20</f>
        <v>0.3018118876874325</v>
      </c>
      <c r="Y20" s="13">
        <f t="shared" ref="Y20:Y22" si="58">D20</f>
        <v>24</v>
      </c>
      <c r="Z20" s="175">
        <f t="shared" ref="Z20:Z22" si="59">K20*(D20-D19)</f>
        <v>0.71403046002196491</v>
      </c>
      <c r="AA20" s="175">
        <f t="shared" ref="AA20:AA22" si="60">(K19-K20)*(D20-D19)/2</f>
        <v>4.840884474725185E-2</v>
      </c>
      <c r="AB20" s="176">
        <f t="shared" ref="AB20:AB22" si="61">SUM(Z20:AA20)</f>
        <v>0.76243930476921673</v>
      </c>
      <c r="AC20" s="177">
        <f t="shared" ref="AC20:AC22" si="62">AB20+AC19</f>
        <v>12.729385978895163</v>
      </c>
      <c r="AD20" s="181"/>
      <c r="AE20" s="161">
        <f t="shared" ref="AE20:AE22" si="63">D20</f>
        <v>24</v>
      </c>
      <c r="AF20" s="175">
        <f t="shared" ref="AF20:AF22" si="64">V20*(D20-D19)</f>
        <v>0.5371907012206697</v>
      </c>
      <c r="AG20" s="175">
        <f t="shared" ref="AG20:AG22" si="65">(V19-V20)*(D20-D19)/2</f>
        <v>5.5237585344709711E-2</v>
      </c>
      <c r="AH20" s="176">
        <f t="shared" ref="AH20:AH22" si="66">SUM(AF20:AG20)</f>
        <v>0.59242828656537938</v>
      </c>
      <c r="AI20" s="180">
        <f t="shared" ref="AI20:AI22" si="67">AH20+AI19</f>
        <v>11.585429685507325</v>
      </c>
      <c r="AJ20" s="197"/>
      <c r="AK20" s="169">
        <f t="shared" si="39"/>
        <v>24</v>
      </c>
      <c r="AL20" s="185">
        <f t="shared" si="40"/>
        <v>0.9054356630622975</v>
      </c>
      <c r="AM20" s="185">
        <f t="shared" si="41"/>
        <v>3.8408861423294083E-2</v>
      </c>
      <c r="AN20" s="186">
        <f t="shared" si="42"/>
        <v>0.94384452448559153</v>
      </c>
      <c r="AO20" s="180">
        <f t="shared" si="43"/>
        <v>13.842465948877571</v>
      </c>
      <c r="AP20" s="194"/>
      <c r="AQ20" s="13">
        <f t="shared" si="30"/>
        <v>24</v>
      </c>
      <c r="AR20" s="177">
        <f t="shared" si="3"/>
        <v>0.62643908678888671</v>
      </c>
      <c r="AS20" s="196">
        <f t="shared" si="4"/>
        <v>2.8162442915058836</v>
      </c>
      <c r="AT20" s="196">
        <f t="shared" si="5"/>
        <v>-1.5876848724142167</v>
      </c>
      <c r="AU20" s="188"/>
    </row>
    <row r="21" spans="1:47" x14ac:dyDescent="0.3">
      <c r="A21" s="106">
        <v>35</v>
      </c>
      <c r="B21" s="16">
        <f t="shared" si="6"/>
        <v>203</v>
      </c>
      <c r="C21" s="58">
        <f t="shared" si="7"/>
        <v>24</v>
      </c>
      <c r="D21" s="37">
        <v>27</v>
      </c>
      <c r="E21" s="11">
        <v>47</v>
      </c>
      <c r="F21" s="74">
        <f t="shared" si="0"/>
        <v>3</v>
      </c>
      <c r="G21" s="107">
        <f t="shared" si="8"/>
        <v>14</v>
      </c>
      <c r="H21" s="69">
        <f>E22</f>
        <v>30</v>
      </c>
      <c r="I21" s="12">
        <f t="shared" si="44"/>
        <v>6.3829787234042548E-2</v>
      </c>
      <c r="J21" s="30">
        <f t="shared" si="45"/>
        <v>0.93617021276595747</v>
      </c>
      <c r="K21" s="130">
        <f t="shared" si="46"/>
        <v>0.2228180158933791</v>
      </c>
      <c r="L21" s="160">
        <f t="shared" si="47"/>
        <v>2.2542016985078646</v>
      </c>
      <c r="M21" s="161">
        <f t="shared" si="48"/>
        <v>17</v>
      </c>
      <c r="N21" s="161">
        <f t="shared" si="49"/>
        <v>1410</v>
      </c>
      <c r="O21" s="162">
        <f t="shared" si="50"/>
        <v>1.2056737588652482E-2</v>
      </c>
      <c r="P21" s="162">
        <f t="shared" si="51"/>
        <v>2.9601990049751243E-2</v>
      </c>
      <c r="Q21" s="163">
        <f t="shared" si="52"/>
        <v>0.11459457751929905</v>
      </c>
      <c r="R21" s="164">
        <f t="shared" si="15"/>
        <v>1.9599639845400538</v>
      </c>
      <c r="S21" s="160">
        <f t="shared" si="53"/>
        <v>0.22460124476140944</v>
      </c>
      <c r="T21" s="165">
        <f t="shared" si="54"/>
        <v>1.2518234454983947</v>
      </c>
      <c r="U21" s="165">
        <f t="shared" si="55"/>
        <v>0.79883469477747715</v>
      </c>
      <c r="V21" s="144">
        <f t="shared" si="56"/>
        <v>0.15266831112101584</v>
      </c>
      <c r="W21" s="144">
        <f t="shared" si="57"/>
        <v>0.30138392122582675</v>
      </c>
      <c r="Y21" s="13">
        <f t="shared" si="58"/>
        <v>27</v>
      </c>
      <c r="Z21" s="175">
        <f t="shared" si="59"/>
        <v>0.66845404768013728</v>
      </c>
      <c r="AA21" s="175">
        <f t="shared" si="60"/>
        <v>2.2788206170913775E-2</v>
      </c>
      <c r="AB21" s="176">
        <f t="shared" si="61"/>
        <v>0.69124225385105109</v>
      </c>
      <c r="AC21" s="177">
        <f t="shared" si="62"/>
        <v>13.420628232746214</v>
      </c>
      <c r="AD21" s="181"/>
      <c r="AE21" s="161">
        <f t="shared" si="63"/>
        <v>27</v>
      </c>
      <c r="AF21" s="175">
        <f t="shared" si="64"/>
        <v>0.45800493336304748</v>
      </c>
      <c r="AG21" s="175">
        <f t="shared" si="65"/>
        <v>3.9592883928811079E-2</v>
      </c>
      <c r="AH21" s="176">
        <f t="shared" si="66"/>
        <v>0.49759781729185859</v>
      </c>
      <c r="AI21" s="180">
        <f t="shared" si="67"/>
        <v>12.083027502799183</v>
      </c>
      <c r="AJ21" s="197"/>
      <c r="AK21" s="169">
        <f t="shared" si="39"/>
        <v>27</v>
      </c>
      <c r="AL21" s="185">
        <f t="shared" si="40"/>
        <v>0.90415176367748029</v>
      </c>
      <c r="AM21" s="185">
        <f t="shared" si="41"/>
        <v>6.419496924086332E-4</v>
      </c>
      <c r="AN21" s="186">
        <f t="shared" si="42"/>
        <v>0.9047937133698889</v>
      </c>
      <c r="AO21" s="180">
        <f t="shared" si="43"/>
        <v>14.74725966224746</v>
      </c>
      <c r="AP21" s="194"/>
      <c r="AQ21" s="13">
        <f t="shared" si="30"/>
        <v>27</v>
      </c>
      <c r="AR21" s="177">
        <f t="shared" si="3"/>
        <v>0.92586945817762967</v>
      </c>
      <c r="AS21" s="196">
        <f t="shared" si="4"/>
        <v>3.4977806974919403</v>
      </c>
      <c r="AT21" s="196">
        <f t="shared" si="5"/>
        <v>-1.7064999334313882</v>
      </c>
      <c r="AU21" s="188"/>
    </row>
    <row r="22" spans="1:47" x14ac:dyDescent="0.3">
      <c r="A22" s="106">
        <v>50</v>
      </c>
      <c r="B22" s="16">
        <f t="shared" si="6"/>
        <v>207</v>
      </c>
      <c r="C22" s="58">
        <f t="shared" si="7"/>
        <v>27</v>
      </c>
      <c r="D22" s="37">
        <v>30</v>
      </c>
      <c r="E22" s="11">
        <v>30</v>
      </c>
      <c r="F22" s="74">
        <f t="shared" si="0"/>
        <v>4</v>
      </c>
      <c r="G22" s="107">
        <f t="shared" si="8"/>
        <v>15</v>
      </c>
      <c r="H22" s="75">
        <v>11</v>
      </c>
      <c r="I22" s="12">
        <f t="shared" si="44"/>
        <v>0.13333333333333333</v>
      </c>
      <c r="J22" s="30">
        <f t="shared" si="45"/>
        <v>0.8666666666666667</v>
      </c>
      <c r="K22" s="130">
        <f t="shared" si="46"/>
        <v>0.19310894710759524</v>
      </c>
      <c r="L22" s="160">
        <f t="shared" si="47"/>
        <v>2.7043827383195147</v>
      </c>
      <c r="M22" s="161">
        <f t="shared" si="48"/>
        <v>19</v>
      </c>
      <c r="N22" s="161">
        <f t="shared" si="49"/>
        <v>330</v>
      </c>
      <c r="O22" s="162">
        <f t="shared" si="50"/>
        <v>5.7575757575757579E-2</v>
      </c>
      <c r="P22" s="162">
        <f t="shared" si="51"/>
        <v>8.7177747625508825E-2</v>
      </c>
      <c r="Q22" s="163">
        <f t="shared" si="52"/>
        <v>0.17954311033234649</v>
      </c>
      <c r="R22" s="164">
        <f t="shared" si="15"/>
        <v>1.9599639845400538</v>
      </c>
      <c r="S22" s="160">
        <f t="shared" si="53"/>
        <v>0.35189802992370034</v>
      </c>
      <c r="T22" s="165">
        <f t="shared" si="54"/>
        <v>1.4217635389901002</v>
      </c>
      <c r="U22" s="165">
        <f t="shared" si="55"/>
        <v>0.70335183916048016</v>
      </c>
      <c r="V22" s="144">
        <f t="shared" si="56"/>
        <v>9.6511682526328732E-2</v>
      </c>
      <c r="W22" s="144">
        <f t="shared" si="57"/>
        <v>0.31453414750106595</v>
      </c>
      <c r="Y22" s="13">
        <f t="shared" si="58"/>
        <v>30</v>
      </c>
      <c r="Z22" s="175">
        <f t="shared" si="59"/>
        <v>0.57932684132278567</v>
      </c>
      <c r="AA22" s="175">
        <f t="shared" si="60"/>
        <v>4.456360317867579E-2</v>
      </c>
      <c r="AB22" s="176">
        <f t="shared" si="61"/>
        <v>0.62389044450146147</v>
      </c>
      <c r="AC22" s="177">
        <f t="shared" si="62"/>
        <v>14.044518677247675</v>
      </c>
      <c r="AD22" s="181"/>
      <c r="AE22" s="161">
        <f t="shared" si="63"/>
        <v>30</v>
      </c>
      <c r="AF22" s="175">
        <f t="shared" si="64"/>
        <v>0.28953504757898618</v>
      </c>
      <c r="AG22" s="175">
        <f t="shared" si="65"/>
        <v>8.4234942892030651E-2</v>
      </c>
      <c r="AH22" s="176">
        <f t="shared" si="66"/>
        <v>0.37376999047101683</v>
      </c>
      <c r="AI22" s="180">
        <f t="shared" si="67"/>
        <v>12.4567974932702</v>
      </c>
      <c r="AJ22" s="197"/>
      <c r="AK22" s="169">
        <f t="shared" si="39"/>
        <v>30</v>
      </c>
      <c r="AL22" s="185">
        <f t="shared" si="40"/>
        <v>0.94360244250319791</v>
      </c>
      <c r="AM22" s="185">
        <f t="shared" si="41"/>
        <v>-1.9725339412858811E-2</v>
      </c>
      <c r="AN22" s="186">
        <f t="shared" si="42"/>
        <v>0.9238771030903391</v>
      </c>
      <c r="AO22" s="180">
        <f t="shared" si="43"/>
        <v>15.671136765337799</v>
      </c>
      <c r="AP22" s="194"/>
      <c r="AQ22" s="13">
        <f t="shared" si="30"/>
        <v>30</v>
      </c>
      <c r="AR22" s="177">
        <f t="shared" ref="AR22" si="68">AC22-AC38</f>
        <v>1.2451500550330898</v>
      </c>
      <c r="AS22" s="196" t="e">
        <f t="shared" ref="AS22" si="69">AO22-AI38</f>
        <v>#DIV/0!</v>
      </c>
      <c r="AT22" s="196" t="e">
        <f t="shared" ref="AT22" si="70">AI22-AO38</f>
        <v>#DIV/0!</v>
      </c>
      <c r="AU22" s="188"/>
    </row>
    <row r="23" spans="1:47" ht="10" customHeight="1" x14ac:dyDescent="0.3">
      <c r="D23" s="16"/>
      <c r="E23" s="16"/>
      <c r="F23" s="17"/>
      <c r="G23" s="17"/>
      <c r="H23" s="16"/>
      <c r="I23" s="18"/>
      <c r="J23" s="19"/>
      <c r="K23" s="19"/>
      <c r="L23" s="149"/>
      <c r="M23" s="150"/>
      <c r="N23" s="150"/>
      <c r="O23" s="150"/>
      <c r="P23" s="150"/>
      <c r="Q23" s="149"/>
      <c r="R23" s="151"/>
      <c r="S23" s="151"/>
      <c r="T23" s="151"/>
      <c r="U23" s="151"/>
      <c r="Z23" s="170"/>
      <c r="AA23" s="181"/>
      <c r="AB23" s="181"/>
      <c r="AC23" s="181"/>
      <c r="AD23" s="181"/>
      <c r="AF23" s="181"/>
      <c r="AG23" s="181"/>
      <c r="AH23" s="181"/>
      <c r="AI23" s="182"/>
      <c r="AJ23" s="182"/>
      <c r="AK23" s="35"/>
      <c r="AL23" s="182"/>
      <c r="AM23" s="182"/>
      <c r="AN23" s="182"/>
      <c r="AO23" s="182"/>
      <c r="AP23" s="182"/>
      <c r="AQ23" s="181"/>
      <c r="AR23" s="181"/>
      <c r="AS23" s="181"/>
      <c r="AT23" s="181"/>
      <c r="AU23" s="181"/>
    </row>
    <row r="24" spans="1:47" x14ac:dyDescent="0.3">
      <c r="D24" s="21"/>
      <c r="E24" s="22" t="s">
        <v>3</v>
      </c>
      <c r="F24" s="38">
        <f>SUM(F13:F22)</f>
        <v>207</v>
      </c>
      <c r="G24" s="38">
        <f>SUM(G13:G22)</f>
        <v>50</v>
      </c>
      <c r="H24" s="38">
        <f>H22</f>
        <v>11</v>
      </c>
      <c r="I24" s="18"/>
      <c r="J24" s="146" t="s">
        <v>83</v>
      </c>
      <c r="K24" s="147">
        <f>1-K22</f>
        <v>0.8068910528924047</v>
      </c>
      <c r="L24" s="152" t="s">
        <v>84</v>
      </c>
      <c r="M24" s="149"/>
      <c r="N24" s="149"/>
      <c r="O24" s="150"/>
      <c r="P24" s="150"/>
      <c r="Q24" s="149"/>
      <c r="R24" s="151"/>
      <c r="S24" s="151"/>
      <c r="T24" s="151"/>
      <c r="U24" s="151"/>
      <c r="Z24" s="170"/>
      <c r="AA24" s="181"/>
      <c r="AB24" s="181"/>
      <c r="AC24" s="181"/>
      <c r="AD24" s="181"/>
      <c r="AF24" s="181"/>
      <c r="AG24" s="181"/>
      <c r="AH24" s="181"/>
      <c r="AI24" s="182"/>
      <c r="AJ24" s="182"/>
      <c r="AK24" s="35"/>
      <c r="AL24" s="182"/>
      <c r="AM24" s="182"/>
      <c r="AN24" s="182"/>
      <c r="AO24" s="182"/>
      <c r="AP24" s="182"/>
      <c r="AQ24" s="181"/>
      <c r="AR24" s="181"/>
      <c r="AS24" s="181"/>
      <c r="AT24" s="181"/>
      <c r="AU24" s="181"/>
    </row>
    <row r="25" spans="1:47" x14ac:dyDescent="0.3">
      <c r="D25" s="21"/>
      <c r="F25" s="252">
        <f>F24/E12</f>
        <v>0.77238805970149249</v>
      </c>
      <c r="G25" s="253">
        <f>G24/E12</f>
        <v>0.18656716417910449</v>
      </c>
      <c r="H25" s="254">
        <f>H24/E12</f>
        <v>4.1044776119402986E-2</v>
      </c>
      <c r="I25" s="18"/>
      <c r="J25" s="18"/>
      <c r="K25" s="18"/>
      <c r="L25" s="153"/>
      <c r="M25" s="153"/>
      <c r="N25" s="153"/>
      <c r="O25" s="153"/>
      <c r="P25" s="153"/>
      <c r="Q25" s="153"/>
      <c r="R25" s="151"/>
      <c r="S25" s="151"/>
      <c r="T25" s="151"/>
      <c r="U25" s="151"/>
      <c r="Z25" s="170"/>
      <c r="AA25" s="181"/>
      <c r="AB25" s="181"/>
      <c r="AC25" s="181"/>
      <c r="AD25" s="182"/>
      <c r="AE25" s="35"/>
      <c r="AF25" s="182"/>
      <c r="AG25" s="182"/>
      <c r="AH25" s="182"/>
      <c r="AI25" s="182"/>
      <c r="AJ25" s="182"/>
      <c r="AK25" s="35"/>
      <c r="AL25" s="182"/>
      <c r="AM25" s="182"/>
      <c r="AN25" s="182"/>
      <c r="AO25" s="182"/>
      <c r="AP25" s="182"/>
      <c r="AQ25" s="181"/>
      <c r="AR25" s="181"/>
      <c r="AS25" s="181"/>
      <c r="AT25" s="181"/>
      <c r="AU25" s="181"/>
    </row>
    <row r="26" spans="1:47" ht="24.5" customHeight="1" x14ac:dyDescent="0.3">
      <c r="C26" s="3" t="s">
        <v>53</v>
      </c>
      <c r="E26" s="7"/>
      <c r="F26" s="4"/>
      <c r="L26" s="154"/>
      <c r="M26" s="154"/>
      <c r="N26" s="154"/>
      <c r="O26" s="154"/>
      <c r="P26" s="154"/>
      <c r="Q26" s="155"/>
      <c r="R26" s="151"/>
      <c r="S26" s="151"/>
      <c r="T26" s="151"/>
      <c r="U26" s="151"/>
      <c r="Y26" s="3" t="s">
        <v>63</v>
      </c>
      <c r="Z26" s="183"/>
      <c r="AA26" s="183"/>
      <c r="AB26" s="183"/>
      <c r="AC26" s="183"/>
      <c r="AD26" s="183"/>
      <c r="AE26" s="3" t="s">
        <v>64</v>
      </c>
      <c r="AF26" s="183"/>
      <c r="AG26" s="183"/>
      <c r="AH26" s="183"/>
      <c r="AI26" s="184"/>
      <c r="AJ26" s="184"/>
      <c r="AK26" s="123" t="s">
        <v>65</v>
      </c>
      <c r="AL26" s="184"/>
      <c r="AM26" s="184"/>
      <c r="AN26" s="182"/>
      <c r="AO26" s="182"/>
      <c r="AP26" s="182"/>
      <c r="AQ26" s="181"/>
      <c r="AR26" s="199"/>
      <c r="AS26" s="200"/>
      <c r="AT26" s="200"/>
      <c r="AU26" s="181"/>
    </row>
    <row r="27" spans="1:47" ht="54" x14ac:dyDescent="0.3">
      <c r="A27" s="79" t="s">
        <v>54</v>
      </c>
      <c r="B27" s="79" t="s">
        <v>55</v>
      </c>
      <c r="C27" s="8" t="s">
        <v>34</v>
      </c>
      <c r="D27" s="8" t="s">
        <v>33</v>
      </c>
      <c r="E27" s="8" t="s">
        <v>18</v>
      </c>
      <c r="F27" s="29" t="s">
        <v>19</v>
      </c>
      <c r="G27" s="29" t="s">
        <v>21</v>
      </c>
      <c r="H27" s="68" t="s">
        <v>20</v>
      </c>
      <c r="I27" s="9" t="s">
        <v>12</v>
      </c>
      <c r="J27" s="9" t="s">
        <v>0</v>
      </c>
      <c r="K27" s="128" t="s">
        <v>82</v>
      </c>
      <c r="L27" s="156" t="s">
        <v>87</v>
      </c>
      <c r="M27" s="156" t="s">
        <v>88</v>
      </c>
      <c r="N27" s="156" t="s">
        <v>89</v>
      </c>
      <c r="O27" s="156" t="s">
        <v>90</v>
      </c>
      <c r="P27" s="156" t="s">
        <v>91</v>
      </c>
      <c r="Q27" s="157" t="s">
        <v>92</v>
      </c>
      <c r="R27" s="157" t="s">
        <v>93</v>
      </c>
      <c r="S27" s="158" t="s">
        <v>94</v>
      </c>
      <c r="T27" s="158" t="s">
        <v>95</v>
      </c>
      <c r="U27" s="159" t="s">
        <v>96</v>
      </c>
      <c r="V27" s="142" t="s">
        <v>85</v>
      </c>
      <c r="W27" s="142" t="s">
        <v>86</v>
      </c>
      <c r="Y27" s="8" t="s">
        <v>33</v>
      </c>
      <c r="Z27" s="171" t="s">
        <v>27</v>
      </c>
      <c r="AA27" s="171" t="s">
        <v>28</v>
      </c>
      <c r="AB27" s="171" t="s">
        <v>29</v>
      </c>
      <c r="AC27" s="172" t="s">
        <v>30</v>
      </c>
      <c r="AD27" s="190"/>
      <c r="AE27" s="157" t="s">
        <v>33</v>
      </c>
      <c r="AF27" s="171" t="s">
        <v>27</v>
      </c>
      <c r="AG27" s="171" t="s">
        <v>28</v>
      </c>
      <c r="AH27" s="171" t="s">
        <v>29</v>
      </c>
      <c r="AI27" s="178" t="s">
        <v>30</v>
      </c>
      <c r="AJ27" s="191"/>
      <c r="AK27" s="167" t="s">
        <v>33</v>
      </c>
      <c r="AL27" s="178" t="s">
        <v>27</v>
      </c>
      <c r="AM27" s="178" t="s">
        <v>28</v>
      </c>
      <c r="AN27" s="178" t="s">
        <v>29</v>
      </c>
      <c r="AO27" s="178" t="s">
        <v>30</v>
      </c>
      <c r="AP27" s="190"/>
      <c r="AQ27" s="181"/>
      <c r="AR27" s="181"/>
      <c r="AS27" s="181"/>
      <c r="AT27" s="181"/>
      <c r="AU27" s="181"/>
    </row>
    <row r="28" spans="1:47" x14ac:dyDescent="0.3">
      <c r="A28" s="106">
        <v>0</v>
      </c>
      <c r="B28" s="34">
        <f>F28</f>
        <v>0</v>
      </c>
      <c r="D28" s="8">
        <v>0</v>
      </c>
      <c r="E28" s="8">
        <v>269</v>
      </c>
      <c r="F28" s="8">
        <v>0</v>
      </c>
      <c r="G28" s="68">
        <v>0</v>
      </c>
      <c r="H28" s="69">
        <f>E29</f>
        <v>269</v>
      </c>
      <c r="I28" s="28">
        <f>F28/E28</f>
        <v>0</v>
      </c>
      <c r="J28" s="30">
        <f>1-I28</f>
        <v>1</v>
      </c>
      <c r="K28" s="134">
        <f>J28</f>
        <v>1</v>
      </c>
      <c r="L28" s="160">
        <f>(LN(K28))^2</f>
        <v>0</v>
      </c>
      <c r="M28" s="161">
        <f>E28-H28</f>
        <v>0</v>
      </c>
      <c r="N28" s="161">
        <f>E28*H28</f>
        <v>72361</v>
      </c>
      <c r="O28" s="162">
        <f>M28/N28</f>
        <v>0</v>
      </c>
      <c r="P28" s="162">
        <f>O28</f>
        <v>0</v>
      </c>
      <c r="Q28" s="163">
        <v>0</v>
      </c>
      <c r="R28" s="164">
        <f>-NORMSINV(2.5/100)</f>
        <v>1.9599639845400538</v>
      </c>
      <c r="S28" s="160">
        <f>R28*Q28</f>
        <v>0</v>
      </c>
      <c r="T28" s="165">
        <f>EXP(S28)</f>
        <v>1</v>
      </c>
      <c r="U28" s="165">
        <f>EXP(S28)</f>
        <v>1</v>
      </c>
      <c r="V28" s="143">
        <f>K28^T28</f>
        <v>1</v>
      </c>
      <c r="W28" s="143">
        <f>K28^U28</f>
        <v>1</v>
      </c>
      <c r="Y28" s="65"/>
      <c r="Z28" s="174"/>
      <c r="AA28" s="174"/>
      <c r="AB28" s="174"/>
      <c r="AC28" s="174"/>
      <c r="AD28" s="192"/>
      <c r="AE28" s="166"/>
      <c r="AF28" s="173"/>
      <c r="AG28" s="173"/>
      <c r="AH28" s="173"/>
      <c r="AI28" s="179"/>
      <c r="AJ28" s="193"/>
      <c r="AK28" s="168"/>
      <c r="AL28" s="179"/>
      <c r="AM28" s="179"/>
      <c r="AN28" s="179"/>
      <c r="AO28" s="179"/>
      <c r="AP28" s="192"/>
      <c r="AQ28" s="181"/>
      <c r="AR28" s="181"/>
      <c r="AS28" s="181"/>
      <c r="AT28" s="181"/>
      <c r="AU28" s="181"/>
    </row>
    <row r="29" spans="1:47" x14ac:dyDescent="0.3">
      <c r="A29" s="106">
        <v>2</v>
      </c>
      <c r="B29" s="16">
        <f>B28+F29</f>
        <v>24</v>
      </c>
      <c r="C29" s="58">
        <f>D28</f>
        <v>0</v>
      </c>
      <c r="D29" s="37">
        <v>3</v>
      </c>
      <c r="E29" s="11">
        <v>269</v>
      </c>
      <c r="F29" s="74">
        <f>E29-H29-G29</f>
        <v>24</v>
      </c>
      <c r="G29" s="107">
        <f>A29-A28</f>
        <v>2</v>
      </c>
      <c r="H29" s="69">
        <f t="shared" ref="H29:H37" si="71">E30</f>
        <v>243</v>
      </c>
      <c r="I29" s="12">
        <f>F29/E29</f>
        <v>8.9219330855018583E-2</v>
      </c>
      <c r="J29" s="30">
        <f>1-I29</f>
        <v>0.91078066914498146</v>
      </c>
      <c r="K29" s="130">
        <f>J29*K28</f>
        <v>0.91078066914498146</v>
      </c>
      <c r="L29" s="160">
        <f>(LN(K29))^2</f>
        <v>8.7334948068171683E-3</v>
      </c>
      <c r="M29" s="161">
        <f>E29-H29</f>
        <v>26</v>
      </c>
      <c r="N29" s="161">
        <f>E29*H29</f>
        <v>65367</v>
      </c>
      <c r="O29" s="162">
        <f>M29/N29</f>
        <v>3.9775421848945185E-4</v>
      </c>
      <c r="P29" s="162">
        <f>O29</f>
        <v>3.9775421848945185E-4</v>
      </c>
      <c r="Q29" s="163">
        <v>0</v>
      </c>
      <c r="R29" s="164">
        <f>-NORMSINV(2.5/100)</f>
        <v>1.9599639845400538</v>
      </c>
      <c r="S29" s="160">
        <f>R29*Q29</f>
        <v>0</v>
      </c>
      <c r="T29" s="165">
        <f t="shared" ref="T29:T34" si="72">EXP(S29)</f>
        <v>1</v>
      </c>
      <c r="U29" s="165">
        <f>EXP(S29)</f>
        <v>1</v>
      </c>
      <c r="V29" s="144">
        <f>K29^T29</f>
        <v>0.91078066914498146</v>
      </c>
      <c r="W29" s="144">
        <f>K29^U29</f>
        <v>0.91078066914498146</v>
      </c>
      <c r="Y29" s="13">
        <f t="shared" ref="Y29:Y34" si="73">D29</f>
        <v>3</v>
      </c>
      <c r="Z29" s="175">
        <f>K29*(D29-D28)</f>
        <v>2.7323420074349443</v>
      </c>
      <c r="AA29" s="175">
        <f>(K28-K29)*(D29-D28)/2</f>
        <v>0.13382899628252781</v>
      </c>
      <c r="AB29" s="176">
        <f>SUM(Z29:AA29)</f>
        <v>2.8661710037174721</v>
      </c>
      <c r="AC29" s="177">
        <f>AB29</f>
        <v>2.8661710037174721</v>
      </c>
      <c r="AD29" s="194"/>
      <c r="AE29" s="161">
        <f>D29</f>
        <v>3</v>
      </c>
      <c r="AF29" s="175">
        <f>V29*(D29-D28)</f>
        <v>2.7323420074349443</v>
      </c>
      <c r="AG29" s="175">
        <f>(V28-V29)*(D29-D28)/2</f>
        <v>0.13382899628252781</v>
      </c>
      <c r="AH29" s="176">
        <f>SUM(AF29:AG29)</f>
        <v>2.8661710037174721</v>
      </c>
      <c r="AI29" s="180">
        <f>AH29</f>
        <v>2.8661710037174721</v>
      </c>
      <c r="AJ29" s="195"/>
      <c r="AK29" s="169">
        <f>D29</f>
        <v>3</v>
      </c>
      <c r="AL29" s="185">
        <f>W29*(D29-D28)</f>
        <v>2.7323420074349443</v>
      </c>
      <c r="AM29" s="185">
        <f>(W28-W29)*(D29-D28)/2</f>
        <v>0.13382899628252781</v>
      </c>
      <c r="AN29" s="186">
        <f>SUM(AL29:AM29)</f>
        <v>2.8661710037174721</v>
      </c>
      <c r="AO29" s="180">
        <f>AN29</f>
        <v>2.8661710037174721</v>
      </c>
      <c r="AP29" s="194"/>
      <c r="AQ29" s="181"/>
      <c r="AR29" s="181"/>
      <c r="AS29" s="181"/>
      <c r="AT29" s="181"/>
      <c r="AU29" s="181"/>
    </row>
    <row r="30" spans="1:47" x14ac:dyDescent="0.3">
      <c r="A30" s="106">
        <v>4</v>
      </c>
      <c r="B30" s="16">
        <f t="shared" ref="B30:B38" si="74">B29+F30</f>
        <v>53</v>
      </c>
      <c r="C30" s="58">
        <f t="shared" ref="C30:C38" si="75">D29</f>
        <v>3</v>
      </c>
      <c r="D30" s="37">
        <v>6</v>
      </c>
      <c r="E30" s="11">
        <v>243</v>
      </c>
      <c r="F30" s="74">
        <f t="shared" ref="F30:F38" si="76">E30-H30-G30</f>
        <v>29</v>
      </c>
      <c r="G30" s="107">
        <f t="shared" ref="G30:G38" si="77">A30-A29</f>
        <v>2</v>
      </c>
      <c r="H30" s="69">
        <f t="shared" si="71"/>
        <v>212</v>
      </c>
      <c r="I30" s="12">
        <f t="shared" ref="I30:I34" si="78">F30/E30</f>
        <v>0.11934156378600823</v>
      </c>
      <c r="J30" s="30">
        <f t="shared" ref="J30:J34" si="79">1-I30</f>
        <v>0.88065843621399176</v>
      </c>
      <c r="K30" s="130">
        <f>J30*K29</f>
        <v>0.8020866798231524</v>
      </c>
      <c r="L30" s="160">
        <f t="shared" ref="L30:L34" si="80">(LN(K30))^2</f>
        <v>4.8637272932489199E-2</v>
      </c>
      <c r="M30" s="161">
        <f t="shared" ref="M30:M34" si="81">E30-H30</f>
        <v>31</v>
      </c>
      <c r="N30" s="161">
        <f t="shared" ref="N30:N34" si="82">E30*H30</f>
        <v>51516</v>
      </c>
      <c r="O30" s="162">
        <f t="shared" ref="O30:O34" si="83">M30/N30</f>
        <v>6.0175479462691204E-4</v>
      </c>
      <c r="P30" s="162">
        <f>P29+O30</f>
        <v>9.9950901311636389E-4</v>
      </c>
      <c r="Q30" s="163">
        <f>SQRT((1/L30)*P30)</f>
        <v>0.14335364802562423</v>
      </c>
      <c r="R30" s="164">
        <f t="shared" ref="R30:R38" si="84">-NORMSINV(2.5/100)</f>
        <v>1.9599639845400538</v>
      </c>
      <c r="S30" s="160">
        <f t="shared" ref="S30:S34" si="85">R30*Q30</f>
        <v>0.28096798718265487</v>
      </c>
      <c r="T30" s="165">
        <f t="shared" si="72"/>
        <v>1.3244112051226087</v>
      </c>
      <c r="U30" s="165">
        <f>EXP(-S30)</f>
        <v>0.75505250645129052</v>
      </c>
      <c r="V30" s="144">
        <f t="shared" ref="V30:V34" si="86">K30^T30</f>
        <v>0.74670596721262927</v>
      </c>
      <c r="W30" s="144">
        <f>K30^U30</f>
        <v>0.84660739100049753</v>
      </c>
      <c r="Y30" s="13">
        <f t="shared" si="73"/>
        <v>6</v>
      </c>
      <c r="Z30" s="175">
        <f t="shared" ref="Z30:Z34" si="87">K30*(D30-D29)</f>
        <v>2.4062600394694571</v>
      </c>
      <c r="AA30" s="175">
        <f t="shared" ref="AA30:AA34" si="88">(K29-K30)*(D30-D29)/2</f>
        <v>0.16304098398274358</v>
      </c>
      <c r="AB30" s="176">
        <f t="shared" ref="AB30:AB34" si="89">SUM(Z30:AA30)</f>
        <v>2.5693010234522005</v>
      </c>
      <c r="AC30" s="177">
        <f>AB30+AC29</f>
        <v>5.4354720271696726</v>
      </c>
      <c r="AD30" s="194"/>
      <c r="AE30" s="161">
        <f t="shared" ref="AE30:AE34" si="90">D30</f>
        <v>6</v>
      </c>
      <c r="AF30" s="175">
        <f t="shared" ref="AF30:AF34" si="91">V30*(D30-D29)</f>
        <v>2.2401179016378876</v>
      </c>
      <c r="AG30" s="175">
        <f t="shared" ref="AG30:AG34" si="92">(V29-V30)*(D30-D29)/2</f>
        <v>0.24611205289852828</v>
      </c>
      <c r="AH30" s="176">
        <f t="shared" ref="AH30:AH34" si="93">SUM(AF30:AG30)</f>
        <v>2.4862299545364159</v>
      </c>
      <c r="AI30" s="180">
        <f>AH30+AI29</f>
        <v>5.3524009582538881</v>
      </c>
      <c r="AJ30" s="195"/>
      <c r="AK30" s="169">
        <f t="shared" ref="AK30:AK34" si="94">D30</f>
        <v>6</v>
      </c>
      <c r="AL30" s="185">
        <f t="shared" ref="AL30:AL34" si="95">W30*(D30-D29)</f>
        <v>2.5398221730014927</v>
      </c>
      <c r="AM30" s="185">
        <f t="shared" ref="AM30:AM34" si="96">(W29-W30)*(D30-D29)/2</f>
        <v>9.6259917216725888E-2</v>
      </c>
      <c r="AN30" s="186">
        <f t="shared" ref="AN30:AN34" si="97">SUM(AL30:AM30)</f>
        <v>2.6360820902182187</v>
      </c>
      <c r="AO30" s="180">
        <f>AN30+AO29</f>
        <v>5.5022530939356908</v>
      </c>
      <c r="AP30" s="194"/>
      <c r="AQ30" s="181"/>
      <c r="AR30" s="181"/>
      <c r="AS30" s="181"/>
      <c r="AT30" s="181"/>
      <c r="AU30" s="181"/>
    </row>
    <row r="31" spans="1:47" x14ac:dyDescent="0.3">
      <c r="A31" s="106">
        <v>4</v>
      </c>
      <c r="B31" s="16">
        <f t="shared" si="74"/>
        <v>109</v>
      </c>
      <c r="C31" s="58">
        <f t="shared" si="75"/>
        <v>6</v>
      </c>
      <c r="D31" s="37">
        <v>9</v>
      </c>
      <c r="E31" s="11">
        <v>212</v>
      </c>
      <c r="F31" s="74">
        <f t="shared" si="76"/>
        <v>56</v>
      </c>
      <c r="G31" s="107">
        <f t="shared" si="77"/>
        <v>0</v>
      </c>
      <c r="H31" s="69">
        <f t="shared" si="71"/>
        <v>156</v>
      </c>
      <c r="I31" s="12">
        <f t="shared" si="78"/>
        <v>0.26415094339622641</v>
      </c>
      <c r="J31" s="30">
        <f t="shared" si="79"/>
        <v>0.73584905660377364</v>
      </c>
      <c r="K31" s="130">
        <f t="shared" ref="K31:K34" si="98">J31*K30</f>
        <v>0.59021472666231978</v>
      </c>
      <c r="L31" s="160">
        <f t="shared" si="80"/>
        <v>0.27801245578567141</v>
      </c>
      <c r="M31" s="161">
        <f t="shared" si="81"/>
        <v>56</v>
      </c>
      <c r="N31" s="161">
        <f t="shared" si="82"/>
        <v>33072</v>
      </c>
      <c r="O31" s="162">
        <f t="shared" si="83"/>
        <v>1.6932752781809385E-3</v>
      </c>
      <c r="P31" s="162">
        <f t="shared" ref="P31:P34" si="99">P30+O31</f>
        <v>2.6927842912973024E-3</v>
      </c>
      <c r="Q31" s="163">
        <f t="shared" ref="Q31:Q34" si="100">SQRT((1/L31)*P31)</f>
        <v>9.8416667568030386E-2</v>
      </c>
      <c r="R31" s="164">
        <f t="shared" si="84"/>
        <v>1.9599639845400538</v>
      </c>
      <c r="S31" s="160">
        <f t="shared" si="85"/>
        <v>0.19289312391179073</v>
      </c>
      <c r="T31" s="165">
        <f t="shared" si="72"/>
        <v>1.2127531722775209</v>
      </c>
      <c r="U31" s="165">
        <f t="shared" ref="U31:U34" si="101">EXP(-S31)</f>
        <v>0.82457009625629296</v>
      </c>
      <c r="V31" s="144">
        <f t="shared" si="86"/>
        <v>0.52758410349937246</v>
      </c>
      <c r="W31" s="144">
        <f t="shared" ref="W31:W34" si="102">K31^U31</f>
        <v>0.64741346534162836</v>
      </c>
      <c r="Y31" s="13">
        <f t="shared" si="73"/>
        <v>9</v>
      </c>
      <c r="Z31" s="175">
        <f t="shared" si="87"/>
        <v>1.7706441799869594</v>
      </c>
      <c r="AA31" s="175">
        <f t="shared" si="88"/>
        <v>0.31780792974124894</v>
      </c>
      <c r="AB31" s="176">
        <f t="shared" si="89"/>
        <v>2.0884521097282085</v>
      </c>
      <c r="AC31" s="177">
        <f t="shared" ref="AC31:AC34" si="103">AB31+AC30</f>
        <v>7.5239241368978806</v>
      </c>
      <c r="AD31" s="194"/>
      <c r="AE31" s="161">
        <f t="shared" si="90"/>
        <v>9</v>
      </c>
      <c r="AF31" s="175">
        <f t="shared" si="91"/>
        <v>1.5827523104981174</v>
      </c>
      <c r="AG31" s="175">
        <f t="shared" si="92"/>
        <v>0.32868279556988522</v>
      </c>
      <c r="AH31" s="176">
        <f t="shared" si="93"/>
        <v>1.9114351060680026</v>
      </c>
      <c r="AI31" s="180">
        <f t="shared" ref="AI31:AI34" si="104">AH31+AI30</f>
        <v>7.2638360643218904</v>
      </c>
      <c r="AJ31" s="195"/>
      <c r="AK31" s="169">
        <f t="shared" si="94"/>
        <v>9</v>
      </c>
      <c r="AL31" s="185">
        <f t="shared" si="95"/>
        <v>1.9422403960248851</v>
      </c>
      <c r="AM31" s="185">
        <f t="shared" si="96"/>
        <v>0.29879088848830376</v>
      </c>
      <c r="AN31" s="186">
        <f t="shared" si="97"/>
        <v>2.241031284513189</v>
      </c>
      <c r="AO31" s="180">
        <f t="shared" ref="AO31:AO34" si="105">AN31+AO30</f>
        <v>7.7432843784488803</v>
      </c>
      <c r="AP31" s="194"/>
      <c r="AQ31" s="181"/>
      <c r="AR31" s="181"/>
      <c r="AS31" s="181"/>
      <c r="AT31" s="181"/>
      <c r="AU31" s="181"/>
    </row>
    <row r="32" spans="1:47" x14ac:dyDescent="0.3">
      <c r="A32" s="106">
        <v>4</v>
      </c>
      <c r="B32" s="16">
        <f t="shared" si="74"/>
        <v>161</v>
      </c>
      <c r="C32" s="58">
        <f t="shared" si="75"/>
        <v>9</v>
      </c>
      <c r="D32" s="37">
        <v>12</v>
      </c>
      <c r="E32" s="11">
        <v>156</v>
      </c>
      <c r="F32" s="74">
        <f t="shared" si="76"/>
        <v>52</v>
      </c>
      <c r="G32" s="107">
        <f t="shared" si="77"/>
        <v>0</v>
      </c>
      <c r="H32" s="69">
        <f t="shared" si="71"/>
        <v>104</v>
      </c>
      <c r="I32" s="12">
        <f t="shared" si="78"/>
        <v>0.33333333333333331</v>
      </c>
      <c r="J32" s="30">
        <f t="shared" si="79"/>
        <v>0.66666666666666674</v>
      </c>
      <c r="K32" s="130">
        <f t="shared" si="98"/>
        <v>0.39347648444154654</v>
      </c>
      <c r="L32" s="160">
        <f t="shared" si="80"/>
        <v>0.86999266421384769</v>
      </c>
      <c r="M32" s="161">
        <f t="shared" si="81"/>
        <v>52</v>
      </c>
      <c r="N32" s="161">
        <f t="shared" si="82"/>
        <v>16224</v>
      </c>
      <c r="O32" s="162">
        <f t="shared" si="83"/>
        <v>3.205128205128205E-3</v>
      </c>
      <c r="P32" s="162">
        <f t="shared" si="99"/>
        <v>5.8979124964255074E-3</v>
      </c>
      <c r="Q32" s="163">
        <f t="shared" si="100"/>
        <v>8.2336303829874918E-2</v>
      </c>
      <c r="R32" s="164">
        <f t="shared" si="84"/>
        <v>1.9599639845400538</v>
      </c>
      <c r="S32" s="160">
        <f t="shared" si="85"/>
        <v>0.16137619012670215</v>
      </c>
      <c r="T32" s="165">
        <f t="shared" si="72"/>
        <v>1.1751269568316765</v>
      </c>
      <c r="U32" s="165">
        <f t="shared" si="101"/>
        <v>0.85097188366451415</v>
      </c>
      <c r="V32" s="144">
        <f t="shared" si="86"/>
        <v>0.33417822012899789</v>
      </c>
      <c r="W32" s="144">
        <f t="shared" si="102"/>
        <v>0.45215493294432574</v>
      </c>
      <c r="Y32" s="13">
        <f t="shared" si="73"/>
        <v>12</v>
      </c>
      <c r="Z32" s="175">
        <f t="shared" si="87"/>
        <v>1.1804294533246396</v>
      </c>
      <c r="AA32" s="175">
        <f t="shared" si="88"/>
        <v>0.29510736333115983</v>
      </c>
      <c r="AB32" s="176">
        <f t="shared" si="89"/>
        <v>1.4755368166557994</v>
      </c>
      <c r="AC32" s="177">
        <f t="shared" si="103"/>
        <v>8.9994609535536796</v>
      </c>
      <c r="AD32" s="194"/>
      <c r="AE32" s="161">
        <f t="shared" si="90"/>
        <v>12</v>
      </c>
      <c r="AF32" s="175">
        <f t="shared" si="91"/>
        <v>1.0025346603869938</v>
      </c>
      <c r="AG32" s="175">
        <f t="shared" si="92"/>
        <v>0.29010882505556185</v>
      </c>
      <c r="AH32" s="176">
        <f t="shared" si="93"/>
        <v>1.2926434854425557</v>
      </c>
      <c r="AI32" s="180">
        <f t="shared" si="104"/>
        <v>8.5564795497644468</v>
      </c>
      <c r="AJ32" s="195"/>
      <c r="AK32" s="169">
        <f t="shared" si="94"/>
        <v>12</v>
      </c>
      <c r="AL32" s="185">
        <f t="shared" si="95"/>
        <v>1.3564647988329772</v>
      </c>
      <c r="AM32" s="185">
        <f t="shared" si="96"/>
        <v>0.29288779859595393</v>
      </c>
      <c r="AN32" s="186">
        <f t="shared" si="97"/>
        <v>1.6493525974289311</v>
      </c>
      <c r="AO32" s="180">
        <f t="shared" si="105"/>
        <v>9.3926369758778119</v>
      </c>
      <c r="AP32" s="194"/>
      <c r="AQ32" s="181"/>
      <c r="AR32" s="181"/>
      <c r="AS32" s="181"/>
      <c r="AT32" s="181"/>
      <c r="AU32" s="181"/>
    </row>
    <row r="33" spans="1:47" x14ac:dyDescent="0.3">
      <c r="A33" s="106">
        <v>5</v>
      </c>
      <c r="B33" s="16">
        <f t="shared" si="74"/>
        <v>182</v>
      </c>
      <c r="C33" s="58">
        <f t="shared" si="75"/>
        <v>12</v>
      </c>
      <c r="D33" s="37">
        <v>15</v>
      </c>
      <c r="E33" s="11">
        <v>104</v>
      </c>
      <c r="F33" s="74">
        <f t="shared" si="76"/>
        <v>21</v>
      </c>
      <c r="G33" s="107">
        <f t="shared" si="77"/>
        <v>1</v>
      </c>
      <c r="H33" s="69">
        <f t="shared" si="71"/>
        <v>82</v>
      </c>
      <c r="I33" s="12">
        <f t="shared" si="78"/>
        <v>0.20192307692307693</v>
      </c>
      <c r="J33" s="30">
        <f t="shared" si="79"/>
        <v>0.79807692307692313</v>
      </c>
      <c r="K33" s="130">
        <f t="shared" si="98"/>
        <v>0.31402450200623427</v>
      </c>
      <c r="L33" s="160">
        <f t="shared" si="80"/>
        <v>1.3416224368119976</v>
      </c>
      <c r="M33" s="161">
        <f t="shared" si="81"/>
        <v>22</v>
      </c>
      <c r="N33" s="161">
        <f t="shared" si="82"/>
        <v>8528</v>
      </c>
      <c r="O33" s="162">
        <f t="shared" si="83"/>
        <v>2.5797373358348967E-3</v>
      </c>
      <c r="P33" s="162">
        <f t="shared" si="99"/>
        <v>8.4776498322604033E-3</v>
      </c>
      <c r="Q33" s="163">
        <f t="shared" si="100"/>
        <v>7.9491845678871631E-2</v>
      </c>
      <c r="R33" s="164">
        <f t="shared" si="84"/>
        <v>1.9599639845400538</v>
      </c>
      <c r="S33" s="160">
        <f t="shared" si="85"/>
        <v>0.1558011545952043</v>
      </c>
      <c r="T33" s="165">
        <f t="shared" si="72"/>
        <v>1.1685938104762472</v>
      </c>
      <c r="U33" s="165">
        <f t="shared" si="101"/>
        <v>0.85572933129986484</v>
      </c>
      <c r="V33" s="144">
        <f t="shared" si="86"/>
        <v>0.25831801883685002</v>
      </c>
      <c r="W33" s="144">
        <f t="shared" si="102"/>
        <v>0.37113929860659167</v>
      </c>
      <c r="Y33" s="13">
        <f t="shared" si="73"/>
        <v>15</v>
      </c>
      <c r="Z33" s="175">
        <f t="shared" si="87"/>
        <v>0.94207350601870288</v>
      </c>
      <c r="AA33" s="175">
        <f t="shared" si="88"/>
        <v>0.11917797365296839</v>
      </c>
      <c r="AB33" s="176">
        <f t="shared" si="89"/>
        <v>1.0612514796716712</v>
      </c>
      <c r="AC33" s="177">
        <f t="shared" si="103"/>
        <v>10.060712433225351</v>
      </c>
      <c r="AD33" s="194"/>
      <c r="AE33" s="161">
        <f t="shared" si="90"/>
        <v>15</v>
      </c>
      <c r="AF33" s="175">
        <f t="shared" si="91"/>
        <v>0.77495405651055005</v>
      </c>
      <c r="AG33" s="175">
        <f t="shared" si="92"/>
        <v>0.11379030193822182</v>
      </c>
      <c r="AH33" s="176">
        <f t="shared" si="93"/>
        <v>0.88874435844877187</v>
      </c>
      <c r="AI33" s="180">
        <f t="shared" si="104"/>
        <v>9.4452239082132188</v>
      </c>
      <c r="AJ33" s="195"/>
      <c r="AK33" s="169">
        <f t="shared" si="94"/>
        <v>15</v>
      </c>
      <c r="AL33" s="185">
        <f t="shared" si="95"/>
        <v>1.1134178958197749</v>
      </c>
      <c r="AM33" s="185">
        <f t="shared" si="96"/>
        <v>0.1215234515066011</v>
      </c>
      <c r="AN33" s="186">
        <f t="shared" si="97"/>
        <v>1.2349413473263759</v>
      </c>
      <c r="AO33" s="180">
        <f t="shared" si="105"/>
        <v>10.627578323204188</v>
      </c>
      <c r="AP33" s="194"/>
      <c r="AQ33" s="181"/>
      <c r="AR33" s="181"/>
      <c r="AS33" s="181"/>
      <c r="AT33" s="181"/>
      <c r="AU33" s="181"/>
    </row>
    <row r="34" spans="1:47" x14ac:dyDescent="0.3">
      <c r="A34" s="106">
        <v>6</v>
      </c>
      <c r="B34" s="16">
        <f t="shared" si="74"/>
        <v>199</v>
      </c>
      <c r="C34" s="58">
        <f t="shared" si="75"/>
        <v>15</v>
      </c>
      <c r="D34" s="37">
        <v>18</v>
      </c>
      <c r="E34" s="11">
        <v>82</v>
      </c>
      <c r="F34" s="74">
        <f t="shared" si="76"/>
        <v>17</v>
      </c>
      <c r="G34" s="107">
        <f t="shared" si="77"/>
        <v>1</v>
      </c>
      <c r="H34" s="69">
        <f t="shared" si="71"/>
        <v>64</v>
      </c>
      <c r="I34" s="12">
        <f t="shared" si="78"/>
        <v>0.2073170731707317</v>
      </c>
      <c r="J34" s="30">
        <f t="shared" si="79"/>
        <v>0.79268292682926833</v>
      </c>
      <c r="K34" s="130">
        <f t="shared" si="98"/>
        <v>0.24892186134640523</v>
      </c>
      <c r="L34" s="160">
        <f t="shared" si="80"/>
        <v>1.9338135314568874</v>
      </c>
      <c r="M34" s="161">
        <f t="shared" si="81"/>
        <v>18</v>
      </c>
      <c r="N34" s="161">
        <f t="shared" si="82"/>
        <v>5248</v>
      </c>
      <c r="O34" s="162">
        <f t="shared" si="83"/>
        <v>3.4298780487804878E-3</v>
      </c>
      <c r="P34" s="162">
        <f t="shared" si="99"/>
        <v>1.1907527881040891E-2</v>
      </c>
      <c r="Q34" s="163">
        <f t="shared" si="100"/>
        <v>7.8469973535179594E-2</v>
      </c>
      <c r="R34" s="164">
        <f t="shared" si="84"/>
        <v>1.9599639845400538</v>
      </c>
      <c r="S34" s="160">
        <f t="shared" si="85"/>
        <v>0.15379832199676316</v>
      </c>
      <c r="T34" s="165">
        <f t="shared" si="72"/>
        <v>1.1662556549469405</v>
      </c>
      <c r="U34" s="165">
        <f t="shared" si="101"/>
        <v>0.85744493135640631</v>
      </c>
      <c r="V34" s="144">
        <f t="shared" si="86"/>
        <v>0.19754002525587724</v>
      </c>
      <c r="W34" s="144">
        <f t="shared" si="102"/>
        <v>0.30349903506691428</v>
      </c>
      <c r="Y34" s="13">
        <f t="shared" si="73"/>
        <v>18</v>
      </c>
      <c r="Z34" s="175">
        <f t="shared" si="87"/>
        <v>0.74676558403921567</v>
      </c>
      <c r="AA34" s="175">
        <f t="shared" si="88"/>
        <v>9.7653960989743563E-2</v>
      </c>
      <c r="AB34" s="176">
        <f t="shared" si="89"/>
        <v>0.84441954502895922</v>
      </c>
      <c r="AC34" s="177">
        <f t="shared" si="103"/>
        <v>10.90513197825431</v>
      </c>
      <c r="AD34" s="194"/>
      <c r="AE34" s="161">
        <f t="shared" si="90"/>
        <v>18</v>
      </c>
      <c r="AF34" s="175">
        <f t="shared" si="91"/>
        <v>0.59262007576763176</v>
      </c>
      <c r="AG34" s="175">
        <f t="shared" si="92"/>
        <v>9.1166990371459158E-2</v>
      </c>
      <c r="AH34" s="176">
        <f t="shared" si="93"/>
        <v>0.6837870661390909</v>
      </c>
      <c r="AI34" s="180">
        <f t="shared" si="104"/>
        <v>10.12901097435231</v>
      </c>
      <c r="AJ34" s="195"/>
      <c r="AK34" s="169">
        <f t="shared" si="94"/>
        <v>18</v>
      </c>
      <c r="AL34" s="185">
        <f t="shared" si="95"/>
        <v>0.9104971052007429</v>
      </c>
      <c r="AM34" s="185">
        <f t="shared" si="96"/>
        <v>0.10146039530951609</v>
      </c>
      <c r="AN34" s="186">
        <f t="shared" si="97"/>
        <v>1.011957500510259</v>
      </c>
      <c r="AO34" s="180">
        <f t="shared" si="105"/>
        <v>11.639535823714448</v>
      </c>
      <c r="AP34" s="194"/>
      <c r="AQ34" s="181"/>
      <c r="AR34" s="181"/>
      <c r="AS34" s="181"/>
      <c r="AT34" s="181"/>
      <c r="AU34" s="181"/>
    </row>
    <row r="35" spans="1:47" x14ac:dyDescent="0.3">
      <c r="A35" s="106">
        <v>9</v>
      </c>
      <c r="B35" s="16">
        <f t="shared" si="74"/>
        <v>212</v>
      </c>
      <c r="C35" s="58">
        <f t="shared" si="75"/>
        <v>18</v>
      </c>
      <c r="D35" s="37">
        <v>21</v>
      </c>
      <c r="E35" s="11">
        <v>64</v>
      </c>
      <c r="F35" s="74">
        <f t="shared" si="76"/>
        <v>13</v>
      </c>
      <c r="G35" s="107">
        <f t="shared" si="77"/>
        <v>3</v>
      </c>
      <c r="H35" s="69">
        <f t="shared" si="71"/>
        <v>48</v>
      </c>
      <c r="I35" s="12">
        <f t="shared" ref="I35:I38" si="106">F35/E35</f>
        <v>0.203125</v>
      </c>
      <c r="J35" s="30">
        <f t="shared" ref="J35:J38" si="107">1-I35</f>
        <v>0.796875</v>
      </c>
      <c r="K35" s="130">
        <f t="shared" ref="K35:K38" si="108">J35*K34</f>
        <v>0.19835960826041668</v>
      </c>
      <c r="L35" s="160">
        <f t="shared" ref="L35:L38" si="109">(LN(K35))^2</f>
        <v>2.6168681746145239</v>
      </c>
      <c r="M35" s="161">
        <f t="shared" ref="M35:M38" si="110">E35-H35</f>
        <v>16</v>
      </c>
      <c r="N35" s="161">
        <f t="shared" ref="N35:N38" si="111">E35*H35</f>
        <v>3072</v>
      </c>
      <c r="O35" s="162">
        <f t="shared" ref="O35:O38" si="112">M35/N35</f>
        <v>5.208333333333333E-3</v>
      </c>
      <c r="P35" s="162">
        <f t="shared" ref="P35:P38" si="113">P34+O35</f>
        <v>1.7115861214374223E-2</v>
      </c>
      <c r="Q35" s="163">
        <f t="shared" ref="Q35:Q38" si="114">SQRT((1/L35)*P35)</f>
        <v>8.0873912795067004E-2</v>
      </c>
      <c r="R35" s="164">
        <f t="shared" si="84"/>
        <v>1.9599639845400538</v>
      </c>
      <c r="S35" s="160">
        <f t="shared" ref="S35:S38" si="115">R35*Q35</f>
        <v>0.15850995636716436</v>
      </c>
      <c r="T35" s="165">
        <f t="shared" ref="T35:T38" si="116">EXP(S35)</f>
        <v>1.1717635906756607</v>
      </c>
      <c r="U35" s="165">
        <f t="shared" ref="U35:U38" si="117">EXP(-S35)</f>
        <v>0.85341446684085942</v>
      </c>
      <c r="V35" s="144">
        <f t="shared" ref="V35:V38" si="118">K35^T35</f>
        <v>0.15023851703991559</v>
      </c>
      <c r="W35" s="144">
        <f t="shared" ref="W35:W38" si="119">K35^U35</f>
        <v>0.25144119557348565</v>
      </c>
      <c r="Y35" s="13">
        <f t="shared" ref="Y35:Y38" si="120">D35</f>
        <v>21</v>
      </c>
      <c r="Z35" s="175">
        <f t="shared" ref="Z35:Z38" si="121">K35*(D35-D34)</f>
        <v>0.59507882478125007</v>
      </c>
      <c r="AA35" s="175">
        <f t="shared" ref="AA35:AA38" si="122">(K34-K35)*(D35-D34)/2</f>
        <v>7.5843379628982827E-2</v>
      </c>
      <c r="AB35" s="176">
        <f t="shared" ref="AB35:AB38" si="123">SUM(Z35:AA35)</f>
        <v>0.67092220441023287</v>
      </c>
      <c r="AC35" s="177">
        <f t="shared" ref="AC35:AC38" si="124">AB35+AC34</f>
        <v>11.576054182664544</v>
      </c>
      <c r="AD35" s="194"/>
      <c r="AE35" s="161">
        <f t="shared" ref="AE35:AE38" si="125">D35</f>
        <v>21</v>
      </c>
      <c r="AF35" s="175">
        <f t="shared" ref="AF35:AF38" si="126">V35*(D35-D34)</f>
        <v>0.45071555111974676</v>
      </c>
      <c r="AG35" s="175">
        <f t="shared" ref="AG35:AG38" si="127">(V34-V35)*(D35-D34)/2</f>
        <v>7.0952262323942486E-2</v>
      </c>
      <c r="AH35" s="176">
        <f t="shared" ref="AH35:AH38" si="128">SUM(AF35:AG35)</f>
        <v>0.52166781344368929</v>
      </c>
      <c r="AI35" s="180">
        <f t="shared" ref="AI35:AI38" si="129">AH35+AI34</f>
        <v>10.650678787796</v>
      </c>
      <c r="AJ35" s="195"/>
      <c r="AK35" s="169">
        <f t="shared" ref="AK35:AK38" si="130">D35</f>
        <v>21</v>
      </c>
      <c r="AL35" s="185">
        <f t="shared" ref="AL35:AL38" si="131">W35*(D35-D34)</f>
        <v>0.75432358672045696</v>
      </c>
      <c r="AM35" s="185">
        <f t="shared" ref="AM35:AM38" si="132">(W34-W35)*(D35-D34)/2</f>
        <v>7.8086759240142939E-2</v>
      </c>
      <c r="AN35" s="186">
        <f t="shared" ref="AN35:AN38" si="133">SUM(AL35:AM35)</f>
        <v>0.83241034596059993</v>
      </c>
      <c r="AO35" s="180">
        <f t="shared" ref="AO35:AO38" si="134">AN35+AO34</f>
        <v>12.471946169675048</v>
      </c>
      <c r="AP35" s="194"/>
      <c r="AQ35" s="181"/>
      <c r="AR35" s="181"/>
      <c r="AS35" s="181"/>
      <c r="AT35" s="181"/>
      <c r="AU35" s="181"/>
    </row>
    <row r="36" spans="1:47" x14ac:dyDescent="0.3">
      <c r="A36" s="106">
        <v>22</v>
      </c>
      <c r="B36" s="16">
        <f t="shared" si="74"/>
        <v>223</v>
      </c>
      <c r="C36" s="58">
        <f t="shared" si="75"/>
        <v>21</v>
      </c>
      <c r="D36" s="37">
        <v>24</v>
      </c>
      <c r="E36" s="11">
        <v>48</v>
      </c>
      <c r="F36" s="74">
        <f t="shared" si="76"/>
        <v>11</v>
      </c>
      <c r="G36" s="107">
        <f t="shared" si="77"/>
        <v>13</v>
      </c>
      <c r="H36" s="69">
        <f t="shared" si="71"/>
        <v>24</v>
      </c>
      <c r="I36" s="12">
        <f t="shared" si="106"/>
        <v>0.22916666666666666</v>
      </c>
      <c r="J36" s="30">
        <f t="shared" si="107"/>
        <v>0.77083333333333337</v>
      </c>
      <c r="K36" s="130">
        <f t="shared" si="108"/>
        <v>0.15290219803407121</v>
      </c>
      <c r="L36" s="160">
        <f t="shared" si="109"/>
        <v>3.5267217070558661</v>
      </c>
      <c r="M36" s="161">
        <f t="shared" si="110"/>
        <v>24</v>
      </c>
      <c r="N36" s="161">
        <f t="shared" si="111"/>
        <v>1152</v>
      </c>
      <c r="O36" s="162">
        <f t="shared" si="112"/>
        <v>2.0833333333333332E-2</v>
      </c>
      <c r="P36" s="162">
        <f t="shared" si="113"/>
        <v>3.7949194547707552E-2</v>
      </c>
      <c r="Q36" s="163">
        <f t="shared" si="114"/>
        <v>0.10373270091104514</v>
      </c>
      <c r="R36" s="164">
        <f t="shared" si="84"/>
        <v>1.9599639845400538</v>
      </c>
      <c r="S36" s="160">
        <f t="shared" si="115"/>
        <v>0.20331235780471371</v>
      </c>
      <c r="T36" s="165">
        <f t="shared" si="116"/>
        <v>1.2254551889640859</v>
      </c>
      <c r="U36" s="165">
        <f t="shared" si="117"/>
        <v>0.8160233103630089</v>
      </c>
      <c r="V36" s="144">
        <f t="shared" si="118"/>
        <v>0.10012339601054283</v>
      </c>
      <c r="W36" s="144">
        <f t="shared" si="119"/>
        <v>0.21600439659084358</v>
      </c>
      <c r="Y36" s="13">
        <f t="shared" si="120"/>
        <v>24</v>
      </c>
      <c r="Z36" s="175">
        <f t="shared" si="121"/>
        <v>0.45870659410221359</v>
      </c>
      <c r="AA36" s="175">
        <f t="shared" si="122"/>
        <v>6.8186115339518211E-2</v>
      </c>
      <c r="AB36" s="176">
        <f t="shared" si="123"/>
        <v>0.52689270944173183</v>
      </c>
      <c r="AC36" s="177">
        <f t="shared" si="124"/>
        <v>12.102946892106276</v>
      </c>
      <c r="AD36" s="194"/>
      <c r="AE36" s="161">
        <f t="shared" si="125"/>
        <v>24</v>
      </c>
      <c r="AF36" s="175">
        <f t="shared" si="126"/>
        <v>0.30037018803162852</v>
      </c>
      <c r="AG36" s="175">
        <f t="shared" si="127"/>
        <v>7.5172681544059122E-2</v>
      </c>
      <c r="AH36" s="176">
        <f t="shared" si="128"/>
        <v>0.37554286957568761</v>
      </c>
      <c r="AI36" s="180">
        <f t="shared" si="129"/>
        <v>11.026221657371687</v>
      </c>
      <c r="AJ36" s="195"/>
      <c r="AK36" s="169">
        <f t="shared" si="130"/>
        <v>24</v>
      </c>
      <c r="AL36" s="185">
        <f t="shared" si="131"/>
        <v>0.64801318977253075</v>
      </c>
      <c r="AM36" s="185">
        <f t="shared" si="132"/>
        <v>5.3155198473963106E-2</v>
      </c>
      <c r="AN36" s="186">
        <f t="shared" si="133"/>
        <v>0.70116838824649386</v>
      </c>
      <c r="AO36" s="180">
        <f t="shared" si="134"/>
        <v>13.173114557921542</v>
      </c>
      <c r="AP36" s="194"/>
      <c r="AQ36" s="181"/>
      <c r="AR36" s="181"/>
      <c r="AS36" s="181"/>
      <c r="AT36" s="181"/>
      <c r="AU36" s="181"/>
    </row>
    <row r="37" spans="1:47" x14ac:dyDescent="0.3">
      <c r="A37" s="106">
        <v>31</v>
      </c>
      <c r="B37" s="16">
        <f t="shared" si="74"/>
        <v>230</v>
      </c>
      <c r="C37" s="58">
        <f t="shared" si="75"/>
        <v>24</v>
      </c>
      <c r="D37" s="37">
        <v>27</v>
      </c>
      <c r="E37" s="11">
        <v>24</v>
      </c>
      <c r="F37" s="74">
        <f t="shared" si="76"/>
        <v>7</v>
      </c>
      <c r="G37" s="107">
        <f t="shared" si="77"/>
        <v>9</v>
      </c>
      <c r="H37" s="69">
        <f t="shared" si="71"/>
        <v>8</v>
      </c>
      <c r="I37" s="12">
        <f t="shared" si="106"/>
        <v>0.29166666666666669</v>
      </c>
      <c r="J37" s="30">
        <f t="shared" si="107"/>
        <v>0.70833333333333326</v>
      </c>
      <c r="K37" s="130">
        <f t="shared" si="108"/>
        <v>0.1083057236074671</v>
      </c>
      <c r="L37" s="160">
        <f t="shared" si="109"/>
        <v>4.9408277337965369</v>
      </c>
      <c r="M37" s="161">
        <f t="shared" si="110"/>
        <v>16</v>
      </c>
      <c r="N37" s="161">
        <f t="shared" si="111"/>
        <v>192</v>
      </c>
      <c r="O37" s="162">
        <f t="shared" si="112"/>
        <v>8.3333333333333329E-2</v>
      </c>
      <c r="P37" s="162">
        <f t="shared" si="113"/>
        <v>0.12128252788104088</v>
      </c>
      <c r="Q37" s="163">
        <f t="shared" si="114"/>
        <v>0.15667484153675038</v>
      </c>
      <c r="R37" s="164">
        <f t="shared" si="84"/>
        <v>1.9599639845400538</v>
      </c>
      <c r="S37" s="160">
        <f t="shared" si="115"/>
        <v>0.3070770466955508</v>
      </c>
      <c r="T37" s="165">
        <f t="shared" si="116"/>
        <v>1.3594457048364563</v>
      </c>
      <c r="U37" s="165">
        <f t="shared" si="117"/>
        <v>0.73559392364279941</v>
      </c>
      <c r="V37" s="144">
        <f t="shared" si="118"/>
        <v>4.871480891201263E-2</v>
      </c>
      <c r="W37" s="144">
        <f t="shared" si="119"/>
        <v>0.19493752228184288</v>
      </c>
      <c r="Y37" s="13">
        <f t="shared" si="120"/>
        <v>27</v>
      </c>
      <c r="Z37" s="175">
        <f t="shared" si="121"/>
        <v>0.32491717082240129</v>
      </c>
      <c r="AA37" s="175">
        <f t="shared" si="122"/>
        <v>6.6894711639906165E-2</v>
      </c>
      <c r="AB37" s="176">
        <f t="shared" si="123"/>
        <v>0.39181188246230747</v>
      </c>
      <c r="AC37" s="177">
        <f t="shared" si="124"/>
        <v>12.494758774568584</v>
      </c>
      <c r="AD37" s="194"/>
      <c r="AE37" s="161">
        <f t="shared" si="125"/>
        <v>27</v>
      </c>
      <c r="AF37" s="175">
        <f t="shared" si="126"/>
        <v>0.14614442673603789</v>
      </c>
      <c r="AG37" s="175">
        <f t="shared" si="127"/>
        <v>7.7112880647795312E-2</v>
      </c>
      <c r="AH37" s="176">
        <f t="shared" si="128"/>
        <v>0.2232573073838332</v>
      </c>
      <c r="AI37" s="180">
        <f t="shared" si="129"/>
        <v>11.24947896475552</v>
      </c>
      <c r="AJ37" s="195"/>
      <c r="AK37" s="169">
        <f t="shared" si="130"/>
        <v>27</v>
      </c>
      <c r="AL37" s="185">
        <f t="shared" si="131"/>
        <v>0.58481256684552863</v>
      </c>
      <c r="AM37" s="185">
        <f t="shared" si="132"/>
        <v>3.1600311463501049E-2</v>
      </c>
      <c r="AN37" s="186">
        <f t="shared" si="133"/>
        <v>0.61641287830902969</v>
      </c>
      <c r="AO37" s="180">
        <f t="shared" si="134"/>
        <v>13.789527436230571</v>
      </c>
      <c r="AP37" s="194"/>
      <c r="AQ37" s="181"/>
      <c r="AR37" s="181"/>
      <c r="AS37" s="181"/>
      <c r="AT37" s="181"/>
      <c r="AU37" s="181"/>
    </row>
    <row r="38" spans="1:47" x14ac:dyDescent="0.3">
      <c r="A38" s="106">
        <v>38</v>
      </c>
      <c r="B38" s="16">
        <f t="shared" si="74"/>
        <v>231</v>
      </c>
      <c r="C38" s="58">
        <f t="shared" si="75"/>
        <v>27</v>
      </c>
      <c r="D38" s="37">
        <v>30</v>
      </c>
      <c r="E38" s="11">
        <v>8</v>
      </c>
      <c r="F38" s="74">
        <f t="shared" si="76"/>
        <v>1</v>
      </c>
      <c r="G38" s="107">
        <f t="shared" si="77"/>
        <v>7</v>
      </c>
      <c r="H38" s="75">
        <v>0</v>
      </c>
      <c r="I38" s="12">
        <f t="shared" si="106"/>
        <v>0.125</v>
      </c>
      <c r="J38" s="30">
        <f t="shared" si="107"/>
        <v>0.875</v>
      </c>
      <c r="K38" s="130">
        <f t="shared" si="108"/>
        <v>9.4767508156533703E-2</v>
      </c>
      <c r="L38" s="160">
        <f t="shared" si="109"/>
        <v>5.5522847984018062</v>
      </c>
      <c r="M38" s="161">
        <f t="shared" si="110"/>
        <v>8</v>
      </c>
      <c r="N38" s="161">
        <f t="shared" si="111"/>
        <v>0</v>
      </c>
      <c r="O38" s="162" t="e">
        <f t="shared" si="112"/>
        <v>#DIV/0!</v>
      </c>
      <c r="P38" s="162" t="e">
        <f t="shared" si="113"/>
        <v>#DIV/0!</v>
      </c>
      <c r="Q38" s="163" t="e">
        <f t="shared" si="114"/>
        <v>#DIV/0!</v>
      </c>
      <c r="R38" s="164">
        <f t="shared" si="84"/>
        <v>1.9599639845400538</v>
      </c>
      <c r="S38" s="160" t="e">
        <f t="shared" si="115"/>
        <v>#DIV/0!</v>
      </c>
      <c r="T38" s="165" t="e">
        <f t="shared" si="116"/>
        <v>#DIV/0!</v>
      </c>
      <c r="U38" s="165" t="e">
        <f t="shared" si="117"/>
        <v>#DIV/0!</v>
      </c>
      <c r="V38" s="144" t="e">
        <f t="shared" si="118"/>
        <v>#DIV/0!</v>
      </c>
      <c r="W38" s="144" t="e">
        <f t="shared" si="119"/>
        <v>#DIV/0!</v>
      </c>
      <c r="Y38" s="13">
        <f t="shared" si="120"/>
        <v>30</v>
      </c>
      <c r="Z38" s="175">
        <f t="shared" si="121"/>
        <v>0.28430252446960114</v>
      </c>
      <c r="AA38" s="175">
        <f t="shared" si="122"/>
        <v>2.0307323176400091E-2</v>
      </c>
      <c r="AB38" s="176">
        <f t="shared" si="123"/>
        <v>0.30460984764600124</v>
      </c>
      <c r="AC38" s="177">
        <f t="shared" si="124"/>
        <v>12.799368622214585</v>
      </c>
      <c r="AD38" s="194"/>
      <c r="AE38" s="161">
        <f t="shared" si="125"/>
        <v>30</v>
      </c>
      <c r="AF38" s="175" t="e">
        <f t="shared" si="126"/>
        <v>#DIV/0!</v>
      </c>
      <c r="AG38" s="175" t="e">
        <f t="shared" si="127"/>
        <v>#DIV/0!</v>
      </c>
      <c r="AH38" s="176" t="e">
        <f t="shared" si="128"/>
        <v>#DIV/0!</v>
      </c>
      <c r="AI38" s="180" t="e">
        <f t="shared" si="129"/>
        <v>#DIV/0!</v>
      </c>
      <c r="AJ38" s="195"/>
      <c r="AK38" s="169">
        <f t="shared" si="130"/>
        <v>30</v>
      </c>
      <c r="AL38" s="185" t="e">
        <f t="shared" si="131"/>
        <v>#DIV/0!</v>
      </c>
      <c r="AM38" s="185" t="e">
        <f t="shared" si="132"/>
        <v>#DIV/0!</v>
      </c>
      <c r="AN38" s="186" t="e">
        <f t="shared" si="133"/>
        <v>#DIV/0!</v>
      </c>
      <c r="AO38" s="180" t="e">
        <f t="shared" si="134"/>
        <v>#DIV/0!</v>
      </c>
      <c r="AP38" s="194"/>
      <c r="AQ38" s="181"/>
      <c r="AR38" s="181"/>
      <c r="AS38" s="181"/>
      <c r="AT38" s="181"/>
      <c r="AU38" s="181"/>
    </row>
    <row r="39" spans="1:47" ht="8.5" customHeight="1" x14ac:dyDescent="0.3">
      <c r="D39" s="16"/>
      <c r="E39" s="16"/>
      <c r="F39" s="17"/>
      <c r="G39" s="17"/>
      <c r="H39" s="16"/>
      <c r="I39" s="18"/>
      <c r="J39" s="19"/>
      <c r="K39" s="19"/>
      <c r="L39" s="19"/>
      <c r="M39" s="20"/>
      <c r="N39" s="20"/>
      <c r="O39" s="20"/>
      <c r="P39" s="20"/>
      <c r="Q39" s="19"/>
    </row>
    <row r="40" spans="1:47" x14ac:dyDescent="0.3">
      <c r="D40" s="21"/>
      <c r="E40" s="22" t="s">
        <v>3</v>
      </c>
      <c r="F40" s="38">
        <f>SUM(F29:F38)</f>
        <v>231</v>
      </c>
      <c r="G40" s="38">
        <f>SUM(G29:G38)</f>
        <v>38</v>
      </c>
      <c r="H40" s="38">
        <f>H38</f>
        <v>0</v>
      </c>
      <c r="I40" s="18"/>
      <c r="J40" s="135" t="s">
        <v>83</v>
      </c>
      <c r="K40" s="145">
        <f>1-K38</f>
        <v>0.90523249184346632</v>
      </c>
      <c r="L40" s="148" t="s">
        <v>84</v>
      </c>
      <c r="M40" s="20"/>
      <c r="N40" s="20"/>
      <c r="O40" s="20"/>
      <c r="P40" s="25"/>
      <c r="Q40" s="19"/>
      <c r="W40" s="1"/>
      <c r="X40" s="1"/>
      <c r="Y40" s="1"/>
    </row>
    <row r="41" spans="1:47" x14ac:dyDescent="0.3">
      <c r="D41" s="21"/>
      <c r="F41" s="252">
        <f>F40/E28</f>
        <v>0.85873605947955389</v>
      </c>
      <c r="G41" s="253">
        <f>G40/E28</f>
        <v>0.14126394052044611</v>
      </c>
      <c r="H41" s="254">
        <f>H40/E28</f>
        <v>0</v>
      </c>
      <c r="I41" s="18"/>
      <c r="J41" s="18"/>
      <c r="K41" s="18"/>
      <c r="L41" s="18"/>
      <c r="M41" s="18"/>
      <c r="N41" s="18"/>
    </row>
    <row r="42" spans="1:47" ht="17.5" customHeight="1" x14ac:dyDescent="0.3">
      <c r="D42" s="21"/>
      <c r="E42" s="21"/>
      <c r="F42" s="21"/>
      <c r="G42" s="21"/>
      <c r="I42" s="18"/>
      <c r="J42" s="18"/>
      <c r="K42" s="18"/>
      <c r="L42" s="18"/>
      <c r="M42" s="18"/>
      <c r="N42" s="18"/>
    </row>
    <row r="43" spans="1:47" ht="15.5" x14ac:dyDescent="0.3">
      <c r="D43" s="262" t="s">
        <v>11</v>
      </c>
      <c r="E43" s="263"/>
      <c r="F43" s="263"/>
      <c r="G43" s="263"/>
      <c r="H43" s="263"/>
      <c r="I43" s="263"/>
      <c r="J43" s="263"/>
      <c r="K43" s="263"/>
      <c r="L43" s="263"/>
      <c r="M43" s="264"/>
      <c r="N43" s="18"/>
    </row>
    <row r="44" spans="1:47" ht="20.5" customHeight="1" x14ac:dyDescent="0.3">
      <c r="D44" s="71" t="s">
        <v>40</v>
      </c>
      <c r="E44" s="265" t="s">
        <v>41</v>
      </c>
      <c r="F44" s="266"/>
      <c r="G44" s="267"/>
      <c r="H44" s="265" t="s">
        <v>42</v>
      </c>
      <c r="I44" s="266"/>
      <c r="J44" s="267"/>
      <c r="K44" s="265" t="s">
        <v>43</v>
      </c>
      <c r="L44" s="266"/>
      <c r="M44" s="267"/>
      <c r="P44" s="260" t="s">
        <v>35</v>
      </c>
      <c r="Q44" s="261"/>
      <c r="S44" s="86" t="s">
        <v>38</v>
      </c>
      <c r="T44" s="63" t="s">
        <v>36</v>
      </c>
    </row>
    <row r="45" spans="1:47" ht="26.5" customHeight="1" x14ac:dyDescent="0.3">
      <c r="D45" s="72"/>
      <c r="E45" s="268" t="s">
        <v>4</v>
      </c>
      <c r="F45" s="269"/>
      <c r="G45" s="39"/>
      <c r="H45" s="268" t="s">
        <v>4</v>
      </c>
      <c r="I45" s="269"/>
      <c r="J45" s="40"/>
      <c r="K45" s="268" t="s">
        <v>4</v>
      </c>
      <c r="L45" s="269"/>
      <c r="M45" s="39"/>
      <c r="O45" s="113" t="s">
        <v>33</v>
      </c>
      <c r="P45" s="136" t="s">
        <v>23</v>
      </c>
      <c r="Q45" s="137" t="s">
        <v>24</v>
      </c>
      <c r="R45" s="85" t="s">
        <v>22</v>
      </c>
      <c r="S45" s="82" t="s">
        <v>26</v>
      </c>
      <c r="T45" s="63" t="s">
        <v>37</v>
      </c>
    </row>
    <row r="46" spans="1:47" ht="13" customHeight="1" x14ac:dyDescent="0.3">
      <c r="D46" s="73"/>
      <c r="E46" s="41" t="s">
        <v>5</v>
      </c>
      <c r="F46" s="41" t="s">
        <v>6</v>
      </c>
      <c r="G46" s="41" t="s">
        <v>7</v>
      </c>
      <c r="H46" s="41" t="s">
        <v>5</v>
      </c>
      <c r="I46" s="41" t="s">
        <v>6</v>
      </c>
      <c r="J46" s="41" t="s">
        <v>7</v>
      </c>
      <c r="K46" s="42" t="s">
        <v>5</v>
      </c>
      <c r="L46" s="42" t="s">
        <v>6</v>
      </c>
      <c r="M46" s="41" t="s">
        <v>7</v>
      </c>
      <c r="O46" s="5">
        <v>0</v>
      </c>
      <c r="P46" s="138">
        <f t="shared" ref="P46:P56" si="135">K28</f>
        <v>1</v>
      </c>
      <c r="Q46" s="139">
        <f t="shared" ref="Q46:Q56" si="136">K12</f>
        <v>1</v>
      </c>
      <c r="R46" s="2">
        <v>0</v>
      </c>
      <c r="S46" s="81">
        <f t="shared" ref="S46:S56" si="137">(IF(P46=Q46,1,LOG(Q46,P46)))</f>
        <v>1</v>
      </c>
      <c r="T46" s="108" t="s">
        <v>39</v>
      </c>
    </row>
    <row r="47" spans="1:47" x14ac:dyDescent="0.3">
      <c r="D47" s="37">
        <v>3</v>
      </c>
      <c r="E47" s="43">
        <f t="shared" ref="E47:E56" si="138">E13</f>
        <v>268</v>
      </c>
      <c r="F47" s="43">
        <f t="shared" ref="F47:F56" si="139">E29</f>
        <v>269</v>
      </c>
      <c r="G47" s="44">
        <f t="shared" ref="G47:G56" si="140">E47+F47</f>
        <v>537</v>
      </c>
      <c r="H47" s="43">
        <f t="shared" ref="H47:H56" si="141">F13</f>
        <v>29</v>
      </c>
      <c r="I47" s="43">
        <f t="shared" ref="I47:I56" si="142">F29</f>
        <v>24</v>
      </c>
      <c r="J47" s="44">
        <f t="shared" ref="J47:J56" si="143">H47+I47</f>
        <v>53</v>
      </c>
      <c r="K47" s="45">
        <f t="shared" ref="K47:K56" si="144">J47*E47/G47</f>
        <v>26.450651769087525</v>
      </c>
      <c r="L47" s="45">
        <f t="shared" ref="L47:L56" si="145">J47*F47/G47</f>
        <v>26.549348230912475</v>
      </c>
      <c r="M47" s="46">
        <f t="shared" ref="M47:M57" si="146">K47+L47</f>
        <v>53</v>
      </c>
      <c r="O47" s="5">
        <v>3</v>
      </c>
      <c r="P47" s="138">
        <f t="shared" si="135"/>
        <v>0.91078066914498146</v>
      </c>
      <c r="Q47" s="139">
        <f t="shared" si="136"/>
        <v>0.89179104477611937</v>
      </c>
      <c r="R47" s="2">
        <v>3</v>
      </c>
      <c r="S47" s="81">
        <f t="shared" si="137"/>
        <v>1.2254632960532061</v>
      </c>
      <c r="T47" s="109">
        <f t="shared" ref="T47:T56" si="147">1/(Q47-P47)</f>
        <v>-52.660336011687143</v>
      </c>
    </row>
    <row r="48" spans="1:47" x14ac:dyDescent="0.3">
      <c r="D48" s="37">
        <v>6</v>
      </c>
      <c r="E48" s="43">
        <f t="shared" si="138"/>
        <v>238</v>
      </c>
      <c r="F48" s="43">
        <f t="shared" si="139"/>
        <v>243</v>
      </c>
      <c r="G48" s="44">
        <f t="shared" si="140"/>
        <v>481</v>
      </c>
      <c r="H48" s="43">
        <f t="shared" si="141"/>
        <v>35</v>
      </c>
      <c r="I48" s="43">
        <f t="shared" si="142"/>
        <v>29</v>
      </c>
      <c r="J48" s="44">
        <f t="shared" si="143"/>
        <v>64</v>
      </c>
      <c r="K48" s="45">
        <f t="shared" si="144"/>
        <v>31.667359667359669</v>
      </c>
      <c r="L48" s="45">
        <f t="shared" si="145"/>
        <v>32.332640332640331</v>
      </c>
      <c r="M48" s="46">
        <f t="shared" si="146"/>
        <v>64</v>
      </c>
      <c r="O48" s="5">
        <v>6</v>
      </c>
      <c r="P48" s="138">
        <f t="shared" si="135"/>
        <v>0.8020866798231524</v>
      </c>
      <c r="Q48" s="139">
        <f t="shared" si="136"/>
        <v>0.76064530289727827</v>
      </c>
      <c r="R48" s="2">
        <v>6</v>
      </c>
      <c r="S48" s="81">
        <f t="shared" si="137"/>
        <v>1.2405453125414836</v>
      </c>
      <c r="T48" s="109">
        <f t="shared" si="147"/>
        <v>-24.130472348655118</v>
      </c>
    </row>
    <row r="49" spans="4:20" x14ac:dyDescent="0.3">
      <c r="D49" s="37">
        <v>9</v>
      </c>
      <c r="E49" s="43">
        <f t="shared" si="138"/>
        <v>200</v>
      </c>
      <c r="F49" s="43">
        <f t="shared" si="139"/>
        <v>212</v>
      </c>
      <c r="G49" s="44">
        <f t="shared" si="140"/>
        <v>412</v>
      </c>
      <c r="H49" s="43">
        <f t="shared" si="141"/>
        <v>43</v>
      </c>
      <c r="I49" s="43">
        <f t="shared" si="142"/>
        <v>56</v>
      </c>
      <c r="J49" s="44">
        <f t="shared" si="143"/>
        <v>99</v>
      </c>
      <c r="K49" s="45">
        <f t="shared" si="144"/>
        <v>48.058252427184463</v>
      </c>
      <c r="L49" s="45">
        <f t="shared" si="145"/>
        <v>50.941747572815537</v>
      </c>
      <c r="M49" s="46">
        <f t="shared" si="146"/>
        <v>99</v>
      </c>
      <c r="O49" s="5">
        <v>9</v>
      </c>
      <c r="P49" s="138">
        <f t="shared" si="135"/>
        <v>0.59021472666231978</v>
      </c>
      <c r="Q49" s="139">
        <f t="shared" si="136"/>
        <v>0.59710656277436347</v>
      </c>
      <c r="R49" s="2">
        <v>9</v>
      </c>
      <c r="S49" s="81">
        <f t="shared" si="137"/>
        <v>0.97798242762928245</v>
      </c>
      <c r="T49" s="109">
        <f t="shared" si="147"/>
        <v>145.09921358293326</v>
      </c>
    </row>
    <row r="50" spans="4:20" x14ac:dyDescent="0.3">
      <c r="D50" s="37">
        <v>12</v>
      </c>
      <c r="E50" s="43">
        <f t="shared" si="138"/>
        <v>156</v>
      </c>
      <c r="F50" s="43">
        <f t="shared" si="139"/>
        <v>156</v>
      </c>
      <c r="G50" s="44">
        <f t="shared" si="140"/>
        <v>312</v>
      </c>
      <c r="H50" s="43">
        <f t="shared" si="141"/>
        <v>41</v>
      </c>
      <c r="I50" s="43">
        <f t="shared" si="142"/>
        <v>52</v>
      </c>
      <c r="J50" s="44">
        <f t="shared" si="143"/>
        <v>93</v>
      </c>
      <c r="K50" s="45">
        <f t="shared" si="144"/>
        <v>46.5</v>
      </c>
      <c r="L50" s="45">
        <f t="shared" si="145"/>
        <v>46.5</v>
      </c>
      <c r="M50" s="46">
        <f t="shared" si="146"/>
        <v>93</v>
      </c>
      <c r="O50" s="5">
        <v>12</v>
      </c>
      <c r="P50" s="138">
        <f t="shared" si="135"/>
        <v>0.39347648444154654</v>
      </c>
      <c r="Q50" s="139">
        <f t="shared" si="136"/>
        <v>0.44017470973751155</v>
      </c>
      <c r="R50" s="2">
        <v>12</v>
      </c>
      <c r="S50" s="81">
        <f t="shared" si="137"/>
        <v>0.8797616331461231</v>
      </c>
      <c r="T50" s="109">
        <f t="shared" si="147"/>
        <v>21.414090014388741</v>
      </c>
    </row>
    <row r="51" spans="4:20" x14ac:dyDescent="0.3">
      <c r="D51" s="37">
        <v>15</v>
      </c>
      <c r="E51" s="43">
        <f t="shared" si="138"/>
        <v>114</v>
      </c>
      <c r="F51" s="43">
        <f t="shared" si="139"/>
        <v>104</v>
      </c>
      <c r="G51" s="44">
        <f t="shared" si="140"/>
        <v>218</v>
      </c>
      <c r="H51" s="43">
        <f t="shared" si="141"/>
        <v>22</v>
      </c>
      <c r="I51" s="43">
        <f t="shared" si="142"/>
        <v>21</v>
      </c>
      <c r="J51" s="44">
        <f t="shared" si="143"/>
        <v>43</v>
      </c>
      <c r="K51" s="45">
        <f t="shared" si="144"/>
        <v>22.486238532110093</v>
      </c>
      <c r="L51" s="45">
        <f t="shared" si="145"/>
        <v>20.513761467889907</v>
      </c>
      <c r="M51" s="46">
        <f t="shared" si="146"/>
        <v>43</v>
      </c>
      <c r="O51" s="5">
        <v>15</v>
      </c>
      <c r="P51" s="138">
        <f t="shared" si="135"/>
        <v>0.31402450200623427</v>
      </c>
      <c r="Q51" s="139">
        <f t="shared" si="136"/>
        <v>0.35522871312150056</v>
      </c>
      <c r="R51" s="2">
        <v>15</v>
      </c>
      <c r="S51" s="81">
        <f t="shared" si="137"/>
        <v>0.89355736461599877</v>
      </c>
      <c r="T51" s="109">
        <f t="shared" si="147"/>
        <v>24.26936405122672</v>
      </c>
    </row>
    <row r="52" spans="4:20" x14ac:dyDescent="0.3">
      <c r="D52" s="37">
        <v>18</v>
      </c>
      <c r="E52" s="43">
        <f t="shared" si="138"/>
        <v>92</v>
      </c>
      <c r="F52" s="43">
        <f t="shared" si="139"/>
        <v>82</v>
      </c>
      <c r="G52" s="44">
        <f t="shared" si="140"/>
        <v>174</v>
      </c>
      <c r="H52" s="43">
        <f t="shared" si="141"/>
        <v>12</v>
      </c>
      <c r="I52" s="43">
        <f t="shared" si="142"/>
        <v>17</v>
      </c>
      <c r="J52" s="44">
        <f t="shared" si="143"/>
        <v>29</v>
      </c>
      <c r="K52" s="45">
        <f t="shared" si="144"/>
        <v>15.333333333333334</v>
      </c>
      <c r="L52" s="45">
        <f t="shared" si="145"/>
        <v>13.666666666666666</v>
      </c>
      <c r="M52" s="46">
        <f t="shared" si="146"/>
        <v>29</v>
      </c>
      <c r="O52" s="5">
        <v>18</v>
      </c>
      <c r="P52" s="138">
        <f t="shared" si="135"/>
        <v>0.24892186134640523</v>
      </c>
      <c r="Q52" s="139">
        <f t="shared" si="136"/>
        <v>0.3088945331491309</v>
      </c>
      <c r="R52" s="2">
        <v>18</v>
      </c>
      <c r="S52" s="81">
        <f t="shared" si="137"/>
        <v>0.84477323207966137</v>
      </c>
      <c r="T52" s="109">
        <f t="shared" si="147"/>
        <v>16.674261291699722</v>
      </c>
    </row>
    <row r="53" spans="4:20" x14ac:dyDescent="0.3">
      <c r="D53" s="37">
        <v>21</v>
      </c>
      <c r="E53" s="43">
        <f t="shared" si="138"/>
        <v>80</v>
      </c>
      <c r="F53" s="43">
        <f t="shared" si="139"/>
        <v>64</v>
      </c>
      <c r="G53" s="44">
        <f t="shared" si="140"/>
        <v>144</v>
      </c>
      <c r="H53" s="43">
        <f t="shared" si="141"/>
        <v>10</v>
      </c>
      <c r="I53" s="43">
        <f t="shared" si="142"/>
        <v>13</v>
      </c>
      <c r="J53" s="44">
        <f t="shared" si="143"/>
        <v>23</v>
      </c>
      <c r="K53" s="45">
        <f t="shared" si="144"/>
        <v>12.777777777777779</v>
      </c>
      <c r="L53" s="45">
        <f t="shared" si="145"/>
        <v>10.222222222222221</v>
      </c>
      <c r="M53" s="46">
        <f t="shared" si="146"/>
        <v>23</v>
      </c>
      <c r="O53" s="5">
        <v>21</v>
      </c>
      <c r="P53" s="138">
        <f t="shared" si="135"/>
        <v>0.19835960826041668</v>
      </c>
      <c r="Q53" s="139">
        <f t="shared" si="136"/>
        <v>0.27028271650548952</v>
      </c>
      <c r="R53" s="2">
        <v>21</v>
      </c>
      <c r="S53" s="81">
        <f t="shared" si="137"/>
        <v>0.80874577852367358</v>
      </c>
      <c r="T53" s="109">
        <f t="shared" si="147"/>
        <v>13.903737260527892</v>
      </c>
    </row>
    <row r="54" spans="4:20" x14ac:dyDescent="0.3">
      <c r="D54" s="37">
        <v>24</v>
      </c>
      <c r="E54" s="43">
        <f t="shared" si="138"/>
        <v>67</v>
      </c>
      <c r="F54" s="43">
        <f t="shared" si="139"/>
        <v>48</v>
      </c>
      <c r="G54" s="44">
        <f t="shared" si="140"/>
        <v>115</v>
      </c>
      <c r="H54" s="43">
        <f t="shared" si="141"/>
        <v>8</v>
      </c>
      <c r="I54" s="43">
        <f t="shared" si="142"/>
        <v>11</v>
      </c>
      <c r="J54" s="44">
        <f t="shared" si="143"/>
        <v>19</v>
      </c>
      <c r="K54" s="45">
        <f t="shared" si="144"/>
        <v>11.069565217391304</v>
      </c>
      <c r="L54" s="45">
        <f t="shared" si="145"/>
        <v>7.9304347826086961</v>
      </c>
      <c r="M54" s="46">
        <f t="shared" si="146"/>
        <v>19</v>
      </c>
      <c r="O54" s="5">
        <v>24</v>
      </c>
      <c r="P54" s="138">
        <f t="shared" si="135"/>
        <v>0.15290219803407121</v>
      </c>
      <c r="Q54" s="139">
        <f t="shared" si="136"/>
        <v>0.23801015334065495</v>
      </c>
      <c r="R54" s="2">
        <v>24</v>
      </c>
      <c r="S54" s="81">
        <f t="shared" si="137"/>
        <v>0.7643636703317549</v>
      </c>
      <c r="T54" s="109">
        <f t="shared" si="147"/>
        <v>11.74978292449522</v>
      </c>
    </row>
    <row r="55" spans="4:20" x14ac:dyDescent="0.3">
      <c r="D55" s="37">
        <v>27</v>
      </c>
      <c r="E55" s="43">
        <f t="shared" si="138"/>
        <v>47</v>
      </c>
      <c r="F55" s="43">
        <f t="shared" si="139"/>
        <v>24</v>
      </c>
      <c r="G55" s="44">
        <f t="shared" si="140"/>
        <v>71</v>
      </c>
      <c r="H55" s="43">
        <f t="shared" si="141"/>
        <v>3</v>
      </c>
      <c r="I55" s="43">
        <f t="shared" si="142"/>
        <v>7</v>
      </c>
      <c r="J55" s="44">
        <f t="shared" si="143"/>
        <v>10</v>
      </c>
      <c r="K55" s="45">
        <f t="shared" si="144"/>
        <v>6.619718309859155</v>
      </c>
      <c r="L55" s="45">
        <f t="shared" si="145"/>
        <v>3.380281690140845</v>
      </c>
      <c r="M55" s="46">
        <f t="shared" si="146"/>
        <v>10</v>
      </c>
      <c r="O55" s="5">
        <v>27</v>
      </c>
      <c r="P55" s="138">
        <f t="shared" si="135"/>
        <v>0.1083057236074671</v>
      </c>
      <c r="Q55" s="139">
        <f t="shared" si="136"/>
        <v>0.2228180158933791</v>
      </c>
      <c r="R55" s="2">
        <v>27</v>
      </c>
      <c r="S55" s="81">
        <f t="shared" si="137"/>
        <v>0.67545517019507006</v>
      </c>
      <c r="T55" s="109">
        <f t="shared" si="147"/>
        <v>8.7326869459849767</v>
      </c>
    </row>
    <row r="56" spans="4:20" x14ac:dyDescent="0.3">
      <c r="D56" s="37">
        <v>30</v>
      </c>
      <c r="E56" s="43">
        <f t="shared" si="138"/>
        <v>30</v>
      </c>
      <c r="F56" s="43">
        <f t="shared" si="139"/>
        <v>8</v>
      </c>
      <c r="G56" s="44">
        <f t="shared" si="140"/>
        <v>38</v>
      </c>
      <c r="H56" s="43">
        <f t="shared" si="141"/>
        <v>4</v>
      </c>
      <c r="I56" s="43">
        <f t="shared" si="142"/>
        <v>1</v>
      </c>
      <c r="J56" s="44">
        <f t="shared" si="143"/>
        <v>5</v>
      </c>
      <c r="K56" s="45">
        <f t="shared" si="144"/>
        <v>3.9473684210526314</v>
      </c>
      <c r="L56" s="45">
        <f t="shared" si="145"/>
        <v>1.0526315789473684</v>
      </c>
      <c r="M56" s="46">
        <f t="shared" si="146"/>
        <v>5</v>
      </c>
      <c r="O56" s="5">
        <v>30</v>
      </c>
      <c r="P56" s="138">
        <f t="shared" si="135"/>
        <v>9.4767508156533703E-2</v>
      </c>
      <c r="Q56" s="139">
        <f t="shared" si="136"/>
        <v>0.19310894710759524</v>
      </c>
      <c r="R56" s="2">
        <v>30</v>
      </c>
      <c r="S56" s="81">
        <f t="shared" si="137"/>
        <v>0.69790805412224111</v>
      </c>
      <c r="T56" s="109">
        <f t="shared" si="147"/>
        <v>10.168653323220521</v>
      </c>
    </row>
    <row r="57" spans="4:20" x14ac:dyDescent="0.3">
      <c r="D57" s="47"/>
      <c r="E57" s="48"/>
      <c r="F57" s="48"/>
      <c r="G57" s="48"/>
      <c r="H57" s="49">
        <f>SUM(H47:H56)</f>
        <v>207</v>
      </c>
      <c r="I57" s="49">
        <f>SUM(I47:I56)</f>
        <v>231</v>
      </c>
      <c r="J57" s="49">
        <f>SUM(J47:J56)</f>
        <v>438</v>
      </c>
      <c r="K57" s="50">
        <f>SUM(K47:K56)</f>
        <v>224.91026545515595</v>
      </c>
      <c r="L57" s="50">
        <f>SUM(L47:L56)</f>
        <v>213.08973454484405</v>
      </c>
      <c r="M57" s="51">
        <f t="shared" si="146"/>
        <v>438</v>
      </c>
      <c r="O57" s="26"/>
      <c r="P57" s="26"/>
      <c r="Q57" s="26"/>
    </row>
    <row r="58" spans="4:20" x14ac:dyDescent="0.3">
      <c r="D58" s="26"/>
      <c r="E58" s="26"/>
      <c r="F58" s="26"/>
      <c r="G58" s="26"/>
      <c r="H58" s="26"/>
      <c r="I58" s="26"/>
      <c r="J58" s="26"/>
      <c r="K58" s="52"/>
      <c r="L58" s="26"/>
      <c r="M58" s="26"/>
      <c r="O58" s="26"/>
      <c r="P58" s="26"/>
      <c r="Q58" s="26"/>
    </row>
    <row r="59" spans="4:20" x14ac:dyDescent="0.3">
      <c r="D59" s="53" t="s">
        <v>8</v>
      </c>
      <c r="E59" s="54">
        <f>((H57-K57)^2)/K57</f>
        <v>1.4262470769174886</v>
      </c>
      <c r="F59" s="55"/>
      <c r="G59" s="56">
        <f>((I57-L57)^2)/L57</f>
        <v>1.505363969593974</v>
      </c>
      <c r="H59" s="55"/>
      <c r="I59" s="57">
        <f>E59+G59</f>
        <v>2.9316110465114624</v>
      </c>
      <c r="J59" s="58" t="s">
        <v>15</v>
      </c>
      <c r="K59" s="55"/>
      <c r="L59" s="59" t="s">
        <v>16</v>
      </c>
      <c r="M59" s="88">
        <f>CHIDIST(I59,1)</f>
        <v>8.6860774705745006E-2</v>
      </c>
      <c r="O59" s="117" t="s">
        <v>57</v>
      </c>
      <c r="P59" s="26"/>
      <c r="Q59" s="26"/>
    </row>
    <row r="60" spans="4:20" x14ac:dyDescent="0.3">
      <c r="D60" s="26"/>
      <c r="E60" s="26"/>
      <c r="F60" s="26"/>
      <c r="G60" s="26"/>
      <c r="H60" s="26"/>
      <c r="I60" s="26"/>
      <c r="J60" s="60"/>
      <c r="K60" s="26"/>
      <c r="L60" s="26"/>
      <c r="M60" s="26"/>
      <c r="O60" s="26"/>
      <c r="P60" s="26"/>
      <c r="Q60" s="26"/>
    </row>
    <row r="61" spans="4:20" x14ac:dyDescent="0.3">
      <c r="D61" s="26"/>
      <c r="E61" s="26"/>
      <c r="F61" s="26"/>
      <c r="G61" s="26"/>
      <c r="H61" s="26"/>
      <c r="I61" s="26"/>
      <c r="J61" s="61"/>
      <c r="K61" s="83" t="s">
        <v>9</v>
      </c>
      <c r="L61" s="84">
        <f>(H57/K57)/(I57/L57)</f>
        <v>0.84900767405591215</v>
      </c>
      <c r="O61" s="26"/>
      <c r="Q61" s="26"/>
    </row>
    <row r="63" spans="4:20" x14ac:dyDescent="0.3">
      <c r="I63" s="26"/>
      <c r="J63" s="26"/>
    </row>
    <row r="64" spans="4:20" x14ac:dyDescent="0.3">
      <c r="I64" s="26"/>
      <c r="J64" s="26"/>
      <c r="K64" s="26"/>
      <c r="L64" s="26"/>
      <c r="M64" s="26"/>
    </row>
    <row r="65" spans="1:29" x14ac:dyDescent="0.3">
      <c r="I65" s="26"/>
      <c r="J65" s="26"/>
      <c r="K65" s="26"/>
    </row>
    <row r="66" spans="1:29" x14ac:dyDescent="0.3">
      <c r="B66" s="79"/>
      <c r="I66" s="26"/>
      <c r="J66" s="26"/>
      <c r="K66" s="26"/>
      <c r="L66" s="26"/>
    </row>
    <row r="67" spans="1:29" x14ac:dyDescent="0.3">
      <c r="B67" s="34"/>
      <c r="I67" s="26"/>
      <c r="J67" s="26"/>
      <c r="K67" s="26"/>
      <c r="L67" s="26"/>
    </row>
    <row r="68" spans="1:29" x14ac:dyDescent="0.3">
      <c r="B68" s="34"/>
      <c r="I68" s="26"/>
      <c r="J68" s="26"/>
      <c r="K68" s="26"/>
      <c r="L68" s="26"/>
      <c r="M68" s="26"/>
      <c r="N68" s="26"/>
      <c r="O68" s="26"/>
    </row>
    <row r="69" spans="1:29" x14ac:dyDescent="0.3">
      <c r="B69" s="34"/>
      <c r="I69" s="26"/>
      <c r="J69" s="26"/>
      <c r="K69" s="26"/>
      <c r="L69" s="26"/>
      <c r="M69" s="26"/>
      <c r="N69" s="26"/>
      <c r="O69" s="26"/>
    </row>
    <row r="70" spans="1:29" x14ac:dyDescent="0.3">
      <c r="B70" s="34"/>
      <c r="I70" s="26"/>
      <c r="J70" s="26"/>
      <c r="K70" s="26"/>
      <c r="L70" s="26"/>
      <c r="M70" s="26"/>
      <c r="S70" s="27"/>
    </row>
    <row r="71" spans="1:29" x14ac:dyDescent="0.3">
      <c r="B71" s="34"/>
      <c r="I71" s="26"/>
      <c r="J71" s="26"/>
      <c r="K71" s="26"/>
      <c r="L71" s="26"/>
      <c r="M71" s="26"/>
      <c r="S71" s="27"/>
    </row>
    <row r="72" spans="1:29" x14ac:dyDescent="0.3">
      <c r="B72" s="34"/>
      <c r="I72" s="26"/>
      <c r="J72" s="26"/>
      <c r="K72" s="26"/>
      <c r="L72" s="26"/>
      <c r="M72" s="26"/>
      <c r="S72" s="27"/>
    </row>
    <row r="73" spans="1:29" x14ac:dyDescent="0.3">
      <c r="B73" s="34"/>
      <c r="I73" s="26"/>
      <c r="J73" s="26"/>
      <c r="K73" s="26"/>
      <c r="L73" s="26"/>
      <c r="M73" s="26"/>
      <c r="N73" s="26"/>
      <c r="O73" s="26"/>
      <c r="P73" s="26"/>
      <c r="Q73" s="26"/>
      <c r="R73" s="26"/>
      <c r="S73" s="27"/>
    </row>
    <row r="74" spans="1:29" x14ac:dyDescent="0.3">
      <c r="B74" s="34"/>
      <c r="I74" s="26"/>
      <c r="J74" s="26"/>
      <c r="K74" s="26"/>
      <c r="L74" s="26"/>
      <c r="M74" s="26"/>
      <c r="N74" s="26"/>
      <c r="O74" s="26"/>
      <c r="P74" s="26"/>
      <c r="Q74" s="26"/>
      <c r="R74" s="26"/>
      <c r="S74" s="27"/>
    </row>
    <row r="75" spans="1:29" x14ac:dyDescent="0.3">
      <c r="B75" s="34"/>
      <c r="I75" s="26"/>
      <c r="J75" s="26"/>
      <c r="K75" s="26"/>
      <c r="L75" s="26"/>
      <c r="M75" s="26"/>
      <c r="N75" s="26"/>
      <c r="O75" s="26"/>
      <c r="P75" s="26"/>
      <c r="Q75" s="26"/>
      <c r="R75" s="26"/>
      <c r="S75" s="27"/>
    </row>
    <row r="76" spans="1:29" ht="14.5" x14ac:dyDescent="0.35">
      <c r="A76" s="102" t="s">
        <v>97</v>
      </c>
      <c r="I76" s="26"/>
      <c r="J76" s="26"/>
      <c r="K76" s="26"/>
      <c r="L76" s="26"/>
      <c r="M76" s="26"/>
      <c r="N76" s="26"/>
      <c r="O76" s="26"/>
      <c r="P76" s="26"/>
      <c r="Q76" s="26"/>
      <c r="R76" s="26"/>
      <c r="S76" s="27"/>
    </row>
    <row r="77" spans="1:29" x14ac:dyDescent="0.3">
      <c r="A77" s="32" t="s">
        <v>50</v>
      </c>
      <c r="I77" s="26"/>
      <c r="J77" s="26"/>
      <c r="K77" s="26"/>
      <c r="L77" s="26"/>
      <c r="M77" s="26"/>
      <c r="N77" s="26"/>
      <c r="O77" s="26"/>
      <c r="P77" s="26"/>
      <c r="Q77" s="26"/>
    </row>
    <row r="78" spans="1:29" x14ac:dyDescent="0.3">
      <c r="A78" s="3" t="s">
        <v>73</v>
      </c>
      <c r="B78" s="3"/>
      <c r="F78" s="4"/>
      <c r="AA78" s="2"/>
      <c r="AB78" s="2"/>
      <c r="AC78" s="2"/>
    </row>
    <row r="79" spans="1:29" ht="17.5" customHeight="1" x14ac:dyDescent="0.3">
      <c r="C79" s="3" t="s">
        <v>76</v>
      </c>
      <c r="E79" s="7"/>
      <c r="F79" s="4"/>
      <c r="R79" s="1"/>
      <c r="S79" s="1"/>
      <c r="T79" s="1"/>
      <c r="U79" s="1"/>
      <c r="V79" s="1"/>
      <c r="W79" s="1"/>
      <c r="Y79" s="3" t="s">
        <v>63</v>
      </c>
      <c r="Z79" s="3"/>
      <c r="AA79" s="3"/>
      <c r="AB79" s="3"/>
      <c r="AC79" s="3"/>
    </row>
    <row r="80" spans="1:29" ht="54" x14ac:dyDescent="0.3">
      <c r="A80" s="79" t="s">
        <v>54</v>
      </c>
      <c r="B80" s="79" t="s">
        <v>55</v>
      </c>
      <c r="C80" s="8" t="s">
        <v>34</v>
      </c>
      <c r="D80" s="8" t="s">
        <v>33</v>
      </c>
      <c r="E80" s="8" t="s">
        <v>18</v>
      </c>
      <c r="F80" s="29" t="s">
        <v>19</v>
      </c>
      <c r="G80" s="29" t="s">
        <v>21</v>
      </c>
      <c r="H80" s="68" t="s">
        <v>20</v>
      </c>
      <c r="I80" s="9" t="s">
        <v>12</v>
      </c>
      <c r="J80" s="9" t="s">
        <v>0</v>
      </c>
      <c r="K80" s="128" t="s">
        <v>82</v>
      </c>
      <c r="L80" s="203" t="s">
        <v>98</v>
      </c>
      <c r="O80" s="200" t="s">
        <v>99</v>
      </c>
      <c r="P80" s="204" t="s">
        <v>100</v>
      </c>
      <c r="R80" s="1"/>
      <c r="S80" s="1"/>
      <c r="T80" s="1"/>
      <c r="U80" s="1"/>
      <c r="V80" s="1"/>
      <c r="W80" s="1"/>
      <c r="Y80" s="8" t="s">
        <v>33</v>
      </c>
      <c r="Z80" s="171" t="s">
        <v>27</v>
      </c>
      <c r="AA80" s="171" t="s">
        <v>28</v>
      </c>
      <c r="AB80" s="171" t="s">
        <v>29</v>
      </c>
      <c r="AC80" s="172" t="s">
        <v>30</v>
      </c>
    </row>
    <row r="81" spans="1:29" x14ac:dyDescent="0.3">
      <c r="A81" s="106">
        <v>0</v>
      </c>
      <c r="B81" s="34">
        <f>F81</f>
        <v>0</v>
      </c>
      <c r="D81" s="8">
        <v>0</v>
      </c>
      <c r="E81" s="8">
        <v>268</v>
      </c>
      <c r="F81" s="8">
        <v>0</v>
      </c>
      <c r="G81" s="68">
        <v>0</v>
      </c>
      <c r="H81" s="69">
        <f>E82</f>
        <v>268</v>
      </c>
      <c r="I81" s="28">
        <f>F81/E81</f>
        <v>0</v>
      </c>
      <c r="J81" s="30">
        <f>1-I81</f>
        <v>1</v>
      </c>
      <c r="K81" s="133">
        <f>J81</f>
        <v>1</v>
      </c>
      <c r="L81" s="205">
        <f>H81/H81</f>
        <v>1</v>
      </c>
      <c r="N81" s="206" t="s">
        <v>101</v>
      </c>
      <c r="O81" s="207">
        <v>10.856345175855921</v>
      </c>
      <c r="P81" s="208">
        <v>10.571428571428571</v>
      </c>
      <c r="R81" s="1"/>
      <c r="S81" s="1"/>
      <c r="T81" s="1"/>
      <c r="U81" s="1"/>
      <c r="V81" s="1"/>
      <c r="W81" s="1"/>
      <c r="Y81" s="65"/>
      <c r="Z81" s="173"/>
      <c r="AA81" s="173"/>
      <c r="AB81" s="173"/>
      <c r="AC81" s="174"/>
    </row>
    <row r="82" spans="1:29" x14ac:dyDescent="0.3">
      <c r="A82" s="106">
        <v>1</v>
      </c>
      <c r="B82" s="16">
        <f>B81+F82</f>
        <v>29</v>
      </c>
      <c r="C82" s="58">
        <f>D81</f>
        <v>0</v>
      </c>
      <c r="D82" s="37">
        <v>3</v>
      </c>
      <c r="E82" s="11">
        <v>268</v>
      </c>
      <c r="F82" s="74">
        <f t="shared" ref="F82:F91" si="148">E82-H82-G82</f>
        <v>29</v>
      </c>
      <c r="G82" s="107">
        <f>A82-A81</f>
        <v>1</v>
      </c>
      <c r="H82" s="69">
        <f t="shared" ref="H82:H89" si="149">E83</f>
        <v>238</v>
      </c>
      <c r="I82" s="12">
        <f>F82/E82</f>
        <v>0.10820895522388059</v>
      </c>
      <c r="J82" s="30">
        <f>1-I82</f>
        <v>0.89179104477611937</v>
      </c>
      <c r="K82" s="130">
        <f>J82*K81</f>
        <v>0.89179104477611937</v>
      </c>
      <c r="L82" s="205">
        <f>H82/H81</f>
        <v>0.88805970149253732</v>
      </c>
      <c r="N82" s="206"/>
      <c r="O82" s="209"/>
      <c r="P82" s="210"/>
      <c r="R82" s="1"/>
      <c r="S82" s="1"/>
      <c r="T82" s="1"/>
      <c r="U82" s="1"/>
      <c r="V82" s="1"/>
      <c r="W82" s="1"/>
      <c r="X82" s="15"/>
      <c r="Y82" s="13">
        <f t="shared" ref="Y82:Y91" si="150">D82</f>
        <v>3</v>
      </c>
      <c r="Z82" s="175">
        <f t="shared" ref="Z82:Z91" si="151">K82*(D82-D81)</f>
        <v>2.6753731343283582</v>
      </c>
      <c r="AA82" s="175">
        <f t="shared" ref="AA82:AA91" si="152">(K81-K82)*(D82-D81)/2</f>
        <v>0.16231343283582095</v>
      </c>
      <c r="AB82" s="176">
        <f t="shared" ref="AB82:AB91" si="153">SUM(Z82:AA82)</f>
        <v>2.8376865671641793</v>
      </c>
      <c r="AC82" s="177">
        <f>AB82</f>
        <v>2.8376865671641793</v>
      </c>
    </row>
    <row r="83" spans="1:29" x14ac:dyDescent="0.3">
      <c r="A83" s="106">
        <v>4</v>
      </c>
      <c r="B83" s="16">
        <f t="shared" ref="B83:B91" si="154">B82+F83</f>
        <v>64</v>
      </c>
      <c r="C83" s="58">
        <f t="shared" ref="C83:C91" si="155">D82</f>
        <v>3</v>
      </c>
      <c r="D83" s="37">
        <v>6</v>
      </c>
      <c r="E83" s="11">
        <v>238</v>
      </c>
      <c r="F83" s="74">
        <f t="shared" si="148"/>
        <v>35</v>
      </c>
      <c r="G83" s="107">
        <f t="shared" ref="G83:G91" si="156">A83-A82</f>
        <v>3</v>
      </c>
      <c r="H83" s="69">
        <f t="shared" si="149"/>
        <v>200</v>
      </c>
      <c r="I83" s="12">
        <f t="shared" ref="I83:I91" si="157">F83/E83</f>
        <v>0.14705882352941177</v>
      </c>
      <c r="J83" s="30">
        <f t="shared" ref="J83:J91" si="158">1-I83</f>
        <v>0.8529411764705882</v>
      </c>
      <c r="K83" s="130">
        <f>J83*K82</f>
        <v>0.76064530289727827</v>
      </c>
      <c r="L83" s="205">
        <f>H83/H81</f>
        <v>0.74626865671641796</v>
      </c>
      <c r="N83" s="206" t="s">
        <v>102</v>
      </c>
      <c r="O83" s="211">
        <v>130.01116753801711</v>
      </c>
      <c r="P83" s="212">
        <v>134</v>
      </c>
      <c r="R83" s="1"/>
      <c r="S83" s="1"/>
      <c r="T83" s="1"/>
      <c r="U83" s="1"/>
      <c r="V83" s="1"/>
      <c r="W83" s="1"/>
      <c r="Y83" s="13">
        <f t="shared" si="150"/>
        <v>6</v>
      </c>
      <c r="Z83" s="175">
        <f t="shared" si="151"/>
        <v>2.2819359086918349</v>
      </c>
      <c r="AA83" s="175">
        <f t="shared" si="152"/>
        <v>0.19671861281826164</v>
      </c>
      <c r="AB83" s="176">
        <f t="shared" si="153"/>
        <v>2.4786545215100966</v>
      </c>
      <c r="AC83" s="177">
        <f t="shared" ref="AC83:AC91" si="159">AB83+AC82</f>
        <v>5.3163410886742763</v>
      </c>
    </row>
    <row r="84" spans="1:29" x14ac:dyDescent="0.3">
      <c r="A84" s="106">
        <v>5</v>
      </c>
      <c r="B84" s="16">
        <f t="shared" si="154"/>
        <v>107</v>
      </c>
      <c r="C84" s="58">
        <f t="shared" si="155"/>
        <v>6</v>
      </c>
      <c r="D84" s="89">
        <v>9</v>
      </c>
      <c r="E84" s="11">
        <v>200</v>
      </c>
      <c r="F84" s="74">
        <f t="shared" si="148"/>
        <v>43</v>
      </c>
      <c r="G84" s="107">
        <f t="shared" si="156"/>
        <v>1</v>
      </c>
      <c r="H84" s="90">
        <f t="shared" si="149"/>
        <v>156</v>
      </c>
      <c r="I84" s="12">
        <f t="shared" si="157"/>
        <v>0.215</v>
      </c>
      <c r="J84" s="30">
        <f t="shared" si="158"/>
        <v>0.78500000000000003</v>
      </c>
      <c r="K84" s="131">
        <f t="shared" ref="K84:K91" si="160">J84*K83</f>
        <v>0.59710656277436347</v>
      </c>
      <c r="L84" s="205">
        <f>H84/H81</f>
        <v>0.58208955223880599</v>
      </c>
      <c r="N84" s="206" t="s">
        <v>103</v>
      </c>
      <c r="O84" s="213">
        <v>0.48511629678364593</v>
      </c>
      <c r="P84" s="214">
        <v>0.5</v>
      </c>
      <c r="R84" s="1"/>
      <c r="S84" s="1"/>
      <c r="T84" s="1"/>
      <c r="U84" s="1"/>
      <c r="V84" s="1"/>
      <c r="W84" s="1"/>
      <c r="Y84" s="13">
        <f t="shared" si="150"/>
        <v>9</v>
      </c>
      <c r="Z84" s="175">
        <f t="shared" si="151"/>
        <v>1.7913196883230904</v>
      </c>
      <c r="AA84" s="175">
        <f t="shared" si="152"/>
        <v>0.24530811018437221</v>
      </c>
      <c r="AB84" s="176">
        <f t="shared" si="153"/>
        <v>2.0366277985074626</v>
      </c>
      <c r="AC84" s="177">
        <f t="shared" si="159"/>
        <v>7.3529688871817385</v>
      </c>
    </row>
    <row r="85" spans="1:29" x14ac:dyDescent="0.3">
      <c r="A85" s="106">
        <v>6</v>
      </c>
      <c r="B85" s="16">
        <f t="shared" si="154"/>
        <v>148</v>
      </c>
      <c r="C85" s="58">
        <f t="shared" si="155"/>
        <v>9</v>
      </c>
      <c r="D85" s="89">
        <v>12</v>
      </c>
      <c r="E85" s="11">
        <v>156</v>
      </c>
      <c r="F85" s="74">
        <f t="shared" si="148"/>
        <v>41</v>
      </c>
      <c r="G85" s="107">
        <f t="shared" si="156"/>
        <v>1</v>
      </c>
      <c r="H85" s="90">
        <f t="shared" si="149"/>
        <v>114</v>
      </c>
      <c r="I85" s="12">
        <f t="shared" si="157"/>
        <v>0.26282051282051283</v>
      </c>
      <c r="J85" s="30">
        <f t="shared" si="158"/>
        <v>0.73717948717948723</v>
      </c>
      <c r="K85" s="131">
        <f t="shared" si="160"/>
        <v>0.44017470973751155</v>
      </c>
      <c r="L85" s="205">
        <f>H85/H81</f>
        <v>0.42537313432835822</v>
      </c>
      <c r="R85" s="1"/>
      <c r="S85" s="1"/>
      <c r="T85" s="1"/>
      <c r="U85" s="1"/>
      <c r="V85" s="1"/>
      <c r="W85" s="1"/>
      <c r="Y85" s="13">
        <f t="shared" si="150"/>
        <v>12</v>
      </c>
      <c r="Z85" s="175">
        <f t="shared" si="151"/>
        <v>1.3205241292125347</v>
      </c>
      <c r="AA85" s="175">
        <f t="shared" si="152"/>
        <v>0.23539777955527788</v>
      </c>
      <c r="AB85" s="176">
        <f t="shared" si="153"/>
        <v>1.5559219087678127</v>
      </c>
      <c r="AC85" s="177">
        <f t="shared" si="159"/>
        <v>8.9088907959495511</v>
      </c>
    </row>
    <row r="86" spans="1:29" x14ac:dyDescent="0.3">
      <c r="A86" s="106">
        <v>6</v>
      </c>
      <c r="B86" s="16">
        <f t="shared" si="154"/>
        <v>170</v>
      </c>
      <c r="C86" s="58">
        <f t="shared" si="155"/>
        <v>12</v>
      </c>
      <c r="D86" s="37">
        <v>15</v>
      </c>
      <c r="E86" s="11">
        <v>114</v>
      </c>
      <c r="F86" s="74">
        <f t="shared" si="148"/>
        <v>22</v>
      </c>
      <c r="G86" s="107">
        <f t="shared" si="156"/>
        <v>0</v>
      </c>
      <c r="H86" s="69">
        <f t="shared" si="149"/>
        <v>92</v>
      </c>
      <c r="I86" s="103">
        <f t="shared" si="157"/>
        <v>0.19298245614035087</v>
      </c>
      <c r="J86" s="104">
        <f t="shared" si="158"/>
        <v>0.80701754385964919</v>
      </c>
      <c r="K86" s="132">
        <f t="shared" si="160"/>
        <v>0.35522871312150056</v>
      </c>
      <c r="L86" s="205">
        <f>H86/H81</f>
        <v>0.34328358208955223</v>
      </c>
      <c r="R86" s="1"/>
      <c r="S86" s="1"/>
      <c r="T86" s="1"/>
      <c r="U86" s="1"/>
      <c r="V86" s="1"/>
      <c r="W86" s="1"/>
      <c r="Y86" s="13">
        <f t="shared" si="150"/>
        <v>15</v>
      </c>
      <c r="Z86" s="175">
        <f t="shared" si="151"/>
        <v>1.0656861393645016</v>
      </c>
      <c r="AA86" s="175">
        <f t="shared" si="152"/>
        <v>0.12741899492401648</v>
      </c>
      <c r="AB86" s="176">
        <f t="shared" si="153"/>
        <v>1.1931051342885182</v>
      </c>
      <c r="AC86" s="177">
        <f t="shared" si="159"/>
        <v>10.101995930238068</v>
      </c>
    </row>
    <row r="87" spans="1:29" x14ac:dyDescent="0.3">
      <c r="A87" s="106">
        <v>6</v>
      </c>
      <c r="B87" s="16">
        <f t="shared" si="154"/>
        <v>182</v>
      </c>
      <c r="C87" s="58">
        <f t="shared" si="155"/>
        <v>15</v>
      </c>
      <c r="D87" s="37">
        <v>18</v>
      </c>
      <c r="E87" s="11">
        <v>92</v>
      </c>
      <c r="F87" s="74">
        <f t="shared" si="148"/>
        <v>12</v>
      </c>
      <c r="G87" s="107">
        <f t="shared" si="156"/>
        <v>0</v>
      </c>
      <c r="H87" s="69">
        <f t="shared" si="149"/>
        <v>80</v>
      </c>
      <c r="I87" s="103">
        <f t="shared" si="157"/>
        <v>0.13043478260869565</v>
      </c>
      <c r="J87" s="104">
        <f t="shared" si="158"/>
        <v>0.86956521739130432</v>
      </c>
      <c r="K87" s="132">
        <f t="shared" si="160"/>
        <v>0.3088945331491309</v>
      </c>
      <c r="L87" s="205">
        <f>H87/H81</f>
        <v>0.29850746268656714</v>
      </c>
      <c r="R87" s="1"/>
      <c r="S87" s="1"/>
      <c r="T87" s="1"/>
      <c r="U87" s="1"/>
      <c r="V87" s="1"/>
      <c r="W87" s="1"/>
      <c r="Y87" s="13">
        <f t="shared" si="150"/>
        <v>18</v>
      </c>
      <c r="Z87" s="175">
        <f t="shared" si="151"/>
        <v>0.92668359944739276</v>
      </c>
      <c r="AA87" s="175">
        <f t="shared" si="152"/>
        <v>6.950126995855449E-2</v>
      </c>
      <c r="AB87" s="176">
        <f t="shared" si="153"/>
        <v>0.99618486940594719</v>
      </c>
      <c r="AC87" s="177">
        <f t="shared" si="159"/>
        <v>11.098180799644016</v>
      </c>
    </row>
    <row r="88" spans="1:29" x14ac:dyDescent="0.3">
      <c r="A88" s="106">
        <v>9</v>
      </c>
      <c r="B88" s="16">
        <f t="shared" si="154"/>
        <v>192</v>
      </c>
      <c r="C88" s="58">
        <f t="shared" si="155"/>
        <v>18</v>
      </c>
      <c r="D88" s="37">
        <v>21</v>
      </c>
      <c r="E88" s="11">
        <v>80</v>
      </c>
      <c r="F88" s="74">
        <f t="shared" si="148"/>
        <v>10</v>
      </c>
      <c r="G88" s="107">
        <f t="shared" si="156"/>
        <v>3</v>
      </c>
      <c r="H88" s="69">
        <f t="shared" si="149"/>
        <v>67</v>
      </c>
      <c r="I88" s="12">
        <f t="shared" si="157"/>
        <v>0.125</v>
      </c>
      <c r="J88" s="30">
        <f t="shared" si="158"/>
        <v>0.875</v>
      </c>
      <c r="K88" s="130">
        <f t="shared" si="160"/>
        <v>0.27028271650548952</v>
      </c>
      <c r="L88" s="205">
        <f>H88/H81</f>
        <v>0.25</v>
      </c>
      <c r="R88" s="1"/>
      <c r="S88" s="1"/>
      <c r="T88" s="1"/>
      <c r="U88" s="1"/>
      <c r="V88" s="1"/>
      <c r="W88" s="1"/>
      <c r="Y88" s="13">
        <f t="shared" si="150"/>
        <v>21</v>
      </c>
      <c r="Z88" s="175">
        <f t="shared" si="151"/>
        <v>0.81084814951646855</v>
      </c>
      <c r="AA88" s="175">
        <f t="shared" si="152"/>
        <v>5.7917724965462075E-2</v>
      </c>
      <c r="AB88" s="176">
        <f t="shared" si="153"/>
        <v>0.86876587448193066</v>
      </c>
      <c r="AC88" s="177">
        <f t="shared" si="159"/>
        <v>11.966946674125946</v>
      </c>
    </row>
    <row r="89" spans="1:29" x14ac:dyDescent="0.3">
      <c r="A89" s="106">
        <v>21</v>
      </c>
      <c r="B89" s="16">
        <f t="shared" si="154"/>
        <v>200</v>
      </c>
      <c r="C89" s="58">
        <f t="shared" si="155"/>
        <v>21</v>
      </c>
      <c r="D89" s="37">
        <v>24</v>
      </c>
      <c r="E89" s="11">
        <v>67</v>
      </c>
      <c r="F89" s="74">
        <f t="shared" si="148"/>
        <v>8</v>
      </c>
      <c r="G89" s="107">
        <f t="shared" si="156"/>
        <v>12</v>
      </c>
      <c r="H89" s="69">
        <f t="shared" si="149"/>
        <v>47</v>
      </c>
      <c r="I89" s="12">
        <f t="shared" si="157"/>
        <v>0.11940298507462686</v>
      </c>
      <c r="J89" s="30">
        <f t="shared" si="158"/>
        <v>0.88059701492537312</v>
      </c>
      <c r="K89" s="130">
        <f t="shared" si="160"/>
        <v>0.23801015334065495</v>
      </c>
      <c r="L89" s="205">
        <f>H89/H81</f>
        <v>0.17537313432835822</v>
      </c>
      <c r="R89" s="1"/>
      <c r="S89" s="1"/>
      <c r="T89" s="1"/>
      <c r="U89" s="1"/>
      <c r="V89" s="1"/>
      <c r="W89" s="1"/>
      <c r="Y89" s="13">
        <f t="shared" si="150"/>
        <v>24</v>
      </c>
      <c r="Z89" s="175">
        <f t="shared" si="151"/>
        <v>0.71403046002196491</v>
      </c>
      <c r="AA89" s="175">
        <f t="shared" si="152"/>
        <v>4.840884474725185E-2</v>
      </c>
      <c r="AB89" s="176">
        <f t="shared" si="153"/>
        <v>0.76243930476921673</v>
      </c>
      <c r="AC89" s="177">
        <f t="shared" si="159"/>
        <v>12.729385978895163</v>
      </c>
    </row>
    <row r="90" spans="1:29" x14ac:dyDescent="0.3">
      <c r="A90" s="106">
        <v>35</v>
      </c>
      <c r="B90" s="16">
        <f t="shared" si="154"/>
        <v>203</v>
      </c>
      <c r="C90" s="58">
        <f t="shared" si="155"/>
        <v>24</v>
      </c>
      <c r="D90" s="37">
        <v>27</v>
      </c>
      <c r="E90" s="11">
        <v>47</v>
      </c>
      <c r="F90" s="74">
        <f t="shared" si="148"/>
        <v>3</v>
      </c>
      <c r="G90" s="107">
        <f t="shared" si="156"/>
        <v>14</v>
      </c>
      <c r="H90" s="69">
        <f>E91</f>
        <v>30</v>
      </c>
      <c r="I90" s="12">
        <f t="shared" si="157"/>
        <v>6.3829787234042548E-2</v>
      </c>
      <c r="J90" s="30">
        <f t="shared" si="158"/>
        <v>0.93617021276595747</v>
      </c>
      <c r="K90" s="130">
        <f t="shared" si="160"/>
        <v>0.2228180158933791</v>
      </c>
      <c r="L90" s="205">
        <f>H90/H81</f>
        <v>0.11194029850746269</v>
      </c>
      <c r="R90" s="1"/>
      <c r="S90" s="1"/>
      <c r="T90" s="1"/>
      <c r="U90" s="1"/>
      <c r="V90" s="1"/>
      <c r="W90" s="1"/>
      <c r="Y90" s="13">
        <f t="shared" si="150"/>
        <v>27</v>
      </c>
      <c r="Z90" s="175">
        <f t="shared" si="151"/>
        <v>0.66845404768013728</v>
      </c>
      <c r="AA90" s="175">
        <f t="shared" si="152"/>
        <v>2.2788206170913775E-2</v>
      </c>
      <c r="AB90" s="176">
        <f t="shared" si="153"/>
        <v>0.69124225385105109</v>
      </c>
      <c r="AC90" s="177">
        <f t="shared" si="159"/>
        <v>13.420628232746214</v>
      </c>
    </row>
    <row r="91" spans="1:29" x14ac:dyDescent="0.3">
      <c r="A91" s="106">
        <v>50</v>
      </c>
      <c r="B91" s="16">
        <f t="shared" si="154"/>
        <v>207</v>
      </c>
      <c r="C91" s="58">
        <f t="shared" si="155"/>
        <v>27</v>
      </c>
      <c r="D91" s="37">
        <v>30</v>
      </c>
      <c r="E91" s="11">
        <v>30</v>
      </c>
      <c r="F91" s="74">
        <f t="shared" si="148"/>
        <v>4</v>
      </c>
      <c r="G91" s="107">
        <f t="shared" si="156"/>
        <v>15</v>
      </c>
      <c r="H91" s="75">
        <v>11</v>
      </c>
      <c r="I91" s="12">
        <f t="shared" si="157"/>
        <v>0.13333333333333333</v>
      </c>
      <c r="J91" s="30">
        <f t="shared" si="158"/>
        <v>0.8666666666666667</v>
      </c>
      <c r="K91" s="130">
        <f t="shared" si="160"/>
        <v>0.19310894710759524</v>
      </c>
      <c r="L91" s="205">
        <f>H91/H81</f>
        <v>4.1044776119402986E-2</v>
      </c>
      <c r="R91" s="1"/>
      <c r="S91" s="1"/>
      <c r="T91" s="1"/>
      <c r="U91" s="1"/>
      <c r="V91" s="1"/>
      <c r="W91" s="1"/>
      <c r="Y91" s="13">
        <f t="shared" si="150"/>
        <v>30</v>
      </c>
      <c r="Z91" s="175">
        <f t="shared" si="151"/>
        <v>0.57932684132278567</v>
      </c>
      <c r="AA91" s="175">
        <f t="shared" si="152"/>
        <v>4.456360317867579E-2</v>
      </c>
      <c r="AB91" s="176">
        <f t="shared" si="153"/>
        <v>0.62389044450146147</v>
      </c>
      <c r="AC91" s="177">
        <f t="shared" si="159"/>
        <v>14.044518677247675</v>
      </c>
    </row>
    <row r="92" spans="1:29" x14ac:dyDescent="0.3">
      <c r="D92" s="16"/>
      <c r="E92" s="16"/>
      <c r="F92" s="17"/>
      <c r="G92" s="17"/>
      <c r="H92" s="16"/>
      <c r="I92" s="18"/>
      <c r="J92" s="19"/>
      <c r="K92" s="19"/>
      <c r="L92" s="19"/>
      <c r="M92" s="20"/>
      <c r="N92" s="20"/>
      <c r="O92" s="20"/>
      <c r="P92" s="20"/>
      <c r="Q92" s="19"/>
      <c r="AA92" s="2"/>
      <c r="AB92" s="2"/>
      <c r="AC92" s="2"/>
    </row>
    <row r="93" spans="1:29" x14ac:dyDescent="0.3">
      <c r="D93" s="21"/>
      <c r="E93" s="22" t="s">
        <v>3</v>
      </c>
      <c r="F93" s="38">
        <f>SUM(F82:F91)</f>
        <v>207</v>
      </c>
      <c r="G93" s="38">
        <f>SUM(G82:G91)</f>
        <v>50</v>
      </c>
      <c r="H93" s="38">
        <f>H91</f>
        <v>11</v>
      </c>
      <c r="I93" s="18"/>
      <c r="J93" s="19"/>
      <c r="K93" s="19"/>
      <c r="L93" s="19"/>
      <c r="M93" s="19"/>
      <c r="N93" s="19"/>
      <c r="O93" s="20"/>
      <c r="P93" s="20"/>
      <c r="Q93" s="19"/>
      <c r="AA93" s="2"/>
      <c r="AB93" s="2"/>
      <c r="AC93" s="2"/>
    </row>
    <row r="94" spans="1:29" x14ac:dyDescent="0.3">
      <c r="D94" s="21"/>
      <c r="F94" s="252">
        <f>F93/E81</f>
        <v>0.77238805970149249</v>
      </c>
      <c r="G94" s="253">
        <f>G93/E81</f>
        <v>0.18656716417910449</v>
      </c>
      <c r="H94" s="254">
        <f>H93/E81</f>
        <v>4.1044776119402986E-2</v>
      </c>
      <c r="I94" s="18"/>
      <c r="K94" s="223" t="s">
        <v>105</v>
      </c>
      <c r="L94" s="224">
        <f>R98</f>
        <v>10.856345175855921</v>
      </c>
      <c r="M94" s="18" t="s">
        <v>49</v>
      </c>
      <c r="N94" s="18"/>
      <c r="O94" s="225">
        <f>R100</f>
        <v>130.01116753801711</v>
      </c>
      <c r="P94" s="1" t="s">
        <v>106</v>
      </c>
      <c r="R94" s="226"/>
      <c r="S94" s="1"/>
      <c r="T94" s="219">
        <f>R101</f>
        <v>0.48511629678364593</v>
      </c>
      <c r="U94" s="1" t="s">
        <v>48</v>
      </c>
      <c r="V94" s="1"/>
      <c r="W94" s="1"/>
      <c r="AA94" s="2"/>
      <c r="AB94" s="2"/>
      <c r="AC94" s="2"/>
    </row>
    <row r="95" spans="1:29" ht="13.5" thickBot="1" x14ac:dyDescent="0.35">
      <c r="D95" s="21"/>
      <c r="I95" s="18"/>
      <c r="J95" s="18"/>
      <c r="K95" s="18"/>
      <c r="L95" s="18"/>
      <c r="M95" s="18"/>
      <c r="N95" s="18"/>
      <c r="O95" s="18"/>
      <c r="P95" s="18"/>
      <c r="Q95" s="18"/>
      <c r="R95" s="18"/>
      <c r="S95" s="18"/>
      <c r="T95" s="18"/>
      <c r="U95" s="1"/>
      <c r="V95" s="1"/>
      <c r="W95" s="1"/>
      <c r="AA95" s="2"/>
      <c r="AB95" s="2"/>
      <c r="AC95" s="2"/>
    </row>
    <row r="96" spans="1:29" ht="13.5" x14ac:dyDescent="0.35">
      <c r="A96" s="35"/>
      <c r="B96" s="35"/>
      <c r="C96" s="35"/>
      <c r="D96" s="91">
        <v>0</v>
      </c>
      <c r="E96" s="111" t="s">
        <v>45</v>
      </c>
      <c r="F96" s="202" t="s">
        <v>46</v>
      </c>
      <c r="G96" s="112" t="s">
        <v>56</v>
      </c>
      <c r="H96" s="93"/>
      <c r="I96" s="35"/>
      <c r="K96" s="227" t="s">
        <v>52</v>
      </c>
      <c r="L96" s="228"/>
      <c r="M96" s="228"/>
      <c r="N96" s="228"/>
      <c r="O96" s="228"/>
      <c r="P96" s="228"/>
      <c r="Q96" s="229"/>
      <c r="R96" s="229"/>
      <c r="S96" s="230"/>
      <c r="T96" s="1"/>
      <c r="U96" s="1"/>
      <c r="V96" s="1"/>
      <c r="W96" s="1"/>
      <c r="X96" s="70"/>
      <c r="AA96" s="2"/>
      <c r="AB96" s="2"/>
      <c r="AC96" s="2"/>
    </row>
    <row r="97" spans="1:29" x14ac:dyDescent="0.3">
      <c r="A97" s="35"/>
      <c r="B97" s="35"/>
      <c r="C97" s="35"/>
      <c r="D97" s="37">
        <v>3</v>
      </c>
      <c r="E97" s="94">
        <f t="shared" ref="E97" si="161">AVERAGE(H81:H82)</f>
        <v>253</v>
      </c>
      <c r="F97" s="94">
        <f>E97*(D97-D96)</f>
        <v>759</v>
      </c>
      <c r="G97" s="99">
        <f>F97/E81</f>
        <v>2.8320895522388061</v>
      </c>
      <c r="H97" s="35"/>
      <c r="I97" s="35"/>
      <c r="K97" s="231" t="s">
        <v>107</v>
      </c>
      <c r="L97" s="232">
        <f>K84</f>
        <v>0.59710656277436347</v>
      </c>
      <c r="M97" s="232">
        <f>K85</f>
        <v>0.44017470973751155</v>
      </c>
      <c r="N97" s="233">
        <f>L97-M97</f>
        <v>0.15693185303685192</v>
      </c>
      <c r="O97" s="210">
        <f>C88-C87</f>
        <v>3</v>
      </c>
      <c r="P97" s="234"/>
      <c r="Q97" s="234" t="s">
        <v>108</v>
      </c>
      <c r="R97" s="235">
        <f>D84</f>
        <v>9</v>
      </c>
      <c r="S97" s="236"/>
      <c r="T97" s="1"/>
      <c r="U97" s="1"/>
      <c r="V97" s="1"/>
      <c r="W97" s="1"/>
      <c r="X97" s="70"/>
      <c r="AA97" s="2"/>
      <c r="AB97" s="2"/>
      <c r="AC97" s="2"/>
    </row>
    <row r="98" spans="1:29" x14ac:dyDescent="0.3">
      <c r="A98" s="35"/>
      <c r="B98" s="35"/>
      <c r="C98" s="35"/>
      <c r="D98" s="37">
        <v>6</v>
      </c>
      <c r="E98" s="94">
        <f t="shared" ref="E98:E106" si="162">AVERAGE(H82:H83)</f>
        <v>219</v>
      </c>
      <c r="F98" s="94">
        <f t="shared" ref="F98:F106" si="163">E98*(D98-D97)</f>
        <v>657</v>
      </c>
      <c r="G98" s="99">
        <f>F98/E81</f>
        <v>2.4514925373134329</v>
      </c>
      <c r="H98" s="93"/>
      <c r="I98" s="35"/>
      <c r="K98" s="237"/>
      <c r="L98" s="238">
        <f>L97</f>
        <v>0.59710656277436347</v>
      </c>
      <c r="M98" s="239">
        <v>0.5</v>
      </c>
      <c r="N98" s="233">
        <f>L98-M98</f>
        <v>9.710656277436347E-2</v>
      </c>
      <c r="O98" s="240">
        <f>N98*O97/N97</f>
        <v>1.8563451758559208</v>
      </c>
      <c r="P98" s="234"/>
      <c r="Q98" s="234" t="s">
        <v>101</v>
      </c>
      <c r="R98" s="208">
        <f>R97+O98</f>
        <v>10.856345175855921</v>
      </c>
      <c r="S98" s="236" t="s">
        <v>109</v>
      </c>
      <c r="T98" s="1" t="s">
        <v>47</v>
      </c>
      <c r="U98" s="1"/>
      <c r="V98" s="1"/>
      <c r="W98" s="1"/>
      <c r="X98" s="70"/>
      <c r="AA98" s="2"/>
      <c r="AB98" s="2"/>
      <c r="AC98" s="2"/>
    </row>
    <row r="99" spans="1:29" x14ac:dyDescent="0.3">
      <c r="A99" s="35"/>
      <c r="B99" s="35"/>
      <c r="C99" s="35"/>
      <c r="D99" s="89">
        <v>9</v>
      </c>
      <c r="E99" s="94">
        <f t="shared" si="162"/>
        <v>178</v>
      </c>
      <c r="F99" s="94">
        <f t="shared" si="163"/>
        <v>534</v>
      </c>
      <c r="G99" s="99">
        <f>F99/E81</f>
        <v>1.9925373134328359</v>
      </c>
      <c r="H99" s="93"/>
      <c r="I99" s="35"/>
      <c r="K99" s="237"/>
      <c r="L99" s="241"/>
      <c r="M99" s="241"/>
      <c r="N99" s="242"/>
      <c r="O99" s="243"/>
      <c r="P99" s="234"/>
      <c r="Q99" s="234"/>
      <c r="R99" s="234"/>
      <c r="S99" s="236"/>
      <c r="T99" s="1"/>
      <c r="U99" s="1"/>
      <c r="V99" s="1"/>
      <c r="W99" s="1"/>
      <c r="X99" s="70"/>
      <c r="AA99" s="2"/>
      <c r="AB99" s="2"/>
      <c r="AC99" s="2"/>
    </row>
    <row r="100" spans="1:29" x14ac:dyDescent="0.3">
      <c r="A100" s="35"/>
      <c r="B100" s="35"/>
      <c r="C100" s="35"/>
      <c r="D100" s="89">
        <v>12</v>
      </c>
      <c r="E100" s="94">
        <f t="shared" si="162"/>
        <v>135</v>
      </c>
      <c r="F100" s="94">
        <f t="shared" si="163"/>
        <v>405</v>
      </c>
      <c r="G100" s="99">
        <f>F100/E81</f>
        <v>1.5111940298507462</v>
      </c>
      <c r="H100" s="93"/>
      <c r="I100" s="35"/>
      <c r="K100" s="237" t="s">
        <v>110</v>
      </c>
      <c r="L100" s="244">
        <f>H84</f>
        <v>156</v>
      </c>
      <c r="M100" s="244">
        <f>H85</f>
        <v>114</v>
      </c>
      <c r="N100" s="245">
        <f>L100-M100</f>
        <v>42</v>
      </c>
      <c r="O100" s="210">
        <f>O97</f>
        <v>3</v>
      </c>
      <c r="P100" s="234"/>
      <c r="Q100" s="206" t="s">
        <v>102</v>
      </c>
      <c r="R100" s="246">
        <f>L100-N101</f>
        <v>130.01116753801711</v>
      </c>
      <c r="S100" s="247"/>
      <c r="T100" s="1"/>
      <c r="U100" s="1"/>
      <c r="V100" s="1"/>
      <c r="W100" s="1"/>
      <c r="X100" s="70"/>
      <c r="AA100" s="2"/>
      <c r="AB100" s="2"/>
      <c r="AC100" s="2"/>
    </row>
    <row r="101" spans="1:29" x14ac:dyDescent="0.3">
      <c r="A101" s="35"/>
      <c r="B101" s="35"/>
      <c r="C101" s="35"/>
      <c r="D101" s="37">
        <v>15</v>
      </c>
      <c r="E101" s="94">
        <f t="shared" si="162"/>
        <v>103</v>
      </c>
      <c r="F101" s="94">
        <f t="shared" si="163"/>
        <v>309</v>
      </c>
      <c r="G101" s="99">
        <f>F101/E81</f>
        <v>1.1529850746268657</v>
      </c>
      <c r="H101" s="93"/>
      <c r="I101" s="35"/>
      <c r="K101" s="237"/>
      <c r="L101" s="241"/>
      <c r="M101" s="241"/>
      <c r="N101" s="245">
        <f>N100*O101/O100</f>
        <v>25.988832461982891</v>
      </c>
      <c r="O101" s="240">
        <f>O98</f>
        <v>1.8563451758559208</v>
      </c>
      <c r="P101" s="234"/>
      <c r="Q101" s="206" t="s">
        <v>103</v>
      </c>
      <c r="R101" s="248">
        <f>R100/E82</f>
        <v>0.48511629678364593</v>
      </c>
      <c r="S101" s="236"/>
      <c r="T101" s="1"/>
      <c r="U101" s="1"/>
      <c r="V101" s="1"/>
      <c r="W101" s="1"/>
      <c r="X101" s="70"/>
      <c r="AA101" s="2"/>
      <c r="AB101" s="2"/>
      <c r="AC101" s="2"/>
    </row>
    <row r="102" spans="1:29" ht="13.5" thickBot="1" x14ac:dyDescent="0.35">
      <c r="A102" s="35"/>
      <c r="B102" s="35"/>
      <c r="C102" s="35"/>
      <c r="D102" s="37">
        <v>18</v>
      </c>
      <c r="E102" s="94">
        <f t="shared" si="162"/>
        <v>86</v>
      </c>
      <c r="F102" s="94">
        <f t="shared" si="163"/>
        <v>258</v>
      </c>
      <c r="G102" s="99">
        <f>F102/E81</f>
        <v>0.96268656716417911</v>
      </c>
      <c r="H102" s="93"/>
      <c r="I102" s="35"/>
      <c r="K102" s="249"/>
      <c r="L102" s="250"/>
      <c r="M102" s="250"/>
      <c r="N102" s="250"/>
      <c r="O102" s="250"/>
      <c r="P102" s="250"/>
      <c r="Q102" s="250"/>
      <c r="R102" s="250"/>
      <c r="S102" s="251"/>
      <c r="T102" s="1"/>
      <c r="U102" s="1"/>
      <c r="V102" s="1"/>
      <c r="W102" s="1"/>
      <c r="X102" s="70"/>
      <c r="AA102" s="2"/>
      <c r="AB102" s="2"/>
      <c r="AC102" s="2"/>
    </row>
    <row r="103" spans="1:29" x14ac:dyDescent="0.3">
      <c r="A103" s="35"/>
      <c r="B103" s="35"/>
      <c r="C103" s="35"/>
      <c r="D103" s="37">
        <v>21</v>
      </c>
      <c r="E103" s="94">
        <f t="shared" si="162"/>
        <v>73.5</v>
      </c>
      <c r="F103" s="94">
        <f t="shared" si="163"/>
        <v>220.5</v>
      </c>
      <c r="G103" s="99">
        <f>F103/E81</f>
        <v>0.82276119402985071</v>
      </c>
      <c r="H103" s="93"/>
      <c r="I103" s="35"/>
      <c r="L103" s="93"/>
      <c r="M103" s="93"/>
      <c r="N103" s="93"/>
      <c r="R103" s="1"/>
      <c r="S103" s="1"/>
      <c r="T103" s="1"/>
      <c r="U103" s="1"/>
      <c r="V103" s="1"/>
      <c r="W103" s="1"/>
      <c r="X103" s="70"/>
      <c r="AA103" s="2"/>
      <c r="AB103" s="2"/>
      <c r="AC103" s="2"/>
    </row>
    <row r="104" spans="1:29" x14ac:dyDescent="0.3">
      <c r="A104" s="35"/>
      <c r="B104" s="35"/>
      <c r="C104" s="35"/>
      <c r="D104" s="37">
        <v>24</v>
      </c>
      <c r="E104" s="94">
        <f t="shared" si="162"/>
        <v>57</v>
      </c>
      <c r="F104" s="94">
        <f t="shared" si="163"/>
        <v>171</v>
      </c>
      <c r="G104" s="99">
        <f>F104/E81</f>
        <v>0.63805970149253732</v>
      </c>
      <c r="H104" s="93"/>
      <c r="I104" s="35"/>
      <c r="L104" s="93"/>
      <c r="M104" s="93"/>
      <c r="N104" s="93"/>
      <c r="O104" s="93"/>
      <c r="P104" s="93"/>
      <c r="Q104" s="93"/>
      <c r="R104" s="1"/>
      <c r="S104" s="1"/>
      <c r="T104" s="1"/>
      <c r="U104" s="1"/>
      <c r="V104" s="1"/>
      <c r="W104" s="1"/>
      <c r="X104" s="70"/>
      <c r="AA104" s="2"/>
      <c r="AB104" s="2"/>
      <c r="AC104" s="2"/>
    </row>
    <row r="105" spans="1:29" x14ac:dyDescent="0.3">
      <c r="A105" s="35"/>
      <c r="B105" s="35"/>
      <c r="C105" s="35"/>
      <c r="D105" s="37">
        <v>27</v>
      </c>
      <c r="E105" s="94">
        <f t="shared" si="162"/>
        <v>38.5</v>
      </c>
      <c r="F105" s="94">
        <f t="shared" si="163"/>
        <v>115.5</v>
      </c>
      <c r="G105" s="99">
        <f>F105/E81</f>
        <v>0.43097014925373134</v>
      </c>
      <c r="H105" s="93"/>
      <c r="I105" s="35"/>
      <c r="L105" s="93"/>
      <c r="M105" s="93"/>
      <c r="N105" s="93"/>
      <c r="O105" s="93"/>
      <c r="P105" s="93"/>
      <c r="Q105" s="93"/>
      <c r="R105" s="1"/>
      <c r="S105" s="1"/>
      <c r="T105" s="1"/>
      <c r="U105" s="1"/>
      <c r="V105" s="1"/>
      <c r="W105" s="1"/>
      <c r="X105" s="70"/>
      <c r="AA105" s="2"/>
      <c r="AB105" s="2"/>
      <c r="AC105" s="2"/>
    </row>
    <row r="106" spans="1:29" x14ac:dyDescent="0.3">
      <c r="A106" s="35"/>
      <c r="B106" s="35"/>
      <c r="C106" s="35"/>
      <c r="D106" s="37">
        <v>30</v>
      </c>
      <c r="E106" s="94">
        <f t="shared" si="162"/>
        <v>20.5</v>
      </c>
      <c r="F106" s="94">
        <f t="shared" si="163"/>
        <v>61.5</v>
      </c>
      <c r="G106" s="99">
        <f>F106/E81</f>
        <v>0.2294776119402985</v>
      </c>
      <c r="H106" s="93"/>
      <c r="I106" s="35"/>
      <c r="J106" s="35"/>
      <c r="K106" s="35"/>
      <c r="L106" s="93"/>
      <c r="M106" s="93"/>
      <c r="N106" s="93"/>
      <c r="O106" s="93"/>
      <c r="P106" s="93"/>
      <c r="Q106" s="93"/>
      <c r="R106" s="70"/>
      <c r="S106" s="70"/>
      <c r="T106" s="70"/>
      <c r="U106" s="70"/>
      <c r="V106" s="70"/>
      <c r="W106" s="70"/>
      <c r="X106" s="70"/>
      <c r="AA106" s="2"/>
      <c r="AB106" s="2"/>
      <c r="AC106" s="2"/>
    </row>
    <row r="107" spans="1:29" x14ac:dyDescent="0.3">
      <c r="A107" s="35"/>
      <c r="B107" s="35"/>
      <c r="C107" s="35"/>
      <c r="D107" s="91"/>
      <c r="E107" s="35"/>
      <c r="F107" s="95">
        <f>SUM(F97:F106)</f>
        <v>3490.5</v>
      </c>
      <c r="G107" s="96">
        <f>SUM(G97:G106)</f>
        <v>13.024253731343281</v>
      </c>
      <c r="H107" s="93" t="s">
        <v>104</v>
      </c>
      <c r="I107" s="35"/>
      <c r="J107" s="35"/>
      <c r="K107" s="35"/>
      <c r="L107" s="93"/>
      <c r="M107" s="93"/>
      <c r="N107" s="93"/>
      <c r="O107" s="93"/>
      <c r="P107" s="93"/>
      <c r="Q107" s="93"/>
      <c r="R107" s="70"/>
      <c r="S107" s="70"/>
      <c r="T107" s="70"/>
      <c r="U107" s="70"/>
      <c r="V107" s="70"/>
      <c r="W107" s="70"/>
      <c r="X107" s="70"/>
      <c r="AA107" s="2"/>
      <c r="AB107" s="2"/>
      <c r="AC107" s="2"/>
    </row>
    <row r="108" spans="1:29" x14ac:dyDescent="0.3">
      <c r="A108" s="35"/>
      <c r="B108" s="35"/>
      <c r="C108" s="35"/>
      <c r="D108" s="91"/>
      <c r="E108" s="35"/>
      <c r="F108" s="92"/>
      <c r="G108" s="92"/>
      <c r="H108" s="35"/>
      <c r="I108" s="93"/>
      <c r="J108" s="93"/>
      <c r="K108" s="93"/>
      <c r="L108" s="93"/>
      <c r="M108" s="93"/>
      <c r="N108" s="93"/>
      <c r="O108" s="93"/>
      <c r="P108" s="93"/>
      <c r="Q108" s="93"/>
      <c r="R108" s="70"/>
      <c r="S108" s="70"/>
      <c r="T108" s="70"/>
      <c r="U108" s="70"/>
      <c r="V108" s="70"/>
      <c r="W108" s="70"/>
      <c r="X108" s="70"/>
      <c r="AA108" s="2"/>
      <c r="AB108" s="2"/>
      <c r="AC108" s="2"/>
    </row>
    <row r="109" spans="1:29" x14ac:dyDescent="0.3">
      <c r="D109" s="91"/>
      <c r="E109" s="35"/>
      <c r="F109" s="92"/>
      <c r="G109" s="92"/>
      <c r="H109" s="35"/>
      <c r="I109" s="93"/>
      <c r="J109" s="93"/>
      <c r="K109" s="93"/>
      <c r="L109" s="93"/>
      <c r="M109" s="93"/>
      <c r="N109" s="93"/>
      <c r="O109" s="93"/>
      <c r="P109" s="93"/>
      <c r="Q109" s="93"/>
      <c r="R109" s="70"/>
      <c r="S109" s="70"/>
      <c r="T109" s="70"/>
      <c r="U109" s="70"/>
      <c r="V109" s="70"/>
      <c r="W109" s="70"/>
      <c r="X109" s="70"/>
      <c r="AA109" s="2"/>
      <c r="AB109" s="2"/>
      <c r="AC109" s="2"/>
    </row>
    <row r="110" spans="1:29" x14ac:dyDescent="0.3">
      <c r="C110" s="3" t="s">
        <v>53</v>
      </c>
      <c r="E110" s="7"/>
      <c r="F110" s="4"/>
      <c r="R110" s="1"/>
      <c r="S110" s="1"/>
      <c r="T110" s="1"/>
      <c r="U110" s="1"/>
      <c r="V110" s="1"/>
      <c r="W110" s="1"/>
      <c r="Y110" s="3" t="s">
        <v>63</v>
      </c>
      <c r="Z110" s="3"/>
      <c r="AA110" s="3"/>
      <c r="AB110" s="3"/>
      <c r="AC110" s="3"/>
    </row>
    <row r="111" spans="1:29" ht="54" x14ac:dyDescent="0.3">
      <c r="A111" s="79" t="s">
        <v>54</v>
      </c>
      <c r="B111" s="79" t="s">
        <v>55</v>
      </c>
      <c r="C111" s="8" t="s">
        <v>34</v>
      </c>
      <c r="D111" s="8" t="s">
        <v>33</v>
      </c>
      <c r="E111" s="8" t="s">
        <v>18</v>
      </c>
      <c r="F111" s="29" t="s">
        <v>19</v>
      </c>
      <c r="G111" s="29" t="s">
        <v>21</v>
      </c>
      <c r="H111" s="68" t="s">
        <v>20</v>
      </c>
      <c r="I111" s="9" t="s">
        <v>12</v>
      </c>
      <c r="J111" s="9" t="s">
        <v>0</v>
      </c>
      <c r="K111" s="128" t="s">
        <v>82</v>
      </c>
      <c r="L111" s="203" t="s">
        <v>98</v>
      </c>
      <c r="O111" s="200" t="s">
        <v>99</v>
      </c>
      <c r="P111" s="204" t="s">
        <v>100</v>
      </c>
      <c r="R111" s="1"/>
      <c r="S111" s="1"/>
      <c r="T111" s="1"/>
      <c r="U111" s="1"/>
      <c r="V111" s="1"/>
      <c r="W111" s="1"/>
      <c r="Y111" s="8" t="s">
        <v>33</v>
      </c>
      <c r="Z111" s="171" t="s">
        <v>27</v>
      </c>
      <c r="AA111" s="171" t="s">
        <v>28</v>
      </c>
      <c r="AB111" s="171" t="s">
        <v>29</v>
      </c>
      <c r="AC111" s="172" t="s">
        <v>30</v>
      </c>
    </row>
    <row r="112" spans="1:29" x14ac:dyDescent="0.3">
      <c r="A112" s="106">
        <v>0</v>
      </c>
      <c r="B112" s="34">
        <f>F112</f>
        <v>0</v>
      </c>
      <c r="D112" s="8">
        <v>0</v>
      </c>
      <c r="E112" s="8">
        <v>269</v>
      </c>
      <c r="F112" s="8">
        <v>0</v>
      </c>
      <c r="G112" s="68">
        <v>0</v>
      </c>
      <c r="H112" s="69">
        <f>E113</f>
        <v>269</v>
      </c>
      <c r="I112" s="28">
        <f>F112/E112</f>
        <v>0</v>
      </c>
      <c r="J112" s="30">
        <f>1-I112</f>
        <v>1</v>
      </c>
      <c r="K112" s="129">
        <f>J112</f>
        <v>1</v>
      </c>
      <c r="L112" s="205">
        <f>H112/H112</f>
        <v>1</v>
      </c>
      <c r="N112" s="206" t="s">
        <v>101</v>
      </c>
      <c r="O112" s="207">
        <v>10.375656186270341</v>
      </c>
      <c r="P112" s="208">
        <v>10.240384615384615</v>
      </c>
      <c r="R112" s="1"/>
      <c r="S112" s="1"/>
      <c r="T112" s="1"/>
      <c r="U112" s="1"/>
      <c r="V112" s="1"/>
      <c r="W112" s="1"/>
      <c r="Y112" s="65"/>
      <c r="Z112" s="173"/>
      <c r="AA112" s="173"/>
      <c r="AB112" s="173"/>
      <c r="AC112" s="174"/>
    </row>
    <row r="113" spans="1:29" x14ac:dyDescent="0.3">
      <c r="A113" s="106">
        <v>2</v>
      </c>
      <c r="B113" s="16">
        <f>B112+F113</f>
        <v>24</v>
      </c>
      <c r="C113" s="58">
        <f>D112</f>
        <v>0</v>
      </c>
      <c r="D113" s="37">
        <v>3</v>
      </c>
      <c r="E113" s="11">
        <v>269</v>
      </c>
      <c r="F113" s="74">
        <f>E113-H113-G113</f>
        <v>24</v>
      </c>
      <c r="G113" s="107">
        <f>A113-A112</f>
        <v>2</v>
      </c>
      <c r="H113" s="69">
        <f t="shared" ref="H113:H121" si="164">E114</f>
        <v>243</v>
      </c>
      <c r="I113" s="12">
        <f>F113/E113</f>
        <v>8.9219330855018583E-2</v>
      </c>
      <c r="J113" s="30">
        <f>1-I113</f>
        <v>0.91078066914498146</v>
      </c>
      <c r="K113" s="130">
        <f>J113*K112</f>
        <v>0.91078066914498146</v>
      </c>
      <c r="L113" s="205">
        <f>H113/H112</f>
        <v>0.90334572490706322</v>
      </c>
      <c r="N113" s="206"/>
      <c r="O113" s="209"/>
      <c r="P113" s="210"/>
      <c r="R113" s="1"/>
      <c r="S113" s="1"/>
      <c r="T113" s="1"/>
      <c r="U113" s="1"/>
      <c r="V113" s="1"/>
      <c r="W113" s="1"/>
      <c r="Y113" s="13">
        <f t="shared" ref="Y113:Y122" si="165">D113</f>
        <v>3</v>
      </c>
      <c r="Z113" s="175">
        <f>K113*(D113-D112)</f>
        <v>2.7323420074349443</v>
      </c>
      <c r="AA113" s="175">
        <f>(K112-K113)*(D113-D112)/2</f>
        <v>0.13382899628252781</v>
      </c>
      <c r="AB113" s="176">
        <f>SUM(Z113:AA113)</f>
        <v>2.8661710037174721</v>
      </c>
      <c r="AC113" s="177">
        <f>AB113</f>
        <v>2.8661710037174721</v>
      </c>
    </row>
    <row r="114" spans="1:29" x14ac:dyDescent="0.3">
      <c r="A114" s="106">
        <v>4</v>
      </c>
      <c r="B114" s="16">
        <f t="shared" ref="B114:B122" si="166">B113+F114</f>
        <v>53</v>
      </c>
      <c r="C114" s="58">
        <f t="shared" ref="C114:C122" si="167">D113</f>
        <v>3</v>
      </c>
      <c r="D114" s="37">
        <v>6</v>
      </c>
      <c r="E114" s="11">
        <v>243</v>
      </c>
      <c r="F114" s="74">
        <f t="shared" ref="F114:F122" si="168">E114-H114-G114</f>
        <v>29</v>
      </c>
      <c r="G114" s="107">
        <f t="shared" ref="G114:G122" si="169">A114-A113</f>
        <v>2</v>
      </c>
      <c r="H114" s="69">
        <f t="shared" si="164"/>
        <v>212</v>
      </c>
      <c r="I114" s="103">
        <f t="shared" ref="I114:I122" si="170">F114/E114</f>
        <v>0.11934156378600823</v>
      </c>
      <c r="J114" s="104">
        <f t="shared" ref="J114:J122" si="171">1-I114</f>
        <v>0.88065843621399176</v>
      </c>
      <c r="K114" s="132">
        <f>J114*K113</f>
        <v>0.8020866798231524</v>
      </c>
      <c r="L114" s="205">
        <f>H114/H112</f>
        <v>0.78810408921933084</v>
      </c>
      <c r="N114" s="206" t="s">
        <v>102</v>
      </c>
      <c r="O114" s="211">
        <v>132.15529277131409</v>
      </c>
      <c r="P114" s="212">
        <v>134.5</v>
      </c>
      <c r="R114" s="1"/>
      <c r="S114" s="1"/>
      <c r="T114" s="1"/>
      <c r="U114" s="1"/>
      <c r="V114" s="1"/>
      <c r="W114" s="1"/>
      <c r="Y114" s="13">
        <f t="shared" si="165"/>
        <v>6</v>
      </c>
      <c r="Z114" s="175">
        <f t="shared" ref="Z114:Z122" si="172">K114*(D114-D113)</f>
        <v>2.4062600394694571</v>
      </c>
      <c r="AA114" s="175">
        <f t="shared" ref="AA114:AA122" si="173">(K113-K114)*(D114-D113)/2</f>
        <v>0.16304098398274358</v>
      </c>
      <c r="AB114" s="176">
        <f t="shared" ref="AB114:AB122" si="174">SUM(Z114:AA114)</f>
        <v>2.5693010234522005</v>
      </c>
      <c r="AC114" s="177">
        <f>AB114+AC113</f>
        <v>5.4354720271696726</v>
      </c>
    </row>
    <row r="115" spans="1:29" x14ac:dyDescent="0.3">
      <c r="A115" s="106">
        <v>4</v>
      </c>
      <c r="B115" s="16">
        <f t="shared" si="166"/>
        <v>109</v>
      </c>
      <c r="C115" s="58">
        <f t="shared" si="167"/>
        <v>6</v>
      </c>
      <c r="D115" s="89">
        <v>9</v>
      </c>
      <c r="E115" s="11">
        <v>212</v>
      </c>
      <c r="F115" s="74">
        <f t="shared" si="168"/>
        <v>56</v>
      </c>
      <c r="G115" s="107">
        <f t="shared" si="169"/>
        <v>0</v>
      </c>
      <c r="H115" s="90">
        <f t="shared" si="164"/>
        <v>156</v>
      </c>
      <c r="I115" s="12">
        <f t="shared" si="170"/>
        <v>0.26415094339622641</v>
      </c>
      <c r="J115" s="30">
        <f t="shared" si="171"/>
        <v>0.73584905660377364</v>
      </c>
      <c r="K115" s="131">
        <f t="shared" ref="K115:K122" si="175">J115*K114</f>
        <v>0.59021472666231978</v>
      </c>
      <c r="L115" s="205">
        <f>H115/H112</f>
        <v>0.5799256505576208</v>
      </c>
      <c r="N115" s="206" t="s">
        <v>103</v>
      </c>
      <c r="O115" s="213">
        <v>0.49128361625023825</v>
      </c>
      <c r="P115" s="214">
        <v>0.5</v>
      </c>
      <c r="R115" s="1"/>
      <c r="S115" s="1"/>
      <c r="T115" s="1"/>
      <c r="U115" s="1"/>
      <c r="V115" s="1"/>
      <c r="W115" s="1"/>
      <c r="Y115" s="13">
        <f t="shared" si="165"/>
        <v>9</v>
      </c>
      <c r="Z115" s="175">
        <f t="shared" si="172"/>
        <v>1.7706441799869594</v>
      </c>
      <c r="AA115" s="175">
        <f t="shared" si="173"/>
        <v>0.31780792974124894</v>
      </c>
      <c r="AB115" s="176">
        <f t="shared" si="174"/>
        <v>2.0884521097282085</v>
      </c>
      <c r="AC115" s="177">
        <f t="shared" ref="AC115:AC122" si="176">AB115+AC114</f>
        <v>7.5239241368978806</v>
      </c>
    </row>
    <row r="116" spans="1:29" x14ac:dyDescent="0.3">
      <c r="A116" s="106">
        <v>4</v>
      </c>
      <c r="B116" s="16">
        <f t="shared" si="166"/>
        <v>161</v>
      </c>
      <c r="C116" s="58">
        <f t="shared" si="167"/>
        <v>9</v>
      </c>
      <c r="D116" s="89">
        <v>12</v>
      </c>
      <c r="E116" s="11">
        <v>156</v>
      </c>
      <c r="F116" s="74">
        <f t="shared" si="168"/>
        <v>52</v>
      </c>
      <c r="G116" s="107">
        <f t="shared" si="169"/>
        <v>0</v>
      </c>
      <c r="H116" s="90">
        <f t="shared" si="164"/>
        <v>104</v>
      </c>
      <c r="I116" s="12">
        <f t="shared" si="170"/>
        <v>0.33333333333333331</v>
      </c>
      <c r="J116" s="30">
        <f t="shared" si="171"/>
        <v>0.66666666666666674</v>
      </c>
      <c r="K116" s="131">
        <f t="shared" si="175"/>
        <v>0.39347648444154654</v>
      </c>
      <c r="L116" s="205">
        <f>H116/H112</f>
        <v>0.38661710037174724</v>
      </c>
      <c r="R116" s="1"/>
      <c r="S116" s="1"/>
      <c r="T116" s="1"/>
      <c r="U116" s="1"/>
      <c r="V116" s="1"/>
      <c r="W116" s="1"/>
      <c r="Y116" s="13">
        <f t="shared" si="165"/>
        <v>12</v>
      </c>
      <c r="Z116" s="175">
        <f t="shared" si="172"/>
        <v>1.1804294533246396</v>
      </c>
      <c r="AA116" s="175">
        <f t="shared" si="173"/>
        <v>0.29510736333115983</v>
      </c>
      <c r="AB116" s="176">
        <f t="shared" si="174"/>
        <v>1.4755368166557994</v>
      </c>
      <c r="AC116" s="177">
        <f t="shared" si="176"/>
        <v>8.9994609535536796</v>
      </c>
    </row>
    <row r="117" spans="1:29" x14ac:dyDescent="0.3">
      <c r="A117" s="106">
        <v>5</v>
      </c>
      <c r="B117" s="16">
        <f t="shared" si="166"/>
        <v>182</v>
      </c>
      <c r="C117" s="58">
        <f t="shared" si="167"/>
        <v>12</v>
      </c>
      <c r="D117" s="37">
        <v>15</v>
      </c>
      <c r="E117" s="11">
        <v>104</v>
      </c>
      <c r="F117" s="74">
        <f t="shared" si="168"/>
        <v>21</v>
      </c>
      <c r="G117" s="107">
        <f t="shared" si="169"/>
        <v>1</v>
      </c>
      <c r="H117" s="69">
        <f t="shared" si="164"/>
        <v>82</v>
      </c>
      <c r="I117" s="103">
        <f t="shared" si="170"/>
        <v>0.20192307692307693</v>
      </c>
      <c r="J117" s="104">
        <f t="shared" si="171"/>
        <v>0.79807692307692313</v>
      </c>
      <c r="K117" s="132">
        <f t="shared" si="175"/>
        <v>0.31402450200623427</v>
      </c>
      <c r="L117" s="205">
        <f>H117/H112</f>
        <v>0.30483271375464682</v>
      </c>
      <c r="R117" s="1"/>
      <c r="S117" s="1"/>
      <c r="T117" s="1"/>
      <c r="U117" s="1"/>
      <c r="V117" s="1"/>
      <c r="W117" s="1"/>
      <c r="Y117" s="13">
        <f t="shared" si="165"/>
        <v>15</v>
      </c>
      <c r="Z117" s="175">
        <f t="shared" si="172"/>
        <v>0.94207350601870288</v>
      </c>
      <c r="AA117" s="175">
        <f t="shared" si="173"/>
        <v>0.11917797365296839</v>
      </c>
      <c r="AB117" s="176">
        <f t="shared" si="174"/>
        <v>1.0612514796716712</v>
      </c>
      <c r="AC117" s="177">
        <f t="shared" si="176"/>
        <v>10.060712433225351</v>
      </c>
    </row>
    <row r="118" spans="1:29" x14ac:dyDescent="0.3">
      <c r="A118" s="106">
        <v>6</v>
      </c>
      <c r="B118" s="16">
        <f t="shared" si="166"/>
        <v>199</v>
      </c>
      <c r="C118" s="58">
        <f t="shared" si="167"/>
        <v>15</v>
      </c>
      <c r="D118" s="37">
        <v>18</v>
      </c>
      <c r="E118" s="11">
        <v>82</v>
      </c>
      <c r="F118" s="74">
        <f t="shared" si="168"/>
        <v>17</v>
      </c>
      <c r="G118" s="107">
        <f t="shared" si="169"/>
        <v>1</v>
      </c>
      <c r="H118" s="69">
        <f t="shared" si="164"/>
        <v>64</v>
      </c>
      <c r="I118" s="12">
        <f t="shared" si="170"/>
        <v>0.2073170731707317</v>
      </c>
      <c r="J118" s="30">
        <f t="shared" si="171"/>
        <v>0.79268292682926833</v>
      </c>
      <c r="K118" s="130">
        <f t="shared" si="175"/>
        <v>0.24892186134640523</v>
      </c>
      <c r="L118" s="205">
        <f>H118/H112</f>
        <v>0.23791821561338289</v>
      </c>
      <c r="R118" s="1"/>
      <c r="S118" s="1"/>
      <c r="T118" s="1"/>
      <c r="U118" s="1"/>
      <c r="V118" s="1"/>
      <c r="W118" s="1"/>
      <c r="Y118" s="13">
        <f t="shared" si="165"/>
        <v>18</v>
      </c>
      <c r="Z118" s="175">
        <f t="shared" si="172"/>
        <v>0.74676558403921567</v>
      </c>
      <c r="AA118" s="175">
        <f t="shared" si="173"/>
        <v>9.7653960989743563E-2</v>
      </c>
      <c r="AB118" s="176">
        <f t="shared" si="174"/>
        <v>0.84441954502895922</v>
      </c>
      <c r="AC118" s="177">
        <f t="shared" si="176"/>
        <v>10.90513197825431</v>
      </c>
    </row>
    <row r="119" spans="1:29" x14ac:dyDescent="0.3">
      <c r="A119" s="106">
        <v>9</v>
      </c>
      <c r="B119" s="16">
        <f t="shared" si="166"/>
        <v>212</v>
      </c>
      <c r="C119" s="58">
        <f t="shared" si="167"/>
        <v>18</v>
      </c>
      <c r="D119" s="37">
        <v>21</v>
      </c>
      <c r="E119" s="11">
        <v>64</v>
      </c>
      <c r="F119" s="74">
        <f t="shared" si="168"/>
        <v>13</v>
      </c>
      <c r="G119" s="107">
        <f t="shared" si="169"/>
        <v>3</v>
      </c>
      <c r="H119" s="69">
        <f t="shared" si="164"/>
        <v>48</v>
      </c>
      <c r="I119" s="12">
        <f t="shared" si="170"/>
        <v>0.203125</v>
      </c>
      <c r="J119" s="30">
        <f t="shared" si="171"/>
        <v>0.796875</v>
      </c>
      <c r="K119" s="130">
        <f t="shared" si="175"/>
        <v>0.19835960826041668</v>
      </c>
      <c r="L119" s="205">
        <f>H119/H112</f>
        <v>0.17843866171003717</v>
      </c>
      <c r="R119" s="1"/>
      <c r="S119" s="1"/>
      <c r="T119" s="1"/>
      <c r="U119" s="1"/>
      <c r="V119" s="1"/>
      <c r="W119" s="1"/>
      <c r="Y119" s="13">
        <f t="shared" si="165"/>
        <v>21</v>
      </c>
      <c r="Z119" s="175">
        <f t="shared" si="172"/>
        <v>0.59507882478125007</v>
      </c>
      <c r="AA119" s="175">
        <f t="shared" si="173"/>
        <v>7.5843379628982827E-2</v>
      </c>
      <c r="AB119" s="176">
        <f t="shared" si="174"/>
        <v>0.67092220441023287</v>
      </c>
      <c r="AC119" s="177">
        <f t="shared" si="176"/>
        <v>11.576054182664544</v>
      </c>
    </row>
    <row r="120" spans="1:29" x14ac:dyDescent="0.3">
      <c r="A120" s="106">
        <v>22</v>
      </c>
      <c r="B120" s="16">
        <f t="shared" si="166"/>
        <v>223</v>
      </c>
      <c r="C120" s="58">
        <f t="shared" si="167"/>
        <v>21</v>
      </c>
      <c r="D120" s="37">
        <v>24</v>
      </c>
      <c r="E120" s="11">
        <v>48</v>
      </c>
      <c r="F120" s="74">
        <f t="shared" si="168"/>
        <v>11</v>
      </c>
      <c r="G120" s="107">
        <f t="shared" si="169"/>
        <v>13</v>
      </c>
      <c r="H120" s="69">
        <f t="shared" si="164"/>
        <v>24</v>
      </c>
      <c r="I120" s="12">
        <f t="shared" si="170"/>
        <v>0.22916666666666666</v>
      </c>
      <c r="J120" s="30">
        <f t="shared" si="171"/>
        <v>0.77083333333333337</v>
      </c>
      <c r="K120" s="130">
        <f t="shared" si="175"/>
        <v>0.15290219803407121</v>
      </c>
      <c r="L120" s="205">
        <f>H120/H112</f>
        <v>8.9219330855018583E-2</v>
      </c>
      <c r="R120" s="1"/>
      <c r="S120" s="1"/>
      <c r="T120" s="1"/>
      <c r="U120" s="1"/>
      <c r="V120" s="1"/>
      <c r="W120" s="1"/>
      <c r="Y120" s="13">
        <f t="shared" si="165"/>
        <v>24</v>
      </c>
      <c r="Z120" s="175">
        <f t="shared" si="172"/>
        <v>0.45870659410221359</v>
      </c>
      <c r="AA120" s="175">
        <f t="shared" si="173"/>
        <v>6.8186115339518211E-2</v>
      </c>
      <c r="AB120" s="176">
        <f t="shared" si="174"/>
        <v>0.52689270944173183</v>
      </c>
      <c r="AC120" s="177">
        <f t="shared" si="176"/>
        <v>12.102946892106276</v>
      </c>
    </row>
    <row r="121" spans="1:29" x14ac:dyDescent="0.3">
      <c r="A121" s="106">
        <v>31</v>
      </c>
      <c r="B121" s="16">
        <f t="shared" si="166"/>
        <v>230</v>
      </c>
      <c r="C121" s="58">
        <f t="shared" si="167"/>
        <v>24</v>
      </c>
      <c r="D121" s="37">
        <v>27</v>
      </c>
      <c r="E121" s="11">
        <v>24</v>
      </c>
      <c r="F121" s="74">
        <f t="shared" si="168"/>
        <v>7</v>
      </c>
      <c r="G121" s="107">
        <f t="shared" si="169"/>
        <v>9</v>
      </c>
      <c r="H121" s="69">
        <f t="shared" si="164"/>
        <v>8</v>
      </c>
      <c r="I121" s="12">
        <f t="shared" si="170"/>
        <v>0.29166666666666669</v>
      </c>
      <c r="J121" s="30">
        <f t="shared" si="171"/>
        <v>0.70833333333333326</v>
      </c>
      <c r="K121" s="130">
        <f t="shared" si="175"/>
        <v>0.1083057236074671</v>
      </c>
      <c r="L121" s="205">
        <f>H121/H112</f>
        <v>2.9739776951672861E-2</v>
      </c>
      <c r="R121" s="1"/>
      <c r="S121" s="1"/>
      <c r="T121" s="1"/>
      <c r="U121" s="1"/>
      <c r="V121" s="1"/>
      <c r="W121" s="1"/>
      <c r="Y121" s="13">
        <f t="shared" si="165"/>
        <v>27</v>
      </c>
      <c r="Z121" s="175">
        <f t="shared" si="172"/>
        <v>0.32491717082240129</v>
      </c>
      <c r="AA121" s="175">
        <f t="shared" si="173"/>
        <v>6.6894711639906165E-2</v>
      </c>
      <c r="AB121" s="176">
        <f t="shared" si="174"/>
        <v>0.39181188246230747</v>
      </c>
      <c r="AC121" s="177">
        <f t="shared" si="176"/>
        <v>12.494758774568584</v>
      </c>
    </row>
    <row r="122" spans="1:29" x14ac:dyDescent="0.3">
      <c r="A122" s="106">
        <v>38</v>
      </c>
      <c r="B122" s="16">
        <f t="shared" si="166"/>
        <v>231</v>
      </c>
      <c r="C122" s="58">
        <f t="shared" si="167"/>
        <v>27</v>
      </c>
      <c r="D122" s="37">
        <v>30</v>
      </c>
      <c r="E122" s="11">
        <v>8</v>
      </c>
      <c r="F122" s="74">
        <f t="shared" si="168"/>
        <v>1</v>
      </c>
      <c r="G122" s="107">
        <f t="shared" si="169"/>
        <v>7</v>
      </c>
      <c r="H122" s="75">
        <v>0</v>
      </c>
      <c r="I122" s="12">
        <f t="shared" si="170"/>
        <v>0.125</v>
      </c>
      <c r="J122" s="30">
        <f t="shared" si="171"/>
        <v>0.875</v>
      </c>
      <c r="K122" s="130">
        <f t="shared" si="175"/>
        <v>9.4767508156533703E-2</v>
      </c>
      <c r="L122" s="205">
        <f>H122/H112</f>
        <v>0</v>
      </c>
      <c r="R122" s="1"/>
      <c r="S122" s="1"/>
      <c r="T122" s="1"/>
      <c r="U122" s="1"/>
      <c r="V122" s="1"/>
      <c r="W122" s="1"/>
      <c r="Y122" s="13">
        <f t="shared" si="165"/>
        <v>30</v>
      </c>
      <c r="Z122" s="175">
        <f t="shared" si="172"/>
        <v>0.28430252446960114</v>
      </c>
      <c r="AA122" s="175">
        <f t="shared" si="173"/>
        <v>2.0307323176400091E-2</v>
      </c>
      <c r="AB122" s="176">
        <f t="shared" si="174"/>
        <v>0.30460984764600124</v>
      </c>
      <c r="AC122" s="177">
        <f t="shared" si="176"/>
        <v>12.799368622214585</v>
      </c>
    </row>
    <row r="123" spans="1:29" x14ac:dyDescent="0.3">
      <c r="D123" s="16"/>
      <c r="E123" s="16"/>
      <c r="F123" s="17"/>
      <c r="G123" s="17"/>
      <c r="H123" s="16"/>
      <c r="I123" s="18"/>
      <c r="J123" s="19"/>
      <c r="K123" s="19"/>
      <c r="L123" s="19"/>
      <c r="M123" s="20"/>
      <c r="N123" s="20"/>
      <c r="O123" s="20"/>
      <c r="P123" s="20"/>
      <c r="Q123" s="19"/>
      <c r="AA123" s="2"/>
      <c r="AB123" s="2"/>
      <c r="AC123" s="2"/>
    </row>
    <row r="124" spans="1:29" x14ac:dyDescent="0.3">
      <c r="D124" s="21"/>
      <c r="E124" s="22" t="s">
        <v>3</v>
      </c>
      <c r="F124" s="38">
        <f>SUM(F113:F122)</f>
        <v>231</v>
      </c>
      <c r="G124" s="38">
        <f>SUM(G113:G122)</f>
        <v>38</v>
      </c>
      <c r="H124" s="38">
        <f>H122</f>
        <v>0</v>
      </c>
      <c r="I124" s="18"/>
      <c r="J124" s="19"/>
      <c r="K124" s="19"/>
      <c r="L124" s="19"/>
      <c r="M124" s="20"/>
      <c r="N124" s="20"/>
      <c r="O124" s="20"/>
      <c r="P124" s="25"/>
      <c r="Q124" s="19"/>
      <c r="W124" s="1"/>
      <c r="X124" s="1"/>
      <c r="AA124" s="2"/>
      <c r="AB124" s="2"/>
      <c r="AC124" s="2"/>
    </row>
    <row r="125" spans="1:29" x14ac:dyDescent="0.3">
      <c r="D125" s="21"/>
      <c r="E125" s="97"/>
      <c r="F125" s="252">
        <f>F124/E112</f>
        <v>0.85873605947955389</v>
      </c>
      <c r="G125" s="253">
        <f>G124/E112</f>
        <v>0.14126394052044611</v>
      </c>
      <c r="H125" s="254">
        <f>H124/E112</f>
        <v>0</v>
      </c>
      <c r="I125" s="18"/>
      <c r="K125" s="223" t="s">
        <v>105</v>
      </c>
      <c r="L125" s="224">
        <f>R129</f>
        <v>10.375656186270341</v>
      </c>
      <c r="M125" s="18" t="s">
        <v>49</v>
      </c>
      <c r="N125" s="18"/>
      <c r="O125" s="225">
        <f>R131</f>
        <v>132.15529277131409</v>
      </c>
      <c r="P125" s="1" t="s">
        <v>106</v>
      </c>
      <c r="R125" s="226"/>
      <c r="S125" s="1"/>
      <c r="T125" s="219">
        <f>R132</f>
        <v>0.49128361625023825</v>
      </c>
      <c r="U125" s="1" t="s">
        <v>48</v>
      </c>
      <c r="V125" s="1"/>
      <c r="W125" s="1"/>
      <c r="X125" s="1"/>
      <c r="AA125" s="2"/>
      <c r="AB125" s="2"/>
      <c r="AC125" s="2"/>
    </row>
    <row r="126" spans="1:29" ht="13.5" thickBot="1" x14ac:dyDescent="0.35">
      <c r="A126" s="35"/>
      <c r="B126" s="35"/>
      <c r="C126" s="35"/>
      <c r="D126" s="91"/>
      <c r="E126" s="100"/>
      <c r="F126" s="92"/>
      <c r="G126" s="92"/>
      <c r="H126" s="101"/>
      <c r="I126" s="93"/>
      <c r="J126" s="18"/>
      <c r="K126" s="18"/>
      <c r="L126" s="18"/>
      <c r="M126" s="18"/>
      <c r="N126" s="18"/>
      <c r="O126" s="18"/>
      <c r="P126" s="18"/>
      <c r="Q126" s="18"/>
      <c r="R126" s="18"/>
      <c r="S126" s="18"/>
      <c r="T126" s="18"/>
      <c r="U126" s="1"/>
      <c r="V126" s="1"/>
      <c r="W126" s="1"/>
      <c r="X126" s="35"/>
      <c r="Y126" s="70"/>
      <c r="Z126" s="70"/>
      <c r="AA126" s="70"/>
      <c r="AB126" s="70"/>
      <c r="AC126" s="70"/>
    </row>
    <row r="127" spans="1:29" ht="13.5" x14ac:dyDescent="0.35">
      <c r="D127" s="91">
        <v>0</v>
      </c>
      <c r="E127" s="111" t="s">
        <v>45</v>
      </c>
      <c r="F127" s="202" t="s">
        <v>46</v>
      </c>
      <c r="G127" s="112" t="s">
        <v>56</v>
      </c>
      <c r="H127" s="93"/>
      <c r="K127" s="227" t="s">
        <v>52</v>
      </c>
      <c r="L127" s="228"/>
      <c r="M127" s="228"/>
      <c r="N127" s="228"/>
      <c r="O127" s="228"/>
      <c r="P127" s="228"/>
      <c r="Q127" s="229"/>
      <c r="R127" s="229"/>
      <c r="S127" s="230"/>
      <c r="T127" s="1"/>
      <c r="U127" s="1"/>
      <c r="V127" s="1"/>
      <c r="W127" s="1"/>
      <c r="X127" s="1"/>
      <c r="AA127" s="2"/>
      <c r="AB127" s="2"/>
      <c r="AC127" s="2"/>
    </row>
    <row r="128" spans="1:29" x14ac:dyDescent="0.3">
      <c r="D128" s="37">
        <v>3</v>
      </c>
      <c r="E128" s="94">
        <f t="shared" ref="E128" si="177">AVERAGE(H112:H113)</f>
        <v>256</v>
      </c>
      <c r="F128" s="94">
        <f>E128*(D128-D127)</f>
        <v>768</v>
      </c>
      <c r="G128" s="99">
        <f>F128/E112</f>
        <v>2.8550185873605947</v>
      </c>
      <c r="K128" s="231" t="s">
        <v>107</v>
      </c>
      <c r="L128" s="232">
        <f>K115</f>
        <v>0.59021472666231978</v>
      </c>
      <c r="M128" s="232">
        <f>K116</f>
        <v>0.39347648444154654</v>
      </c>
      <c r="N128" s="233">
        <f>L128-M128</f>
        <v>0.19673824222077324</v>
      </c>
      <c r="O128" s="210">
        <f>C119-C118</f>
        <v>3</v>
      </c>
      <c r="P128" s="234"/>
      <c r="Q128" s="234" t="s">
        <v>108</v>
      </c>
      <c r="R128" s="235">
        <f>D115</f>
        <v>9</v>
      </c>
      <c r="S128" s="236"/>
      <c r="T128" s="1"/>
      <c r="U128" s="1"/>
      <c r="V128" s="1"/>
      <c r="W128" s="1"/>
      <c r="X128" s="1"/>
      <c r="AA128" s="2"/>
      <c r="AB128" s="2"/>
      <c r="AC128" s="2"/>
    </row>
    <row r="129" spans="1:29" x14ac:dyDescent="0.3">
      <c r="D129" s="37">
        <v>6</v>
      </c>
      <c r="E129" s="94">
        <f>AVERAGE(H113:H114)</f>
        <v>227.5</v>
      </c>
      <c r="F129" s="94">
        <f t="shared" ref="F129:F137" si="178">E129*(D129-D128)</f>
        <v>682.5</v>
      </c>
      <c r="G129" s="99">
        <f>F129/E112</f>
        <v>2.537174721189591</v>
      </c>
      <c r="H129" s="93"/>
      <c r="K129" s="237"/>
      <c r="L129" s="238">
        <f>L128</f>
        <v>0.59021472666231978</v>
      </c>
      <c r="M129" s="239">
        <v>0.5</v>
      </c>
      <c r="N129" s="233">
        <f>L129-M129</f>
        <v>9.0214726662319777E-2</v>
      </c>
      <c r="O129" s="240">
        <f>N129*O128/N128</f>
        <v>1.3756561862703403</v>
      </c>
      <c r="P129" s="234"/>
      <c r="Q129" s="234" t="s">
        <v>101</v>
      </c>
      <c r="R129" s="208">
        <f>R128+O129</f>
        <v>10.375656186270341</v>
      </c>
      <c r="S129" s="236" t="s">
        <v>109</v>
      </c>
      <c r="T129" s="1" t="s">
        <v>47</v>
      </c>
      <c r="U129" s="1"/>
      <c r="V129" s="1"/>
      <c r="W129" s="1"/>
      <c r="X129" s="1"/>
      <c r="AA129" s="2"/>
      <c r="AB129" s="2"/>
      <c r="AC129" s="2"/>
    </row>
    <row r="130" spans="1:29" x14ac:dyDescent="0.3">
      <c r="D130" s="89">
        <v>9</v>
      </c>
      <c r="E130" s="94">
        <f t="shared" ref="E130:E137" si="179">AVERAGE(H114:H115)</f>
        <v>184</v>
      </c>
      <c r="F130" s="94">
        <f t="shared" si="178"/>
        <v>552</v>
      </c>
      <c r="G130" s="99">
        <f>F130/E112</f>
        <v>2.0520446096654275</v>
      </c>
      <c r="H130" s="93"/>
      <c r="K130" s="237"/>
      <c r="L130" s="241"/>
      <c r="M130" s="241"/>
      <c r="N130" s="242"/>
      <c r="O130" s="243"/>
      <c r="P130" s="234"/>
      <c r="Q130" s="234"/>
      <c r="R130" s="234"/>
      <c r="S130" s="236"/>
      <c r="T130" s="1"/>
      <c r="U130" s="1"/>
      <c r="V130" s="1"/>
      <c r="W130" s="1"/>
      <c r="X130" s="1"/>
      <c r="AA130" s="2"/>
      <c r="AB130" s="2"/>
      <c r="AC130" s="2"/>
    </row>
    <row r="131" spans="1:29" x14ac:dyDescent="0.3">
      <c r="D131" s="89">
        <v>12</v>
      </c>
      <c r="E131" s="94">
        <f t="shared" si="179"/>
        <v>130</v>
      </c>
      <c r="F131" s="94">
        <f t="shared" si="178"/>
        <v>390</v>
      </c>
      <c r="G131" s="99">
        <f>F131/E112</f>
        <v>1.449814126394052</v>
      </c>
      <c r="H131" s="93"/>
      <c r="K131" s="237" t="s">
        <v>110</v>
      </c>
      <c r="L131" s="244">
        <f>H115</f>
        <v>156</v>
      </c>
      <c r="M131" s="244">
        <f>H116</f>
        <v>104</v>
      </c>
      <c r="N131" s="245">
        <f>L131-M131</f>
        <v>52</v>
      </c>
      <c r="O131" s="210">
        <f>O128</f>
        <v>3</v>
      </c>
      <c r="P131" s="234"/>
      <c r="Q131" s="206" t="s">
        <v>102</v>
      </c>
      <c r="R131" s="246">
        <f>L131-N132</f>
        <v>132.15529277131409</v>
      </c>
      <c r="S131" s="247"/>
      <c r="T131" s="1"/>
      <c r="U131" s="1"/>
      <c r="V131" s="1"/>
      <c r="W131" s="1"/>
      <c r="X131" s="1"/>
      <c r="AA131" s="2"/>
      <c r="AB131" s="2"/>
      <c r="AC131" s="2"/>
    </row>
    <row r="132" spans="1:29" x14ac:dyDescent="0.3">
      <c r="D132" s="37">
        <v>15</v>
      </c>
      <c r="E132" s="94">
        <f t="shared" si="179"/>
        <v>93</v>
      </c>
      <c r="F132" s="94">
        <f t="shared" si="178"/>
        <v>279</v>
      </c>
      <c r="G132" s="99">
        <f>F132/E112</f>
        <v>1.037174721189591</v>
      </c>
      <c r="H132" s="93"/>
      <c r="K132" s="237"/>
      <c r="L132" s="241"/>
      <c r="M132" s="241"/>
      <c r="N132" s="245">
        <f>N131*O132/O131</f>
        <v>23.844707228685895</v>
      </c>
      <c r="O132" s="240">
        <f>O129</f>
        <v>1.3756561862703403</v>
      </c>
      <c r="P132" s="234"/>
      <c r="Q132" s="206" t="s">
        <v>103</v>
      </c>
      <c r="R132" s="248">
        <f>R131/E113</f>
        <v>0.49128361625023825</v>
      </c>
      <c r="S132" s="236"/>
      <c r="T132" s="1"/>
      <c r="U132" s="1"/>
      <c r="V132" s="1"/>
      <c r="W132" s="1"/>
      <c r="X132" s="1"/>
      <c r="AA132" s="2"/>
      <c r="AB132" s="2"/>
      <c r="AC132" s="2"/>
    </row>
    <row r="133" spans="1:29" ht="13.5" thickBot="1" x14ac:dyDescent="0.35">
      <c r="D133" s="37">
        <v>18</v>
      </c>
      <c r="E133" s="94">
        <f t="shared" si="179"/>
        <v>73</v>
      </c>
      <c r="F133" s="94">
        <f t="shared" si="178"/>
        <v>219</v>
      </c>
      <c r="G133" s="99">
        <f>F133/E112</f>
        <v>0.81412639405204457</v>
      </c>
      <c r="H133" s="93"/>
      <c r="K133" s="249"/>
      <c r="L133" s="250"/>
      <c r="M133" s="250"/>
      <c r="N133" s="250"/>
      <c r="O133" s="250"/>
      <c r="P133" s="250"/>
      <c r="Q133" s="250"/>
      <c r="R133" s="250"/>
      <c r="S133" s="251"/>
      <c r="T133" s="1"/>
      <c r="U133" s="1"/>
      <c r="V133" s="1"/>
      <c r="W133" s="1"/>
      <c r="X133" s="1"/>
      <c r="Y133" s="1"/>
    </row>
    <row r="134" spans="1:29" x14ac:dyDescent="0.3">
      <c r="D134" s="37">
        <v>21</v>
      </c>
      <c r="E134" s="94">
        <f t="shared" si="179"/>
        <v>56</v>
      </c>
      <c r="F134" s="94">
        <f t="shared" si="178"/>
        <v>168</v>
      </c>
      <c r="G134" s="99">
        <f>F134/E112</f>
        <v>0.62453531598513012</v>
      </c>
      <c r="H134" s="93"/>
      <c r="L134" s="93"/>
      <c r="M134" s="93"/>
      <c r="N134" s="93"/>
      <c r="R134" s="1"/>
      <c r="S134" s="1"/>
      <c r="T134" s="1"/>
      <c r="U134" s="1"/>
      <c r="V134" s="1"/>
      <c r="W134" s="1"/>
      <c r="X134" s="1"/>
      <c r="Y134" s="1"/>
    </row>
    <row r="135" spans="1:29" x14ac:dyDescent="0.3">
      <c r="D135" s="37">
        <v>24</v>
      </c>
      <c r="E135" s="94">
        <f t="shared" si="179"/>
        <v>36</v>
      </c>
      <c r="F135" s="94">
        <f t="shared" si="178"/>
        <v>108</v>
      </c>
      <c r="G135" s="99">
        <f>F135/E112</f>
        <v>0.40148698884758366</v>
      </c>
      <c r="H135" s="93"/>
      <c r="L135" s="93"/>
      <c r="M135" s="93"/>
      <c r="N135" s="93"/>
      <c r="O135" s="93"/>
      <c r="P135" s="93"/>
      <c r="Q135" s="93"/>
      <c r="R135" s="1"/>
      <c r="S135" s="1"/>
      <c r="T135" s="1"/>
      <c r="U135" s="1"/>
      <c r="V135" s="1"/>
      <c r="W135" s="1"/>
      <c r="X135" s="1"/>
      <c r="Y135" s="1"/>
    </row>
    <row r="136" spans="1:29" x14ac:dyDescent="0.3">
      <c r="D136" s="37">
        <v>27</v>
      </c>
      <c r="E136" s="94">
        <f t="shared" si="179"/>
        <v>16</v>
      </c>
      <c r="F136" s="94">
        <f t="shared" si="178"/>
        <v>48</v>
      </c>
      <c r="G136" s="99">
        <f>F136/E112</f>
        <v>0.17843866171003717</v>
      </c>
      <c r="H136" s="93"/>
      <c r="L136" s="93"/>
      <c r="M136" s="93"/>
      <c r="N136" s="93"/>
      <c r="O136" s="93"/>
      <c r="P136" s="93"/>
      <c r="Q136" s="93"/>
      <c r="R136" s="1"/>
      <c r="S136" s="1"/>
      <c r="T136" s="1"/>
      <c r="U136" s="1"/>
      <c r="V136" s="1"/>
      <c r="W136" s="1"/>
      <c r="X136" s="1"/>
      <c r="Y136" s="1"/>
    </row>
    <row r="137" spans="1:29" x14ac:dyDescent="0.3">
      <c r="D137" s="37">
        <v>30</v>
      </c>
      <c r="E137" s="94">
        <f t="shared" si="179"/>
        <v>4</v>
      </c>
      <c r="F137" s="94">
        <f t="shared" si="178"/>
        <v>12</v>
      </c>
      <c r="G137" s="99">
        <f>F137/E112</f>
        <v>4.4609665427509292E-2</v>
      </c>
      <c r="H137" s="93"/>
      <c r="L137" s="93"/>
      <c r="M137" s="93"/>
      <c r="N137" s="93"/>
      <c r="O137" s="93"/>
      <c r="P137" s="25"/>
      <c r="Q137" s="19"/>
      <c r="W137" s="1"/>
      <c r="X137" s="1"/>
      <c r="Y137" s="1"/>
    </row>
    <row r="138" spans="1:29" x14ac:dyDescent="0.3">
      <c r="D138" s="91"/>
      <c r="E138" s="35"/>
      <c r="F138" s="95">
        <f>SUM(F128:F137)</f>
        <v>3226.5</v>
      </c>
      <c r="G138" s="96">
        <f>SUM(G128:G137)</f>
        <v>11.994423791821561</v>
      </c>
      <c r="H138" s="93" t="s">
        <v>104</v>
      </c>
      <c r="L138" s="93"/>
      <c r="M138" s="20"/>
      <c r="N138" s="20"/>
      <c r="O138" s="20"/>
      <c r="P138" s="25"/>
      <c r="Q138" s="19"/>
      <c r="W138" s="1"/>
      <c r="X138" s="1"/>
      <c r="Y138" s="1"/>
    </row>
    <row r="139" spans="1:29" x14ac:dyDescent="0.3">
      <c r="D139" s="91"/>
      <c r="E139" s="35"/>
      <c r="F139" s="92"/>
      <c r="G139" s="92"/>
      <c r="H139" s="35"/>
      <c r="I139" s="93"/>
      <c r="L139" s="93"/>
      <c r="M139" s="20"/>
      <c r="N139" s="20"/>
      <c r="O139" s="20"/>
      <c r="P139" s="25"/>
      <c r="Q139" s="25"/>
      <c r="R139" s="25"/>
      <c r="S139" s="25"/>
      <c r="T139" s="25"/>
      <c r="U139" s="25"/>
      <c r="V139" s="25"/>
      <c r="W139" s="25"/>
      <c r="X139" s="25"/>
      <c r="Y139" s="25"/>
      <c r="Z139" s="25"/>
      <c r="AA139" s="25"/>
      <c r="AB139" s="25"/>
      <c r="AC139" s="25"/>
    </row>
    <row r="140" spans="1:29" x14ac:dyDescent="0.3">
      <c r="D140" s="21"/>
      <c r="E140" s="97"/>
      <c r="F140" s="98"/>
      <c r="G140" s="92"/>
      <c r="H140" s="105"/>
      <c r="I140" s="18"/>
      <c r="J140" s="19"/>
      <c r="K140" s="19"/>
      <c r="L140" s="19"/>
      <c r="M140" s="20"/>
      <c r="N140" s="20"/>
      <c r="O140" s="20"/>
      <c r="P140" s="25"/>
      <c r="Q140" s="25"/>
      <c r="R140" s="25"/>
      <c r="S140" s="25"/>
      <c r="T140" s="25"/>
      <c r="U140" s="25"/>
      <c r="V140" s="25"/>
      <c r="W140" s="25"/>
      <c r="X140" s="25"/>
      <c r="Y140" s="25"/>
      <c r="Z140" s="25"/>
      <c r="AA140" s="25"/>
      <c r="AB140" s="25"/>
      <c r="AC140" s="25"/>
    </row>
    <row r="141" spans="1:29" x14ac:dyDescent="0.3">
      <c r="D141" s="21"/>
      <c r="E141" s="97"/>
      <c r="F141" s="98"/>
      <c r="G141" s="92"/>
      <c r="H141" s="23"/>
      <c r="I141" s="18"/>
      <c r="J141" s="19"/>
      <c r="K141" s="19"/>
      <c r="L141" s="19"/>
      <c r="M141" s="20"/>
      <c r="N141" s="20"/>
      <c r="O141" s="20"/>
      <c r="P141" s="25"/>
      <c r="Q141" s="25"/>
      <c r="R141" s="25"/>
      <c r="S141" s="25"/>
      <c r="T141" s="25"/>
      <c r="U141" s="25"/>
      <c r="V141" s="25"/>
      <c r="W141" s="25"/>
      <c r="X141" s="25"/>
      <c r="Y141" s="25"/>
      <c r="Z141" s="25"/>
      <c r="AA141" s="25"/>
      <c r="AB141" s="25"/>
      <c r="AC141" s="25"/>
    </row>
    <row r="143" spans="1:29" x14ac:dyDescent="0.3">
      <c r="A143" s="3" t="s">
        <v>51</v>
      </c>
      <c r="C143" s="3"/>
      <c r="E143" s="7"/>
      <c r="F143" s="4"/>
      <c r="R143" s="1"/>
      <c r="S143" s="1"/>
      <c r="T143" s="1"/>
      <c r="U143" s="1"/>
      <c r="V143" s="1"/>
      <c r="W143" s="1"/>
      <c r="Y143" s="3" t="s">
        <v>63</v>
      </c>
      <c r="Z143" s="3"/>
      <c r="AA143" s="3"/>
      <c r="AB143" s="3"/>
      <c r="AC143" s="3"/>
    </row>
    <row r="144" spans="1:29" ht="54" x14ac:dyDescent="0.3">
      <c r="A144" s="79" t="s">
        <v>54</v>
      </c>
      <c r="B144" s="79" t="s">
        <v>55</v>
      </c>
      <c r="C144" s="8" t="s">
        <v>34</v>
      </c>
      <c r="D144" s="8" t="s">
        <v>33</v>
      </c>
      <c r="E144" s="8" t="s">
        <v>18</v>
      </c>
      <c r="F144" s="29" t="s">
        <v>19</v>
      </c>
      <c r="G144" s="29" t="s">
        <v>21</v>
      </c>
      <c r="H144" s="68" t="s">
        <v>20</v>
      </c>
      <c r="I144" s="9" t="s">
        <v>12</v>
      </c>
      <c r="J144" s="9" t="s">
        <v>0</v>
      </c>
      <c r="K144" s="128" t="s">
        <v>82</v>
      </c>
      <c r="L144" s="203" t="s">
        <v>98</v>
      </c>
      <c r="O144" s="200" t="s">
        <v>99</v>
      </c>
      <c r="P144" s="204" t="s">
        <v>100</v>
      </c>
      <c r="R144" s="1"/>
      <c r="S144" s="1"/>
      <c r="T144" s="1"/>
      <c r="U144" s="1"/>
      <c r="V144" s="1"/>
      <c r="W144" s="1"/>
      <c r="Y144" s="8" t="s">
        <v>33</v>
      </c>
      <c r="Z144" s="171" t="s">
        <v>27</v>
      </c>
      <c r="AA144" s="171" t="s">
        <v>28</v>
      </c>
      <c r="AB144" s="171" t="s">
        <v>29</v>
      </c>
      <c r="AC144" s="172" t="s">
        <v>30</v>
      </c>
    </row>
    <row r="145" spans="1:29" x14ac:dyDescent="0.3">
      <c r="A145" s="106">
        <f t="shared" ref="A145:A155" si="180">A81+A112</f>
        <v>0</v>
      </c>
      <c r="B145" s="34">
        <f>F145</f>
        <v>0</v>
      </c>
      <c r="D145" s="8">
        <v>0</v>
      </c>
      <c r="E145" s="8">
        <f t="shared" ref="E145:E155" si="181">E81+E112</f>
        <v>537</v>
      </c>
      <c r="F145" s="8">
        <v>0</v>
      </c>
      <c r="G145" s="68">
        <v>0</v>
      </c>
      <c r="H145" s="69">
        <f>E146</f>
        <v>537</v>
      </c>
      <c r="I145" s="28">
        <f>F145/E145</f>
        <v>0</v>
      </c>
      <c r="J145" s="30">
        <f>1-I145</f>
        <v>1</v>
      </c>
      <c r="K145" s="129">
        <f>J145</f>
        <v>1</v>
      </c>
      <c r="L145" s="205">
        <f>H145/H145</f>
        <v>1</v>
      </c>
      <c r="N145" s="206" t="s">
        <v>101</v>
      </c>
      <c r="O145" s="207">
        <v>10.587290773073057</v>
      </c>
      <c r="P145" s="208">
        <v>10.388297872340427</v>
      </c>
      <c r="R145" s="1"/>
      <c r="S145" s="1"/>
      <c r="T145" s="1"/>
      <c r="U145" s="1"/>
      <c r="V145" s="1"/>
      <c r="W145" s="1"/>
      <c r="Y145" s="65"/>
      <c r="Z145" s="173"/>
      <c r="AA145" s="173"/>
      <c r="AB145" s="173"/>
      <c r="AC145" s="174"/>
    </row>
    <row r="146" spans="1:29" x14ac:dyDescent="0.3">
      <c r="A146" s="106">
        <f t="shared" si="180"/>
        <v>3</v>
      </c>
      <c r="B146" s="16">
        <f>B145+F146</f>
        <v>53</v>
      </c>
      <c r="C146" s="58">
        <f>D145</f>
        <v>0</v>
      </c>
      <c r="D146" s="37">
        <v>3</v>
      </c>
      <c r="E146" s="11">
        <f t="shared" si="181"/>
        <v>537</v>
      </c>
      <c r="F146" s="74">
        <f t="shared" ref="F146:F155" si="182">E146-H146-G146</f>
        <v>53</v>
      </c>
      <c r="G146" s="107">
        <f>A146-A145</f>
        <v>3</v>
      </c>
      <c r="H146" s="69">
        <f t="shared" ref="H146:H154" si="183">E147</f>
        <v>481</v>
      </c>
      <c r="I146" s="12">
        <f>F146/E146</f>
        <v>9.8696461824953452E-2</v>
      </c>
      <c r="J146" s="30">
        <f>1-I146</f>
        <v>0.90130353817504649</v>
      </c>
      <c r="K146" s="130">
        <f>J146*K145</f>
        <v>0.90130353817504649</v>
      </c>
      <c r="L146" s="205">
        <f>H146/H145</f>
        <v>0.8957169459962756</v>
      </c>
      <c r="N146" s="206"/>
      <c r="O146" s="209"/>
      <c r="P146" s="210"/>
      <c r="R146" s="1"/>
      <c r="S146" s="1"/>
      <c r="T146" s="1"/>
      <c r="U146" s="1"/>
      <c r="V146" s="1"/>
      <c r="W146" s="1"/>
      <c r="X146" s="15"/>
      <c r="Y146" s="13">
        <f t="shared" ref="Y146:Y155" si="184">D146</f>
        <v>3</v>
      </c>
      <c r="Z146" s="175">
        <f>K146*(D146-D145)</f>
        <v>2.7039106145251397</v>
      </c>
      <c r="AA146" s="175">
        <f>(K145-K146)*(D146-D145)/2</f>
        <v>0.14804469273743026</v>
      </c>
      <c r="AB146" s="176">
        <f>SUM(Z146:AA146)</f>
        <v>2.8519553072625698</v>
      </c>
      <c r="AC146" s="177">
        <f>AB146</f>
        <v>2.8519553072625698</v>
      </c>
    </row>
    <row r="147" spans="1:29" x14ac:dyDescent="0.3">
      <c r="A147" s="106">
        <f t="shared" si="180"/>
        <v>8</v>
      </c>
      <c r="B147" s="16">
        <f t="shared" ref="B147:B155" si="185">B146+F147</f>
        <v>117</v>
      </c>
      <c r="C147" s="58">
        <f t="shared" ref="C147:C155" si="186">D146</f>
        <v>3</v>
      </c>
      <c r="D147" s="37">
        <v>6</v>
      </c>
      <c r="E147" s="11">
        <f t="shared" si="181"/>
        <v>481</v>
      </c>
      <c r="F147" s="74">
        <f t="shared" si="182"/>
        <v>64</v>
      </c>
      <c r="G147" s="107">
        <f t="shared" ref="G147:G155" si="187">A147-A146</f>
        <v>5</v>
      </c>
      <c r="H147" s="69">
        <f t="shared" si="183"/>
        <v>412</v>
      </c>
      <c r="I147" s="12">
        <f t="shared" ref="I147:I155" si="188">F147/E147</f>
        <v>0.13305613305613306</v>
      </c>
      <c r="J147" s="30">
        <f t="shared" ref="J147:J155" si="189">1-I147</f>
        <v>0.86694386694386694</v>
      </c>
      <c r="K147" s="130">
        <f>J147*K146</f>
        <v>0.78137957467566399</v>
      </c>
      <c r="L147" s="205">
        <f>H147/H145</f>
        <v>0.76722532588454373</v>
      </c>
      <c r="N147" s="206" t="s">
        <v>102</v>
      </c>
      <c r="O147" s="211">
        <v>262.26488911037751</v>
      </c>
      <c r="P147" s="212">
        <v>268.5</v>
      </c>
      <c r="R147" s="1"/>
      <c r="S147" s="1"/>
      <c r="T147" s="1"/>
      <c r="U147" s="1"/>
      <c r="V147" s="1"/>
      <c r="W147" s="1"/>
      <c r="Y147" s="13">
        <f t="shared" si="184"/>
        <v>6</v>
      </c>
      <c r="Z147" s="175">
        <f t="shared" ref="Z147:Z155" si="190">K147*(D147-D146)</f>
        <v>2.3441387240269922</v>
      </c>
      <c r="AA147" s="175">
        <f t="shared" ref="AA147:AA155" si="191">(K146-K147)*(D147-D146)/2</f>
        <v>0.17988594524907375</v>
      </c>
      <c r="AB147" s="176">
        <f t="shared" ref="AB147:AB155" si="192">SUM(Z147:AA147)</f>
        <v>2.5240246692760659</v>
      </c>
      <c r="AC147" s="177">
        <f>AB147+AC146</f>
        <v>5.3759799765386358</v>
      </c>
    </row>
    <row r="148" spans="1:29" x14ac:dyDescent="0.3">
      <c r="A148" s="106">
        <f t="shared" si="180"/>
        <v>9</v>
      </c>
      <c r="B148" s="16">
        <f t="shared" si="185"/>
        <v>216</v>
      </c>
      <c r="C148" s="58">
        <f t="shared" si="186"/>
        <v>6</v>
      </c>
      <c r="D148" s="89">
        <v>9</v>
      </c>
      <c r="E148" s="11">
        <f t="shared" si="181"/>
        <v>412</v>
      </c>
      <c r="F148" s="74">
        <f t="shared" si="182"/>
        <v>99</v>
      </c>
      <c r="G148" s="107">
        <f t="shared" si="187"/>
        <v>1</v>
      </c>
      <c r="H148" s="90">
        <f t="shared" si="183"/>
        <v>312</v>
      </c>
      <c r="I148" s="12">
        <f t="shared" si="188"/>
        <v>0.24029126213592233</v>
      </c>
      <c r="J148" s="30">
        <f t="shared" si="189"/>
        <v>0.75970873786407767</v>
      </c>
      <c r="K148" s="131">
        <f t="shared" ref="K148:K155" si="193">J148*K147</f>
        <v>0.59362089046961852</v>
      </c>
      <c r="L148" s="205">
        <f>H148/H145</f>
        <v>0.58100558659217882</v>
      </c>
      <c r="N148" s="206" t="s">
        <v>103</v>
      </c>
      <c r="O148" s="213">
        <v>0.48838899275675512</v>
      </c>
      <c r="P148" s="214">
        <v>0.5</v>
      </c>
      <c r="R148" s="1"/>
      <c r="S148" s="1"/>
      <c r="T148" s="1"/>
      <c r="U148" s="1"/>
      <c r="V148" s="1"/>
      <c r="W148" s="1"/>
      <c r="Y148" s="13">
        <f t="shared" si="184"/>
        <v>9</v>
      </c>
      <c r="Z148" s="175">
        <f t="shared" si="190"/>
        <v>1.7808626714088556</v>
      </c>
      <c r="AA148" s="175">
        <f t="shared" si="191"/>
        <v>0.2816380263090682</v>
      </c>
      <c r="AB148" s="176">
        <f t="shared" si="192"/>
        <v>2.0625006977179239</v>
      </c>
      <c r="AC148" s="177">
        <f t="shared" ref="AC148:AC155" si="194">AB148+AC147</f>
        <v>7.4384806742565601</v>
      </c>
    </row>
    <row r="149" spans="1:29" x14ac:dyDescent="0.3">
      <c r="A149" s="106">
        <f t="shared" si="180"/>
        <v>10</v>
      </c>
      <c r="B149" s="16">
        <f t="shared" si="185"/>
        <v>309</v>
      </c>
      <c r="C149" s="58">
        <f t="shared" si="186"/>
        <v>9</v>
      </c>
      <c r="D149" s="89">
        <v>12</v>
      </c>
      <c r="E149" s="11">
        <f t="shared" si="181"/>
        <v>312</v>
      </c>
      <c r="F149" s="74">
        <f t="shared" si="182"/>
        <v>93</v>
      </c>
      <c r="G149" s="107">
        <f t="shared" si="187"/>
        <v>1</v>
      </c>
      <c r="H149" s="90">
        <f t="shared" si="183"/>
        <v>218</v>
      </c>
      <c r="I149" s="12">
        <f t="shared" si="188"/>
        <v>0.29807692307692307</v>
      </c>
      <c r="J149" s="30">
        <f t="shared" si="189"/>
        <v>0.70192307692307687</v>
      </c>
      <c r="K149" s="131">
        <f t="shared" si="193"/>
        <v>0.41667620196425142</v>
      </c>
      <c r="L149" s="205">
        <f>H149/H145</f>
        <v>0.4059590316573557</v>
      </c>
      <c r="R149" s="1"/>
      <c r="S149" s="1"/>
      <c r="T149" s="1"/>
      <c r="U149" s="1"/>
      <c r="V149" s="1"/>
      <c r="W149" s="1"/>
      <c r="Y149" s="13">
        <f t="shared" si="184"/>
        <v>12</v>
      </c>
      <c r="Z149" s="175">
        <f t="shared" si="190"/>
        <v>1.2500286058927543</v>
      </c>
      <c r="AA149" s="175">
        <f t="shared" si="191"/>
        <v>0.26541703275805062</v>
      </c>
      <c r="AB149" s="176">
        <f t="shared" si="192"/>
        <v>1.5154456386508048</v>
      </c>
      <c r="AC149" s="177">
        <f t="shared" si="194"/>
        <v>8.953926312907365</v>
      </c>
    </row>
    <row r="150" spans="1:29" x14ac:dyDescent="0.3">
      <c r="A150" s="106">
        <f t="shared" si="180"/>
        <v>11</v>
      </c>
      <c r="B150" s="16">
        <f t="shared" si="185"/>
        <v>352</v>
      </c>
      <c r="C150" s="58">
        <f t="shared" si="186"/>
        <v>12</v>
      </c>
      <c r="D150" s="37">
        <v>15</v>
      </c>
      <c r="E150" s="11">
        <f t="shared" si="181"/>
        <v>218</v>
      </c>
      <c r="F150" s="74">
        <f t="shared" si="182"/>
        <v>43</v>
      </c>
      <c r="G150" s="107">
        <f t="shared" si="187"/>
        <v>1</v>
      </c>
      <c r="H150" s="69">
        <f t="shared" si="183"/>
        <v>174</v>
      </c>
      <c r="I150" s="103">
        <f t="shared" si="188"/>
        <v>0.19724770642201836</v>
      </c>
      <c r="J150" s="104">
        <f t="shared" si="189"/>
        <v>0.80275229357798161</v>
      </c>
      <c r="K150" s="132">
        <f t="shared" si="193"/>
        <v>0.33448777680616509</v>
      </c>
      <c r="L150" s="205">
        <f>H150/H145</f>
        <v>0.32402234636871508</v>
      </c>
      <c r="R150" s="1"/>
      <c r="S150" s="1"/>
      <c r="T150" s="1"/>
      <c r="U150" s="1"/>
      <c r="V150" s="1"/>
      <c r="W150" s="1"/>
      <c r="Y150" s="13">
        <f t="shared" si="184"/>
        <v>15</v>
      </c>
      <c r="Z150" s="175">
        <f t="shared" si="190"/>
        <v>1.0034633304184952</v>
      </c>
      <c r="AA150" s="175">
        <f t="shared" si="191"/>
        <v>0.1232826377371295</v>
      </c>
      <c r="AB150" s="176">
        <f t="shared" si="192"/>
        <v>1.1267459681556247</v>
      </c>
      <c r="AC150" s="177">
        <f t="shared" si="194"/>
        <v>10.08067228106299</v>
      </c>
    </row>
    <row r="151" spans="1:29" x14ac:dyDescent="0.3">
      <c r="A151" s="106">
        <f t="shared" si="180"/>
        <v>12</v>
      </c>
      <c r="B151" s="16">
        <f t="shared" si="185"/>
        <v>381</v>
      </c>
      <c r="C151" s="58">
        <f t="shared" si="186"/>
        <v>15</v>
      </c>
      <c r="D151" s="37">
        <v>18</v>
      </c>
      <c r="E151" s="11">
        <f t="shared" si="181"/>
        <v>174</v>
      </c>
      <c r="F151" s="74">
        <f t="shared" si="182"/>
        <v>29</v>
      </c>
      <c r="G151" s="107">
        <f t="shared" si="187"/>
        <v>1</v>
      </c>
      <c r="H151" s="69">
        <f t="shared" si="183"/>
        <v>144</v>
      </c>
      <c r="I151" s="103">
        <f t="shared" si="188"/>
        <v>0.16666666666666666</v>
      </c>
      <c r="J151" s="104">
        <f t="shared" si="189"/>
        <v>0.83333333333333337</v>
      </c>
      <c r="K151" s="132">
        <f t="shared" si="193"/>
        <v>0.27873981400513759</v>
      </c>
      <c r="L151" s="205">
        <f>H151/H145</f>
        <v>0.26815642458100558</v>
      </c>
      <c r="R151" s="1"/>
      <c r="S151" s="1"/>
      <c r="T151" s="1"/>
      <c r="U151" s="1"/>
      <c r="V151" s="1"/>
      <c r="W151" s="1"/>
      <c r="Y151" s="13">
        <f t="shared" si="184"/>
        <v>18</v>
      </c>
      <c r="Z151" s="175">
        <f t="shared" si="190"/>
        <v>0.83621944201541276</v>
      </c>
      <c r="AA151" s="175">
        <f t="shared" si="191"/>
        <v>8.362194420154126E-2</v>
      </c>
      <c r="AB151" s="176">
        <f t="shared" si="192"/>
        <v>0.91984138621695399</v>
      </c>
      <c r="AC151" s="177">
        <f t="shared" si="194"/>
        <v>11.000513667279943</v>
      </c>
    </row>
    <row r="152" spans="1:29" x14ac:dyDescent="0.3">
      <c r="A152" s="106">
        <f t="shared" si="180"/>
        <v>18</v>
      </c>
      <c r="B152" s="16">
        <f t="shared" si="185"/>
        <v>404</v>
      </c>
      <c r="C152" s="58">
        <f t="shared" si="186"/>
        <v>18</v>
      </c>
      <c r="D152" s="37">
        <v>21</v>
      </c>
      <c r="E152" s="11">
        <f t="shared" si="181"/>
        <v>144</v>
      </c>
      <c r="F152" s="74">
        <f t="shared" si="182"/>
        <v>23</v>
      </c>
      <c r="G152" s="107">
        <f t="shared" si="187"/>
        <v>6</v>
      </c>
      <c r="H152" s="69">
        <f t="shared" si="183"/>
        <v>115</v>
      </c>
      <c r="I152" s="12">
        <f t="shared" si="188"/>
        <v>0.15972222222222221</v>
      </c>
      <c r="J152" s="30">
        <f t="shared" si="189"/>
        <v>0.84027777777777779</v>
      </c>
      <c r="K152" s="130">
        <f t="shared" si="193"/>
        <v>0.23421887149042811</v>
      </c>
      <c r="L152" s="205">
        <f>H152/H145</f>
        <v>0.21415270018621974</v>
      </c>
      <c r="R152" s="1"/>
      <c r="S152" s="1"/>
      <c r="T152" s="1"/>
      <c r="U152" s="1"/>
      <c r="V152" s="1"/>
      <c r="W152" s="1"/>
      <c r="Y152" s="13">
        <f t="shared" si="184"/>
        <v>21</v>
      </c>
      <c r="Z152" s="175">
        <f t="shared" si="190"/>
        <v>0.70265661447128436</v>
      </c>
      <c r="AA152" s="175">
        <f t="shared" si="191"/>
        <v>6.6781413772064216E-2</v>
      </c>
      <c r="AB152" s="176">
        <f t="shared" si="192"/>
        <v>0.76943802824334862</v>
      </c>
      <c r="AC152" s="177">
        <f t="shared" si="194"/>
        <v>11.769951695523291</v>
      </c>
    </row>
    <row r="153" spans="1:29" x14ac:dyDescent="0.3">
      <c r="A153" s="106">
        <f t="shared" si="180"/>
        <v>43</v>
      </c>
      <c r="B153" s="16">
        <f t="shared" si="185"/>
        <v>423</v>
      </c>
      <c r="C153" s="58">
        <f t="shared" si="186"/>
        <v>21</v>
      </c>
      <c r="D153" s="37">
        <v>24</v>
      </c>
      <c r="E153" s="11">
        <f t="shared" si="181"/>
        <v>115</v>
      </c>
      <c r="F153" s="74">
        <f t="shared" si="182"/>
        <v>19</v>
      </c>
      <c r="G153" s="107">
        <f t="shared" si="187"/>
        <v>25</v>
      </c>
      <c r="H153" s="69">
        <f t="shared" si="183"/>
        <v>71</v>
      </c>
      <c r="I153" s="12">
        <f t="shared" si="188"/>
        <v>0.16521739130434782</v>
      </c>
      <c r="J153" s="30">
        <f t="shared" si="189"/>
        <v>0.83478260869565224</v>
      </c>
      <c r="K153" s="130">
        <f t="shared" si="193"/>
        <v>0.19552184054853131</v>
      </c>
      <c r="L153" s="205">
        <f>H153/H145</f>
        <v>0.13221601489757914</v>
      </c>
      <c r="R153" s="1"/>
      <c r="S153" s="1"/>
      <c r="T153" s="1"/>
      <c r="U153" s="1"/>
      <c r="V153" s="1"/>
      <c r="W153" s="1"/>
      <c r="Y153" s="13">
        <f t="shared" si="184"/>
        <v>24</v>
      </c>
      <c r="Z153" s="175">
        <f t="shared" si="190"/>
        <v>0.58656552164559395</v>
      </c>
      <c r="AA153" s="175">
        <f t="shared" si="191"/>
        <v>5.8045546412845206E-2</v>
      </c>
      <c r="AB153" s="176">
        <f t="shared" si="192"/>
        <v>0.64461106805843915</v>
      </c>
      <c r="AC153" s="177">
        <f t="shared" si="194"/>
        <v>12.414562763581731</v>
      </c>
    </row>
    <row r="154" spans="1:29" x14ac:dyDescent="0.3">
      <c r="A154" s="106">
        <f t="shared" si="180"/>
        <v>66</v>
      </c>
      <c r="B154" s="16">
        <f t="shared" si="185"/>
        <v>433</v>
      </c>
      <c r="C154" s="58">
        <f t="shared" si="186"/>
        <v>24</v>
      </c>
      <c r="D154" s="37">
        <v>27</v>
      </c>
      <c r="E154" s="11">
        <f t="shared" si="181"/>
        <v>71</v>
      </c>
      <c r="F154" s="74">
        <f t="shared" si="182"/>
        <v>10</v>
      </c>
      <c r="G154" s="107">
        <f t="shared" si="187"/>
        <v>23</v>
      </c>
      <c r="H154" s="69">
        <f t="shared" si="183"/>
        <v>38</v>
      </c>
      <c r="I154" s="12">
        <f t="shared" si="188"/>
        <v>0.14084507042253522</v>
      </c>
      <c r="J154" s="30">
        <f t="shared" si="189"/>
        <v>0.85915492957746475</v>
      </c>
      <c r="K154" s="130">
        <f t="shared" si="193"/>
        <v>0.16798355314732971</v>
      </c>
      <c r="L154" s="205">
        <f>H154/H145</f>
        <v>7.0763500931098691E-2</v>
      </c>
      <c r="R154" s="1"/>
      <c r="S154" s="1"/>
      <c r="T154" s="1"/>
      <c r="U154" s="1"/>
      <c r="V154" s="1"/>
      <c r="W154" s="1"/>
      <c r="Y154" s="13">
        <f t="shared" si="184"/>
        <v>27</v>
      </c>
      <c r="Z154" s="175">
        <f t="shared" si="190"/>
        <v>0.50395065944198913</v>
      </c>
      <c r="AA154" s="175">
        <f t="shared" si="191"/>
        <v>4.1307431101802392E-2</v>
      </c>
      <c r="AB154" s="176">
        <f t="shared" si="192"/>
        <v>0.54525809054379148</v>
      </c>
      <c r="AC154" s="177">
        <f t="shared" si="194"/>
        <v>12.959820854125523</v>
      </c>
    </row>
    <row r="155" spans="1:29" x14ac:dyDescent="0.3">
      <c r="A155" s="106">
        <f t="shared" si="180"/>
        <v>88</v>
      </c>
      <c r="B155" s="16">
        <f t="shared" si="185"/>
        <v>438</v>
      </c>
      <c r="C155" s="58">
        <f t="shared" si="186"/>
        <v>27</v>
      </c>
      <c r="D155" s="37">
        <v>30</v>
      </c>
      <c r="E155" s="11">
        <f t="shared" si="181"/>
        <v>38</v>
      </c>
      <c r="F155" s="74">
        <f t="shared" si="182"/>
        <v>5</v>
      </c>
      <c r="G155" s="107">
        <f t="shared" si="187"/>
        <v>22</v>
      </c>
      <c r="H155" s="75">
        <f>H91+H122</f>
        <v>11</v>
      </c>
      <c r="I155" s="12">
        <f t="shared" si="188"/>
        <v>0.13157894736842105</v>
      </c>
      <c r="J155" s="30">
        <f t="shared" si="189"/>
        <v>0.86842105263157898</v>
      </c>
      <c r="K155" s="130">
        <f t="shared" si="193"/>
        <v>0.14588045404899685</v>
      </c>
      <c r="L155" s="205">
        <f>H155/H145</f>
        <v>2.0484171322160148E-2</v>
      </c>
      <c r="R155" s="1"/>
      <c r="S155" s="1"/>
      <c r="T155" s="1"/>
      <c r="U155" s="1"/>
      <c r="V155" s="1"/>
      <c r="W155" s="1"/>
      <c r="Y155" s="13">
        <f t="shared" si="184"/>
        <v>30</v>
      </c>
      <c r="Z155" s="175">
        <f t="shared" si="190"/>
        <v>0.43764136214699056</v>
      </c>
      <c r="AA155" s="175">
        <f t="shared" si="191"/>
        <v>3.3154648647499285E-2</v>
      </c>
      <c r="AB155" s="176">
        <f t="shared" si="192"/>
        <v>0.47079601079448985</v>
      </c>
      <c r="AC155" s="177">
        <f t="shared" si="194"/>
        <v>13.430616864920013</v>
      </c>
    </row>
    <row r="156" spans="1:29" x14ac:dyDescent="0.3">
      <c r="D156" s="16"/>
      <c r="E156" s="16"/>
      <c r="F156" s="17"/>
      <c r="G156" s="17"/>
      <c r="H156" s="16"/>
      <c r="I156" s="18"/>
      <c r="J156" s="19"/>
      <c r="K156" s="19"/>
      <c r="L156" s="19"/>
      <c r="M156" s="20"/>
      <c r="N156" s="20"/>
      <c r="O156" s="20"/>
      <c r="P156" s="20"/>
      <c r="Q156" s="19"/>
    </row>
    <row r="157" spans="1:29" x14ac:dyDescent="0.3">
      <c r="D157" s="21"/>
      <c r="E157" s="22" t="s">
        <v>3</v>
      </c>
      <c r="F157" s="38">
        <f>SUM(F146:F155)</f>
        <v>438</v>
      </c>
      <c r="G157" s="38">
        <f>SUM(G146:G155)</f>
        <v>88</v>
      </c>
      <c r="H157" s="38">
        <f>H155</f>
        <v>11</v>
      </c>
      <c r="I157" s="18"/>
      <c r="J157" s="19"/>
      <c r="K157" s="19"/>
      <c r="L157" s="19"/>
      <c r="M157" s="19"/>
      <c r="N157" s="19"/>
      <c r="O157" s="20"/>
      <c r="P157" s="20"/>
      <c r="Q157" s="19"/>
    </row>
    <row r="158" spans="1:29" x14ac:dyDescent="0.3">
      <c r="D158" s="21"/>
      <c r="F158" s="252">
        <f>F157/E145</f>
        <v>0.81564245810055869</v>
      </c>
      <c r="G158" s="253">
        <f>G157/E145</f>
        <v>0.16387337057728119</v>
      </c>
      <c r="H158" s="254">
        <f>H157/E145</f>
        <v>2.0484171322160148E-2</v>
      </c>
      <c r="I158" s="18"/>
      <c r="K158" s="223" t="s">
        <v>105</v>
      </c>
      <c r="L158" s="224">
        <f>R162</f>
        <v>10.587290773073057</v>
      </c>
      <c r="M158" s="18" t="s">
        <v>49</v>
      </c>
      <c r="N158" s="18"/>
      <c r="O158" s="225">
        <f>R164</f>
        <v>262.26488911037751</v>
      </c>
      <c r="P158" s="1" t="s">
        <v>106</v>
      </c>
      <c r="R158" s="226"/>
      <c r="S158" s="1"/>
      <c r="T158" s="219">
        <f>R165</f>
        <v>0.48838899275675512</v>
      </c>
      <c r="U158" s="1" t="s">
        <v>48</v>
      </c>
      <c r="V158" s="1"/>
      <c r="W158" s="1"/>
    </row>
    <row r="159" spans="1:29" ht="13.5" thickBot="1" x14ac:dyDescent="0.35">
      <c r="D159" s="21"/>
      <c r="I159" s="18"/>
      <c r="J159" s="18"/>
      <c r="K159" s="18"/>
      <c r="L159" s="18"/>
      <c r="M159" s="18"/>
      <c r="N159" s="18"/>
      <c r="O159" s="18"/>
      <c r="P159" s="18"/>
      <c r="Q159" s="18"/>
      <c r="R159" s="18"/>
      <c r="S159" s="18"/>
      <c r="T159" s="18"/>
      <c r="U159" s="1"/>
      <c r="V159" s="1"/>
      <c r="W159" s="1"/>
    </row>
    <row r="160" spans="1:29" ht="13.5" x14ac:dyDescent="0.35">
      <c r="A160" s="35"/>
      <c r="B160" s="35"/>
      <c r="C160" s="35"/>
      <c r="D160" s="91">
        <v>0</v>
      </c>
      <c r="E160" s="111" t="s">
        <v>45</v>
      </c>
      <c r="F160" s="202" t="s">
        <v>46</v>
      </c>
      <c r="G160" s="112" t="s">
        <v>56</v>
      </c>
      <c r="H160" s="93"/>
      <c r="I160" s="35"/>
      <c r="K160" s="227" t="s">
        <v>52</v>
      </c>
      <c r="L160" s="228"/>
      <c r="M160" s="228"/>
      <c r="N160" s="228"/>
      <c r="O160" s="228"/>
      <c r="P160" s="228"/>
      <c r="Q160" s="229"/>
      <c r="R160" s="229"/>
      <c r="S160" s="230"/>
      <c r="T160" s="1"/>
      <c r="U160" s="1"/>
      <c r="V160" s="1"/>
      <c r="W160" s="1"/>
      <c r="X160" s="70"/>
    </row>
    <row r="161" spans="1:24" x14ac:dyDescent="0.3">
      <c r="A161" s="35"/>
      <c r="B161" s="35"/>
      <c r="C161" s="35"/>
      <c r="D161" s="37">
        <v>3</v>
      </c>
      <c r="E161" s="94">
        <f t="shared" ref="E161" si="195">AVERAGE(H145:H146)</f>
        <v>509</v>
      </c>
      <c r="F161" s="94">
        <f>E161*(D161-D160)</f>
        <v>1527</v>
      </c>
      <c r="G161" s="99">
        <f>F161/E145</f>
        <v>2.8435754189944134</v>
      </c>
      <c r="H161" s="35"/>
      <c r="I161" s="35"/>
      <c r="K161" s="231" t="s">
        <v>107</v>
      </c>
      <c r="L161" s="232">
        <f>K148</f>
        <v>0.59362089046961852</v>
      </c>
      <c r="M161" s="232">
        <f>K149</f>
        <v>0.41667620196425142</v>
      </c>
      <c r="N161" s="233">
        <f>L161-M161</f>
        <v>0.1769446885053671</v>
      </c>
      <c r="O161" s="210">
        <f>C152-C151</f>
        <v>3</v>
      </c>
      <c r="P161" s="234"/>
      <c r="Q161" s="234" t="s">
        <v>108</v>
      </c>
      <c r="R161" s="235">
        <f>D148</f>
        <v>9</v>
      </c>
      <c r="S161" s="236"/>
      <c r="T161" s="1"/>
      <c r="U161" s="1"/>
      <c r="V161" s="1"/>
      <c r="W161" s="1"/>
      <c r="X161" s="70"/>
    </row>
    <row r="162" spans="1:24" x14ac:dyDescent="0.3">
      <c r="A162" s="35"/>
      <c r="B162" s="35"/>
      <c r="C162" s="35"/>
      <c r="D162" s="37">
        <v>6</v>
      </c>
      <c r="E162" s="94">
        <f t="shared" ref="E162:E170" si="196">AVERAGE(H146:H147)</f>
        <v>446.5</v>
      </c>
      <c r="F162" s="94">
        <f t="shared" ref="F162:F170" si="197">E162*(D162-D161)</f>
        <v>1339.5</v>
      </c>
      <c r="G162" s="99">
        <f>F162/E145</f>
        <v>2.494413407821229</v>
      </c>
      <c r="H162" s="93"/>
      <c r="I162" s="35"/>
      <c r="K162" s="237"/>
      <c r="L162" s="238">
        <f>L161</f>
        <v>0.59362089046961852</v>
      </c>
      <c r="M162" s="239">
        <v>0.5</v>
      </c>
      <c r="N162" s="233">
        <f>L162-M162</f>
        <v>9.3620890469618523E-2</v>
      </c>
      <c r="O162" s="240">
        <f>N162*O161/N161</f>
        <v>1.5872907730730579</v>
      </c>
      <c r="P162" s="234"/>
      <c r="Q162" s="234" t="s">
        <v>101</v>
      </c>
      <c r="R162" s="208">
        <f>R161+O162</f>
        <v>10.587290773073057</v>
      </c>
      <c r="S162" s="236" t="s">
        <v>109</v>
      </c>
      <c r="T162" s="1" t="s">
        <v>47</v>
      </c>
      <c r="U162" s="1"/>
      <c r="V162" s="1"/>
      <c r="W162" s="1"/>
      <c r="X162" s="70"/>
    </row>
    <row r="163" spans="1:24" x14ac:dyDescent="0.3">
      <c r="A163" s="35"/>
      <c r="B163" s="35"/>
      <c r="C163" s="35"/>
      <c r="D163" s="89">
        <v>9</v>
      </c>
      <c r="E163" s="94">
        <f t="shared" si="196"/>
        <v>362</v>
      </c>
      <c r="F163" s="94">
        <f t="shared" si="197"/>
        <v>1086</v>
      </c>
      <c r="G163" s="99">
        <f>F163/E145</f>
        <v>2.022346368715084</v>
      </c>
      <c r="H163" s="93"/>
      <c r="I163" s="35"/>
      <c r="K163" s="237"/>
      <c r="L163" s="241"/>
      <c r="M163" s="241"/>
      <c r="N163" s="242"/>
      <c r="O163" s="243"/>
      <c r="P163" s="234"/>
      <c r="Q163" s="234"/>
      <c r="R163" s="234"/>
      <c r="S163" s="236"/>
      <c r="T163" s="1"/>
      <c r="U163" s="1"/>
      <c r="V163" s="1"/>
      <c r="W163" s="1"/>
      <c r="X163" s="70"/>
    </row>
    <row r="164" spans="1:24" x14ac:dyDescent="0.3">
      <c r="A164" s="35"/>
      <c r="B164" s="35"/>
      <c r="C164" s="35"/>
      <c r="D164" s="89">
        <v>12</v>
      </c>
      <c r="E164" s="94">
        <f t="shared" si="196"/>
        <v>265</v>
      </c>
      <c r="F164" s="94">
        <f t="shared" si="197"/>
        <v>795</v>
      </c>
      <c r="G164" s="99">
        <f>F164/E145</f>
        <v>1.4804469273743017</v>
      </c>
      <c r="H164" s="93"/>
      <c r="I164" s="35"/>
      <c r="K164" s="237" t="s">
        <v>110</v>
      </c>
      <c r="L164" s="244">
        <f>H148</f>
        <v>312</v>
      </c>
      <c r="M164" s="244">
        <f>H149</f>
        <v>218</v>
      </c>
      <c r="N164" s="245">
        <f>L164-M164</f>
        <v>94</v>
      </c>
      <c r="O164" s="210">
        <f>O161</f>
        <v>3</v>
      </c>
      <c r="P164" s="234"/>
      <c r="Q164" s="206" t="s">
        <v>102</v>
      </c>
      <c r="R164" s="246">
        <f>L164-N165</f>
        <v>262.26488911037751</v>
      </c>
      <c r="S164" s="247"/>
      <c r="T164" s="1"/>
      <c r="U164" s="1"/>
      <c r="V164" s="1"/>
      <c r="W164" s="1"/>
      <c r="X164" s="70"/>
    </row>
    <row r="165" spans="1:24" x14ac:dyDescent="0.3">
      <c r="A165" s="35"/>
      <c r="B165" s="35"/>
      <c r="C165" s="35"/>
      <c r="D165" s="37">
        <v>15</v>
      </c>
      <c r="E165" s="94">
        <f t="shared" si="196"/>
        <v>196</v>
      </c>
      <c r="F165" s="94">
        <f t="shared" si="197"/>
        <v>588</v>
      </c>
      <c r="G165" s="99">
        <f>F165/E145</f>
        <v>1.0949720670391061</v>
      </c>
      <c r="H165" s="93"/>
      <c r="I165" s="35"/>
      <c r="K165" s="237"/>
      <c r="L165" s="241"/>
      <c r="M165" s="241"/>
      <c r="N165" s="245">
        <f>N164*O165/O164</f>
        <v>49.735110889622483</v>
      </c>
      <c r="O165" s="240">
        <f>O162</f>
        <v>1.5872907730730579</v>
      </c>
      <c r="P165" s="234"/>
      <c r="Q165" s="206" t="s">
        <v>103</v>
      </c>
      <c r="R165" s="248">
        <f>R164/E146</f>
        <v>0.48838899275675512</v>
      </c>
      <c r="S165" s="236"/>
      <c r="T165" s="1"/>
      <c r="U165" s="1"/>
      <c r="V165" s="1"/>
      <c r="W165" s="1"/>
      <c r="X165" s="70"/>
    </row>
    <row r="166" spans="1:24" ht="13.5" thickBot="1" x14ac:dyDescent="0.35">
      <c r="A166" s="35"/>
      <c r="B166" s="35"/>
      <c r="C166" s="35"/>
      <c r="D166" s="37">
        <v>18</v>
      </c>
      <c r="E166" s="94">
        <f t="shared" si="196"/>
        <v>159</v>
      </c>
      <c r="F166" s="94">
        <f t="shared" si="197"/>
        <v>477</v>
      </c>
      <c r="G166" s="99">
        <f>F166/E145</f>
        <v>0.88826815642458101</v>
      </c>
      <c r="H166" s="93"/>
      <c r="I166" s="35"/>
      <c r="K166" s="249"/>
      <c r="L166" s="250"/>
      <c r="M166" s="250"/>
      <c r="N166" s="250"/>
      <c r="O166" s="250"/>
      <c r="P166" s="250"/>
      <c r="Q166" s="250"/>
      <c r="R166" s="250"/>
      <c r="S166" s="251"/>
      <c r="T166" s="1"/>
      <c r="U166" s="1"/>
      <c r="V166" s="1"/>
      <c r="W166" s="1"/>
      <c r="X166" s="70"/>
    </row>
    <row r="167" spans="1:24" x14ac:dyDescent="0.3">
      <c r="A167" s="35"/>
      <c r="B167" s="35"/>
      <c r="C167" s="35"/>
      <c r="D167" s="37">
        <v>21</v>
      </c>
      <c r="E167" s="94">
        <f t="shared" si="196"/>
        <v>129.5</v>
      </c>
      <c r="F167" s="94">
        <f t="shared" si="197"/>
        <v>388.5</v>
      </c>
      <c r="G167" s="99">
        <f>F167/E145</f>
        <v>0.72346368715083798</v>
      </c>
      <c r="H167" s="93"/>
      <c r="I167" s="35"/>
      <c r="L167" s="93"/>
      <c r="M167" s="93"/>
      <c r="N167" s="93"/>
      <c r="R167" s="1"/>
      <c r="S167" s="1"/>
      <c r="T167" s="1"/>
      <c r="U167" s="1"/>
      <c r="V167" s="1"/>
      <c r="W167" s="1"/>
      <c r="X167" s="70"/>
    </row>
    <row r="168" spans="1:24" x14ac:dyDescent="0.3">
      <c r="A168" s="35"/>
      <c r="B168" s="35"/>
      <c r="C168" s="35"/>
      <c r="D168" s="37">
        <v>24</v>
      </c>
      <c r="E168" s="94">
        <f t="shared" si="196"/>
        <v>93</v>
      </c>
      <c r="F168" s="94">
        <f t="shared" si="197"/>
        <v>279</v>
      </c>
      <c r="G168" s="99">
        <f>F168/E145</f>
        <v>0.51955307262569828</v>
      </c>
      <c r="H168" s="93"/>
      <c r="I168" s="35"/>
      <c r="L168" s="93"/>
      <c r="M168" s="93"/>
      <c r="N168" s="93"/>
      <c r="O168" s="93"/>
      <c r="P168" s="93"/>
      <c r="Q168" s="93"/>
      <c r="R168" s="1"/>
      <c r="S168" s="1"/>
      <c r="T168" s="1"/>
      <c r="U168" s="1"/>
      <c r="V168" s="1"/>
      <c r="W168" s="1"/>
      <c r="X168" s="70"/>
    </row>
    <row r="169" spans="1:24" x14ac:dyDescent="0.3">
      <c r="A169" s="35"/>
      <c r="B169" s="35"/>
      <c r="C169" s="35"/>
      <c r="D169" s="37">
        <v>27</v>
      </c>
      <c r="E169" s="94">
        <f t="shared" si="196"/>
        <v>54.5</v>
      </c>
      <c r="F169" s="94">
        <f t="shared" si="197"/>
        <v>163.5</v>
      </c>
      <c r="G169" s="99">
        <f>F169/E145</f>
        <v>0.30446927374301674</v>
      </c>
      <c r="H169" s="93"/>
      <c r="I169" s="35"/>
      <c r="L169" s="93"/>
      <c r="M169" s="93"/>
      <c r="N169" s="93"/>
      <c r="O169" s="93"/>
      <c r="P169" s="93"/>
      <c r="Q169" s="93"/>
      <c r="R169" s="1"/>
      <c r="S169" s="1"/>
      <c r="T169" s="1"/>
      <c r="U169" s="1"/>
      <c r="V169" s="1"/>
      <c r="W169" s="1"/>
      <c r="X169" s="70"/>
    </row>
    <row r="170" spans="1:24" x14ac:dyDescent="0.3">
      <c r="A170" s="35"/>
      <c r="B170" s="35"/>
      <c r="C170" s="35"/>
      <c r="D170" s="37">
        <v>30</v>
      </c>
      <c r="E170" s="94">
        <f t="shared" si="196"/>
        <v>24.5</v>
      </c>
      <c r="F170" s="94">
        <f t="shared" si="197"/>
        <v>73.5</v>
      </c>
      <c r="G170" s="99">
        <f>F170/E145</f>
        <v>0.13687150837988826</v>
      </c>
      <c r="H170" s="93"/>
      <c r="I170" s="35"/>
      <c r="J170" s="35"/>
      <c r="K170" s="35"/>
      <c r="L170" s="93"/>
      <c r="M170" s="93"/>
      <c r="N170" s="93"/>
      <c r="O170" s="93"/>
      <c r="P170" s="93"/>
      <c r="Q170" s="93"/>
      <c r="R170" s="70"/>
      <c r="S170" s="70"/>
      <c r="T170" s="70"/>
      <c r="U170" s="70"/>
      <c r="V170" s="70"/>
      <c r="W170" s="70"/>
      <c r="X170" s="70"/>
    </row>
    <row r="171" spans="1:24" x14ac:dyDescent="0.3">
      <c r="A171" s="35"/>
      <c r="B171" s="35"/>
      <c r="C171" s="35"/>
      <c r="D171" s="91"/>
      <c r="E171" s="35"/>
      <c r="F171" s="95">
        <f>SUM(F161:F170)</f>
        <v>6717</v>
      </c>
      <c r="G171" s="96">
        <f>SUM(G161:G170)</f>
        <v>12.508379888268157</v>
      </c>
      <c r="H171" s="93" t="s">
        <v>104</v>
      </c>
      <c r="I171" s="35"/>
      <c r="J171" s="35"/>
      <c r="K171" s="35"/>
      <c r="L171" s="93"/>
      <c r="M171" s="93"/>
      <c r="N171" s="93"/>
      <c r="O171" s="93"/>
      <c r="P171" s="93"/>
      <c r="Q171" s="93"/>
      <c r="R171" s="70"/>
      <c r="S171" s="70"/>
      <c r="T171" s="70"/>
      <c r="U171" s="70"/>
      <c r="V171" s="70"/>
      <c r="W171" s="70"/>
      <c r="X171" s="70"/>
    </row>
  </sheetData>
  <mergeCells count="12">
    <mergeCell ref="E45:F45"/>
    <mergeCell ref="H45:I45"/>
    <mergeCell ref="K45:L45"/>
    <mergeCell ref="P44:Q44"/>
    <mergeCell ref="D43:M43"/>
    <mergeCell ref="C2:N2"/>
    <mergeCell ref="C3:N3"/>
    <mergeCell ref="C4:N4"/>
    <mergeCell ref="C5:N5"/>
    <mergeCell ref="E44:G44"/>
    <mergeCell ref="H44:J44"/>
    <mergeCell ref="K44:M44"/>
  </mergeCells>
  <pageMargins left="0.7" right="0.7" top="0.75" bottom="0.75" header="0.3" footer="0.3"/>
  <pageSetup paperSize="9" orientation="portrait" r:id="rId1"/>
  <ignoredErrors>
    <ignoredError sqref="O38:W38 AF38:AO38"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5B369-7CE4-4F0A-94D0-FCBE908BAA3F}">
  <dimension ref="A1:AU175"/>
  <sheetViews>
    <sheetView zoomScale="70" zoomScaleNormal="70" workbookViewId="0"/>
  </sheetViews>
  <sheetFormatPr baseColWidth="10" defaultColWidth="11.453125" defaultRowHeight="13" x14ac:dyDescent="0.3"/>
  <cols>
    <col min="1" max="1" width="7.81640625" style="1" customWidth="1"/>
    <col min="2" max="2" width="5.1796875" style="1" customWidth="1"/>
    <col min="3" max="3" width="8.26953125" style="1" customWidth="1"/>
    <col min="4" max="4" width="9.54296875" style="1" customWidth="1"/>
    <col min="5" max="5" width="12.54296875" style="1" customWidth="1"/>
    <col min="6" max="6" width="9.26953125" style="1" customWidth="1"/>
    <col min="7" max="7" width="11.08984375" style="1" customWidth="1"/>
    <col min="8" max="8" width="13" style="1" customWidth="1"/>
    <col min="9" max="9" width="13.26953125" style="1" customWidth="1"/>
    <col min="10" max="10" width="11.453125" style="1"/>
    <col min="11" max="11" width="13.453125" style="1" customWidth="1"/>
    <col min="12" max="12" width="13.1796875" style="1" customWidth="1"/>
    <col min="13" max="13" width="12.54296875" style="1" customWidth="1"/>
    <col min="14" max="14" width="9.26953125" style="1" customWidth="1"/>
    <col min="15" max="17" width="12.453125" style="1" customWidth="1"/>
    <col min="18" max="18" width="8.81640625" style="2" customWidth="1"/>
    <col min="19" max="19" width="13.6328125" style="2" customWidth="1"/>
    <col min="20" max="20" width="11.26953125" style="2" customWidth="1"/>
    <col min="21" max="21" width="10.1796875" style="2" customWidth="1"/>
    <col min="22" max="22" width="13" style="2" customWidth="1"/>
    <col min="23" max="23" width="12.81640625" style="2" customWidth="1"/>
    <col min="24" max="24" width="11.81640625" style="2" customWidth="1"/>
    <col min="25" max="25" width="12.1796875" style="2" customWidth="1"/>
    <col min="26" max="26" width="11.453125" style="2"/>
    <col min="27" max="29" width="11.453125" style="1"/>
    <col min="30" max="30" width="3" style="1" customWidth="1"/>
    <col min="31" max="35" width="11.453125" style="1"/>
    <col min="36" max="36" width="2.26953125" style="1" customWidth="1"/>
    <col min="37" max="41" width="11.453125" style="1"/>
    <col min="42" max="42" width="11.453125" style="1" customWidth="1"/>
    <col min="43" max="43" width="11.453125" style="1"/>
    <col min="44" max="44" width="11.453125" style="1" customWidth="1"/>
    <col min="45" max="45" width="10" style="1" hidden="1" customWidth="1"/>
    <col min="46" max="46" width="8.81640625" style="1" hidden="1" customWidth="1"/>
    <col min="47" max="16384" width="11.453125" style="1"/>
  </cols>
  <sheetData>
    <row r="1" spans="1:47" ht="18.75" customHeight="1" x14ac:dyDescent="0.3">
      <c r="C1" s="36" t="s">
        <v>10</v>
      </c>
    </row>
    <row r="2" spans="1:47" ht="27.75" customHeight="1" x14ac:dyDescent="0.3">
      <c r="C2" s="270" t="s">
        <v>17</v>
      </c>
      <c r="D2" s="271"/>
      <c r="E2" s="271"/>
      <c r="F2" s="271"/>
      <c r="G2" s="271"/>
      <c r="H2" s="271"/>
      <c r="I2" s="271"/>
      <c r="J2" s="271"/>
      <c r="K2" s="271"/>
      <c r="L2" s="271"/>
      <c r="M2" s="271"/>
      <c r="N2" s="272"/>
    </row>
    <row r="3" spans="1:47" ht="54" customHeight="1" x14ac:dyDescent="0.3">
      <c r="C3" s="270" t="s">
        <v>13</v>
      </c>
      <c r="D3" s="271"/>
      <c r="E3" s="271"/>
      <c r="F3" s="271"/>
      <c r="G3" s="271"/>
      <c r="H3" s="271"/>
      <c r="I3" s="271"/>
      <c r="J3" s="271"/>
      <c r="K3" s="271"/>
      <c r="L3" s="271"/>
      <c r="M3" s="271"/>
      <c r="N3" s="272"/>
    </row>
    <row r="4" spans="1:47" ht="34.5" customHeight="1" x14ac:dyDescent="0.3">
      <c r="C4" s="270" t="s">
        <v>25</v>
      </c>
      <c r="D4" s="271"/>
      <c r="E4" s="271"/>
      <c r="F4" s="271"/>
      <c r="G4" s="271"/>
      <c r="H4" s="271"/>
      <c r="I4" s="271"/>
      <c r="J4" s="271"/>
      <c r="K4" s="271"/>
      <c r="L4" s="271"/>
      <c r="M4" s="271"/>
      <c r="N4" s="272"/>
    </row>
    <row r="5" spans="1:47" ht="29.25" customHeight="1" x14ac:dyDescent="0.3">
      <c r="C5" s="270" t="s">
        <v>14</v>
      </c>
      <c r="D5" s="271"/>
      <c r="E5" s="271"/>
      <c r="F5" s="271"/>
      <c r="G5" s="271"/>
      <c r="H5" s="271"/>
      <c r="I5" s="271"/>
      <c r="J5" s="271"/>
      <c r="K5" s="271"/>
      <c r="L5" s="271"/>
      <c r="M5" s="271"/>
      <c r="N5" s="272"/>
    </row>
    <row r="6" spans="1:47" ht="12.75" customHeight="1" x14ac:dyDescent="0.3">
      <c r="D6" s="33"/>
      <c r="E6" s="33"/>
      <c r="F6" s="33"/>
      <c r="G6" s="33"/>
      <c r="H6" s="33"/>
      <c r="I6" s="33"/>
      <c r="J6" s="33"/>
      <c r="K6" s="33"/>
      <c r="L6" s="33"/>
      <c r="M6" s="33"/>
      <c r="N6" s="33"/>
    </row>
    <row r="7" spans="1:47" ht="14.5" x14ac:dyDescent="0.35">
      <c r="A7" s="102" t="s">
        <v>97</v>
      </c>
      <c r="F7" s="4"/>
      <c r="H7" s="3"/>
      <c r="N7" s="31"/>
      <c r="O7" s="2"/>
      <c r="P7" s="2"/>
      <c r="Q7" s="2"/>
      <c r="AP7" s="35"/>
    </row>
    <row r="8" spans="1:47" x14ac:dyDescent="0.3">
      <c r="A8" s="32" t="s">
        <v>50</v>
      </c>
      <c r="F8" s="4"/>
      <c r="N8" s="31"/>
      <c r="O8" s="2"/>
      <c r="P8" s="2"/>
      <c r="Q8" s="2"/>
      <c r="AD8" s="35"/>
      <c r="AE8" s="35"/>
      <c r="AF8" s="35"/>
      <c r="AG8" s="35"/>
      <c r="AH8" s="35"/>
      <c r="AI8" s="35"/>
      <c r="AJ8" s="35"/>
      <c r="AK8" s="35"/>
      <c r="AL8" s="35"/>
      <c r="AM8" s="35"/>
      <c r="AN8" s="35"/>
      <c r="AO8" s="35"/>
      <c r="AP8" s="35"/>
    </row>
    <row r="9" spans="1:47" x14ac:dyDescent="0.3">
      <c r="A9" s="3" t="s">
        <v>79</v>
      </c>
      <c r="C9" s="32"/>
      <c r="F9" s="4"/>
      <c r="N9" s="31"/>
      <c r="O9" s="2"/>
      <c r="P9" s="2"/>
      <c r="Q9" s="2"/>
      <c r="AD9" s="35"/>
      <c r="AE9" s="35"/>
      <c r="AF9" s="35"/>
      <c r="AG9" s="35"/>
      <c r="AH9" s="35"/>
      <c r="AI9" s="35"/>
      <c r="AJ9" s="35"/>
      <c r="AK9" s="35"/>
      <c r="AL9" s="35"/>
      <c r="AM9" s="35"/>
      <c r="AN9" s="35"/>
      <c r="AO9" s="35"/>
      <c r="AP9" s="35"/>
    </row>
    <row r="10" spans="1:47" ht="26" x14ac:dyDescent="0.3">
      <c r="C10" s="3" t="s">
        <v>77</v>
      </c>
      <c r="E10" s="7"/>
      <c r="F10" s="4"/>
      <c r="T10" s="5"/>
      <c r="U10" s="5"/>
      <c r="V10" s="6"/>
      <c r="Y10" s="3" t="s">
        <v>63</v>
      </c>
      <c r="Z10" s="3"/>
      <c r="AA10" s="3"/>
      <c r="AB10" s="3"/>
      <c r="AC10" s="3"/>
      <c r="AD10" s="3"/>
      <c r="AE10" s="3" t="s">
        <v>64</v>
      </c>
      <c r="AF10" s="3"/>
      <c r="AG10" s="3"/>
      <c r="AH10" s="3"/>
      <c r="AI10" s="3"/>
      <c r="AJ10" s="3"/>
      <c r="AK10" s="3" t="s">
        <v>65</v>
      </c>
      <c r="AL10" s="3"/>
      <c r="AM10" s="3"/>
      <c r="AP10" s="35"/>
      <c r="AQ10" s="124" t="s">
        <v>66</v>
      </c>
      <c r="AR10" s="125" t="s">
        <v>67</v>
      </c>
      <c r="AS10" s="125" t="s">
        <v>68</v>
      </c>
      <c r="AT10" s="125" t="s">
        <v>69</v>
      </c>
    </row>
    <row r="11" spans="1:47" ht="59.25" customHeight="1" x14ac:dyDescent="0.3">
      <c r="A11" s="79" t="s">
        <v>54</v>
      </c>
      <c r="B11" s="79" t="s">
        <v>55</v>
      </c>
      <c r="C11" s="8" t="s">
        <v>34</v>
      </c>
      <c r="D11" s="8" t="s">
        <v>33</v>
      </c>
      <c r="E11" s="8" t="s">
        <v>18</v>
      </c>
      <c r="F11" s="29" t="s">
        <v>19</v>
      </c>
      <c r="G11" s="29" t="s">
        <v>21</v>
      </c>
      <c r="H11" s="68" t="s">
        <v>20</v>
      </c>
      <c r="I11" s="9" t="s">
        <v>12</v>
      </c>
      <c r="J11" s="9" t="s">
        <v>0</v>
      </c>
      <c r="K11" s="128" t="s">
        <v>82</v>
      </c>
      <c r="L11" s="156" t="s">
        <v>87</v>
      </c>
      <c r="M11" s="156" t="s">
        <v>88</v>
      </c>
      <c r="N11" s="156" t="s">
        <v>89</v>
      </c>
      <c r="O11" s="156" t="s">
        <v>90</v>
      </c>
      <c r="P11" s="156" t="s">
        <v>91</v>
      </c>
      <c r="Q11" s="157" t="s">
        <v>92</v>
      </c>
      <c r="R11" s="157" t="s">
        <v>93</v>
      </c>
      <c r="S11" s="158" t="s">
        <v>94</v>
      </c>
      <c r="T11" s="158" t="s">
        <v>95</v>
      </c>
      <c r="U11" s="159" t="s">
        <v>96</v>
      </c>
      <c r="V11" s="142" t="s">
        <v>85</v>
      </c>
      <c r="W11" s="142" t="s">
        <v>86</v>
      </c>
      <c r="Y11" s="8" t="s">
        <v>33</v>
      </c>
      <c r="Z11" s="171" t="s">
        <v>27</v>
      </c>
      <c r="AA11" s="171" t="s">
        <v>28</v>
      </c>
      <c r="AB11" s="171" t="s">
        <v>29</v>
      </c>
      <c r="AC11" s="172" t="s">
        <v>30</v>
      </c>
      <c r="AD11" s="190"/>
      <c r="AE11" s="157" t="s">
        <v>33</v>
      </c>
      <c r="AF11" s="171" t="s">
        <v>27</v>
      </c>
      <c r="AG11" s="171" t="s">
        <v>28</v>
      </c>
      <c r="AH11" s="171" t="s">
        <v>29</v>
      </c>
      <c r="AI11" s="178" t="s">
        <v>30</v>
      </c>
      <c r="AJ11" s="191"/>
      <c r="AK11" s="167" t="s">
        <v>33</v>
      </c>
      <c r="AL11" s="178" t="s">
        <v>27</v>
      </c>
      <c r="AM11" s="178" t="s">
        <v>28</v>
      </c>
      <c r="AN11" s="178" t="s">
        <v>29</v>
      </c>
      <c r="AO11" s="178" t="s">
        <v>30</v>
      </c>
      <c r="AP11" s="190"/>
      <c r="AQ11" s="8" t="s">
        <v>33</v>
      </c>
      <c r="AR11" s="172" t="s">
        <v>31</v>
      </c>
      <c r="AS11" s="189" t="s">
        <v>31</v>
      </c>
      <c r="AT11" s="189" t="s">
        <v>31</v>
      </c>
      <c r="AU11" s="181"/>
    </row>
    <row r="12" spans="1:47" x14ac:dyDescent="0.3">
      <c r="A12" s="106">
        <v>0</v>
      </c>
      <c r="B12" s="34">
        <f>F12</f>
        <v>0</v>
      </c>
      <c r="D12" s="8">
        <v>0</v>
      </c>
      <c r="E12" s="8">
        <v>268</v>
      </c>
      <c r="F12" s="8">
        <v>0</v>
      </c>
      <c r="G12" s="68">
        <v>0</v>
      </c>
      <c r="H12" s="69">
        <f>E13</f>
        <v>268</v>
      </c>
      <c r="I12" s="28">
        <f>F12/E12</f>
        <v>0</v>
      </c>
      <c r="J12" s="30">
        <f>1-I12</f>
        <v>1</v>
      </c>
      <c r="K12" s="134">
        <f>J12</f>
        <v>1</v>
      </c>
      <c r="L12" s="160">
        <f>(LN(K12))^2</f>
        <v>0</v>
      </c>
      <c r="M12" s="161">
        <f>E12-H12</f>
        <v>0</v>
      </c>
      <c r="N12" s="161">
        <f>E12*H12</f>
        <v>71824</v>
      </c>
      <c r="O12" s="162">
        <f>M12/N12</f>
        <v>0</v>
      </c>
      <c r="P12" s="162">
        <f>O12</f>
        <v>0</v>
      </c>
      <c r="Q12" s="163">
        <v>0</v>
      </c>
      <c r="R12" s="164">
        <f>-NORMSINV(2.5/100)</f>
        <v>1.9599639845400538</v>
      </c>
      <c r="S12" s="160">
        <f>R12*Q12</f>
        <v>0</v>
      </c>
      <c r="T12" s="165">
        <f>EXP(S12)</f>
        <v>1</v>
      </c>
      <c r="U12" s="165">
        <f>EXP(S12)</f>
        <v>1</v>
      </c>
      <c r="V12" s="143">
        <f>K12^T12</f>
        <v>1</v>
      </c>
      <c r="W12" s="143">
        <f>K12^U12</f>
        <v>1</v>
      </c>
      <c r="Y12" s="65"/>
      <c r="Z12" s="173"/>
      <c r="AA12" s="173"/>
      <c r="AB12" s="173"/>
      <c r="AC12" s="174"/>
      <c r="AD12" s="192"/>
      <c r="AE12" s="166"/>
      <c r="AF12" s="173"/>
      <c r="AG12" s="173"/>
      <c r="AH12" s="173"/>
      <c r="AI12" s="179"/>
      <c r="AJ12" s="193"/>
      <c r="AK12" s="168"/>
      <c r="AL12" s="179"/>
      <c r="AM12" s="179"/>
      <c r="AN12" s="179"/>
      <c r="AO12" s="179"/>
      <c r="AP12" s="192"/>
      <c r="AQ12" s="122"/>
      <c r="AR12" s="187"/>
      <c r="AS12" s="187"/>
      <c r="AT12" s="187"/>
      <c r="AU12" s="181"/>
    </row>
    <row r="13" spans="1:47" x14ac:dyDescent="0.3">
      <c r="A13" s="106">
        <v>3</v>
      </c>
      <c r="B13" s="16">
        <f>B12+F13</f>
        <v>45</v>
      </c>
      <c r="C13" s="58">
        <f>D12</f>
        <v>0</v>
      </c>
      <c r="D13" s="37">
        <v>3</v>
      </c>
      <c r="E13" s="11">
        <v>268</v>
      </c>
      <c r="F13" s="74">
        <f t="shared" ref="F13:F22" si="0">E13-H13-G13</f>
        <v>45</v>
      </c>
      <c r="G13" s="107">
        <f>A13-A12</f>
        <v>3</v>
      </c>
      <c r="H13" s="69">
        <f t="shared" ref="H13:H20" si="1">E14</f>
        <v>220</v>
      </c>
      <c r="I13" s="12">
        <f>F13/E13</f>
        <v>0.16791044776119404</v>
      </c>
      <c r="J13" s="30">
        <f>1-I13</f>
        <v>0.83208955223880599</v>
      </c>
      <c r="K13" s="130">
        <f>J13*K12</f>
        <v>0.83208955223880599</v>
      </c>
      <c r="L13" s="160">
        <f>(LN(K13))^2</f>
        <v>3.3788031078366476E-2</v>
      </c>
      <c r="M13" s="161">
        <f>E13-H13</f>
        <v>48</v>
      </c>
      <c r="N13" s="161">
        <f>E13*H13</f>
        <v>58960</v>
      </c>
      <c r="O13" s="162">
        <f>M13/N13</f>
        <v>8.1411126187245586E-4</v>
      </c>
      <c r="P13" s="162">
        <f>O13</f>
        <v>8.1411126187245586E-4</v>
      </c>
      <c r="Q13" s="163">
        <v>0</v>
      </c>
      <c r="R13" s="164">
        <f>-NORMSINV(2.5/100)</f>
        <v>1.9599639845400538</v>
      </c>
      <c r="S13" s="160">
        <f>R13*Q13</f>
        <v>0</v>
      </c>
      <c r="T13" s="165">
        <f>EXP(S13)</f>
        <v>1</v>
      </c>
      <c r="U13" s="165">
        <f>EXP(S13)</f>
        <v>1</v>
      </c>
      <c r="V13" s="144">
        <f>K13^T13</f>
        <v>0.83208955223880599</v>
      </c>
      <c r="W13" s="144">
        <f>K13^U13</f>
        <v>0.83208955223880599</v>
      </c>
      <c r="X13" s="15"/>
      <c r="Y13" s="13">
        <f t="shared" ref="Y13:Y22" si="2">D13</f>
        <v>3</v>
      </c>
      <c r="Z13" s="175">
        <f>K13*(D13-D12)</f>
        <v>2.4962686567164178</v>
      </c>
      <c r="AA13" s="175">
        <f>(K12-K13)*(D13-D12)/2</f>
        <v>0.25186567164179102</v>
      </c>
      <c r="AB13" s="176">
        <f>SUM(Z13:AA13)</f>
        <v>2.7481343283582089</v>
      </c>
      <c r="AC13" s="177">
        <f>AB13</f>
        <v>2.7481343283582089</v>
      </c>
      <c r="AD13" s="194"/>
      <c r="AE13" s="161">
        <f>D13</f>
        <v>3</v>
      </c>
      <c r="AF13" s="175">
        <f>V13*(D13-D12)</f>
        <v>2.4962686567164178</v>
      </c>
      <c r="AG13" s="175">
        <f>(V12-V13)*(D13-D12)/2</f>
        <v>0.25186567164179102</v>
      </c>
      <c r="AH13" s="176">
        <f>SUM(AF13:AG13)</f>
        <v>2.7481343283582089</v>
      </c>
      <c r="AI13" s="180">
        <f>AH13</f>
        <v>2.7481343283582089</v>
      </c>
      <c r="AJ13" s="195"/>
      <c r="AK13" s="169">
        <f>D13</f>
        <v>3</v>
      </c>
      <c r="AL13" s="185">
        <f>W13*(D13-D12)</f>
        <v>2.4962686567164178</v>
      </c>
      <c r="AM13" s="185">
        <f>(W12-W13)*(D13-D12)/2</f>
        <v>0.25186567164179102</v>
      </c>
      <c r="AN13" s="186">
        <f>SUM(AL13:AM13)</f>
        <v>2.7481343283582089</v>
      </c>
      <c r="AO13" s="180">
        <f>AN13</f>
        <v>2.7481343283582089</v>
      </c>
      <c r="AP13" s="194"/>
      <c r="AQ13" s="13">
        <f>D13</f>
        <v>3</v>
      </c>
      <c r="AR13" s="177">
        <f t="shared" ref="AR13:AR22" si="3">AC13-AC29</f>
        <v>7.7130610886090079E-2</v>
      </c>
      <c r="AS13" s="196">
        <f t="shared" ref="AS13:AS22" si="4">AO13-AI29</f>
        <v>7.7130610886090079E-2</v>
      </c>
      <c r="AT13" s="196">
        <f t="shared" ref="AT13:AT22" si="5">AI13-AO29</f>
        <v>7.7130610886090079E-2</v>
      </c>
      <c r="AU13" s="181"/>
    </row>
    <row r="14" spans="1:47" x14ac:dyDescent="0.3">
      <c r="A14" s="106">
        <v>5</v>
      </c>
      <c r="B14" s="16">
        <f t="shared" ref="B14:B22" si="6">B13+F14</f>
        <v>144</v>
      </c>
      <c r="C14" s="58">
        <f t="shared" ref="C14:C22" si="7">D13</f>
        <v>3</v>
      </c>
      <c r="D14" s="37">
        <v>6</v>
      </c>
      <c r="E14" s="11">
        <v>220</v>
      </c>
      <c r="F14" s="74">
        <f t="shared" si="0"/>
        <v>99</v>
      </c>
      <c r="G14" s="107">
        <f t="shared" ref="G14:G22" si="8">A14-A13</f>
        <v>2</v>
      </c>
      <c r="H14" s="69">
        <f t="shared" si="1"/>
        <v>119</v>
      </c>
      <c r="I14" s="12">
        <f t="shared" ref="I14:I22" si="9">F14/E14</f>
        <v>0.45</v>
      </c>
      <c r="J14" s="30">
        <f t="shared" ref="J14:J22" si="10">1-I14</f>
        <v>0.55000000000000004</v>
      </c>
      <c r="K14" s="130">
        <f>J14*K13</f>
        <v>0.45764925373134335</v>
      </c>
      <c r="L14" s="160">
        <f t="shared" ref="L14:L22" si="11">(LN(K14))^2</f>
        <v>0.61098017709516295</v>
      </c>
      <c r="M14" s="161">
        <f t="shared" ref="M14:M22" si="12">E14-H14</f>
        <v>101</v>
      </c>
      <c r="N14" s="161">
        <f t="shared" ref="N14:N22" si="13">E14*H14</f>
        <v>26180</v>
      </c>
      <c r="O14" s="162">
        <f t="shared" ref="O14:O22" si="14">M14/N14</f>
        <v>3.8579067990832695E-3</v>
      </c>
      <c r="P14" s="162">
        <f>P13+O14</f>
        <v>4.6720180609557257E-3</v>
      </c>
      <c r="Q14" s="163">
        <f>SQRT((1/L14)*P14)</f>
        <v>8.7445747894107306E-2</v>
      </c>
      <c r="R14" s="164">
        <f t="shared" ref="R14:R22" si="15">-NORMSINV(2.5/100)</f>
        <v>1.9599639845400538</v>
      </c>
      <c r="S14" s="160">
        <f t="shared" ref="S14:S22" si="16">R14*Q14</f>
        <v>0.17139051647361958</v>
      </c>
      <c r="T14" s="165">
        <f t="shared" ref="T14:T22" si="17">EXP(S14)</f>
        <v>1.1869541836885482</v>
      </c>
      <c r="U14" s="165">
        <f>EXP(-S14)</f>
        <v>0.84249250202095061</v>
      </c>
      <c r="V14" s="144">
        <f t="shared" ref="V14:V22" si="18">K14^T14</f>
        <v>0.39542847284066224</v>
      </c>
      <c r="W14" s="144">
        <f>K14^U14</f>
        <v>0.51760849380571261</v>
      </c>
      <c r="Y14" s="13">
        <f t="shared" si="2"/>
        <v>6</v>
      </c>
      <c r="Z14" s="175">
        <f t="shared" ref="Z14:Z22" si="19">K14*(D14-D13)</f>
        <v>1.3729477611940299</v>
      </c>
      <c r="AA14" s="175">
        <f t="shared" ref="AA14:AA22" si="20">(K13-K14)*(D14-D13)/2</f>
        <v>0.56166044776119395</v>
      </c>
      <c r="AB14" s="176">
        <f t="shared" ref="AB14:AB22" si="21">SUM(Z14:AA14)</f>
        <v>1.9346082089552239</v>
      </c>
      <c r="AC14" s="177">
        <f>AB14+AC13</f>
        <v>4.682742537313433</v>
      </c>
      <c r="AD14" s="181"/>
      <c r="AE14" s="161">
        <f t="shared" ref="AE14:AE22" si="22">D14</f>
        <v>6</v>
      </c>
      <c r="AF14" s="175">
        <f t="shared" ref="AF14:AF22" si="23">V14*(D14-D13)</f>
        <v>1.1862854185219867</v>
      </c>
      <c r="AG14" s="175">
        <f t="shared" ref="AG14:AG22" si="24">(V13-V14)*(D14-D13)/2</f>
        <v>0.65499161909721559</v>
      </c>
      <c r="AH14" s="176">
        <f t="shared" ref="AH14:AH22" si="25">SUM(AF14:AG14)</f>
        <v>1.8412770376192023</v>
      </c>
      <c r="AI14" s="180">
        <f>AH14+AI13</f>
        <v>4.5894113659774112</v>
      </c>
      <c r="AJ14" s="197"/>
      <c r="AK14" s="169">
        <f t="shared" ref="AK14:AK22" si="26">D14</f>
        <v>6</v>
      </c>
      <c r="AL14" s="185">
        <f t="shared" ref="AL14:AL22" si="27">W14*(D14-D13)</f>
        <v>1.5528254814171378</v>
      </c>
      <c r="AM14" s="185">
        <f t="shared" ref="AM14:AM22" si="28">(W13-W14)*(D14-D13)/2</f>
        <v>0.47172158764964006</v>
      </c>
      <c r="AN14" s="186">
        <f t="shared" ref="AN14:AN22" si="29">SUM(AL14:AM14)</f>
        <v>2.0245470690667777</v>
      </c>
      <c r="AO14" s="180">
        <f>AN14+AO13</f>
        <v>4.7726813974249866</v>
      </c>
      <c r="AP14" s="194"/>
      <c r="AQ14" s="13">
        <f t="shared" ref="AQ14:AQ22" si="30">D14</f>
        <v>6</v>
      </c>
      <c r="AR14" s="177">
        <f t="shared" si="3"/>
        <v>0.13212772461683642</v>
      </c>
      <c r="AS14" s="196">
        <f t="shared" si="4"/>
        <v>0.32584630867592335</v>
      </c>
      <c r="AT14" s="196">
        <f t="shared" si="5"/>
        <v>-6.018237927551251E-2</v>
      </c>
      <c r="AU14" s="181"/>
    </row>
    <row r="15" spans="1:47" x14ac:dyDescent="0.3">
      <c r="A15" s="106">
        <v>8</v>
      </c>
      <c r="B15" s="16">
        <f t="shared" si="6"/>
        <v>205</v>
      </c>
      <c r="C15" s="58">
        <f t="shared" si="7"/>
        <v>6</v>
      </c>
      <c r="D15" s="37">
        <v>9</v>
      </c>
      <c r="E15" s="11">
        <v>119</v>
      </c>
      <c r="F15" s="74">
        <f t="shared" si="0"/>
        <v>61</v>
      </c>
      <c r="G15" s="107">
        <f t="shared" si="8"/>
        <v>3</v>
      </c>
      <c r="H15" s="69">
        <f t="shared" si="1"/>
        <v>55</v>
      </c>
      <c r="I15" s="12">
        <f t="shared" si="9"/>
        <v>0.51260504201680668</v>
      </c>
      <c r="J15" s="30">
        <f t="shared" si="10"/>
        <v>0.48739495798319332</v>
      </c>
      <c r="K15" s="130">
        <f t="shared" ref="K15:K22" si="31">J15*K14</f>
        <v>0.22305593879342786</v>
      </c>
      <c r="L15" s="160">
        <f t="shared" si="11"/>
        <v>2.2509981877986185</v>
      </c>
      <c r="M15" s="161">
        <f t="shared" si="12"/>
        <v>64</v>
      </c>
      <c r="N15" s="161">
        <f t="shared" si="13"/>
        <v>6545</v>
      </c>
      <c r="O15" s="162">
        <f t="shared" si="14"/>
        <v>9.7784568372803662E-3</v>
      </c>
      <c r="P15" s="162">
        <f t="shared" ref="P15:P22" si="32">P14+O15</f>
        <v>1.4450474898236091E-2</v>
      </c>
      <c r="Q15" s="163">
        <f t="shared" ref="Q15:Q22" si="33">SQRT((1/L15)*P15)</f>
        <v>8.0122314679239429E-2</v>
      </c>
      <c r="R15" s="164">
        <f t="shared" si="15"/>
        <v>1.9599639845400538</v>
      </c>
      <c r="S15" s="160">
        <f t="shared" si="16"/>
        <v>0.15703685112929416</v>
      </c>
      <c r="T15" s="165">
        <f t="shared" si="17"/>
        <v>1.1700387303549953</v>
      </c>
      <c r="U15" s="165">
        <f t="shared" ref="U15:U22" si="34">EXP(-S15)</f>
        <v>0.85467256258824476</v>
      </c>
      <c r="V15" s="144">
        <f t="shared" si="18"/>
        <v>0.17282990806782961</v>
      </c>
      <c r="W15" s="144">
        <f t="shared" ref="W15:W22" si="35">K15^U15</f>
        <v>0.2774004394511484</v>
      </c>
      <c r="Y15" s="13">
        <f t="shared" si="2"/>
        <v>9</v>
      </c>
      <c r="Z15" s="175">
        <f t="shared" si="19"/>
        <v>0.66916781638028355</v>
      </c>
      <c r="AA15" s="175">
        <f t="shared" si="20"/>
        <v>0.35188997240687325</v>
      </c>
      <c r="AB15" s="176">
        <f t="shared" si="21"/>
        <v>1.0210577887871568</v>
      </c>
      <c r="AC15" s="177">
        <f t="shared" ref="AC15:AC22" si="36">AB15+AC14</f>
        <v>5.7038003261005894</v>
      </c>
      <c r="AD15" s="181"/>
      <c r="AE15" s="161">
        <f t="shared" si="22"/>
        <v>9</v>
      </c>
      <c r="AF15" s="175">
        <f t="shared" si="23"/>
        <v>0.51848972420348882</v>
      </c>
      <c r="AG15" s="175">
        <f t="shared" si="24"/>
        <v>0.33389784715924897</v>
      </c>
      <c r="AH15" s="176">
        <f t="shared" si="25"/>
        <v>0.85238757136273779</v>
      </c>
      <c r="AI15" s="180">
        <f t="shared" ref="AI15:AI22" si="37">AH15+AI14</f>
        <v>5.441798937340149</v>
      </c>
      <c r="AJ15" s="197"/>
      <c r="AK15" s="169">
        <f t="shared" si="26"/>
        <v>9</v>
      </c>
      <c r="AL15" s="185">
        <f t="shared" si="27"/>
        <v>0.83220131835344513</v>
      </c>
      <c r="AM15" s="185">
        <f t="shared" si="28"/>
        <v>0.36031208153184635</v>
      </c>
      <c r="AN15" s="186">
        <f t="shared" si="29"/>
        <v>1.1925133998852915</v>
      </c>
      <c r="AO15" s="180">
        <f t="shared" ref="AO15:AO22" si="38">AN15+AO14</f>
        <v>5.9651947973102786</v>
      </c>
      <c r="AP15" s="194"/>
      <c r="AQ15" s="13">
        <f t="shared" si="30"/>
        <v>9</v>
      </c>
      <c r="AR15" s="177">
        <f t="shared" si="3"/>
        <v>0.21267026656904342</v>
      </c>
      <c r="AS15" s="196">
        <f t="shared" si="4"/>
        <v>0.74987318019777138</v>
      </c>
      <c r="AT15" s="196">
        <f t="shared" si="5"/>
        <v>-0.32646344736466038</v>
      </c>
      <c r="AU15" s="181"/>
    </row>
    <row r="16" spans="1:47" x14ac:dyDescent="0.3">
      <c r="A16" s="106">
        <v>8</v>
      </c>
      <c r="B16" s="16">
        <f t="shared" si="6"/>
        <v>215</v>
      </c>
      <c r="C16" s="58">
        <f t="shared" si="7"/>
        <v>9</v>
      </c>
      <c r="D16" s="37">
        <v>12</v>
      </c>
      <c r="E16" s="11">
        <v>55</v>
      </c>
      <c r="F16" s="74">
        <f t="shared" si="0"/>
        <v>10</v>
      </c>
      <c r="G16" s="107">
        <f t="shared" si="8"/>
        <v>0</v>
      </c>
      <c r="H16" s="69">
        <f t="shared" si="1"/>
        <v>45</v>
      </c>
      <c r="I16" s="12">
        <f t="shared" si="9"/>
        <v>0.18181818181818182</v>
      </c>
      <c r="J16" s="30">
        <f t="shared" si="10"/>
        <v>0.81818181818181812</v>
      </c>
      <c r="K16" s="130">
        <f t="shared" si="31"/>
        <v>0.18250031355825916</v>
      </c>
      <c r="L16" s="160">
        <f t="shared" si="11"/>
        <v>2.8934125254214509</v>
      </c>
      <c r="M16" s="161">
        <f t="shared" si="12"/>
        <v>10</v>
      </c>
      <c r="N16" s="161">
        <f t="shared" si="13"/>
        <v>2475</v>
      </c>
      <c r="O16" s="162">
        <f t="shared" si="14"/>
        <v>4.0404040404040404E-3</v>
      </c>
      <c r="P16" s="162">
        <f t="shared" si="32"/>
        <v>1.8490878938640133E-2</v>
      </c>
      <c r="Q16" s="163">
        <f t="shared" si="33"/>
        <v>7.994174040906947E-2</v>
      </c>
      <c r="R16" s="164">
        <f t="shared" si="15"/>
        <v>1.9599639845400538</v>
      </c>
      <c r="S16" s="160">
        <f t="shared" si="16"/>
        <v>0.15668293206322642</v>
      </c>
      <c r="T16" s="165">
        <f t="shared" si="17"/>
        <v>1.1696247046104089</v>
      </c>
      <c r="U16" s="165">
        <f t="shared" si="34"/>
        <v>0.85497510103729435</v>
      </c>
      <c r="V16" s="144">
        <f t="shared" si="18"/>
        <v>0.13675892359018649</v>
      </c>
      <c r="W16" s="144">
        <f t="shared" si="35"/>
        <v>0.23356017101011878</v>
      </c>
      <c r="Y16" s="13">
        <f t="shared" si="2"/>
        <v>12</v>
      </c>
      <c r="Z16" s="175">
        <f t="shared" si="19"/>
        <v>0.5475009406747775</v>
      </c>
      <c r="AA16" s="175">
        <f t="shared" si="20"/>
        <v>6.0833437852753053E-2</v>
      </c>
      <c r="AB16" s="176">
        <f t="shared" si="21"/>
        <v>0.60833437852753058</v>
      </c>
      <c r="AC16" s="177">
        <f t="shared" si="36"/>
        <v>6.3121347046281198</v>
      </c>
      <c r="AD16" s="181"/>
      <c r="AE16" s="161">
        <f t="shared" si="22"/>
        <v>12</v>
      </c>
      <c r="AF16" s="175">
        <f t="shared" si="23"/>
        <v>0.41027677077055946</v>
      </c>
      <c r="AG16" s="175">
        <f t="shared" si="24"/>
        <v>5.410647671646468E-2</v>
      </c>
      <c r="AH16" s="176">
        <f t="shared" si="25"/>
        <v>0.46438324748702414</v>
      </c>
      <c r="AI16" s="180">
        <f t="shared" si="37"/>
        <v>5.9061821848271734</v>
      </c>
      <c r="AJ16" s="197"/>
      <c r="AK16" s="169">
        <f t="shared" si="26"/>
        <v>12</v>
      </c>
      <c r="AL16" s="185">
        <f t="shared" si="27"/>
        <v>0.70068051303035639</v>
      </c>
      <c r="AM16" s="185">
        <f t="shared" si="28"/>
        <v>6.5760402661544426E-2</v>
      </c>
      <c r="AN16" s="186">
        <f t="shared" si="29"/>
        <v>0.76644091569190076</v>
      </c>
      <c r="AO16" s="180">
        <f t="shared" si="38"/>
        <v>6.7316357130021789</v>
      </c>
      <c r="AP16" s="194"/>
      <c r="AQ16" s="13">
        <f t="shared" si="30"/>
        <v>12</v>
      </c>
      <c r="AR16" s="177">
        <f t="shared" si="3"/>
        <v>0.50476664180213238</v>
      </c>
      <c r="AS16" s="196">
        <f t="shared" si="4"/>
        <v>1.3068218381029624</v>
      </c>
      <c r="AT16" s="196">
        <f t="shared" si="5"/>
        <v>-0.31263785860792659</v>
      </c>
      <c r="AU16" s="188"/>
    </row>
    <row r="17" spans="1:47" x14ac:dyDescent="0.3">
      <c r="A17" s="106">
        <v>8</v>
      </c>
      <c r="B17" s="16">
        <f t="shared" si="6"/>
        <v>220</v>
      </c>
      <c r="C17" s="58">
        <f t="shared" si="7"/>
        <v>12</v>
      </c>
      <c r="D17" s="37">
        <v>15</v>
      </c>
      <c r="E17" s="11">
        <v>45</v>
      </c>
      <c r="F17" s="74">
        <f t="shared" si="0"/>
        <v>5</v>
      </c>
      <c r="G17" s="107">
        <f t="shared" si="8"/>
        <v>0</v>
      </c>
      <c r="H17" s="69">
        <f t="shared" si="1"/>
        <v>40</v>
      </c>
      <c r="I17" s="12">
        <f t="shared" si="9"/>
        <v>0.1111111111111111</v>
      </c>
      <c r="J17" s="30">
        <f t="shared" si="10"/>
        <v>0.88888888888888884</v>
      </c>
      <c r="K17" s="130">
        <f t="shared" si="31"/>
        <v>0.16222250094067481</v>
      </c>
      <c r="L17" s="160">
        <f t="shared" si="11"/>
        <v>3.307984054271556</v>
      </c>
      <c r="M17" s="161">
        <f t="shared" si="12"/>
        <v>5</v>
      </c>
      <c r="N17" s="161">
        <f t="shared" si="13"/>
        <v>1800</v>
      </c>
      <c r="O17" s="162">
        <f t="shared" si="14"/>
        <v>2.7777777777777779E-3</v>
      </c>
      <c r="P17" s="162">
        <f t="shared" si="32"/>
        <v>2.1268656716417911E-2</v>
      </c>
      <c r="Q17" s="163">
        <f t="shared" si="33"/>
        <v>8.018411258050713E-2</v>
      </c>
      <c r="R17" s="164">
        <f t="shared" si="15"/>
        <v>1.9599639845400538</v>
      </c>
      <c r="S17" s="160">
        <f t="shared" si="16"/>
        <v>0.15715797279009902</v>
      </c>
      <c r="T17" s="165">
        <f t="shared" si="17"/>
        <v>1.1701804559720697</v>
      </c>
      <c r="U17" s="165">
        <f t="shared" si="34"/>
        <v>0.85456904949698498</v>
      </c>
      <c r="V17" s="144">
        <f t="shared" si="18"/>
        <v>0.11903849790823838</v>
      </c>
      <c r="W17" s="144">
        <f t="shared" si="35"/>
        <v>0.21134179276453813</v>
      </c>
      <c r="Y17" s="13">
        <f t="shared" si="2"/>
        <v>15</v>
      </c>
      <c r="Z17" s="175">
        <f t="shared" si="19"/>
        <v>0.48666750282202442</v>
      </c>
      <c r="AA17" s="175">
        <f t="shared" si="20"/>
        <v>3.0416718926376526E-2</v>
      </c>
      <c r="AB17" s="176">
        <f t="shared" si="21"/>
        <v>0.51708422174840096</v>
      </c>
      <c r="AC17" s="177">
        <f t="shared" si="36"/>
        <v>6.8292189263765204</v>
      </c>
      <c r="AD17" s="181"/>
      <c r="AE17" s="161">
        <f t="shared" si="22"/>
        <v>15</v>
      </c>
      <c r="AF17" s="175">
        <f t="shared" si="23"/>
        <v>0.35711549372471513</v>
      </c>
      <c r="AG17" s="175">
        <f t="shared" si="24"/>
        <v>2.6580638522922161E-2</v>
      </c>
      <c r="AH17" s="176">
        <f t="shared" si="25"/>
        <v>0.38369613224763727</v>
      </c>
      <c r="AI17" s="180">
        <f t="shared" si="37"/>
        <v>6.2898783170748107</v>
      </c>
      <c r="AJ17" s="197"/>
      <c r="AK17" s="169">
        <f t="shared" si="26"/>
        <v>15</v>
      </c>
      <c r="AL17" s="185">
        <f t="shared" si="27"/>
        <v>0.63402537829361438</v>
      </c>
      <c r="AM17" s="185">
        <f t="shared" si="28"/>
        <v>3.3327567368370975E-2</v>
      </c>
      <c r="AN17" s="186">
        <f t="shared" si="29"/>
        <v>0.66735294566198533</v>
      </c>
      <c r="AO17" s="180">
        <f t="shared" si="38"/>
        <v>7.3989886586641642</v>
      </c>
      <c r="AP17" s="194"/>
      <c r="AQ17" s="13">
        <f t="shared" si="30"/>
        <v>15</v>
      </c>
      <c r="AR17" s="177">
        <f t="shared" si="3"/>
        <v>0.86724561749547302</v>
      </c>
      <c r="AS17" s="196">
        <f t="shared" si="4"/>
        <v>1.8939517970665287</v>
      </c>
      <c r="AT17" s="196">
        <f t="shared" si="5"/>
        <v>-0.19385378188364299</v>
      </c>
      <c r="AU17" s="188"/>
    </row>
    <row r="18" spans="1:47" x14ac:dyDescent="0.3">
      <c r="A18" s="106">
        <v>8</v>
      </c>
      <c r="B18" s="16">
        <f t="shared" si="6"/>
        <v>225</v>
      </c>
      <c r="C18" s="58">
        <f t="shared" si="7"/>
        <v>15</v>
      </c>
      <c r="D18" s="37">
        <v>18</v>
      </c>
      <c r="E18" s="11">
        <v>40</v>
      </c>
      <c r="F18" s="74">
        <f t="shared" si="0"/>
        <v>5</v>
      </c>
      <c r="G18" s="107">
        <f t="shared" si="8"/>
        <v>0</v>
      </c>
      <c r="H18" s="69">
        <f t="shared" si="1"/>
        <v>35</v>
      </c>
      <c r="I18" s="12">
        <f t="shared" si="9"/>
        <v>0.125</v>
      </c>
      <c r="J18" s="30">
        <f t="shared" si="10"/>
        <v>0.875</v>
      </c>
      <c r="K18" s="130">
        <f t="shared" si="31"/>
        <v>0.14194468832309046</v>
      </c>
      <c r="L18" s="160">
        <f t="shared" si="11"/>
        <v>3.8115448551181896</v>
      </c>
      <c r="M18" s="161">
        <f t="shared" si="12"/>
        <v>5</v>
      </c>
      <c r="N18" s="161">
        <f t="shared" si="13"/>
        <v>1400</v>
      </c>
      <c r="O18" s="162">
        <f t="shared" si="14"/>
        <v>3.5714285714285713E-3</v>
      </c>
      <c r="P18" s="162">
        <f t="shared" si="32"/>
        <v>2.4840085287846484E-2</v>
      </c>
      <c r="Q18" s="163">
        <f t="shared" si="33"/>
        <v>8.0728340287991043E-2</v>
      </c>
      <c r="R18" s="164">
        <f t="shared" si="15"/>
        <v>1.9599639845400538</v>
      </c>
      <c r="S18" s="160">
        <f t="shared" si="16"/>
        <v>0.15822463949615628</v>
      </c>
      <c r="T18" s="165">
        <f t="shared" si="17"/>
        <v>1.1714293144439998</v>
      </c>
      <c r="U18" s="165">
        <f t="shared" si="34"/>
        <v>0.85365799512592355</v>
      </c>
      <c r="V18" s="144">
        <f t="shared" si="18"/>
        <v>0.10157048165856315</v>
      </c>
      <c r="W18" s="144">
        <f t="shared" si="35"/>
        <v>0.18888598257634492</v>
      </c>
      <c r="Y18" s="13">
        <f t="shared" si="2"/>
        <v>18</v>
      </c>
      <c r="Z18" s="175">
        <f t="shared" si="19"/>
        <v>0.42583406496927134</v>
      </c>
      <c r="AA18" s="175">
        <f t="shared" si="20"/>
        <v>3.0416718926376526E-2</v>
      </c>
      <c r="AB18" s="176">
        <f t="shared" si="21"/>
        <v>0.45625078389564788</v>
      </c>
      <c r="AC18" s="177">
        <f t="shared" si="36"/>
        <v>7.2854697102721682</v>
      </c>
      <c r="AD18" s="181"/>
      <c r="AE18" s="161">
        <f t="shared" si="22"/>
        <v>18</v>
      </c>
      <c r="AF18" s="175">
        <f t="shared" si="23"/>
        <v>0.30471144497568947</v>
      </c>
      <c r="AG18" s="175">
        <f t="shared" si="24"/>
        <v>2.6202024374512842E-2</v>
      </c>
      <c r="AH18" s="176">
        <f t="shared" si="25"/>
        <v>0.33091346935020233</v>
      </c>
      <c r="AI18" s="180">
        <f t="shared" si="37"/>
        <v>6.6207917864250128</v>
      </c>
      <c r="AJ18" s="197"/>
      <c r="AK18" s="169">
        <f t="shared" si="26"/>
        <v>18</v>
      </c>
      <c r="AL18" s="185">
        <f t="shared" si="27"/>
        <v>0.56665794772903477</v>
      </c>
      <c r="AM18" s="185">
        <f t="shared" si="28"/>
        <v>3.3683715282289806E-2</v>
      </c>
      <c r="AN18" s="186">
        <f t="shared" si="29"/>
        <v>0.60034166301132452</v>
      </c>
      <c r="AO18" s="180">
        <f t="shared" si="38"/>
        <v>7.9993303216754885</v>
      </c>
      <c r="AP18" s="194"/>
      <c r="AQ18" s="13">
        <f t="shared" si="30"/>
        <v>18</v>
      </c>
      <c r="AR18" s="177">
        <f t="shared" si="3"/>
        <v>1.198562869225416</v>
      </c>
      <c r="AS18" s="196">
        <f t="shared" si="4"/>
        <v>2.4357838727327357</v>
      </c>
      <c r="AT18" s="196">
        <f t="shared" si="5"/>
        <v>-9.3710655761652717E-2</v>
      </c>
      <c r="AU18" s="188" t="s">
        <v>70</v>
      </c>
    </row>
    <row r="19" spans="1:47" x14ac:dyDescent="0.3">
      <c r="A19" s="106">
        <v>12</v>
      </c>
      <c r="B19" s="16">
        <f t="shared" si="6"/>
        <v>232</v>
      </c>
      <c r="C19" s="58">
        <f t="shared" si="7"/>
        <v>18</v>
      </c>
      <c r="D19" s="37">
        <v>21</v>
      </c>
      <c r="E19" s="11">
        <v>35</v>
      </c>
      <c r="F19" s="74">
        <f t="shared" si="0"/>
        <v>7</v>
      </c>
      <c r="G19" s="107">
        <f t="shared" si="8"/>
        <v>4</v>
      </c>
      <c r="H19" s="69">
        <f t="shared" si="1"/>
        <v>24</v>
      </c>
      <c r="I19" s="12">
        <f t="shared" si="9"/>
        <v>0.2</v>
      </c>
      <c r="J19" s="30">
        <f t="shared" si="10"/>
        <v>0.8</v>
      </c>
      <c r="K19" s="130">
        <f t="shared" si="31"/>
        <v>0.11355575065847237</v>
      </c>
      <c r="L19" s="160">
        <f t="shared" si="11"/>
        <v>4.7326321611749025</v>
      </c>
      <c r="M19" s="161">
        <f t="shared" si="12"/>
        <v>11</v>
      </c>
      <c r="N19" s="161">
        <f t="shared" si="13"/>
        <v>840</v>
      </c>
      <c r="O19" s="162">
        <f t="shared" si="14"/>
        <v>1.3095238095238096E-2</v>
      </c>
      <c r="P19" s="162">
        <f t="shared" si="32"/>
        <v>3.7935323383084578E-2</v>
      </c>
      <c r="Q19" s="163">
        <f t="shared" si="33"/>
        <v>8.9530398995969721E-2</v>
      </c>
      <c r="R19" s="164">
        <f t="shared" si="15"/>
        <v>1.9599639845400538</v>
      </c>
      <c r="S19" s="160">
        <f t="shared" si="16"/>
        <v>0.17547635755360164</v>
      </c>
      <c r="T19" s="165">
        <f t="shared" si="17"/>
        <v>1.1918138109240266</v>
      </c>
      <c r="U19" s="165">
        <f t="shared" si="34"/>
        <v>0.83905723430465096</v>
      </c>
      <c r="V19" s="144">
        <f t="shared" si="18"/>
        <v>7.48143997252671E-2</v>
      </c>
      <c r="W19" s="144">
        <f t="shared" si="35"/>
        <v>0.16116338767805091</v>
      </c>
      <c r="Y19" s="13">
        <f t="shared" si="2"/>
        <v>21</v>
      </c>
      <c r="Z19" s="175">
        <f t="shared" si="19"/>
        <v>0.34066725197541714</v>
      </c>
      <c r="AA19" s="175">
        <f t="shared" si="20"/>
        <v>4.2583406496927129E-2</v>
      </c>
      <c r="AB19" s="176">
        <f t="shared" si="21"/>
        <v>0.3832506584723443</v>
      </c>
      <c r="AC19" s="177">
        <f t="shared" si="36"/>
        <v>7.6687203687445127</v>
      </c>
      <c r="AD19" s="181"/>
      <c r="AE19" s="161">
        <f t="shared" si="22"/>
        <v>21</v>
      </c>
      <c r="AF19" s="175">
        <f t="shared" si="23"/>
        <v>0.2244431991758013</v>
      </c>
      <c r="AG19" s="175">
        <f t="shared" si="24"/>
        <v>4.0134122899944079E-2</v>
      </c>
      <c r="AH19" s="176">
        <f t="shared" si="25"/>
        <v>0.26457732207574536</v>
      </c>
      <c r="AI19" s="180">
        <f t="shared" si="37"/>
        <v>6.8853691085007585</v>
      </c>
      <c r="AJ19" s="197"/>
      <c r="AK19" s="169">
        <f t="shared" si="26"/>
        <v>21</v>
      </c>
      <c r="AL19" s="185">
        <f t="shared" si="27"/>
        <v>0.48349016303415271</v>
      </c>
      <c r="AM19" s="185">
        <f t="shared" si="28"/>
        <v>4.1583892347441018E-2</v>
      </c>
      <c r="AN19" s="186">
        <f t="shared" si="29"/>
        <v>0.52507405538159369</v>
      </c>
      <c r="AO19" s="180">
        <f t="shared" si="38"/>
        <v>8.524404377057083</v>
      </c>
      <c r="AP19" s="194"/>
      <c r="AQ19" s="13">
        <f t="shared" si="30"/>
        <v>21</v>
      </c>
      <c r="AR19" s="177">
        <f t="shared" si="3"/>
        <v>1.472496687052768</v>
      </c>
      <c r="AS19" s="196">
        <f t="shared" si="4"/>
        <v>2.9126179603647504</v>
      </c>
      <c r="AT19" s="196">
        <f t="shared" si="5"/>
        <v>-3.9800568269806824E-2</v>
      </c>
      <c r="AU19" s="198"/>
    </row>
    <row r="20" spans="1:47" x14ac:dyDescent="0.3">
      <c r="A20" s="106">
        <v>18</v>
      </c>
      <c r="B20" s="16">
        <f t="shared" si="6"/>
        <v>232</v>
      </c>
      <c r="C20" s="58">
        <f t="shared" si="7"/>
        <v>21</v>
      </c>
      <c r="D20" s="37">
        <v>24</v>
      </c>
      <c r="E20" s="11">
        <v>24</v>
      </c>
      <c r="F20" s="74">
        <f t="shared" si="0"/>
        <v>0</v>
      </c>
      <c r="G20" s="107">
        <f t="shared" si="8"/>
        <v>6</v>
      </c>
      <c r="H20" s="69">
        <f t="shared" si="1"/>
        <v>18</v>
      </c>
      <c r="I20" s="12">
        <f t="shared" si="9"/>
        <v>0</v>
      </c>
      <c r="J20" s="30">
        <f t="shared" si="10"/>
        <v>1</v>
      </c>
      <c r="K20" s="130">
        <f t="shared" si="31"/>
        <v>0.11355575065847237</v>
      </c>
      <c r="L20" s="160">
        <f t="shared" si="11"/>
        <v>4.7326321611749025</v>
      </c>
      <c r="M20" s="161">
        <f t="shared" si="12"/>
        <v>6</v>
      </c>
      <c r="N20" s="161">
        <f t="shared" si="13"/>
        <v>432</v>
      </c>
      <c r="O20" s="162">
        <f t="shared" si="14"/>
        <v>1.3888888888888888E-2</v>
      </c>
      <c r="P20" s="162">
        <f t="shared" si="32"/>
        <v>5.1824212271973466E-2</v>
      </c>
      <c r="Q20" s="163">
        <f t="shared" si="33"/>
        <v>0.10464415596470229</v>
      </c>
      <c r="R20" s="164">
        <f t="shared" si="15"/>
        <v>1.9599639845400538</v>
      </c>
      <c r="S20" s="160">
        <f t="shared" si="16"/>
        <v>0.20509877688340875</v>
      </c>
      <c r="T20" s="165">
        <f t="shared" si="17"/>
        <v>1.2276463220520009</v>
      </c>
      <c r="U20" s="165">
        <f t="shared" si="34"/>
        <v>0.81456685206249635</v>
      </c>
      <c r="V20" s="144">
        <f t="shared" si="18"/>
        <v>6.9203963188378514E-2</v>
      </c>
      <c r="W20" s="144">
        <f t="shared" si="35"/>
        <v>0.1699826819760788</v>
      </c>
      <c r="Y20" s="13">
        <f t="shared" si="2"/>
        <v>24</v>
      </c>
      <c r="Z20" s="175">
        <f t="shared" si="19"/>
        <v>0.34066725197541714</v>
      </c>
      <c r="AA20" s="175">
        <f t="shared" si="20"/>
        <v>0</v>
      </c>
      <c r="AB20" s="176">
        <f t="shared" si="21"/>
        <v>0.34066725197541714</v>
      </c>
      <c r="AC20" s="177">
        <f t="shared" si="36"/>
        <v>8.009387620719929</v>
      </c>
      <c r="AD20" s="181"/>
      <c r="AE20" s="161">
        <f t="shared" si="22"/>
        <v>24</v>
      </c>
      <c r="AF20" s="175">
        <f t="shared" si="23"/>
        <v>0.20761188956513554</v>
      </c>
      <c r="AG20" s="175">
        <f t="shared" si="24"/>
        <v>8.4156548053328784E-3</v>
      </c>
      <c r="AH20" s="176">
        <f t="shared" si="25"/>
        <v>0.21602754437046842</v>
      </c>
      <c r="AI20" s="180">
        <f t="shared" si="37"/>
        <v>7.1013966528712267</v>
      </c>
      <c r="AJ20" s="197"/>
      <c r="AK20" s="169">
        <f t="shared" si="26"/>
        <v>24</v>
      </c>
      <c r="AL20" s="185">
        <f t="shared" si="27"/>
        <v>0.50994804592823639</v>
      </c>
      <c r="AM20" s="185">
        <f t="shared" si="28"/>
        <v>-1.3228941447041828E-2</v>
      </c>
      <c r="AN20" s="186">
        <f t="shared" si="29"/>
        <v>0.49671910448119455</v>
      </c>
      <c r="AO20" s="180">
        <f t="shared" si="38"/>
        <v>9.021123481538277</v>
      </c>
      <c r="AP20" s="194"/>
      <c r="AQ20" s="13">
        <f t="shared" si="30"/>
        <v>24</v>
      </c>
      <c r="AR20" s="177">
        <f t="shared" si="3"/>
        <v>1.711655444143549</v>
      </c>
      <c r="AS20" s="196">
        <f t="shared" si="4"/>
        <v>3.3659538011040686</v>
      </c>
      <c r="AT20" s="196">
        <f t="shared" si="5"/>
        <v>-2.4149906146900157E-2</v>
      </c>
      <c r="AU20" s="188"/>
    </row>
    <row r="21" spans="1:47" x14ac:dyDescent="0.3">
      <c r="A21" s="106">
        <v>26</v>
      </c>
      <c r="B21" s="16">
        <f t="shared" si="6"/>
        <v>234</v>
      </c>
      <c r="C21" s="58">
        <f t="shared" si="7"/>
        <v>24</v>
      </c>
      <c r="D21" s="37">
        <v>27</v>
      </c>
      <c r="E21" s="11">
        <v>18</v>
      </c>
      <c r="F21" s="74">
        <f t="shared" si="0"/>
        <v>2</v>
      </c>
      <c r="G21" s="107">
        <f t="shared" si="8"/>
        <v>8</v>
      </c>
      <c r="H21" s="69">
        <f>E22</f>
        <v>8</v>
      </c>
      <c r="I21" s="12">
        <f t="shared" si="9"/>
        <v>0.1111111111111111</v>
      </c>
      <c r="J21" s="30">
        <f t="shared" si="10"/>
        <v>0.88888888888888884</v>
      </c>
      <c r="K21" s="130">
        <f t="shared" si="31"/>
        <v>0.10093844502975322</v>
      </c>
      <c r="L21" s="160">
        <f t="shared" si="11"/>
        <v>5.2589698922812227</v>
      </c>
      <c r="M21" s="161">
        <f t="shared" si="12"/>
        <v>10</v>
      </c>
      <c r="N21" s="161">
        <f t="shared" si="13"/>
        <v>144</v>
      </c>
      <c r="O21" s="162">
        <f t="shared" si="14"/>
        <v>6.9444444444444448E-2</v>
      </c>
      <c r="P21" s="162">
        <f t="shared" si="32"/>
        <v>0.12126865671641791</v>
      </c>
      <c r="Q21" s="163">
        <f t="shared" si="33"/>
        <v>0.15185319755461055</v>
      </c>
      <c r="R21" s="164">
        <f t="shared" si="15"/>
        <v>1.9599639845400538</v>
      </c>
      <c r="S21" s="160">
        <f t="shared" si="16"/>
        <v>0.29762679814428245</v>
      </c>
      <c r="T21" s="165">
        <f t="shared" si="17"/>
        <v>1.3466591184047902</v>
      </c>
      <c r="U21" s="165">
        <f t="shared" si="34"/>
        <v>0.74257841968542737</v>
      </c>
      <c r="V21" s="144">
        <f t="shared" si="18"/>
        <v>4.5583089016567123E-2</v>
      </c>
      <c r="W21" s="144">
        <f t="shared" si="35"/>
        <v>0.18215199468678558</v>
      </c>
      <c r="Y21" s="13">
        <f t="shared" si="2"/>
        <v>27</v>
      </c>
      <c r="Z21" s="175">
        <f t="shared" si="19"/>
        <v>0.30281533508925962</v>
      </c>
      <c r="AA21" s="175">
        <f t="shared" si="20"/>
        <v>1.8925958443078733E-2</v>
      </c>
      <c r="AB21" s="176">
        <f t="shared" si="21"/>
        <v>0.32174129353233838</v>
      </c>
      <c r="AC21" s="177">
        <f t="shared" si="36"/>
        <v>8.3311289142522682</v>
      </c>
      <c r="AD21" s="181"/>
      <c r="AE21" s="161">
        <f t="shared" si="22"/>
        <v>27</v>
      </c>
      <c r="AF21" s="175">
        <f t="shared" si="23"/>
        <v>0.13674926704970136</v>
      </c>
      <c r="AG21" s="175">
        <f t="shared" si="24"/>
        <v>3.5431311257717091E-2</v>
      </c>
      <c r="AH21" s="176">
        <f t="shared" si="25"/>
        <v>0.17218057830741845</v>
      </c>
      <c r="AI21" s="180">
        <f t="shared" si="37"/>
        <v>7.2735772311786455</v>
      </c>
      <c r="AJ21" s="197"/>
      <c r="AK21" s="169">
        <f t="shared" si="26"/>
        <v>27</v>
      </c>
      <c r="AL21" s="185">
        <f t="shared" si="27"/>
        <v>0.54645598406035678</v>
      </c>
      <c r="AM21" s="185">
        <f t="shared" si="28"/>
        <v>-1.825396906606018E-2</v>
      </c>
      <c r="AN21" s="186">
        <f t="shared" si="29"/>
        <v>0.52820201499429664</v>
      </c>
      <c r="AO21" s="180">
        <f t="shared" si="38"/>
        <v>9.5493254965325729</v>
      </c>
      <c r="AP21" s="194"/>
      <c r="AQ21" s="13">
        <f t="shared" si="30"/>
        <v>27</v>
      </c>
      <c r="AR21" s="177">
        <f t="shared" si="3"/>
        <v>1.9396965885516089</v>
      </c>
      <c r="AS21" s="196">
        <f t="shared" si="4"/>
        <v>3.8715113090315221</v>
      </c>
      <c r="AT21" s="196">
        <f t="shared" si="5"/>
        <v>-0.15592696946405393</v>
      </c>
      <c r="AU21" s="188"/>
    </row>
    <row r="22" spans="1:47" x14ac:dyDescent="0.3">
      <c r="A22" s="106">
        <v>29</v>
      </c>
      <c r="B22" s="16">
        <f t="shared" si="6"/>
        <v>234</v>
      </c>
      <c r="C22" s="58">
        <f t="shared" si="7"/>
        <v>27</v>
      </c>
      <c r="D22" s="37">
        <v>30</v>
      </c>
      <c r="E22" s="11">
        <v>8</v>
      </c>
      <c r="F22" s="74">
        <f t="shared" si="0"/>
        <v>0</v>
      </c>
      <c r="G22" s="107">
        <f t="shared" si="8"/>
        <v>3</v>
      </c>
      <c r="H22" s="75">
        <v>5</v>
      </c>
      <c r="I22" s="12">
        <f t="shared" si="9"/>
        <v>0</v>
      </c>
      <c r="J22" s="30">
        <f t="shared" si="10"/>
        <v>1</v>
      </c>
      <c r="K22" s="130">
        <f t="shared" si="31"/>
        <v>0.10093844502975322</v>
      </c>
      <c r="L22" s="160">
        <f t="shared" si="11"/>
        <v>5.2589698922812227</v>
      </c>
      <c r="M22" s="161">
        <f t="shared" si="12"/>
        <v>3</v>
      </c>
      <c r="N22" s="161">
        <f t="shared" si="13"/>
        <v>40</v>
      </c>
      <c r="O22" s="162">
        <f t="shared" si="14"/>
        <v>7.4999999999999997E-2</v>
      </c>
      <c r="P22" s="162">
        <f t="shared" si="32"/>
        <v>0.19626865671641791</v>
      </c>
      <c r="Q22" s="163">
        <f t="shared" si="33"/>
        <v>0.19318576980223218</v>
      </c>
      <c r="R22" s="164">
        <f t="shared" si="15"/>
        <v>1.9599639845400538</v>
      </c>
      <c r="S22" s="160">
        <f t="shared" si="16"/>
        <v>0.3786371511380206</v>
      </c>
      <c r="T22" s="165">
        <f t="shared" si="17"/>
        <v>1.4602930739211957</v>
      </c>
      <c r="U22" s="165">
        <f t="shared" si="34"/>
        <v>0.68479404433165503</v>
      </c>
      <c r="V22" s="144">
        <f t="shared" si="18"/>
        <v>3.512616731779012E-2</v>
      </c>
      <c r="W22" s="144">
        <f t="shared" si="35"/>
        <v>0.20796195816828014</v>
      </c>
      <c r="Y22" s="13">
        <f t="shared" si="2"/>
        <v>30</v>
      </c>
      <c r="Z22" s="175">
        <f t="shared" si="19"/>
        <v>0.30281533508925962</v>
      </c>
      <c r="AA22" s="175">
        <f t="shared" si="20"/>
        <v>0</v>
      </c>
      <c r="AB22" s="176">
        <f t="shared" si="21"/>
        <v>0.30281533508925962</v>
      </c>
      <c r="AC22" s="177">
        <f t="shared" si="36"/>
        <v>8.6339442493415284</v>
      </c>
      <c r="AD22" s="181"/>
      <c r="AE22" s="161">
        <f t="shared" si="22"/>
        <v>30</v>
      </c>
      <c r="AF22" s="175">
        <f t="shared" si="23"/>
        <v>0.10537850195337037</v>
      </c>
      <c r="AG22" s="175">
        <f t="shared" si="24"/>
        <v>1.5685382548165504E-2</v>
      </c>
      <c r="AH22" s="176">
        <f t="shared" si="25"/>
        <v>0.12106388450153588</v>
      </c>
      <c r="AI22" s="180">
        <f t="shared" si="37"/>
        <v>7.394641115680181</v>
      </c>
      <c r="AJ22" s="197"/>
      <c r="AK22" s="169">
        <f t="shared" si="26"/>
        <v>30</v>
      </c>
      <c r="AL22" s="185">
        <f t="shared" si="27"/>
        <v>0.62388587450484045</v>
      </c>
      <c r="AM22" s="185">
        <f t="shared" si="28"/>
        <v>-3.8714945222241837E-2</v>
      </c>
      <c r="AN22" s="186">
        <f t="shared" si="29"/>
        <v>0.58517092928259862</v>
      </c>
      <c r="AO22" s="180">
        <f t="shared" si="38"/>
        <v>10.134496425815172</v>
      </c>
      <c r="AP22" s="194"/>
      <c r="AQ22" s="13">
        <f t="shared" si="30"/>
        <v>30</v>
      </c>
      <c r="AR22" s="177">
        <f t="shared" si="3"/>
        <v>2.1488117745165898</v>
      </c>
      <c r="AS22" s="196" t="e">
        <f t="shared" si="4"/>
        <v>#DIV/0!</v>
      </c>
      <c r="AT22" s="196" t="e">
        <f t="shared" si="5"/>
        <v>#DIV/0!</v>
      </c>
      <c r="AU22" s="188"/>
    </row>
    <row r="23" spans="1:47" ht="10" customHeight="1" x14ac:dyDescent="0.3">
      <c r="D23" s="16"/>
      <c r="E23" s="16"/>
      <c r="F23" s="17"/>
      <c r="G23" s="17"/>
      <c r="H23" s="16"/>
      <c r="I23" s="18"/>
      <c r="J23" s="19"/>
      <c r="K23" s="19"/>
      <c r="L23" s="149"/>
      <c r="M23" s="150"/>
      <c r="N23" s="150"/>
      <c r="O23" s="150"/>
      <c r="P23" s="150"/>
      <c r="Q23" s="149"/>
      <c r="R23" s="151"/>
      <c r="S23" s="151"/>
      <c r="T23" s="151"/>
      <c r="U23" s="151"/>
      <c r="V23" s="170"/>
      <c r="W23" s="170"/>
      <c r="Z23" s="170"/>
      <c r="AA23" s="181"/>
      <c r="AB23" s="181"/>
      <c r="AC23" s="181"/>
      <c r="AD23" s="181"/>
      <c r="AF23" s="181"/>
      <c r="AG23" s="181"/>
      <c r="AH23" s="181"/>
      <c r="AI23" s="182"/>
      <c r="AJ23" s="182"/>
      <c r="AK23" s="35"/>
      <c r="AL23" s="182"/>
      <c r="AM23" s="182"/>
      <c r="AN23" s="182"/>
      <c r="AO23" s="182"/>
      <c r="AP23" s="182"/>
      <c r="AQ23" s="181"/>
      <c r="AR23" s="181"/>
      <c r="AS23" s="181"/>
      <c r="AT23" s="181"/>
      <c r="AU23" s="181"/>
    </row>
    <row r="24" spans="1:47" x14ac:dyDescent="0.3">
      <c r="D24" s="21"/>
      <c r="E24" s="22" t="s">
        <v>3</v>
      </c>
      <c r="F24" s="38">
        <f>SUM(F13:F22)</f>
        <v>234</v>
      </c>
      <c r="G24" s="38">
        <f>SUM(G13:G22)</f>
        <v>29</v>
      </c>
      <c r="H24" s="38">
        <f>H22</f>
        <v>5</v>
      </c>
      <c r="I24" s="18"/>
      <c r="J24" s="146" t="s">
        <v>83</v>
      </c>
      <c r="K24" s="147">
        <f>1-K22</f>
        <v>0.89906155497024676</v>
      </c>
      <c r="L24" s="152" t="s">
        <v>84</v>
      </c>
      <c r="M24" s="149"/>
      <c r="N24" s="149"/>
      <c r="O24" s="150"/>
      <c r="P24" s="150"/>
      <c r="Q24" s="149"/>
      <c r="R24" s="151"/>
      <c r="S24" s="151"/>
      <c r="T24" s="151"/>
      <c r="U24" s="151"/>
      <c r="V24" s="170"/>
      <c r="W24" s="170"/>
      <c r="Z24" s="170"/>
      <c r="AA24" s="181"/>
      <c r="AB24" s="181"/>
      <c r="AC24" s="181"/>
      <c r="AD24" s="181"/>
      <c r="AF24" s="181"/>
      <c r="AG24" s="181"/>
      <c r="AH24" s="181"/>
      <c r="AI24" s="182"/>
      <c r="AJ24" s="182"/>
      <c r="AK24" s="35"/>
      <c r="AL24" s="182"/>
      <c r="AM24" s="182"/>
      <c r="AN24" s="182"/>
      <c r="AO24" s="182"/>
      <c r="AP24" s="182"/>
      <c r="AQ24" s="181"/>
      <c r="AR24" s="181"/>
      <c r="AS24" s="181"/>
      <c r="AT24" s="181"/>
      <c r="AU24" s="181"/>
    </row>
    <row r="25" spans="1:47" x14ac:dyDescent="0.3">
      <c r="D25" s="21"/>
      <c r="F25" s="252">
        <f>F24/E12</f>
        <v>0.87313432835820892</v>
      </c>
      <c r="G25" s="253">
        <f>G24/E12</f>
        <v>0.10820895522388059</v>
      </c>
      <c r="H25" s="254">
        <f>H24/E12</f>
        <v>1.8656716417910446E-2</v>
      </c>
      <c r="I25" s="18"/>
      <c r="J25" s="18"/>
      <c r="K25" s="18"/>
      <c r="L25" s="153"/>
      <c r="M25" s="153"/>
      <c r="N25" s="153"/>
      <c r="O25" s="153"/>
      <c r="P25" s="153"/>
      <c r="Q25" s="153"/>
      <c r="R25" s="151"/>
      <c r="S25" s="151"/>
      <c r="T25" s="151"/>
      <c r="U25" s="151"/>
      <c r="V25" s="170"/>
      <c r="W25" s="170"/>
      <c r="Z25" s="170"/>
      <c r="AA25" s="181"/>
      <c r="AB25" s="181"/>
      <c r="AC25" s="181"/>
      <c r="AD25" s="182"/>
      <c r="AE25" s="35"/>
      <c r="AF25" s="182"/>
      <c r="AG25" s="182"/>
      <c r="AH25" s="182"/>
      <c r="AI25" s="182"/>
      <c r="AJ25" s="182"/>
      <c r="AK25" s="35"/>
      <c r="AL25" s="182"/>
      <c r="AM25" s="182"/>
      <c r="AN25" s="182"/>
      <c r="AO25" s="182"/>
      <c r="AP25" s="182"/>
      <c r="AQ25" s="181"/>
      <c r="AR25" s="181"/>
      <c r="AS25" s="181"/>
      <c r="AT25" s="181"/>
      <c r="AU25" s="181"/>
    </row>
    <row r="26" spans="1:47" x14ac:dyDescent="0.3">
      <c r="C26" s="3" t="s">
        <v>53</v>
      </c>
      <c r="E26" s="7"/>
      <c r="F26" s="4"/>
      <c r="L26" s="154"/>
      <c r="M26" s="154"/>
      <c r="N26" s="154"/>
      <c r="O26" s="154"/>
      <c r="P26" s="154"/>
      <c r="Q26" s="155"/>
      <c r="R26" s="151"/>
      <c r="S26" s="151"/>
      <c r="T26" s="151"/>
      <c r="U26" s="151"/>
      <c r="V26" s="170"/>
      <c r="W26" s="170"/>
      <c r="Y26" s="3" t="s">
        <v>63</v>
      </c>
      <c r="Z26" s="183"/>
      <c r="AA26" s="183"/>
      <c r="AB26" s="183"/>
      <c r="AC26" s="183"/>
      <c r="AD26" s="183"/>
      <c r="AE26" s="3" t="s">
        <v>64</v>
      </c>
      <c r="AF26" s="183"/>
      <c r="AG26" s="183"/>
      <c r="AH26" s="183"/>
      <c r="AI26" s="184"/>
      <c r="AJ26" s="184"/>
      <c r="AK26" s="123" t="s">
        <v>65</v>
      </c>
      <c r="AL26" s="184"/>
      <c r="AM26" s="184"/>
      <c r="AN26" s="182"/>
      <c r="AO26" s="182"/>
      <c r="AP26" s="182"/>
      <c r="AQ26" s="181"/>
      <c r="AR26" s="199"/>
      <c r="AS26" s="200"/>
      <c r="AT26" s="200"/>
      <c r="AU26" s="181"/>
    </row>
    <row r="27" spans="1:47" ht="54" x14ac:dyDescent="0.3">
      <c r="A27" s="79" t="s">
        <v>54</v>
      </c>
      <c r="B27" s="79" t="s">
        <v>55</v>
      </c>
      <c r="C27" s="8" t="s">
        <v>34</v>
      </c>
      <c r="D27" s="8" t="s">
        <v>33</v>
      </c>
      <c r="E27" s="8" t="s">
        <v>18</v>
      </c>
      <c r="F27" s="29" t="s">
        <v>19</v>
      </c>
      <c r="G27" s="29" t="s">
        <v>21</v>
      </c>
      <c r="H27" s="68" t="s">
        <v>20</v>
      </c>
      <c r="I27" s="9" t="s">
        <v>12</v>
      </c>
      <c r="J27" s="9" t="s">
        <v>0</v>
      </c>
      <c r="K27" s="128" t="s">
        <v>82</v>
      </c>
      <c r="L27" s="156" t="s">
        <v>87</v>
      </c>
      <c r="M27" s="156" t="s">
        <v>88</v>
      </c>
      <c r="N27" s="156" t="s">
        <v>89</v>
      </c>
      <c r="O27" s="156" t="s">
        <v>90</v>
      </c>
      <c r="P27" s="156" t="s">
        <v>91</v>
      </c>
      <c r="Q27" s="157" t="s">
        <v>92</v>
      </c>
      <c r="R27" s="157" t="s">
        <v>93</v>
      </c>
      <c r="S27" s="158" t="s">
        <v>94</v>
      </c>
      <c r="T27" s="158" t="s">
        <v>95</v>
      </c>
      <c r="U27" s="159" t="s">
        <v>96</v>
      </c>
      <c r="V27" s="142" t="s">
        <v>85</v>
      </c>
      <c r="W27" s="142" t="s">
        <v>86</v>
      </c>
      <c r="Y27" s="8" t="s">
        <v>33</v>
      </c>
      <c r="Z27" s="171" t="s">
        <v>27</v>
      </c>
      <c r="AA27" s="171" t="s">
        <v>28</v>
      </c>
      <c r="AB27" s="171" t="s">
        <v>29</v>
      </c>
      <c r="AC27" s="172" t="s">
        <v>30</v>
      </c>
      <c r="AD27" s="190"/>
      <c r="AE27" s="157" t="s">
        <v>33</v>
      </c>
      <c r="AF27" s="171" t="s">
        <v>27</v>
      </c>
      <c r="AG27" s="171" t="s">
        <v>28</v>
      </c>
      <c r="AH27" s="171" t="s">
        <v>29</v>
      </c>
      <c r="AI27" s="178" t="s">
        <v>30</v>
      </c>
      <c r="AJ27" s="191"/>
      <c r="AK27" s="167" t="s">
        <v>33</v>
      </c>
      <c r="AL27" s="178" t="s">
        <v>27</v>
      </c>
      <c r="AM27" s="178" t="s">
        <v>28</v>
      </c>
      <c r="AN27" s="178" t="s">
        <v>29</v>
      </c>
      <c r="AO27" s="178" t="s">
        <v>30</v>
      </c>
      <c r="AP27" s="190"/>
      <c r="AQ27" s="181"/>
      <c r="AR27" s="181"/>
      <c r="AS27" s="181"/>
      <c r="AT27" s="181"/>
      <c r="AU27" s="181"/>
    </row>
    <row r="28" spans="1:47" x14ac:dyDescent="0.3">
      <c r="A28" s="106">
        <v>0</v>
      </c>
      <c r="B28" s="34">
        <f>F28</f>
        <v>0</v>
      </c>
      <c r="D28" s="8">
        <v>0</v>
      </c>
      <c r="E28" s="8">
        <v>269</v>
      </c>
      <c r="F28" s="8">
        <v>0</v>
      </c>
      <c r="G28" s="68">
        <v>0</v>
      </c>
      <c r="H28" s="69">
        <f>E29</f>
        <v>269</v>
      </c>
      <c r="I28" s="28">
        <f>F28/E28</f>
        <v>0</v>
      </c>
      <c r="J28" s="30">
        <f>1-I28</f>
        <v>1</v>
      </c>
      <c r="K28" s="134">
        <f>J28</f>
        <v>1</v>
      </c>
      <c r="L28" s="160">
        <f>(LN(K28))^2</f>
        <v>0</v>
      </c>
      <c r="M28" s="161">
        <f>E28-H28</f>
        <v>0</v>
      </c>
      <c r="N28" s="161">
        <f>E28*H28</f>
        <v>72361</v>
      </c>
      <c r="O28" s="162">
        <f>M28/N28</f>
        <v>0</v>
      </c>
      <c r="P28" s="162">
        <f>O28</f>
        <v>0</v>
      </c>
      <c r="Q28" s="163">
        <v>0</v>
      </c>
      <c r="R28" s="164">
        <f>-NORMSINV(2.5/100)</f>
        <v>1.9599639845400538</v>
      </c>
      <c r="S28" s="160">
        <f>R28*Q28</f>
        <v>0</v>
      </c>
      <c r="T28" s="165">
        <f>EXP(S28)</f>
        <v>1</v>
      </c>
      <c r="U28" s="165">
        <f>EXP(S28)</f>
        <v>1</v>
      </c>
      <c r="V28" s="143">
        <f>K28^T28</f>
        <v>1</v>
      </c>
      <c r="W28" s="143">
        <f>K28^U28</f>
        <v>1</v>
      </c>
      <c r="Y28" s="65"/>
      <c r="Z28" s="174"/>
      <c r="AA28" s="174"/>
      <c r="AB28" s="174"/>
      <c r="AC28" s="174"/>
      <c r="AD28" s="192"/>
      <c r="AE28" s="166"/>
      <c r="AF28" s="173"/>
      <c r="AG28" s="173"/>
      <c r="AH28" s="173"/>
      <c r="AI28" s="179"/>
      <c r="AJ28" s="193"/>
      <c r="AK28" s="168"/>
      <c r="AL28" s="179"/>
      <c r="AM28" s="179"/>
      <c r="AN28" s="179"/>
      <c r="AO28" s="179"/>
      <c r="AP28" s="192"/>
      <c r="AQ28" s="181"/>
      <c r="AR28" s="181"/>
      <c r="AS28" s="181"/>
      <c r="AT28" s="181"/>
      <c r="AU28" s="181"/>
    </row>
    <row r="29" spans="1:47" x14ac:dyDescent="0.3">
      <c r="A29" s="106">
        <v>15</v>
      </c>
      <c r="B29" s="16">
        <f>B28+F29</f>
        <v>59</v>
      </c>
      <c r="C29" s="58">
        <f>D28</f>
        <v>0</v>
      </c>
      <c r="D29" s="37">
        <v>3</v>
      </c>
      <c r="E29" s="11">
        <v>269</v>
      </c>
      <c r="F29" s="74">
        <f>E29-H29-G29</f>
        <v>59</v>
      </c>
      <c r="G29" s="107">
        <f>A29-A28</f>
        <v>15</v>
      </c>
      <c r="H29" s="69">
        <f t="shared" ref="H29:H37" si="39">E30</f>
        <v>195</v>
      </c>
      <c r="I29" s="12">
        <f>F29/E29</f>
        <v>0.21933085501858737</v>
      </c>
      <c r="J29" s="30">
        <f>1-I29</f>
        <v>0.7806691449814126</v>
      </c>
      <c r="K29" s="130">
        <f>J29*K28</f>
        <v>0.7806691449814126</v>
      </c>
      <c r="L29" s="160">
        <f>(LN(K29))^2</f>
        <v>6.1307665982354174E-2</v>
      </c>
      <c r="M29" s="161">
        <f>E29-H29</f>
        <v>74</v>
      </c>
      <c r="N29" s="161">
        <f>E29*H29</f>
        <v>52455</v>
      </c>
      <c r="O29" s="162">
        <f>M29/N29</f>
        <v>1.4107330092460204E-3</v>
      </c>
      <c r="P29" s="162">
        <f>O29</f>
        <v>1.4107330092460204E-3</v>
      </c>
      <c r="Q29" s="163">
        <v>0</v>
      </c>
      <c r="R29" s="164">
        <f>-NORMSINV(2.5/100)</f>
        <v>1.9599639845400538</v>
      </c>
      <c r="S29" s="160">
        <f>R29*Q29</f>
        <v>0</v>
      </c>
      <c r="T29" s="165">
        <f t="shared" ref="T29:T38" si="40">EXP(S29)</f>
        <v>1</v>
      </c>
      <c r="U29" s="165">
        <f>EXP(S29)</f>
        <v>1</v>
      </c>
      <c r="V29" s="144">
        <f>K29^T29</f>
        <v>0.7806691449814126</v>
      </c>
      <c r="W29" s="144">
        <f>K29^U29</f>
        <v>0.7806691449814126</v>
      </c>
      <c r="Y29" s="13">
        <f t="shared" ref="Y29:Y38" si="41">D29</f>
        <v>3</v>
      </c>
      <c r="Z29" s="175">
        <f>K29*(D29-D28)</f>
        <v>2.3420074349442377</v>
      </c>
      <c r="AA29" s="175">
        <f>(K28-K29)*(D29-D28)/2</f>
        <v>0.3289962825278811</v>
      </c>
      <c r="AB29" s="176">
        <f>SUM(Z29:AA29)</f>
        <v>2.6710037174721188</v>
      </c>
      <c r="AC29" s="177">
        <f>AB29</f>
        <v>2.6710037174721188</v>
      </c>
      <c r="AD29" s="194"/>
      <c r="AE29" s="161">
        <f>D29</f>
        <v>3</v>
      </c>
      <c r="AF29" s="175">
        <f>V29*(D29-D28)</f>
        <v>2.3420074349442377</v>
      </c>
      <c r="AG29" s="175">
        <f>(V28-V29)*(D29-D28)/2</f>
        <v>0.3289962825278811</v>
      </c>
      <c r="AH29" s="176">
        <f>SUM(AF29:AG29)</f>
        <v>2.6710037174721188</v>
      </c>
      <c r="AI29" s="180">
        <f>AH29</f>
        <v>2.6710037174721188</v>
      </c>
      <c r="AJ29" s="195"/>
      <c r="AK29" s="169">
        <f>D29</f>
        <v>3</v>
      </c>
      <c r="AL29" s="185">
        <f>W29*(D29-D28)</f>
        <v>2.3420074349442377</v>
      </c>
      <c r="AM29" s="185">
        <f>(W28-W29)*(D29-D28)/2</f>
        <v>0.3289962825278811</v>
      </c>
      <c r="AN29" s="186">
        <f>SUM(AL29:AM29)</f>
        <v>2.6710037174721188</v>
      </c>
      <c r="AO29" s="180">
        <f>AN29</f>
        <v>2.6710037174721188</v>
      </c>
      <c r="AP29" s="194"/>
      <c r="AQ29" s="181"/>
      <c r="AR29" s="181"/>
      <c r="AS29" s="181"/>
      <c r="AT29" s="181"/>
      <c r="AU29" s="181"/>
    </row>
    <row r="30" spans="1:47" x14ac:dyDescent="0.3">
      <c r="A30" s="106">
        <v>23</v>
      </c>
      <c r="B30" s="16">
        <f t="shared" ref="B30:B38" si="42">B29+F30</f>
        <v>136</v>
      </c>
      <c r="C30" s="58">
        <f t="shared" ref="C30:C38" si="43">D29</f>
        <v>3</v>
      </c>
      <c r="D30" s="37">
        <v>6</v>
      </c>
      <c r="E30" s="11">
        <v>195</v>
      </c>
      <c r="F30" s="74">
        <f t="shared" ref="F30:F38" si="44">E30-H30-G30</f>
        <v>77</v>
      </c>
      <c r="G30" s="107">
        <f t="shared" ref="G30:G38" si="45">A30-A29</f>
        <v>8</v>
      </c>
      <c r="H30" s="69">
        <f t="shared" si="39"/>
        <v>110</v>
      </c>
      <c r="I30" s="12">
        <f t="shared" ref="I30:I38" si="46">F30/E30</f>
        <v>0.39487179487179486</v>
      </c>
      <c r="J30" s="30">
        <f t="shared" ref="J30:J38" si="47">1-I30</f>
        <v>0.6051282051282052</v>
      </c>
      <c r="K30" s="130">
        <f>J30*K29</f>
        <v>0.47240491850157279</v>
      </c>
      <c r="L30" s="160">
        <f t="shared" ref="L30:L38" si="48">(LN(K30))^2</f>
        <v>0.56237818106988258</v>
      </c>
      <c r="M30" s="161">
        <f t="shared" ref="M30:M38" si="49">E30-H30</f>
        <v>85</v>
      </c>
      <c r="N30" s="161">
        <f t="shared" ref="N30:N38" si="50">E30*H30</f>
        <v>21450</v>
      </c>
      <c r="O30" s="162">
        <f t="shared" ref="O30:O38" si="51">M30/N30</f>
        <v>3.9627039627039631E-3</v>
      </c>
      <c r="P30" s="162">
        <f>P29+O30</f>
        <v>5.3734369719499837E-3</v>
      </c>
      <c r="Q30" s="163">
        <f>SQRT((1/L30)*P30)</f>
        <v>9.7748893105000595E-2</v>
      </c>
      <c r="R30" s="164">
        <f t="shared" ref="R30:R38" si="52">-NORMSINV(2.5/100)</f>
        <v>1.9599639845400538</v>
      </c>
      <c r="S30" s="160">
        <f t="shared" ref="S30:S38" si="53">R30*Q30</f>
        <v>0.19158431001445675</v>
      </c>
      <c r="T30" s="165">
        <f t="shared" si="40"/>
        <v>1.2111669423379363</v>
      </c>
      <c r="U30" s="165">
        <f>EXP(-S30)</f>
        <v>0.82565001160755169</v>
      </c>
      <c r="V30" s="144">
        <f t="shared" ref="V30:V38" si="54">K30^T30</f>
        <v>0.4032184358698836</v>
      </c>
      <c r="W30" s="144">
        <f>K30^U30</f>
        <v>0.53839087353912418</v>
      </c>
      <c r="Y30" s="13">
        <f t="shared" si="41"/>
        <v>6</v>
      </c>
      <c r="Z30" s="175">
        <f t="shared" ref="Z30:Z38" si="55">K30*(D30-D29)</f>
        <v>1.4172147555047183</v>
      </c>
      <c r="AA30" s="175">
        <f t="shared" ref="AA30:AA38" si="56">(K29-K30)*(D30-D29)/2</f>
        <v>0.46239633971975969</v>
      </c>
      <c r="AB30" s="176">
        <f t="shared" ref="AB30:AB38" si="57">SUM(Z30:AA30)</f>
        <v>1.879611095224478</v>
      </c>
      <c r="AC30" s="177">
        <f>AB30+AC29</f>
        <v>4.5506148126965966</v>
      </c>
      <c r="AD30" s="194"/>
      <c r="AE30" s="161">
        <f t="shared" ref="AE30:AE38" si="58">D30</f>
        <v>6</v>
      </c>
      <c r="AF30" s="175">
        <f t="shared" ref="AF30:AF38" si="59">V30*(D30-D29)</f>
        <v>1.2096553076096508</v>
      </c>
      <c r="AG30" s="175">
        <f t="shared" ref="AG30:AG38" si="60">(V29-V30)*(D30-D29)/2</f>
        <v>0.56617606366729345</v>
      </c>
      <c r="AH30" s="176">
        <f t="shared" ref="AH30:AH38" si="61">SUM(AF30:AG30)</f>
        <v>1.7758313712769442</v>
      </c>
      <c r="AI30" s="180">
        <f>AH30+AI29</f>
        <v>4.4468350887490633</v>
      </c>
      <c r="AJ30" s="195"/>
      <c r="AK30" s="169">
        <f t="shared" ref="AK30:AK38" si="62">D30</f>
        <v>6</v>
      </c>
      <c r="AL30" s="185">
        <f t="shared" ref="AL30:AL38" si="63">W30*(D30-D29)</f>
        <v>1.6151726206173724</v>
      </c>
      <c r="AM30" s="185">
        <f t="shared" ref="AM30:AM38" si="64">(W29-W30)*(D30-D29)/2</f>
        <v>0.36341740716343263</v>
      </c>
      <c r="AN30" s="186">
        <f t="shared" ref="AN30:AN38" si="65">SUM(AL30:AM30)</f>
        <v>1.9785900277808051</v>
      </c>
      <c r="AO30" s="180">
        <f>AN30+AO29</f>
        <v>4.6495937452529237</v>
      </c>
      <c r="AP30" s="194"/>
      <c r="AQ30" s="181"/>
      <c r="AR30" s="181"/>
      <c r="AS30" s="181"/>
      <c r="AT30" s="181"/>
      <c r="AU30" s="181"/>
    </row>
    <row r="31" spans="1:47" x14ac:dyDescent="0.3">
      <c r="A31" s="106">
        <v>26</v>
      </c>
      <c r="B31" s="16">
        <f t="shared" si="42"/>
        <v>210</v>
      </c>
      <c r="C31" s="58">
        <f t="shared" si="43"/>
        <v>6</v>
      </c>
      <c r="D31" s="37">
        <v>9</v>
      </c>
      <c r="E31" s="11">
        <v>110</v>
      </c>
      <c r="F31" s="74">
        <f t="shared" si="44"/>
        <v>74</v>
      </c>
      <c r="G31" s="107">
        <f t="shared" si="45"/>
        <v>3</v>
      </c>
      <c r="H31" s="69">
        <f t="shared" si="39"/>
        <v>33</v>
      </c>
      <c r="I31" s="12">
        <f t="shared" si="46"/>
        <v>0.67272727272727273</v>
      </c>
      <c r="J31" s="30">
        <f t="shared" si="47"/>
        <v>0.32727272727272727</v>
      </c>
      <c r="K31" s="130">
        <f t="shared" ref="K31:K38" si="66">J31*K30</f>
        <v>0.15460524605506018</v>
      </c>
      <c r="L31" s="160">
        <f t="shared" si="48"/>
        <v>3.4852417196798129</v>
      </c>
      <c r="M31" s="161">
        <f t="shared" si="49"/>
        <v>77</v>
      </c>
      <c r="N31" s="161">
        <f t="shared" si="50"/>
        <v>3630</v>
      </c>
      <c r="O31" s="162">
        <f t="shared" si="51"/>
        <v>2.1212121212121213E-2</v>
      </c>
      <c r="P31" s="162">
        <f t="shared" ref="P31:P38" si="67">P30+O31</f>
        <v>2.6585558184071198E-2</v>
      </c>
      <c r="Q31" s="163">
        <f t="shared" ref="Q31:Q38" si="68">SQRT((1/L31)*P31)</f>
        <v>8.7338642920603116E-2</v>
      </c>
      <c r="R31" s="164">
        <f t="shared" si="52"/>
        <v>1.9599639845400538</v>
      </c>
      <c r="S31" s="160">
        <f t="shared" si="53"/>
        <v>0.17118059458298623</v>
      </c>
      <c r="T31" s="165">
        <f t="shared" si="40"/>
        <v>1.186705042173257</v>
      </c>
      <c r="U31" s="165">
        <f t="shared" ref="U31:U38" si="69">EXP(-S31)</f>
        <v>0.84266937820426113</v>
      </c>
      <c r="V31" s="144">
        <f t="shared" si="54"/>
        <v>0.10910591637241217</v>
      </c>
      <c r="W31" s="144">
        <f t="shared" ref="W31:W38" si="70">K31^U31</f>
        <v>0.20738821942879948</v>
      </c>
      <c r="Y31" s="13">
        <f t="shared" si="41"/>
        <v>9</v>
      </c>
      <c r="Z31" s="175">
        <f t="shared" si="55"/>
        <v>0.46381573816518051</v>
      </c>
      <c r="AA31" s="175">
        <f t="shared" si="56"/>
        <v>0.47669950866976896</v>
      </c>
      <c r="AB31" s="176">
        <f t="shared" si="57"/>
        <v>0.94051524683494947</v>
      </c>
      <c r="AC31" s="177">
        <f t="shared" ref="AC31:AC38" si="71">AB31+AC30</f>
        <v>5.491130059531546</v>
      </c>
      <c r="AD31" s="194"/>
      <c r="AE31" s="161">
        <f t="shared" si="58"/>
        <v>9</v>
      </c>
      <c r="AF31" s="175">
        <f t="shared" si="59"/>
        <v>0.32731774911723649</v>
      </c>
      <c r="AG31" s="175">
        <f t="shared" si="60"/>
        <v>0.44116877924620712</v>
      </c>
      <c r="AH31" s="176">
        <f t="shared" si="61"/>
        <v>0.76848652836344367</v>
      </c>
      <c r="AI31" s="180">
        <f t="shared" ref="AI31:AI38" si="72">AH31+AI30</f>
        <v>5.2153216171125072</v>
      </c>
      <c r="AJ31" s="195"/>
      <c r="AK31" s="169">
        <f t="shared" si="62"/>
        <v>9</v>
      </c>
      <c r="AL31" s="185">
        <f t="shared" si="63"/>
        <v>0.62216465828639844</v>
      </c>
      <c r="AM31" s="185">
        <f t="shared" si="64"/>
        <v>0.49650398116548705</v>
      </c>
      <c r="AN31" s="186">
        <f t="shared" si="65"/>
        <v>1.1186686394518854</v>
      </c>
      <c r="AO31" s="180">
        <f t="shared" ref="AO31:AO38" si="73">AN31+AO30</f>
        <v>5.7682623847048093</v>
      </c>
      <c r="AP31" s="194"/>
      <c r="AQ31" s="181"/>
      <c r="AR31" s="181"/>
      <c r="AS31" s="181"/>
      <c r="AT31" s="181"/>
      <c r="AU31" s="181"/>
    </row>
    <row r="32" spans="1:47" x14ac:dyDescent="0.3">
      <c r="A32" s="106">
        <v>26</v>
      </c>
      <c r="B32" s="16">
        <f t="shared" si="42"/>
        <v>231</v>
      </c>
      <c r="C32" s="58">
        <f t="shared" si="43"/>
        <v>9</v>
      </c>
      <c r="D32" s="37">
        <v>12</v>
      </c>
      <c r="E32" s="11">
        <v>33</v>
      </c>
      <c r="F32" s="74">
        <f t="shared" si="44"/>
        <v>21</v>
      </c>
      <c r="G32" s="107">
        <f t="shared" si="45"/>
        <v>0</v>
      </c>
      <c r="H32" s="69">
        <f t="shared" si="39"/>
        <v>12</v>
      </c>
      <c r="I32" s="12">
        <f t="shared" si="46"/>
        <v>0.63636363636363635</v>
      </c>
      <c r="J32" s="30">
        <f t="shared" si="47"/>
        <v>0.36363636363636365</v>
      </c>
      <c r="K32" s="130">
        <f t="shared" si="66"/>
        <v>5.6220089474567338E-2</v>
      </c>
      <c r="L32" s="160">
        <f t="shared" si="48"/>
        <v>8.2856535696944835</v>
      </c>
      <c r="M32" s="161">
        <f t="shared" si="49"/>
        <v>21</v>
      </c>
      <c r="N32" s="161">
        <f t="shared" si="50"/>
        <v>396</v>
      </c>
      <c r="O32" s="162">
        <f t="shared" si="51"/>
        <v>5.3030303030303032E-2</v>
      </c>
      <c r="P32" s="162">
        <f t="shared" si="67"/>
        <v>7.9615861214374223E-2</v>
      </c>
      <c r="Q32" s="163">
        <f t="shared" si="68"/>
        <v>9.8024901163603753E-2</v>
      </c>
      <c r="R32" s="164">
        <f t="shared" si="52"/>
        <v>1.9599639845400538</v>
      </c>
      <c r="S32" s="160">
        <f t="shared" si="53"/>
        <v>0.19212527586876177</v>
      </c>
      <c r="T32" s="165">
        <f t="shared" si="40"/>
        <v>1.2118223195499682</v>
      </c>
      <c r="U32" s="165">
        <f t="shared" si="69"/>
        <v>0.82520348393266751</v>
      </c>
      <c r="V32" s="144">
        <f t="shared" si="54"/>
        <v>3.0555588818727161E-2</v>
      </c>
      <c r="W32" s="144">
        <f t="shared" si="70"/>
        <v>9.2983553058060955E-2</v>
      </c>
      <c r="Y32" s="13">
        <f t="shared" si="41"/>
        <v>12</v>
      </c>
      <c r="Z32" s="175">
        <f t="shared" si="55"/>
        <v>0.16866026842370202</v>
      </c>
      <c r="AA32" s="175">
        <f t="shared" si="56"/>
        <v>0.14757773487073927</v>
      </c>
      <c r="AB32" s="176">
        <f t="shared" si="57"/>
        <v>0.31623800329444129</v>
      </c>
      <c r="AC32" s="177">
        <f t="shared" si="71"/>
        <v>5.8073680628259874</v>
      </c>
      <c r="AD32" s="194"/>
      <c r="AE32" s="161">
        <f t="shared" si="58"/>
        <v>12</v>
      </c>
      <c r="AF32" s="175">
        <f t="shared" si="59"/>
        <v>9.1666766456181478E-2</v>
      </c>
      <c r="AG32" s="175">
        <f t="shared" si="60"/>
        <v>0.1178254913305275</v>
      </c>
      <c r="AH32" s="176">
        <f t="shared" si="61"/>
        <v>0.20949225778670899</v>
      </c>
      <c r="AI32" s="180">
        <f t="shared" si="72"/>
        <v>5.4248138748992165</v>
      </c>
      <c r="AJ32" s="195"/>
      <c r="AK32" s="169">
        <f t="shared" si="62"/>
        <v>12</v>
      </c>
      <c r="AL32" s="185">
        <f t="shared" si="63"/>
        <v>0.27895065917418288</v>
      </c>
      <c r="AM32" s="185">
        <f t="shared" si="64"/>
        <v>0.17160699955610778</v>
      </c>
      <c r="AN32" s="186">
        <f t="shared" si="65"/>
        <v>0.45055765873029063</v>
      </c>
      <c r="AO32" s="180">
        <f t="shared" si="73"/>
        <v>6.2188200434351</v>
      </c>
      <c r="AP32" s="194"/>
      <c r="AQ32" s="181"/>
      <c r="AR32" s="181"/>
      <c r="AS32" s="181"/>
      <c r="AT32" s="181"/>
      <c r="AU32" s="181"/>
    </row>
    <row r="33" spans="1:47" x14ac:dyDescent="0.3">
      <c r="A33" s="106">
        <v>27</v>
      </c>
      <c r="B33" s="16">
        <f t="shared" si="42"/>
        <v>233</v>
      </c>
      <c r="C33" s="58">
        <f t="shared" si="43"/>
        <v>12</v>
      </c>
      <c r="D33" s="37">
        <v>15</v>
      </c>
      <c r="E33" s="11">
        <v>12</v>
      </c>
      <c r="F33" s="74">
        <f t="shared" si="44"/>
        <v>2</v>
      </c>
      <c r="G33" s="107">
        <f t="shared" si="45"/>
        <v>1</v>
      </c>
      <c r="H33" s="69">
        <f t="shared" si="39"/>
        <v>9</v>
      </c>
      <c r="I33" s="12">
        <f t="shared" si="46"/>
        <v>0.16666666666666666</v>
      </c>
      <c r="J33" s="30">
        <f t="shared" si="47"/>
        <v>0.83333333333333337</v>
      </c>
      <c r="K33" s="130">
        <f t="shared" si="66"/>
        <v>4.6850074562139452E-2</v>
      </c>
      <c r="L33" s="160">
        <f t="shared" si="48"/>
        <v>9.3685130384953439</v>
      </c>
      <c r="M33" s="161">
        <f t="shared" si="49"/>
        <v>3</v>
      </c>
      <c r="N33" s="161">
        <f t="shared" si="50"/>
        <v>108</v>
      </c>
      <c r="O33" s="162">
        <f t="shared" si="51"/>
        <v>2.7777777777777776E-2</v>
      </c>
      <c r="P33" s="162">
        <f t="shared" si="67"/>
        <v>0.107393638992152</v>
      </c>
      <c r="Q33" s="163">
        <f t="shared" si="68"/>
        <v>0.10706658398122718</v>
      </c>
      <c r="R33" s="164">
        <f t="shared" si="52"/>
        <v>1.9599639845400538</v>
      </c>
      <c r="S33" s="160">
        <f t="shared" si="53"/>
        <v>0.20984664855093832</v>
      </c>
      <c r="T33" s="165">
        <f t="shared" si="40"/>
        <v>1.2334888881438297</v>
      </c>
      <c r="U33" s="165">
        <f t="shared" si="69"/>
        <v>0.81070855977050027</v>
      </c>
      <c r="V33" s="144">
        <f t="shared" si="54"/>
        <v>2.2926402313552002E-2</v>
      </c>
      <c r="W33" s="144">
        <f t="shared" si="70"/>
        <v>8.3624483957508003E-2</v>
      </c>
      <c r="Y33" s="13">
        <f t="shared" si="41"/>
        <v>15</v>
      </c>
      <c r="Z33" s="175">
        <f t="shared" si="55"/>
        <v>0.14055022368641834</v>
      </c>
      <c r="AA33" s="175">
        <f t="shared" si="56"/>
        <v>1.4055022368641829E-2</v>
      </c>
      <c r="AB33" s="176">
        <f t="shared" si="57"/>
        <v>0.15460524605506018</v>
      </c>
      <c r="AC33" s="177">
        <f t="shared" si="71"/>
        <v>5.9619733088810474</v>
      </c>
      <c r="AD33" s="194"/>
      <c r="AE33" s="161">
        <f t="shared" si="58"/>
        <v>15</v>
      </c>
      <c r="AF33" s="175">
        <f t="shared" si="59"/>
        <v>6.8779206940656007E-2</v>
      </c>
      <c r="AG33" s="175">
        <f t="shared" si="60"/>
        <v>1.1443779757762737E-2</v>
      </c>
      <c r="AH33" s="176">
        <f t="shared" si="61"/>
        <v>8.022298669841875E-2</v>
      </c>
      <c r="AI33" s="180">
        <f t="shared" si="72"/>
        <v>5.5050368615976355</v>
      </c>
      <c r="AJ33" s="195"/>
      <c r="AK33" s="169">
        <f t="shared" si="62"/>
        <v>15</v>
      </c>
      <c r="AL33" s="185">
        <f t="shared" si="63"/>
        <v>0.25087345187252402</v>
      </c>
      <c r="AM33" s="185">
        <f t="shared" si="64"/>
        <v>1.4038603650829429E-2</v>
      </c>
      <c r="AN33" s="186">
        <f t="shared" si="65"/>
        <v>0.26491205552335345</v>
      </c>
      <c r="AO33" s="180">
        <f t="shared" si="73"/>
        <v>6.4837320989584537</v>
      </c>
      <c r="AP33" s="194"/>
      <c r="AQ33" s="181"/>
      <c r="AR33" s="181"/>
      <c r="AS33" s="181"/>
      <c r="AT33" s="181"/>
      <c r="AU33" s="181"/>
    </row>
    <row r="34" spans="1:47" x14ac:dyDescent="0.3">
      <c r="A34" s="106">
        <v>27</v>
      </c>
      <c r="B34" s="16">
        <f t="shared" si="42"/>
        <v>235</v>
      </c>
      <c r="C34" s="58">
        <f t="shared" si="43"/>
        <v>15</v>
      </c>
      <c r="D34" s="37">
        <v>18</v>
      </c>
      <c r="E34" s="11">
        <v>9</v>
      </c>
      <c r="F34" s="74">
        <f t="shared" si="44"/>
        <v>2</v>
      </c>
      <c r="G34" s="107">
        <f t="shared" si="45"/>
        <v>0</v>
      </c>
      <c r="H34" s="69">
        <f t="shared" si="39"/>
        <v>7</v>
      </c>
      <c r="I34" s="12">
        <f t="shared" si="46"/>
        <v>0.22222222222222221</v>
      </c>
      <c r="J34" s="30">
        <f t="shared" si="47"/>
        <v>0.77777777777777779</v>
      </c>
      <c r="K34" s="130">
        <f t="shared" si="66"/>
        <v>3.6438946881664019E-2</v>
      </c>
      <c r="L34" s="160">
        <f t="shared" si="48"/>
        <v>10.970119730959652</v>
      </c>
      <c r="M34" s="161">
        <f t="shared" si="49"/>
        <v>2</v>
      </c>
      <c r="N34" s="161">
        <f t="shared" si="50"/>
        <v>63</v>
      </c>
      <c r="O34" s="162">
        <f t="shared" si="51"/>
        <v>3.1746031746031744E-2</v>
      </c>
      <c r="P34" s="162">
        <f t="shared" si="67"/>
        <v>0.13913967073818373</v>
      </c>
      <c r="Q34" s="163">
        <f t="shared" si="68"/>
        <v>0.11262110958210403</v>
      </c>
      <c r="R34" s="164">
        <f t="shared" si="52"/>
        <v>1.9599639845400538</v>
      </c>
      <c r="S34" s="160">
        <f t="shared" si="53"/>
        <v>0.22073331867986265</v>
      </c>
      <c r="T34" s="165">
        <f t="shared" si="40"/>
        <v>1.246990837055173</v>
      </c>
      <c r="U34" s="165">
        <f t="shared" si="69"/>
        <v>0.80193051166402041</v>
      </c>
      <c r="V34" s="144">
        <f t="shared" si="54"/>
        <v>1.6079989249859837E-2</v>
      </c>
      <c r="W34" s="144">
        <f t="shared" si="70"/>
        <v>7.0222411527966461E-2</v>
      </c>
      <c r="Y34" s="13">
        <f t="shared" si="41"/>
        <v>18</v>
      </c>
      <c r="Z34" s="175">
        <f t="shared" si="55"/>
        <v>0.10931684064499206</v>
      </c>
      <c r="AA34" s="175">
        <f t="shared" si="56"/>
        <v>1.5616691520713148E-2</v>
      </c>
      <c r="AB34" s="176">
        <f t="shared" si="57"/>
        <v>0.12493353216570521</v>
      </c>
      <c r="AC34" s="177">
        <f t="shared" si="71"/>
        <v>6.0869068410467522</v>
      </c>
      <c r="AD34" s="194"/>
      <c r="AE34" s="161">
        <f t="shared" si="58"/>
        <v>18</v>
      </c>
      <c r="AF34" s="175">
        <f t="shared" si="59"/>
        <v>4.8239967749579511E-2</v>
      </c>
      <c r="AG34" s="175">
        <f t="shared" si="60"/>
        <v>1.0269619595538248E-2</v>
      </c>
      <c r="AH34" s="176">
        <f t="shared" si="61"/>
        <v>5.8509587345117756E-2</v>
      </c>
      <c r="AI34" s="180">
        <f t="shared" si="72"/>
        <v>5.5635464489427529</v>
      </c>
      <c r="AJ34" s="195"/>
      <c r="AK34" s="169">
        <f t="shared" si="62"/>
        <v>18</v>
      </c>
      <c r="AL34" s="185">
        <f t="shared" si="63"/>
        <v>0.21066723458389938</v>
      </c>
      <c r="AM34" s="185">
        <f t="shared" si="64"/>
        <v>2.0103108644312313E-2</v>
      </c>
      <c r="AN34" s="186">
        <f t="shared" si="65"/>
        <v>0.23077034322821169</v>
      </c>
      <c r="AO34" s="180">
        <f t="shared" si="73"/>
        <v>6.7145024421866655</v>
      </c>
      <c r="AP34" s="194"/>
      <c r="AQ34" s="181"/>
      <c r="AR34" s="181"/>
      <c r="AS34" s="181"/>
      <c r="AT34" s="181"/>
      <c r="AU34" s="181"/>
    </row>
    <row r="35" spans="1:47" x14ac:dyDescent="0.3">
      <c r="A35" s="106">
        <v>27</v>
      </c>
      <c r="B35" s="16">
        <f t="shared" si="42"/>
        <v>235</v>
      </c>
      <c r="C35" s="58">
        <f t="shared" si="43"/>
        <v>18</v>
      </c>
      <c r="D35" s="37">
        <v>21</v>
      </c>
      <c r="E35" s="11">
        <v>7</v>
      </c>
      <c r="F35" s="74">
        <f t="shared" si="44"/>
        <v>0</v>
      </c>
      <c r="G35" s="107">
        <f t="shared" si="45"/>
        <v>0</v>
      </c>
      <c r="H35" s="69">
        <f t="shared" si="39"/>
        <v>7</v>
      </c>
      <c r="I35" s="12">
        <f t="shared" si="46"/>
        <v>0</v>
      </c>
      <c r="J35" s="30">
        <f t="shared" si="47"/>
        <v>1</v>
      </c>
      <c r="K35" s="130">
        <f t="shared" si="66"/>
        <v>3.6438946881664019E-2</v>
      </c>
      <c r="L35" s="160">
        <f t="shared" si="48"/>
        <v>10.970119730959652</v>
      </c>
      <c r="M35" s="161">
        <f t="shared" si="49"/>
        <v>0</v>
      </c>
      <c r="N35" s="161">
        <f t="shared" si="50"/>
        <v>49</v>
      </c>
      <c r="O35" s="162">
        <f t="shared" si="51"/>
        <v>0</v>
      </c>
      <c r="P35" s="162">
        <f t="shared" si="67"/>
        <v>0.13913967073818373</v>
      </c>
      <c r="Q35" s="163">
        <f t="shared" si="68"/>
        <v>0.11262110958210403</v>
      </c>
      <c r="R35" s="164">
        <f t="shared" si="52"/>
        <v>1.9599639845400538</v>
      </c>
      <c r="S35" s="160">
        <f t="shared" si="53"/>
        <v>0.22073331867986265</v>
      </c>
      <c r="T35" s="165">
        <f t="shared" si="40"/>
        <v>1.246990837055173</v>
      </c>
      <c r="U35" s="165">
        <f t="shared" si="69"/>
        <v>0.80193051166402041</v>
      </c>
      <c r="V35" s="144">
        <f t="shared" si="54"/>
        <v>1.6079989249859837E-2</v>
      </c>
      <c r="W35" s="144">
        <f t="shared" si="70"/>
        <v>7.0222411527966461E-2</v>
      </c>
      <c r="Y35" s="13">
        <f t="shared" si="41"/>
        <v>21</v>
      </c>
      <c r="Z35" s="175">
        <f t="shared" si="55"/>
        <v>0.10931684064499206</v>
      </c>
      <c r="AA35" s="175">
        <f t="shared" si="56"/>
        <v>0</v>
      </c>
      <c r="AB35" s="176">
        <f t="shared" si="57"/>
        <v>0.10931684064499206</v>
      </c>
      <c r="AC35" s="177">
        <f t="shared" si="71"/>
        <v>6.1962236816917446</v>
      </c>
      <c r="AD35" s="194"/>
      <c r="AE35" s="161">
        <f t="shared" si="58"/>
        <v>21</v>
      </c>
      <c r="AF35" s="175">
        <f t="shared" si="59"/>
        <v>4.8239967749579511E-2</v>
      </c>
      <c r="AG35" s="175">
        <f t="shared" si="60"/>
        <v>0</v>
      </c>
      <c r="AH35" s="176">
        <f t="shared" si="61"/>
        <v>4.8239967749579511E-2</v>
      </c>
      <c r="AI35" s="180">
        <f t="shared" si="72"/>
        <v>5.6117864166923326</v>
      </c>
      <c r="AJ35" s="195"/>
      <c r="AK35" s="169">
        <f t="shared" si="62"/>
        <v>21</v>
      </c>
      <c r="AL35" s="185">
        <f t="shared" si="63"/>
        <v>0.21066723458389938</v>
      </c>
      <c r="AM35" s="185">
        <f t="shared" si="64"/>
        <v>0</v>
      </c>
      <c r="AN35" s="186">
        <f t="shared" si="65"/>
        <v>0.21066723458389938</v>
      </c>
      <c r="AO35" s="180">
        <f t="shared" si="73"/>
        <v>6.9251696767705653</v>
      </c>
      <c r="AP35" s="194"/>
      <c r="AQ35" s="181"/>
      <c r="AR35" s="181"/>
      <c r="AS35" s="181"/>
      <c r="AT35" s="181"/>
      <c r="AU35" s="181"/>
    </row>
    <row r="36" spans="1:47" x14ac:dyDescent="0.3">
      <c r="A36" s="106">
        <v>27</v>
      </c>
      <c r="B36" s="16">
        <f t="shared" si="42"/>
        <v>236</v>
      </c>
      <c r="C36" s="58">
        <f t="shared" si="43"/>
        <v>21</v>
      </c>
      <c r="D36" s="37">
        <v>24</v>
      </c>
      <c r="E36" s="11">
        <v>7</v>
      </c>
      <c r="F36" s="74">
        <f t="shared" si="44"/>
        <v>1</v>
      </c>
      <c r="G36" s="107">
        <f t="shared" si="45"/>
        <v>0</v>
      </c>
      <c r="H36" s="69">
        <f t="shared" si="39"/>
        <v>6</v>
      </c>
      <c r="I36" s="12">
        <f t="shared" si="46"/>
        <v>0.14285714285714285</v>
      </c>
      <c r="J36" s="30">
        <f t="shared" si="47"/>
        <v>0.85714285714285721</v>
      </c>
      <c r="K36" s="130">
        <f t="shared" si="66"/>
        <v>3.1233383041426303E-2</v>
      </c>
      <c r="L36" s="160">
        <f t="shared" si="48"/>
        <v>12.015012370496169</v>
      </c>
      <c r="M36" s="161">
        <f t="shared" si="49"/>
        <v>1</v>
      </c>
      <c r="N36" s="161">
        <f t="shared" si="50"/>
        <v>42</v>
      </c>
      <c r="O36" s="162">
        <f t="shared" si="51"/>
        <v>2.3809523809523808E-2</v>
      </c>
      <c r="P36" s="162">
        <f t="shared" si="67"/>
        <v>0.16294919454770754</v>
      </c>
      <c r="Q36" s="163">
        <f t="shared" si="68"/>
        <v>0.11645657086939985</v>
      </c>
      <c r="R36" s="164">
        <f t="shared" si="52"/>
        <v>1.9599639845400538</v>
      </c>
      <c r="S36" s="160">
        <f t="shared" si="53"/>
        <v>0.22825068466706008</v>
      </c>
      <c r="T36" s="165">
        <f t="shared" si="40"/>
        <v>1.2564002462352084</v>
      </c>
      <c r="U36" s="165">
        <f t="shared" si="69"/>
        <v>0.79592470870368792</v>
      </c>
      <c r="V36" s="144">
        <f t="shared" si="54"/>
        <v>1.2842186578057222E-2</v>
      </c>
      <c r="W36" s="144">
        <f t="shared" si="70"/>
        <v>6.336217663707483E-2</v>
      </c>
      <c r="Y36" s="13">
        <f t="shared" si="41"/>
        <v>24</v>
      </c>
      <c r="Z36" s="175">
        <f t="shared" si="55"/>
        <v>9.3700149124278903E-2</v>
      </c>
      <c r="AA36" s="175">
        <f t="shared" si="56"/>
        <v>7.8083457603565741E-3</v>
      </c>
      <c r="AB36" s="176">
        <f t="shared" si="57"/>
        <v>0.10150849488463548</v>
      </c>
      <c r="AC36" s="177">
        <f t="shared" si="71"/>
        <v>6.2977321765763801</v>
      </c>
      <c r="AD36" s="194"/>
      <c r="AE36" s="161">
        <f t="shared" si="58"/>
        <v>24</v>
      </c>
      <c r="AF36" s="175">
        <f t="shared" si="59"/>
        <v>3.852655973417167E-2</v>
      </c>
      <c r="AG36" s="175">
        <f t="shared" si="60"/>
        <v>4.8567040077039225E-3</v>
      </c>
      <c r="AH36" s="176">
        <f t="shared" si="61"/>
        <v>4.3383263741875594E-2</v>
      </c>
      <c r="AI36" s="180">
        <f t="shared" si="72"/>
        <v>5.6551696804342084</v>
      </c>
      <c r="AJ36" s="195"/>
      <c r="AK36" s="169">
        <f t="shared" si="62"/>
        <v>24</v>
      </c>
      <c r="AL36" s="185">
        <f t="shared" si="63"/>
        <v>0.19008652991122449</v>
      </c>
      <c r="AM36" s="185">
        <f t="shared" si="64"/>
        <v>1.0290352336337447E-2</v>
      </c>
      <c r="AN36" s="186">
        <f t="shared" si="65"/>
        <v>0.20037688224756195</v>
      </c>
      <c r="AO36" s="180">
        <f t="shared" si="73"/>
        <v>7.1255465590181268</v>
      </c>
      <c r="AP36" s="194"/>
      <c r="AQ36" s="181"/>
      <c r="AR36" s="181"/>
      <c r="AS36" s="181"/>
      <c r="AT36" s="181"/>
      <c r="AU36" s="181"/>
    </row>
    <row r="37" spans="1:47" x14ac:dyDescent="0.3">
      <c r="A37" s="106">
        <v>32</v>
      </c>
      <c r="B37" s="16">
        <f t="shared" si="42"/>
        <v>236</v>
      </c>
      <c r="C37" s="58">
        <f t="shared" si="43"/>
        <v>24</v>
      </c>
      <c r="D37" s="37">
        <v>27</v>
      </c>
      <c r="E37" s="11">
        <v>6</v>
      </c>
      <c r="F37" s="74">
        <f t="shared" si="44"/>
        <v>0</v>
      </c>
      <c r="G37" s="107">
        <f t="shared" si="45"/>
        <v>5</v>
      </c>
      <c r="H37" s="69">
        <f t="shared" si="39"/>
        <v>1</v>
      </c>
      <c r="I37" s="12">
        <f t="shared" si="46"/>
        <v>0</v>
      </c>
      <c r="J37" s="30">
        <f t="shared" si="47"/>
        <v>1</v>
      </c>
      <c r="K37" s="130">
        <f t="shared" si="66"/>
        <v>3.1233383041426303E-2</v>
      </c>
      <c r="L37" s="160">
        <f t="shared" si="48"/>
        <v>12.015012370496169</v>
      </c>
      <c r="M37" s="161">
        <f t="shared" si="49"/>
        <v>5</v>
      </c>
      <c r="N37" s="161">
        <f t="shared" si="50"/>
        <v>6</v>
      </c>
      <c r="O37" s="162">
        <f t="shared" si="51"/>
        <v>0.83333333333333337</v>
      </c>
      <c r="P37" s="162">
        <f t="shared" si="67"/>
        <v>0.99628252788104088</v>
      </c>
      <c r="Q37" s="163">
        <f t="shared" si="68"/>
        <v>0.28795799823797019</v>
      </c>
      <c r="R37" s="164">
        <f t="shared" si="52"/>
        <v>1.9599639845400538</v>
      </c>
      <c r="S37" s="160">
        <f t="shared" si="53"/>
        <v>0.56438730560666983</v>
      </c>
      <c r="T37" s="165">
        <f t="shared" si="40"/>
        <v>1.758370109105988</v>
      </c>
      <c r="U37" s="165">
        <f t="shared" si="69"/>
        <v>0.56870848453425549</v>
      </c>
      <c r="V37" s="144">
        <f t="shared" si="54"/>
        <v>2.2541514665043194E-3</v>
      </c>
      <c r="W37" s="144">
        <f t="shared" si="70"/>
        <v>0.13927625111264028</v>
      </c>
      <c r="Y37" s="13">
        <f t="shared" si="41"/>
        <v>27</v>
      </c>
      <c r="Z37" s="175">
        <f t="shared" si="55"/>
        <v>9.3700149124278903E-2</v>
      </c>
      <c r="AA37" s="175">
        <f t="shared" si="56"/>
        <v>0</v>
      </c>
      <c r="AB37" s="176">
        <f t="shared" si="57"/>
        <v>9.3700149124278903E-2</v>
      </c>
      <c r="AC37" s="177">
        <f t="shared" si="71"/>
        <v>6.3914323257006593</v>
      </c>
      <c r="AD37" s="194"/>
      <c r="AE37" s="161">
        <f t="shared" si="58"/>
        <v>27</v>
      </c>
      <c r="AF37" s="175">
        <f t="shared" si="59"/>
        <v>6.7624543995129585E-3</v>
      </c>
      <c r="AG37" s="175">
        <f t="shared" si="60"/>
        <v>1.5882052667329356E-2</v>
      </c>
      <c r="AH37" s="176">
        <f t="shared" si="61"/>
        <v>2.2644507066842314E-2</v>
      </c>
      <c r="AI37" s="180">
        <f t="shared" si="72"/>
        <v>5.6778141875010508</v>
      </c>
      <c r="AJ37" s="195"/>
      <c r="AK37" s="169">
        <f t="shared" si="62"/>
        <v>27</v>
      </c>
      <c r="AL37" s="185">
        <f t="shared" si="63"/>
        <v>0.4178287533379208</v>
      </c>
      <c r="AM37" s="185">
        <f t="shared" si="64"/>
        <v>-0.11387111171334817</v>
      </c>
      <c r="AN37" s="186">
        <f t="shared" si="65"/>
        <v>0.30395764162457262</v>
      </c>
      <c r="AO37" s="180">
        <f t="shared" si="73"/>
        <v>7.4295042006426995</v>
      </c>
      <c r="AP37" s="194"/>
      <c r="AQ37" s="181"/>
      <c r="AR37" s="181"/>
      <c r="AS37" s="181"/>
      <c r="AT37" s="181"/>
      <c r="AU37" s="181"/>
    </row>
    <row r="38" spans="1:47" x14ac:dyDescent="0.3">
      <c r="A38" s="106">
        <v>33</v>
      </c>
      <c r="B38" s="16">
        <f t="shared" si="42"/>
        <v>236</v>
      </c>
      <c r="C38" s="58">
        <f t="shared" si="43"/>
        <v>27</v>
      </c>
      <c r="D38" s="37">
        <v>30</v>
      </c>
      <c r="E38" s="11">
        <v>1</v>
      </c>
      <c r="F38" s="74">
        <f t="shared" si="44"/>
        <v>0</v>
      </c>
      <c r="G38" s="107">
        <f t="shared" si="45"/>
        <v>1</v>
      </c>
      <c r="H38" s="75">
        <v>0</v>
      </c>
      <c r="I38" s="12">
        <f t="shared" si="46"/>
        <v>0</v>
      </c>
      <c r="J38" s="30">
        <f t="shared" si="47"/>
        <v>1</v>
      </c>
      <c r="K38" s="130">
        <f t="shared" si="66"/>
        <v>3.1233383041426303E-2</v>
      </c>
      <c r="L38" s="160">
        <f t="shared" si="48"/>
        <v>12.015012370496169</v>
      </c>
      <c r="M38" s="161">
        <f t="shared" si="49"/>
        <v>1</v>
      </c>
      <c r="N38" s="161">
        <f t="shared" si="50"/>
        <v>0</v>
      </c>
      <c r="O38" s="162" t="e">
        <f t="shared" si="51"/>
        <v>#DIV/0!</v>
      </c>
      <c r="P38" s="162" t="e">
        <f t="shared" si="67"/>
        <v>#DIV/0!</v>
      </c>
      <c r="Q38" s="163" t="e">
        <f t="shared" si="68"/>
        <v>#DIV/0!</v>
      </c>
      <c r="R38" s="164">
        <f t="shared" si="52"/>
        <v>1.9599639845400538</v>
      </c>
      <c r="S38" s="160" t="e">
        <f t="shared" si="53"/>
        <v>#DIV/0!</v>
      </c>
      <c r="T38" s="165" t="e">
        <f t="shared" si="40"/>
        <v>#DIV/0!</v>
      </c>
      <c r="U38" s="165" t="e">
        <f t="shared" si="69"/>
        <v>#DIV/0!</v>
      </c>
      <c r="V38" s="144" t="e">
        <f t="shared" si="54"/>
        <v>#DIV/0!</v>
      </c>
      <c r="W38" s="144" t="e">
        <f t="shared" si="70"/>
        <v>#DIV/0!</v>
      </c>
      <c r="Y38" s="13">
        <f t="shared" si="41"/>
        <v>30</v>
      </c>
      <c r="Z38" s="175">
        <f t="shared" si="55"/>
        <v>9.3700149124278903E-2</v>
      </c>
      <c r="AA38" s="175">
        <f t="shared" si="56"/>
        <v>0</v>
      </c>
      <c r="AB38" s="176">
        <f t="shared" si="57"/>
        <v>9.3700149124278903E-2</v>
      </c>
      <c r="AC38" s="177">
        <f t="shared" si="71"/>
        <v>6.4851324748249386</v>
      </c>
      <c r="AD38" s="194"/>
      <c r="AE38" s="161">
        <f t="shared" si="58"/>
        <v>30</v>
      </c>
      <c r="AF38" s="175" t="e">
        <f t="shared" si="59"/>
        <v>#DIV/0!</v>
      </c>
      <c r="AG38" s="175" t="e">
        <f t="shared" si="60"/>
        <v>#DIV/0!</v>
      </c>
      <c r="AH38" s="176" t="e">
        <f t="shared" si="61"/>
        <v>#DIV/0!</v>
      </c>
      <c r="AI38" s="180" t="e">
        <f t="shared" si="72"/>
        <v>#DIV/0!</v>
      </c>
      <c r="AJ38" s="195"/>
      <c r="AK38" s="169">
        <f t="shared" si="62"/>
        <v>30</v>
      </c>
      <c r="AL38" s="185" t="e">
        <f t="shared" si="63"/>
        <v>#DIV/0!</v>
      </c>
      <c r="AM38" s="185" t="e">
        <f t="shared" si="64"/>
        <v>#DIV/0!</v>
      </c>
      <c r="AN38" s="186" t="e">
        <f t="shared" si="65"/>
        <v>#DIV/0!</v>
      </c>
      <c r="AO38" s="180" t="e">
        <f t="shared" si="73"/>
        <v>#DIV/0!</v>
      </c>
      <c r="AP38" s="194"/>
      <c r="AQ38" s="181"/>
      <c r="AR38" s="181"/>
      <c r="AS38" s="181"/>
      <c r="AT38" s="181"/>
      <c r="AU38" s="181"/>
    </row>
    <row r="39" spans="1:47" ht="8" customHeight="1" x14ac:dyDescent="0.3">
      <c r="D39" s="16"/>
      <c r="E39" s="16"/>
      <c r="F39" s="17"/>
      <c r="G39" s="17"/>
      <c r="H39" s="16"/>
      <c r="I39" s="18"/>
      <c r="J39" s="19"/>
      <c r="K39" s="19"/>
      <c r="L39" s="19"/>
      <c r="M39" s="20"/>
      <c r="N39" s="20"/>
      <c r="O39" s="20"/>
      <c r="P39" s="20"/>
      <c r="Q39" s="19"/>
    </row>
    <row r="40" spans="1:47" x14ac:dyDescent="0.3">
      <c r="D40" s="21"/>
      <c r="E40" s="22" t="s">
        <v>3</v>
      </c>
      <c r="F40" s="38">
        <f>SUM(F29:F38)</f>
        <v>236</v>
      </c>
      <c r="G40" s="38">
        <f>SUM(G29:G38)</f>
        <v>33</v>
      </c>
      <c r="H40" s="38">
        <f>H38</f>
        <v>0</v>
      </c>
      <c r="I40" s="18"/>
      <c r="J40" s="146" t="s">
        <v>83</v>
      </c>
      <c r="K40" s="147">
        <f>1-K38</f>
        <v>0.96876661695857369</v>
      </c>
      <c r="L40" s="148" t="s">
        <v>84</v>
      </c>
      <c r="M40" s="20"/>
      <c r="N40" s="20"/>
      <c r="O40" s="20"/>
      <c r="P40" s="25"/>
      <c r="Q40" s="19"/>
      <c r="W40" s="1"/>
      <c r="X40" s="1"/>
      <c r="Y40" s="1"/>
    </row>
    <row r="41" spans="1:47" ht="16" customHeight="1" x14ac:dyDescent="0.3">
      <c r="D41" s="21"/>
      <c r="F41" s="252">
        <f>F40/E28</f>
        <v>0.87732342007434949</v>
      </c>
      <c r="G41" s="253">
        <f>G40/E28</f>
        <v>0.12267657992565056</v>
      </c>
      <c r="H41" s="254">
        <f>H40/E28</f>
        <v>0</v>
      </c>
      <c r="I41" s="18"/>
      <c r="J41" s="18"/>
      <c r="K41" s="18"/>
      <c r="L41" s="18"/>
      <c r="M41" s="18"/>
      <c r="N41" s="18"/>
      <c r="AP41" s="35"/>
    </row>
    <row r="42" spans="1:47" ht="14" customHeight="1" x14ac:dyDescent="0.3">
      <c r="D42" s="21"/>
      <c r="E42" s="21"/>
      <c r="F42" s="21"/>
      <c r="G42" s="21"/>
      <c r="I42" s="18"/>
      <c r="J42" s="18"/>
      <c r="K42" s="18"/>
      <c r="L42" s="18"/>
      <c r="M42" s="18"/>
      <c r="N42" s="18"/>
      <c r="AP42" s="35"/>
    </row>
    <row r="43" spans="1:47" ht="21.5" customHeight="1" x14ac:dyDescent="0.3">
      <c r="D43" s="262" t="s">
        <v>11</v>
      </c>
      <c r="E43" s="263"/>
      <c r="F43" s="263"/>
      <c r="G43" s="263"/>
      <c r="H43" s="263"/>
      <c r="I43" s="263"/>
      <c r="J43" s="263"/>
      <c r="K43" s="263"/>
      <c r="L43" s="263"/>
      <c r="M43" s="264"/>
      <c r="N43" s="18"/>
      <c r="AP43" s="35"/>
    </row>
    <row r="44" spans="1:47" ht="22" customHeight="1" x14ac:dyDescent="0.3">
      <c r="D44" s="71" t="s">
        <v>40</v>
      </c>
      <c r="E44" s="265" t="s">
        <v>41</v>
      </c>
      <c r="F44" s="266"/>
      <c r="G44" s="267"/>
      <c r="H44" s="265" t="s">
        <v>42</v>
      </c>
      <c r="I44" s="266"/>
      <c r="J44" s="267"/>
      <c r="K44" s="265" t="s">
        <v>43</v>
      </c>
      <c r="L44" s="266"/>
      <c r="M44" s="267"/>
      <c r="P44" s="260" t="s">
        <v>35</v>
      </c>
      <c r="Q44" s="261"/>
      <c r="S44" s="86" t="s">
        <v>38</v>
      </c>
      <c r="T44" s="63" t="s">
        <v>36</v>
      </c>
      <c r="AP44" s="35"/>
    </row>
    <row r="45" spans="1:47" ht="29" customHeight="1" x14ac:dyDescent="0.3">
      <c r="D45" s="72"/>
      <c r="E45" s="265" t="s">
        <v>4</v>
      </c>
      <c r="F45" s="267"/>
      <c r="G45" s="114"/>
      <c r="H45" s="265" t="s">
        <v>4</v>
      </c>
      <c r="I45" s="267"/>
      <c r="J45" s="115"/>
      <c r="K45" s="265" t="s">
        <v>4</v>
      </c>
      <c r="L45" s="267"/>
      <c r="M45" s="114"/>
      <c r="O45" s="116" t="s">
        <v>33</v>
      </c>
      <c r="P45" s="136" t="s">
        <v>115</v>
      </c>
      <c r="Q45" s="137" t="s">
        <v>116</v>
      </c>
      <c r="R45" s="85" t="s">
        <v>22</v>
      </c>
      <c r="S45" s="82" t="s">
        <v>26</v>
      </c>
      <c r="T45" s="63" t="s">
        <v>37</v>
      </c>
      <c r="AP45" s="35"/>
    </row>
    <row r="46" spans="1:47" ht="13" customHeight="1" x14ac:dyDescent="0.3">
      <c r="D46" s="73"/>
      <c r="E46" s="41" t="s">
        <v>5</v>
      </c>
      <c r="F46" s="41" t="s">
        <v>6</v>
      </c>
      <c r="G46" s="41" t="s">
        <v>7</v>
      </c>
      <c r="H46" s="41" t="s">
        <v>5</v>
      </c>
      <c r="I46" s="41" t="s">
        <v>6</v>
      </c>
      <c r="J46" s="41" t="s">
        <v>7</v>
      </c>
      <c r="K46" s="42" t="s">
        <v>5</v>
      </c>
      <c r="L46" s="42" t="s">
        <v>6</v>
      </c>
      <c r="M46" s="41" t="s">
        <v>7</v>
      </c>
      <c r="O46" s="5">
        <v>0</v>
      </c>
      <c r="P46" s="138">
        <f t="shared" ref="P46:P56" si="74">K28</f>
        <v>1</v>
      </c>
      <c r="Q46" s="139">
        <f t="shared" ref="Q46:Q56" si="75">K12</f>
        <v>1</v>
      </c>
      <c r="R46" s="2">
        <v>0</v>
      </c>
      <c r="S46" s="81">
        <f>(IF(P46=Q46,1,LOG(Q46,P46)))</f>
        <v>1</v>
      </c>
      <c r="T46" s="108" t="s">
        <v>39</v>
      </c>
      <c r="AP46" s="35"/>
    </row>
    <row r="47" spans="1:47" x14ac:dyDescent="0.3">
      <c r="D47" s="37">
        <v>3</v>
      </c>
      <c r="E47" s="43">
        <f t="shared" ref="E47:E56" si="76">E13</f>
        <v>268</v>
      </c>
      <c r="F47" s="43">
        <f t="shared" ref="F47:F56" si="77">E29</f>
        <v>269</v>
      </c>
      <c r="G47" s="44">
        <f t="shared" ref="G47:G56" si="78">E47+F47</f>
        <v>537</v>
      </c>
      <c r="H47" s="43">
        <f t="shared" ref="H47:H56" si="79">F13</f>
        <v>45</v>
      </c>
      <c r="I47" s="43">
        <f t="shared" ref="I47:I56" si="80">F29</f>
        <v>59</v>
      </c>
      <c r="J47" s="44">
        <f t="shared" ref="J47:J56" si="81">H47+I47</f>
        <v>104</v>
      </c>
      <c r="K47" s="45">
        <f t="shared" ref="K47:K56" si="82">J47*E47/G47</f>
        <v>51.903165735567967</v>
      </c>
      <c r="L47" s="45">
        <f t="shared" ref="L47:L56" si="83">J47*F47/G47</f>
        <v>52.096834264432033</v>
      </c>
      <c r="M47" s="46">
        <f t="shared" ref="M47:M57" si="84">K47+L47</f>
        <v>104</v>
      </c>
      <c r="O47" s="5">
        <v>3</v>
      </c>
      <c r="P47" s="138">
        <f t="shared" si="74"/>
        <v>0.7806691449814126</v>
      </c>
      <c r="Q47" s="139">
        <f t="shared" si="75"/>
        <v>0.83208955223880599</v>
      </c>
      <c r="R47" s="2">
        <v>3</v>
      </c>
      <c r="S47" s="81">
        <f>(IF(P47=Q47,1,LOG(Q47,P47)))</f>
        <v>0.74237621862081193</v>
      </c>
      <c r="T47" s="109">
        <f t="shared" ref="T47" si="85">1/(Q47-P47)</f>
        <v>19.447531696789838</v>
      </c>
      <c r="AP47" s="35"/>
    </row>
    <row r="48" spans="1:47" x14ac:dyDescent="0.3">
      <c r="D48" s="37">
        <v>6</v>
      </c>
      <c r="E48" s="43">
        <f t="shared" si="76"/>
        <v>220</v>
      </c>
      <c r="F48" s="43">
        <f t="shared" si="77"/>
        <v>195</v>
      </c>
      <c r="G48" s="44">
        <f t="shared" si="78"/>
        <v>415</v>
      </c>
      <c r="H48" s="43">
        <f t="shared" si="79"/>
        <v>99</v>
      </c>
      <c r="I48" s="43">
        <f t="shared" si="80"/>
        <v>77</v>
      </c>
      <c r="J48" s="44">
        <f t="shared" si="81"/>
        <v>176</v>
      </c>
      <c r="K48" s="45">
        <f t="shared" si="82"/>
        <v>93.301204819277103</v>
      </c>
      <c r="L48" s="45">
        <f t="shared" si="83"/>
        <v>82.698795180722897</v>
      </c>
      <c r="M48" s="46">
        <f t="shared" si="84"/>
        <v>176</v>
      </c>
      <c r="O48" s="5">
        <v>6</v>
      </c>
      <c r="P48" s="138">
        <f t="shared" si="74"/>
        <v>0.47240491850157279</v>
      </c>
      <c r="Q48" s="139">
        <f t="shared" si="75"/>
        <v>0.45764925373134335</v>
      </c>
      <c r="R48" s="2">
        <v>6</v>
      </c>
      <c r="S48" s="81">
        <f>(IF(P48=Q48,1,LOG(Q48,P48)))</f>
        <v>1.0423158181179313</v>
      </c>
      <c r="T48" s="109">
        <f t="shared" ref="T48:T56" si="86">1/(Q48-P48)</f>
        <v>-67.770582726816102</v>
      </c>
      <c r="AP48" s="35"/>
    </row>
    <row r="49" spans="3:42" x14ac:dyDescent="0.3">
      <c r="D49" s="37">
        <v>9</v>
      </c>
      <c r="E49" s="43">
        <f t="shared" si="76"/>
        <v>119</v>
      </c>
      <c r="F49" s="43">
        <f t="shared" si="77"/>
        <v>110</v>
      </c>
      <c r="G49" s="44">
        <f t="shared" si="78"/>
        <v>229</v>
      </c>
      <c r="H49" s="43">
        <f t="shared" si="79"/>
        <v>61</v>
      </c>
      <c r="I49" s="43">
        <f t="shared" si="80"/>
        <v>74</v>
      </c>
      <c r="J49" s="44">
        <f t="shared" si="81"/>
        <v>135</v>
      </c>
      <c r="K49" s="45">
        <f t="shared" si="82"/>
        <v>70.1528384279476</v>
      </c>
      <c r="L49" s="45">
        <f t="shared" si="83"/>
        <v>64.8471615720524</v>
      </c>
      <c r="M49" s="46">
        <f t="shared" si="84"/>
        <v>135</v>
      </c>
      <c r="O49" s="5">
        <v>9</v>
      </c>
      <c r="P49" s="138">
        <f t="shared" si="74"/>
        <v>0.15460524605506018</v>
      </c>
      <c r="Q49" s="139">
        <f t="shared" si="75"/>
        <v>0.22305593879342786</v>
      </c>
      <c r="R49" s="2">
        <v>9</v>
      </c>
      <c r="S49" s="81">
        <f>(IF(P49=Q49,1,LOG(Q49,P49)))</f>
        <v>0.803657719482331</v>
      </c>
      <c r="T49" s="109">
        <f t="shared" si="86"/>
        <v>14.609055949546065</v>
      </c>
      <c r="AP49" s="35"/>
    </row>
    <row r="50" spans="3:42" x14ac:dyDescent="0.3">
      <c r="D50" s="37">
        <v>12</v>
      </c>
      <c r="E50" s="43">
        <f t="shared" si="76"/>
        <v>55</v>
      </c>
      <c r="F50" s="43">
        <f t="shared" si="77"/>
        <v>33</v>
      </c>
      <c r="G50" s="44">
        <f t="shared" si="78"/>
        <v>88</v>
      </c>
      <c r="H50" s="43">
        <f t="shared" si="79"/>
        <v>10</v>
      </c>
      <c r="I50" s="43">
        <f t="shared" si="80"/>
        <v>21</v>
      </c>
      <c r="J50" s="44">
        <f t="shared" si="81"/>
        <v>31</v>
      </c>
      <c r="K50" s="45">
        <f t="shared" si="82"/>
        <v>19.375</v>
      </c>
      <c r="L50" s="45">
        <f t="shared" si="83"/>
        <v>11.625</v>
      </c>
      <c r="M50" s="46">
        <f t="shared" si="84"/>
        <v>31</v>
      </c>
      <c r="O50" s="5">
        <v>12</v>
      </c>
      <c r="P50" s="138">
        <f t="shared" si="74"/>
        <v>5.6220089474567338E-2</v>
      </c>
      <c r="Q50" s="139">
        <f t="shared" si="75"/>
        <v>0.18250031355825916</v>
      </c>
      <c r="R50" s="2">
        <v>12</v>
      </c>
      <c r="S50" s="81">
        <f t="shared" ref="S50:S56" si="87">(IF(P50=Q50,1,LOG(Q50,P50)))</f>
        <v>0.59093782996685962</v>
      </c>
      <c r="T50" s="109">
        <f t="shared" si="86"/>
        <v>7.9188963058637993</v>
      </c>
      <c r="AP50" s="35"/>
    </row>
    <row r="51" spans="3:42" x14ac:dyDescent="0.3">
      <c r="D51" s="37">
        <v>15</v>
      </c>
      <c r="E51" s="43">
        <f t="shared" si="76"/>
        <v>45</v>
      </c>
      <c r="F51" s="43">
        <f t="shared" si="77"/>
        <v>12</v>
      </c>
      <c r="G51" s="44">
        <f t="shared" si="78"/>
        <v>57</v>
      </c>
      <c r="H51" s="43">
        <f t="shared" si="79"/>
        <v>5</v>
      </c>
      <c r="I51" s="43">
        <f t="shared" si="80"/>
        <v>2</v>
      </c>
      <c r="J51" s="44">
        <f t="shared" si="81"/>
        <v>7</v>
      </c>
      <c r="K51" s="45">
        <f t="shared" si="82"/>
        <v>5.5263157894736841</v>
      </c>
      <c r="L51" s="45">
        <f t="shared" si="83"/>
        <v>1.4736842105263157</v>
      </c>
      <c r="M51" s="46">
        <f t="shared" si="84"/>
        <v>7</v>
      </c>
      <c r="O51" s="5">
        <v>15</v>
      </c>
      <c r="P51" s="138">
        <f t="shared" si="74"/>
        <v>4.6850074562139452E-2</v>
      </c>
      <c r="Q51" s="139">
        <f t="shared" si="75"/>
        <v>0.16222250094067481</v>
      </c>
      <c r="R51" s="2">
        <v>15</v>
      </c>
      <c r="S51" s="81">
        <f t="shared" si="87"/>
        <v>0.59421877669301393</v>
      </c>
      <c r="T51" s="109">
        <f t="shared" si="86"/>
        <v>8.6675822931816793</v>
      </c>
      <c r="AP51" s="35"/>
    </row>
    <row r="52" spans="3:42" x14ac:dyDescent="0.3">
      <c r="C52" s="120" t="s">
        <v>58</v>
      </c>
      <c r="D52" s="37">
        <v>18</v>
      </c>
      <c r="E52" s="43">
        <f t="shared" si="76"/>
        <v>40</v>
      </c>
      <c r="F52" s="43">
        <f t="shared" si="77"/>
        <v>9</v>
      </c>
      <c r="G52" s="44">
        <f t="shared" si="78"/>
        <v>49</v>
      </c>
      <c r="H52" s="43">
        <f t="shared" si="79"/>
        <v>5</v>
      </c>
      <c r="I52" s="43">
        <f t="shared" si="80"/>
        <v>2</v>
      </c>
      <c r="J52" s="44">
        <f t="shared" si="81"/>
        <v>7</v>
      </c>
      <c r="K52" s="45">
        <f t="shared" si="82"/>
        <v>5.7142857142857144</v>
      </c>
      <c r="L52" s="45">
        <f t="shared" si="83"/>
        <v>1.2857142857142858</v>
      </c>
      <c r="M52" s="46">
        <f t="shared" si="84"/>
        <v>7</v>
      </c>
      <c r="O52" s="5">
        <v>18</v>
      </c>
      <c r="P52" s="138">
        <f t="shared" si="74"/>
        <v>3.6438946881664019E-2</v>
      </c>
      <c r="Q52" s="139">
        <f t="shared" si="75"/>
        <v>0.14194468832309046</v>
      </c>
      <c r="R52" s="2">
        <v>18</v>
      </c>
      <c r="S52" s="81">
        <f t="shared" si="87"/>
        <v>0.58944709773271509</v>
      </c>
      <c r="T52" s="126">
        <f t="shared" si="86"/>
        <v>9.4781571726612572</v>
      </c>
      <c r="AP52" s="35"/>
    </row>
    <row r="53" spans="3:42" x14ac:dyDescent="0.3">
      <c r="D53" s="37">
        <v>21</v>
      </c>
      <c r="E53" s="43">
        <f t="shared" si="76"/>
        <v>35</v>
      </c>
      <c r="F53" s="43">
        <f t="shared" si="77"/>
        <v>7</v>
      </c>
      <c r="G53" s="44">
        <f t="shared" si="78"/>
        <v>42</v>
      </c>
      <c r="H53" s="43">
        <f t="shared" si="79"/>
        <v>7</v>
      </c>
      <c r="I53" s="43">
        <f t="shared" si="80"/>
        <v>0</v>
      </c>
      <c r="J53" s="44">
        <f t="shared" si="81"/>
        <v>7</v>
      </c>
      <c r="K53" s="45">
        <f t="shared" si="82"/>
        <v>5.833333333333333</v>
      </c>
      <c r="L53" s="45">
        <f t="shared" si="83"/>
        <v>1.1666666666666667</v>
      </c>
      <c r="M53" s="46">
        <f t="shared" si="84"/>
        <v>7</v>
      </c>
      <c r="O53" s="5">
        <v>21</v>
      </c>
      <c r="P53" s="138">
        <f t="shared" si="74"/>
        <v>3.6438946881664019E-2</v>
      </c>
      <c r="Q53" s="139">
        <f t="shared" si="75"/>
        <v>0.11355575065847237</v>
      </c>
      <c r="R53" s="2">
        <v>21</v>
      </c>
      <c r="S53" s="81">
        <f t="shared" si="87"/>
        <v>0.65681897623234586</v>
      </c>
      <c r="T53" s="109">
        <f t="shared" si="86"/>
        <v>12.967342408202011</v>
      </c>
      <c r="AP53" s="35"/>
    </row>
    <row r="54" spans="3:42" x14ac:dyDescent="0.3">
      <c r="D54" s="37">
        <v>24</v>
      </c>
      <c r="E54" s="43">
        <f t="shared" si="76"/>
        <v>24</v>
      </c>
      <c r="F54" s="43">
        <f t="shared" si="77"/>
        <v>7</v>
      </c>
      <c r="G54" s="44">
        <f t="shared" si="78"/>
        <v>31</v>
      </c>
      <c r="H54" s="43">
        <f t="shared" si="79"/>
        <v>0</v>
      </c>
      <c r="I54" s="43">
        <f t="shared" si="80"/>
        <v>1</v>
      </c>
      <c r="J54" s="44">
        <f t="shared" si="81"/>
        <v>1</v>
      </c>
      <c r="K54" s="45">
        <f t="shared" si="82"/>
        <v>0.77419354838709675</v>
      </c>
      <c r="L54" s="45">
        <f t="shared" si="83"/>
        <v>0.22580645161290322</v>
      </c>
      <c r="M54" s="46">
        <f t="shared" si="84"/>
        <v>1</v>
      </c>
      <c r="O54" s="5">
        <v>24</v>
      </c>
      <c r="P54" s="138">
        <f t="shared" si="74"/>
        <v>3.1233383041426303E-2</v>
      </c>
      <c r="Q54" s="139">
        <f t="shared" si="75"/>
        <v>0.11355575065847237</v>
      </c>
      <c r="R54" s="2">
        <v>24</v>
      </c>
      <c r="S54" s="81">
        <f t="shared" si="87"/>
        <v>0.62760914654396249</v>
      </c>
      <c r="T54" s="109">
        <f t="shared" si="86"/>
        <v>12.147366857229883</v>
      </c>
      <c r="AP54" s="35"/>
    </row>
    <row r="55" spans="3:42" x14ac:dyDescent="0.3">
      <c r="D55" s="37">
        <v>27</v>
      </c>
      <c r="E55" s="43">
        <f t="shared" si="76"/>
        <v>18</v>
      </c>
      <c r="F55" s="43">
        <f t="shared" si="77"/>
        <v>6</v>
      </c>
      <c r="G55" s="44">
        <f t="shared" si="78"/>
        <v>24</v>
      </c>
      <c r="H55" s="43">
        <f t="shared" si="79"/>
        <v>2</v>
      </c>
      <c r="I55" s="43">
        <f t="shared" si="80"/>
        <v>0</v>
      </c>
      <c r="J55" s="44">
        <f t="shared" si="81"/>
        <v>2</v>
      </c>
      <c r="K55" s="45">
        <f t="shared" si="82"/>
        <v>1.5</v>
      </c>
      <c r="L55" s="45">
        <f t="shared" si="83"/>
        <v>0.5</v>
      </c>
      <c r="M55" s="46">
        <f t="shared" si="84"/>
        <v>2</v>
      </c>
      <c r="O55" s="5">
        <v>27</v>
      </c>
      <c r="P55" s="138">
        <f t="shared" si="74"/>
        <v>3.1233383041426303E-2</v>
      </c>
      <c r="Q55" s="139">
        <f t="shared" si="75"/>
        <v>0.10093844502975322</v>
      </c>
      <c r="R55" s="2">
        <v>27</v>
      </c>
      <c r="S55" s="81">
        <f t="shared" si="87"/>
        <v>0.66158893197818092</v>
      </c>
      <c r="T55" s="109">
        <f t="shared" si="86"/>
        <v>14.346160400337412</v>
      </c>
      <c r="AP55" s="35"/>
    </row>
    <row r="56" spans="3:42" x14ac:dyDescent="0.3">
      <c r="D56" s="37">
        <v>30</v>
      </c>
      <c r="E56" s="43">
        <f t="shared" si="76"/>
        <v>8</v>
      </c>
      <c r="F56" s="43">
        <f t="shared" si="77"/>
        <v>1</v>
      </c>
      <c r="G56" s="44">
        <f t="shared" si="78"/>
        <v>9</v>
      </c>
      <c r="H56" s="43">
        <f t="shared" si="79"/>
        <v>0</v>
      </c>
      <c r="I56" s="43">
        <f t="shared" si="80"/>
        <v>0</v>
      </c>
      <c r="J56" s="44">
        <f t="shared" si="81"/>
        <v>0</v>
      </c>
      <c r="K56" s="45">
        <f t="shared" si="82"/>
        <v>0</v>
      </c>
      <c r="L56" s="45">
        <f t="shared" si="83"/>
        <v>0</v>
      </c>
      <c r="M56" s="46">
        <f t="shared" si="84"/>
        <v>0</v>
      </c>
      <c r="O56" s="5">
        <v>30</v>
      </c>
      <c r="P56" s="138">
        <f t="shared" si="74"/>
        <v>3.1233383041426303E-2</v>
      </c>
      <c r="Q56" s="139">
        <f t="shared" si="75"/>
        <v>0.10093844502975322</v>
      </c>
      <c r="R56" s="2">
        <v>30</v>
      </c>
      <c r="S56" s="81">
        <f t="shared" si="87"/>
        <v>0.66158893197818092</v>
      </c>
      <c r="T56" s="109">
        <f t="shared" si="86"/>
        <v>14.346160400337412</v>
      </c>
      <c r="AP56" s="35"/>
    </row>
    <row r="57" spans="3:42" x14ac:dyDescent="0.3">
      <c r="D57" s="47"/>
      <c r="E57" s="48"/>
      <c r="F57" s="48"/>
      <c r="G57" s="48"/>
      <c r="H57" s="49">
        <f>SUM(H47:H56)</f>
        <v>234</v>
      </c>
      <c r="I57" s="49">
        <f>SUM(I47:I56)</f>
        <v>236</v>
      </c>
      <c r="J57" s="49">
        <f>SUM(J47:J56)</f>
        <v>470</v>
      </c>
      <c r="K57" s="50">
        <f>SUM(K47:K56)</f>
        <v>254.0803373682725</v>
      </c>
      <c r="L57" s="50">
        <f>SUM(L47:L56)</f>
        <v>215.9196626317275</v>
      </c>
      <c r="M57" s="51">
        <f t="shared" si="84"/>
        <v>470</v>
      </c>
      <c r="O57" s="26"/>
      <c r="P57" s="26"/>
      <c r="Q57" s="26"/>
      <c r="AP57" s="35"/>
    </row>
    <row r="58" spans="3:42" x14ac:dyDescent="0.3">
      <c r="D58" s="26"/>
      <c r="E58" s="26"/>
      <c r="F58" s="26"/>
      <c r="G58" s="26"/>
      <c r="H58" s="26"/>
      <c r="I58" s="26"/>
      <c r="J58" s="26"/>
      <c r="K58" s="52"/>
      <c r="L58" s="26"/>
      <c r="M58" s="26"/>
      <c r="O58" s="26"/>
      <c r="P58" s="121"/>
      <c r="Q58" s="121"/>
      <c r="AP58" s="35"/>
    </row>
    <row r="59" spans="3:42" x14ac:dyDescent="0.3">
      <c r="D59" s="53" t="s">
        <v>8</v>
      </c>
      <c r="E59" s="54">
        <f>((H57-K57)^2)/K57</f>
        <v>1.5869781699762164</v>
      </c>
      <c r="F59" s="55"/>
      <c r="G59" s="56">
        <f>((I57-L57)^2)/L57</f>
        <v>1.8674535885662835</v>
      </c>
      <c r="H59" s="55"/>
      <c r="I59" s="57">
        <f>E59+G59</f>
        <v>3.4544317585425</v>
      </c>
      <c r="J59" s="58" t="s">
        <v>15</v>
      </c>
      <c r="K59" s="55"/>
      <c r="L59" s="59" t="s">
        <v>16</v>
      </c>
      <c r="M59" s="88">
        <f>CHIDIST(I59,1)</f>
        <v>6.3082414726601782E-2</v>
      </c>
      <c r="O59" s="118" t="s">
        <v>61</v>
      </c>
      <c r="P59" s="26"/>
      <c r="Q59" s="26"/>
      <c r="AP59" s="35"/>
    </row>
    <row r="60" spans="3:42" x14ac:dyDescent="0.3">
      <c r="D60" s="26"/>
      <c r="E60" s="26"/>
      <c r="F60" s="26"/>
      <c r="G60" s="26"/>
      <c r="H60" s="26"/>
      <c r="I60" s="26"/>
      <c r="J60" s="60"/>
      <c r="K60" s="26"/>
      <c r="L60" s="26"/>
      <c r="M60" s="26"/>
      <c r="O60" s="119" t="s">
        <v>62</v>
      </c>
      <c r="P60" s="26"/>
      <c r="Q60" s="26"/>
      <c r="AP60" s="35"/>
    </row>
    <row r="61" spans="3:42" x14ac:dyDescent="0.3">
      <c r="D61" s="26"/>
      <c r="E61" s="26"/>
      <c r="F61" s="26"/>
      <c r="G61" s="26"/>
      <c r="H61" s="26"/>
      <c r="I61" s="26"/>
      <c r="J61" s="61"/>
      <c r="K61" s="83" t="s">
        <v>9</v>
      </c>
      <c r="L61" s="84">
        <f>(H57/K57)/(I57/L57)</f>
        <v>0.84260685891642684</v>
      </c>
      <c r="O61" s="26"/>
      <c r="Q61" s="26"/>
      <c r="AP61" s="35"/>
    </row>
    <row r="62" spans="3:42" x14ac:dyDescent="0.3">
      <c r="AP62" s="35"/>
    </row>
    <row r="63" spans="3:42" x14ac:dyDescent="0.3">
      <c r="I63" s="26"/>
      <c r="J63" s="26"/>
      <c r="AP63" s="35"/>
    </row>
    <row r="64" spans="3:42" x14ac:dyDescent="0.3">
      <c r="I64" s="26"/>
      <c r="J64" s="26"/>
      <c r="K64" s="26"/>
      <c r="L64" s="26"/>
      <c r="M64" s="26"/>
      <c r="AP64" s="35"/>
    </row>
    <row r="65" spans="1:42" x14ac:dyDescent="0.3">
      <c r="I65" s="26"/>
      <c r="J65" s="26"/>
      <c r="K65" s="26"/>
      <c r="AP65" s="35"/>
    </row>
    <row r="66" spans="1:42" x14ac:dyDescent="0.3">
      <c r="B66" s="79"/>
      <c r="I66" s="26"/>
      <c r="J66" s="26"/>
      <c r="K66" s="26"/>
      <c r="L66" s="26"/>
      <c r="AP66" s="35"/>
    </row>
    <row r="67" spans="1:42" x14ac:dyDescent="0.3">
      <c r="B67" s="34"/>
      <c r="I67" s="26"/>
      <c r="J67" s="26"/>
      <c r="K67" s="26"/>
      <c r="L67" s="26"/>
      <c r="AP67" s="35"/>
    </row>
    <row r="68" spans="1:42" x14ac:dyDescent="0.3">
      <c r="B68" s="34"/>
      <c r="I68" s="26"/>
      <c r="J68" s="26"/>
      <c r="K68" s="26"/>
      <c r="L68" s="26"/>
      <c r="M68" s="26"/>
      <c r="N68" s="26"/>
      <c r="O68" s="26"/>
      <c r="AP68" s="35"/>
    </row>
    <row r="69" spans="1:42" x14ac:dyDescent="0.3">
      <c r="B69" s="34"/>
      <c r="I69" s="26"/>
      <c r="J69" s="26"/>
      <c r="K69" s="26"/>
      <c r="L69" s="26"/>
      <c r="M69" s="26"/>
      <c r="N69" s="26"/>
      <c r="O69" s="26"/>
      <c r="AP69" s="35"/>
    </row>
    <row r="70" spans="1:42" x14ac:dyDescent="0.3">
      <c r="B70" s="34"/>
      <c r="I70" s="26"/>
      <c r="J70" s="26"/>
      <c r="K70" s="26"/>
      <c r="L70" s="26"/>
      <c r="M70" s="26"/>
      <c r="S70" s="27"/>
      <c r="AP70" s="35"/>
    </row>
    <row r="71" spans="1:42" x14ac:dyDescent="0.3">
      <c r="B71" s="34"/>
      <c r="I71" s="26"/>
      <c r="J71" s="26"/>
      <c r="K71" s="26"/>
      <c r="L71" s="26"/>
      <c r="M71" s="26"/>
      <c r="S71" s="27"/>
      <c r="AP71" s="35"/>
    </row>
    <row r="72" spans="1:42" x14ac:dyDescent="0.3">
      <c r="B72" s="34"/>
      <c r="I72" s="26"/>
      <c r="J72" s="26"/>
      <c r="K72" s="26"/>
      <c r="L72" s="26"/>
      <c r="M72" s="26"/>
      <c r="S72" s="27"/>
      <c r="AP72" s="35"/>
    </row>
    <row r="73" spans="1:42" x14ac:dyDescent="0.3">
      <c r="B73" s="34"/>
      <c r="I73" s="26"/>
      <c r="J73" s="26"/>
      <c r="K73" s="26"/>
      <c r="L73" s="26"/>
      <c r="M73" s="26"/>
      <c r="N73" s="26"/>
      <c r="O73" s="26"/>
      <c r="P73" s="26"/>
      <c r="Q73" s="26"/>
      <c r="R73" s="26"/>
      <c r="S73" s="27"/>
      <c r="AP73" s="35"/>
    </row>
    <row r="74" spans="1:42" x14ac:dyDescent="0.3">
      <c r="B74" s="34"/>
      <c r="I74" s="26"/>
      <c r="J74" s="26"/>
      <c r="K74" s="26"/>
      <c r="L74" s="26"/>
      <c r="M74" s="26"/>
      <c r="N74" s="26"/>
      <c r="O74" s="26"/>
      <c r="P74" s="26"/>
      <c r="Q74" s="26"/>
      <c r="R74" s="26"/>
      <c r="S74" s="27"/>
      <c r="AP74" s="35"/>
    </row>
    <row r="75" spans="1:42" x14ac:dyDescent="0.3">
      <c r="B75" s="34"/>
      <c r="I75" s="26"/>
      <c r="J75" s="26"/>
      <c r="K75" s="26"/>
      <c r="L75" s="26"/>
      <c r="M75" s="26"/>
      <c r="N75" s="26"/>
      <c r="O75" s="26"/>
      <c r="P75" s="26"/>
      <c r="Q75" s="26"/>
      <c r="R75" s="26"/>
      <c r="S75" s="27"/>
      <c r="AP75" s="35"/>
    </row>
    <row r="76" spans="1:42" x14ac:dyDescent="0.3">
      <c r="I76" s="26"/>
      <c r="J76" s="26"/>
      <c r="K76" s="26"/>
      <c r="L76" s="26"/>
      <c r="M76" s="26"/>
      <c r="N76" s="26"/>
      <c r="O76" s="26"/>
      <c r="P76" s="26"/>
      <c r="Q76" s="26"/>
      <c r="R76" s="26"/>
      <c r="S76" s="27"/>
      <c r="AP76" s="35"/>
    </row>
    <row r="77" spans="1:42" x14ac:dyDescent="0.3">
      <c r="I77" s="26"/>
      <c r="J77" s="26"/>
      <c r="K77" s="26"/>
      <c r="L77" s="26"/>
      <c r="M77" s="26"/>
      <c r="N77" s="26"/>
      <c r="O77" s="26"/>
      <c r="P77" s="26"/>
      <c r="Q77" s="26"/>
      <c r="AP77" s="35"/>
    </row>
    <row r="78" spans="1:42" x14ac:dyDescent="0.3">
      <c r="I78" s="26"/>
      <c r="J78" s="26"/>
      <c r="K78" s="26"/>
      <c r="L78" s="26"/>
      <c r="M78" s="26"/>
      <c r="N78" s="26"/>
      <c r="O78" s="26"/>
      <c r="P78" s="26"/>
      <c r="Q78" s="26"/>
      <c r="AP78" s="35"/>
    </row>
    <row r="79" spans="1:42" x14ac:dyDescent="0.3">
      <c r="D79" s="26"/>
      <c r="E79" s="26"/>
      <c r="F79" s="26"/>
      <c r="G79" s="26"/>
      <c r="H79" s="26"/>
      <c r="I79" s="26"/>
      <c r="J79" s="26"/>
      <c r="K79" s="26"/>
      <c r="L79" s="26"/>
      <c r="M79" s="26"/>
      <c r="N79" s="26"/>
      <c r="O79" s="26"/>
      <c r="P79" s="26"/>
      <c r="Q79" s="26"/>
      <c r="AP79" s="35"/>
    </row>
    <row r="80" spans="1:42" ht="14.5" x14ac:dyDescent="0.35">
      <c r="A80" s="102" t="s">
        <v>97</v>
      </c>
      <c r="R80" s="1"/>
      <c r="S80" s="1"/>
      <c r="T80" s="1"/>
      <c r="U80" s="1"/>
      <c r="AP80" s="35"/>
    </row>
    <row r="81" spans="1:42" x14ac:dyDescent="0.3">
      <c r="A81" s="32" t="s">
        <v>50</v>
      </c>
      <c r="AP81" s="35"/>
    </row>
    <row r="82" spans="1:42" x14ac:dyDescent="0.3">
      <c r="A82" s="3" t="s">
        <v>75</v>
      </c>
      <c r="C82" s="32"/>
      <c r="F82" s="4"/>
      <c r="AA82" s="2"/>
      <c r="AB82" s="2"/>
      <c r="AC82" s="2"/>
      <c r="AP82" s="35"/>
    </row>
    <row r="83" spans="1:42" ht="18.5" customHeight="1" x14ac:dyDescent="0.3">
      <c r="C83" s="3" t="s">
        <v>77</v>
      </c>
      <c r="E83" s="7"/>
      <c r="F83" s="4"/>
      <c r="T83" s="5"/>
      <c r="U83" s="5"/>
      <c r="V83" s="6"/>
      <c r="Y83" s="3" t="s">
        <v>63</v>
      </c>
      <c r="Z83" s="3"/>
      <c r="AA83" s="3"/>
      <c r="AB83" s="3"/>
      <c r="AC83" s="3"/>
      <c r="AP83" s="35"/>
    </row>
    <row r="84" spans="1:42" ht="60" customHeight="1" x14ac:dyDescent="0.3">
      <c r="A84" s="79" t="s">
        <v>54</v>
      </c>
      <c r="B84" s="79" t="s">
        <v>55</v>
      </c>
      <c r="C84" s="8" t="s">
        <v>34</v>
      </c>
      <c r="D84" s="8" t="s">
        <v>33</v>
      </c>
      <c r="E84" s="8" t="s">
        <v>18</v>
      </c>
      <c r="F84" s="29" t="s">
        <v>19</v>
      </c>
      <c r="G84" s="29" t="s">
        <v>21</v>
      </c>
      <c r="H84" s="68" t="s">
        <v>20</v>
      </c>
      <c r="I84" s="9" t="s">
        <v>12</v>
      </c>
      <c r="J84" s="9" t="s">
        <v>0</v>
      </c>
      <c r="K84" s="128" t="s">
        <v>82</v>
      </c>
      <c r="L84" s="203" t="s">
        <v>98</v>
      </c>
      <c r="O84" s="200" t="s">
        <v>99</v>
      </c>
      <c r="P84" s="204" t="s">
        <v>100</v>
      </c>
      <c r="T84" s="5"/>
      <c r="U84" s="5"/>
      <c r="V84" s="6"/>
      <c r="Y84" s="8" t="s">
        <v>33</v>
      </c>
      <c r="Z84" s="171" t="s">
        <v>27</v>
      </c>
      <c r="AA84" s="171" t="s">
        <v>28</v>
      </c>
      <c r="AB84" s="171" t="s">
        <v>29</v>
      </c>
      <c r="AC84" s="172" t="s">
        <v>30</v>
      </c>
      <c r="AF84" s="255" t="s">
        <v>33</v>
      </c>
      <c r="AG84" s="256" t="s">
        <v>113</v>
      </c>
      <c r="AH84" s="257" t="s">
        <v>114</v>
      </c>
      <c r="AP84" s="35"/>
    </row>
    <row r="85" spans="1:42" x14ac:dyDescent="0.3">
      <c r="A85" s="106">
        <f t="shared" ref="A85:A95" si="88">A12</f>
        <v>0</v>
      </c>
      <c r="B85" s="34">
        <f>F85</f>
        <v>0</v>
      </c>
      <c r="D85" s="8">
        <v>0</v>
      </c>
      <c r="E85" s="8">
        <f t="shared" ref="E85:E95" si="89">E12</f>
        <v>268</v>
      </c>
      <c r="F85" s="8">
        <v>0</v>
      </c>
      <c r="G85" s="68">
        <v>0</v>
      </c>
      <c r="H85" s="69">
        <f>E86</f>
        <v>268</v>
      </c>
      <c r="I85" s="28">
        <f>F85/E85</f>
        <v>0</v>
      </c>
      <c r="J85" s="30">
        <f>1-I85</f>
        <v>1</v>
      </c>
      <c r="K85" s="129">
        <f>J85</f>
        <v>1</v>
      </c>
      <c r="L85" s="205">
        <f>H85/H85</f>
        <v>1</v>
      </c>
      <c r="N85" s="206" t="s">
        <v>101</v>
      </c>
      <c r="O85" s="207">
        <v>5.6606875934230203</v>
      </c>
      <c r="P85" s="208">
        <v>5.5544554455445549</v>
      </c>
      <c r="T85" s="5"/>
      <c r="U85" s="5"/>
      <c r="V85" s="6"/>
      <c r="Y85" s="65"/>
      <c r="Z85" s="173"/>
      <c r="AA85" s="173"/>
      <c r="AB85" s="173"/>
      <c r="AC85" s="174"/>
      <c r="AF85" s="34">
        <f>D85</f>
        <v>0</v>
      </c>
      <c r="AG85" s="258">
        <f>L85</f>
        <v>1</v>
      </c>
      <c r="AH85" s="259">
        <f>K85</f>
        <v>1</v>
      </c>
      <c r="AP85" s="35"/>
    </row>
    <row r="86" spans="1:42" x14ac:dyDescent="0.3">
      <c r="A86" s="106">
        <f t="shared" si="88"/>
        <v>3</v>
      </c>
      <c r="B86" s="16">
        <f>B85+F86</f>
        <v>45</v>
      </c>
      <c r="C86" s="58">
        <f>D85</f>
        <v>0</v>
      </c>
      <c r="D86" s="89">
        <v>3</v>
      </c>
      <c r="E86" s="11">
        <f t="shared" si="89"/>
        <v>268</v>
      </c>
      <c r="F86" s="74">
        <f t="shared" ref="F86:F95" si="90">E86-H86-G86</f>
        <v>45</v>
      </c>
      <c r="G86" s="107">
        <f>A86-A85</f>
        <v>3</v>
      </c>
      <c r="H86" s="90">
        <f t="shared" ref="H86:H93" si="91">E87</f>
        <v>220</v>
      </c>
      <c r="I86" s="12">
        <f>F86/E86</f>
        <v>0.16791044776119404</v>
      </c>
      <c r="J86" s="30">
        <f>1-I86</f>
        <v>0.83208955223880599</v>
      </c>
      <c r="K86" s="131">
        <f>J86*K85</f>
        <v>0.83208955223880599</v>
      </c>
      <c r="L86" s="205">
        <f>H86/H85</f>
        <v>0.82089552238805974</v>
      </c>
      <c r="N86" s="206"/>
      <c r="O86" s="209"/>
      <c r="P86" s="210"/>
      <c r="T86" s="5"/>
      <c r="U86" s="5"/>
      <c r="V86" s="6"/>
      <c r="X86" s="15"/>
      <c r="Y86" s="13">
        <f t="shared" ref="Y86:Y95" si="92">D86</f>
        <v>3</v>
      </c>
      <c r="Z86" s="175">
        <f>K86*(D86-D85)</f>
        <v>2.4962686567164178</v>
      </c>
      <c r="AA86" s="175">
        <f>(K85-K86)*(D86-D85)/2</f>
        <v>0.25186567164179102</v>
      </c>
      <c r="AB86" s="176">
        <f>SUM(Z86:AA86)</f>
        <v>2.7481343283582089</v>
      </c>
      <c r="AC86" s="177">
        <f>AB86</f>
        <v>2.7481343283582089</v>
      </c>
      <c r="AF86" s="34">
        <f t="shared" ref="AF86:AF95" si="93">D86</f>
        <v>3</v>
      </c>
      <c r="AG86" s="258">
        <f t="shared" ref="AG86:AG95" si="94">L86</f>
        <v>0.82089552238805974</v>
      </c>
      <c r="AH86" s="259">
        <f t="shared" ref="AH86:AH95" si="95">K86</f>
        <v>0.83208955223880599</v>
      </c>
      <c r="AP86" s="35"/>
    </row>
    <row r="87" spans="1:42" x14ac:dyDescent="0.3">
      <c r="A87" s="106">
        <f t="shared" si="88"/>
        <v>5</v>
      </c>
      <c r="B87" s="16">
        <f t="shared" ref="B87:B95" si="96">B86+F87</f>
        <v>144</v>
      </c>
      <c r="C87" s="58">
        <f t="shared" ref="C87:C95" si="97">D86</f>
        <v>3</v>
      </c>
      <c r="D87" s="89">
        <v>6</v>
      </c>
      <c r="E87" s="11">
        <f t="shared" si="89"/>
        <v>220</v>
      </c>
      <c r="F87" s="74">
        <f t="shared" si="90"/>
        <v>99</v>
      </c>
      <c r="G87" s="107">
        <f t="shared" ref="G87:G95" si="98">A87-A86</f>
        <v>2</v>
      </c>
      <c r="H87" s="90">
        <f t="shared" si="91"/>
        <v>119</v>
      </c>
      <c r="I87" s="12">
        <f t="shared" ref="I87:I95" si="99">F87/E87</f>
        <v>0.45</v>
      </c>
      <c r="J87" s="30">
        <f t="shared" ref="J87:J95" si="100">1-I87</f>
        <v>0.55000000000000004</v>
      </c>
      <c r="K87" s="131">
        <f>J87*K86</f>
        <v>0.45764925373134335</v>
      </c>
      <c r="L87" s="205">
        <f>H87/H85</f>
        <v>0.44402985074626866</v>
      </c>
      <c r="N87" s="206" t="s">
        <v>102</v>
      </c>
      <c r="O87" s="211">
        <v>130.42351768809169</v>
      </c>
      <c r="P87" s="212">
        <v>134</v>
      </c>
      <c r="T87" s="5"/>
      <c r="U87" s="5"/>
      <c r="V87" s="6"/>
      <c r="Y87" s="13">
        <f t="shared" si="92"/>
        <v>6</v>
      </c>
      <c r="Z87" s="175">
        <f t="shared" ref="Z87:Z95" si="101">K87*(D87-D86)</f>
        <v>1.3729477611940299</v>
      </c>
      <c r="AA87" s="175">
        <f t="shared" ref="AA87:AA95" si="102">(K86-K87)*(D87-D86)/2</f>
        <v>0.56166044776119395</v>
      </c>
      <c r="AB87" s="176">
        <f t="shared" ref="AB87:AB95" si="103">SUM(Z87:AA87)</f>
        <v>1.9346082089552239</v>
      </c>
      <c r="AC87" s="177">
        <f>AB87+AC86</f>
        <v>4.682742537313433</v>
      </c>
      <c r="AF87" s="34">
        <f t="shared" si="93"/>
        <v>6</v>
      </c>
      <c r="AG87" s="258">
        <f t="shared" si="94"/>
        <v>0.44402985074626866</v>
      </c>
      <c r="AH87" s="259">
        <f t="shared" si="95"/>
        <v>0.45764925373134335</v>
      </c>
      <c r="AP87" s="35"/>
    </row>
    <row r="88" spans="1:42" x14ac:dyDescent="0.3">
      <c r="A88" s="106">
        <f t="shared" si="88"/>
        <v>8</v>
      </c>
      <c r="B88" s="16">
        <f t="shared" si="96"/>
        <v>205</v>
      </c>
      <c r="C88" s="58">
        <f t="shared" si="97"/>
        <v>6</v>
      </c>
      <c r="D88" s="37">
        <v>9</v>
      </c>
      <c r="E88" s="11">
        <f t="shared" si="89"/>
        <v>119</v>
      </c>
      <c r="F88" s="74">
        <f t="shared" si="90"/>
        <v>61</v>
      </c>
      <c r="G88" s="107">
        <f t="shared" si="98"/>
        <v>3</v>
      </c>
      <c r="H88" s="69">
        <f t="shared" si="91"/>
        <v>55</v>
      </c>
      <c r="I88" s="12">
        <f t="shared" si="99"/>
        <v>0.51260504201680668</v>
      </c>
      <c r="J88" s="30">
        <f t="shared" si="100"/>
        <v>0.48739495798319332</v>
      </c>
      <c r="K88" s="130">
        <f t="shared" ref="K88:K95" si="104">J88*K87</f>
        <v>0.22305593879342786</v>
      </c>
      <c r="L88" s="205">
        <f>H88/H85</f>
        <v>0.20522388059701493</v>
      </c>
      <c r="N88" s="206" t="s">
        <v>103</v>
      </c>
      <c r="O88" s="213">
        <v>0.48665491674661077</v>
      </c>
      <c r="P88" s="214">
        <v>0.5</v>
      </c>
      <c r="T88" s="5"/>
      <c r="U88" s="5"/>
      <c r="V88" s="6"/>
      <c r="Y88" s="13">
        <f t="shared" si="92"/>
        <v>9</v>
      </c>
      <c r="Z88" s="175">
        <f t="shared" si="101"/>
        <v>0.66916781638028355</v>
      </c>
      <c r="AA88" s="175">
        <f t="shared" si="102"/>
        <v>0.35188997240687325</v>
      </c>
      <c r="AB88" s="176">
        <f t="shared" si="103"/>
        <v>1.0210577887871568</v>
      </c>
      <c r="AC88" s="177">
        <f t="shared" ref="AC88:AC95" si="105">AB88+AC87</f>
        <v>5.7038003261005894</v>
      </c>
      <c r="AF88" s="34">
        <f t="shared" si="93"/>
        <v>9</v>
      </c>
      <c r="AG88" s="258">
        <f t="shared" si="94"/>
        <v>0.20522388059701493</v>
      </c>
      <c r="AH88" s="259">
        <f t="shared" si="95"/>
        <v>0.22305593879342786</v>
      </c>
      <c r="AP88" s="35"/>
    </row>
    <row r="89" spans="1:42" x14ac:dyDescent="0.3">
      <c r="A89" s="106">
        <f t="shared" si="88"/>
        <v>8</v>
      </c>
      <c r="B89" s="16">
        <f t="shared" si="96"/>
        <v>215</v>
      </c>
      <c r="C89" s="58">
        <f t="shared" si="97"/>
        <v>9</v>
      </c>
      <c r="D89" s="37">
        <v>12</v>
      </c>
      <c r="E89" s="11">
        <f t="shared" si="89"/>
        <v>55</v>
      </c>
      <c r="F89" s="74">
        <f t="shared" si="90"/>
        <v>10</v>
      </c>
      <c r="G89" s="107">
        <f t="shared" si="98"/>
        <v>0</v>
      </c>
      <c r="H89" s="69">
        <f t="shared" si="91"/>
        <v>45</v>
      </c>
      <c r="I89" s="12">
        <f t="shared" si="99"/>
        <v>0.18181818181818182</v>
      </c>
      <c r="J89" s="30">
        <f t="shared" si="100"/>
        <v>0.81818181818181812</v>
      </c>
      <c r="K89" s="130">
        <f t="shared" si="104"/>
        <v>0.18250031355825916</v>
      </c>
      <c r="L89" s="205">
        <f>H89/H85</f>
        <v>0.16791044776119404</v>
      </c>
      <c r="T89" s="5"/>
      <c r="U89" s="5"/>
      <c r="V89" s="6"/>
      <c r="Y89" s="13">
        <f t="shared" si="92"/>
        <v>12</v>
      </c>
      <c r="Z89" s="175">
        <f t="shared" si="101"/>
        <v>0.5475009406747775</v>
      </c>
      <c r="AA89" s="175">
        <f t="shared" si="102"/>
        <v>6.0833437852753053E-2</v>
      </c>
      <c r="AB89" s="176">
        <f t="shared" si="103"/>
        <v>0.60833437852753058</v>
      </c>
      <c r="AC89" s="177">
        <f t="shared" si="105"/>
        <v>6.3121347046281198</v>
      </c>
      <c r="AF89" s="34">
        <f t="shared" si="93"/>
        <v>12</v>
      </c>
      <c r="AG89" s="258">
        <f t="shared" si="94"/>
        <v>0.16791044776119404</v>
      </c>
      <c r="AH89" s="259">
        <f t="shared" si="95"/>
        <v>0.18250031355825916</v>
      </c>
      <c r="AP89" s="35"/>
    </row>
    <row r="90" spans="1:42" x14ac:dyDescent="0.3">
      <c r="A90" s="106">
        <f t="shared" si="88"/>
        <v>8</v>
      </c>
      <c r="B90" s="16">
        <f t="shared" si="96"/>
        <v>220</v>
      </c>
      <c r="C90" s="58">
        <f t="shared" si="97"/>
        <v>12</v>
      </c>
      <c r="D90" s="37">
        <v>15</v>
      </c>
      <c r="E90" s="11">
        <f t="shared" si="89"/>
        <v>45</v>
      </c>
      <c r="F90" s="74">
        <f t="shared" si="90"/>
        <v>5</v>
      </c>
      <c r="G90" s="107">
        <f t="shared" si="98"/>
        <v>0</v>
      </c>
      <c r="H90" s="69">
        <f t="shared" si="91"/>
        <v>40</v>
      </c>
      <c r="I90" s="103">
        <f t="shared" si="99"/>
        <v>0.1111111111111111</v>
      </c>
      <c r="J90" s="104">
        <f t="shared" si="100"/>
        <v>0.88888888888888884</v>
      </c>
      <c r="K90" s="132">
        <f t="shared" si="104"/>
        <v>0.16222250094067481</v>
      </c>
      <c r="L90" s="205">
        <f>H90/H85</f>
        <v>0.14925373134328357</v>
      </c>
      <c r="T90" s="5"/>
      <c r="U90" s="5"/>
      <c r="V90" s="6"/>
      <c r="Y90" s="13">
        <f t="shared" si="92"/>
        <v>15</v>
      </c>
      <c r="Z90" s="175">
        <f t="shared" si="101"/>
        <v>0.48666750282202442</v>
      </c>
      <c r="AA90" s="175">
        <f t="shared" si="102"/>
        <v>3.0416718926376526E-2</v>
      </c>
      <c r="AB90" s="176">
        <f t="shared" si="103"/>
        <v>0.51708422174840096</v>
      </c>
      <c r="AC90" s="177">
        <f t="shared" si="105"/>
        <v>6.8292189263765204</v>
      </c>
      <c r="AF90" s="34">
        <f t="shared" si="93"/>
        <v>15</v>
      </c>
      <c r="AG90" s="258">
        <f t="shared" si="94"/>
        <v>0.14925373134328357</v>
      </c>
      <c r="AH90" s="259">
        <f t="shared" si="95"/>
        <v>0.16222250094067481</v>
      </c>
      <c r="AP90" s="35"/>
    </row>
    <row r="91" spans="1:42" x14ac:dyDescent="0.3">
      <c r="A91" s="106">
        <f t="shared" si="88"/>
        <v>8</v>
      </c>
      <c r="B91" s="16">
        <f t="shared" si="96"/>
        <v>225</v>
      </c>
      <c r="C91" s="58">
        <f t="shared" si="97"/>
        <v>15</v>
      </c>
      <c r="D91" s="37">
        <v>18</v>
      </c>
      <c r="E91" s="11">
        <f t="shared" si="89"/>
        <v>40</v>
      </c>
      <c r="F91" s="74">
        <f t="shared" si="90"/>
        <v>5</v>
      </c>
      <c r="G91" s="107">
        <f t="shared" si="98"/>
        <v>0</v>
      </c>
      <c r="H91" s="69">
        <f t="shared" si="91"/>
        <v>35</v>
      </c>
      <c r="I91" s="103">
        <f t="shared" si="99"/>
        <v>0.125</v>
      </c>
      <c r="J91" s="104">
        <f t="shared" si="100"/>
        <v>0.875</v>
      </c>
      <c r="K91" s="132">
        <f t="shared" si="104"/>
        <v>0.14194468832309046</v>
      </c>
      <c r="L91" s="205">
        <f>H91/H85</f>
        <v>0.13059701492537312</v>
      </c>
      <c r="T91" s="5"/>
      <c r="U91" s="5"/>
      <c r="V91" s="6"/>
      <c r="Y91" s="13">
        <f t="shared" si="92"/>
        <v>18</v>
      </c>
      <c r="Z91" s="175">
        <f t="shared" si="101"/>
        <v>0.42583406496927134</v>
      </c>
      <c r="AA91" s="175">
        <f t="shared" si="102"/>
        <v>3.0416718926376526E-2</v>
      </c>
      <c r="AB91" s="176">
        <f t="shared" si="103"/>
        <v>0.45625078389564788</v>
      </c>
      <c r="AC91" s="177">
        <f t="shared" si="105"/>
        <v>7.2854697102721682</v>
      </c>
      <c r="AF91" s="34">
        <f t="shared" si="93"/>
        <v>18</v>
      </c>
      <c r="AG91" s="258">
        <f t="shared" si="94"/>
        <v>0.13059701492537312</v>
      </c>
      <c r="AH91" s="259">
        <f t="shared" si="95"/>
        <v>0.14194468832309046</v>
      </c>
      <c r="AP91" s="35"/>
    </row>
    <row r="92" spans="1:42" x14ac:dyDescent="0.3">
      <c r="A92" s="106">
        <f t="shared" si="88"/>
        <v>12</v>
      </c>
      <c r="B92" s="16">
        <f t="shared" si="96"/>
        <v>232</v>
      </c>
      <c r="C92" s="58">
        <f t="shared" si="97"/>
        <v>18</v>
      </c>
      <c r="D92" s="37">
        <v>21</v>
      </c>
      <c r="E92" s="11">
        <f t="shared" si="89"/>
        <v>35</v>
      </c>
      <c r="F92" s="74">
        <f t="shared" si="90"/>
        <v>7</v>
      </c>
      <c r="G92" s="107">
        <f t="shared" si="98"/>
        <v>4</v>
      </c>
      <c r="H92" s="69">
        <f t="shared" si="91"/>
        <v>24</v>
      </c>
      <c r="I92" s="12">
        <f t="shared" si="99"/>
        <v>0.2</v>
      </c>
      <c r="J92" s="30">
        <f t="shared" si="100"/>
        <v>0.8</v>
      </c>
      <c r="K92" s="130">
        <f t="shared" si="104"/>
        <v>0.11355575065847237</v>
      </c>
      <c r="L92" s="205">
        <f>H92/H85</f>
        <v>8.9552238805970144E-2</v>
      </c>
      <c r="T92" s="5"/>
      <c r="U92" s="5"/>
      <c r="V92" s="6"/>
      <c r="Y92" s="13">
        <f t="shared" si="92"/>
        <v>21</v>
      </c>
      <c r="Z92" s="175">
        <f t="shared" si="101"/>
        <v>0.34066725197541714</v>
      </c>
      <c r="AA92" s="175">
        <f t="shared" si="102"/>
        <v>4.2583406496927129E-2</v>
      </c>
      <c r="AB92" s="176">
        <f t="shared" si="103"/>
        <v>0.3832506584723443</v>
      </c>
      <c r="AC92" s="177">
        <f t="shared" si="105"/>
        <v>7.6687203687445127</v>
      </c>
      <c r="AF92" s="34">
        <f t="shared" si="93"/>
        <v>21</v>
      </c>
      <c r="AG92" s="258">
        <f t="shared" si="94"/>
        <v>8.9552238805970144E-2</v>
      </c>
      <c r="AH92" s="259">
        <f t="shared" si="95"/>
        <v>0.11355575065847237</v>
      </c>
      <c r="AP92" s="35"/>
    </row>
    <row r="93" spans="1:42" x14ac:dyDescent="0.3">
      <c r="A93" s="106">
        <f t="shared" si="88"/>
        <v>18</v>
      </c>
      <c r="B93" s="16">
        <f t="shared" si="96"/>
        <v>232</v>
      </c>
      <c r="C93" s="58">
        <f t="shared" si="97"/>
        <v>21</v>
      </c>
      <c r="D93" s="37">
        <v>24</v>
      </c>
      <c r="E93" s="11">
        <f t="shared" si="89"/>
        <v>24</v>
      </c>
      <c r="F93" s="74">
        <f t="shared" si="90"/>
        <v>0</v>
      </c>
      <c r="G93" s="107">
        <f t="shared" si="98"/>
        <v>6</v>
      </c>
      <c r="H93" s="69">
        <f t="shared" si="91"/>
        <v>18</v>
      </c>
      <c r="I93" s="12">
        <f t="shared" si="99"/>
        <v>0</v>
      </c>
      <c r="J93" s="30">
        <f t="shared" si="100"/>
        <v>1</v>
      </c>
      <c r="K93" s="130">
        <f t="shared" si="104"/>
        <v>0.11355575065847237</v>
      </c>
      <c r="L93" s="205">
        <f>H93/H85</f>
        <v>6.7164179104477612E-2</v>
      </c>
      <c r="T93" s="5"/>
      <c r="U93" s="5"/>
      <c r="V93" s="6"/>
      <c r="Y93" s="13">
        <f t="shared" si="92"/>
        <v>24</v>
      </c>
      <c r="Z93" s="175">
        <f t="shared" si="101"/>
        <v>0.34066725197541714</v>
      </c>
      <c r="AA93" s="175">
        <f t="shared" si="102"/>
        <v>0</v>
      </c>
      <c r="AB93" s="176">
        <f t="shared" si="103"/>
        <v>0.34066725197541714</v>
      </c>
      <c r="AC93" s="177">
        <f t="shared" si="105"/>
        <v>8.009387620719929</v>
      </c>
      <c r="AF93" s="34">
        <f t="shared" si="93"/>
        <v>24</v>
      </c>
      <c r="AG93" s="258">
        <f t="shared" si="94"/>
        <v>6.7164179104477612E-2</v>
      </c>
      <c r="AH93" s="259">
        <f t="shared" si="95"/>
        <v>0.11355575065847237</v>
      </c>
      <c r="AP93" s="35"/>
    </row>
    <row r="94" spans="1:42" x14ac:dyDescent="0.3">
      <c r="A94" s="106">
        <f t="shared" si="88"/>
        <v>26</v>
      </c>
      <c r="B94" s="16">
        <f t="shared" si="96"/>
        <v>234</v>
      </c>
      <c r="C94" s="58">
        <f t="shared" si="97"/>
        <v>24</v>
      </c>
      <c r="D94" s="37">
        <v>27</v>
      </c>
      <c r="E94" s="11">
        <f t="shared" si="89"/>
        <v>18</v>
      </c>
      <c r="F94" s="74">
        <f t="shared" si="90"/>
        <v>2</v>
      </c>
      <c r="G94" s="107">
        <f t="shared" si="98"/>
        <v>8</v>
      </c>
      <c r="H94" s="69">
        <f>E95</f>
        <v>8</v>
      </c>
      <c r="I94" s="12">
        <f t="shared" si="99"/>
        <v>0.1111111111111111</v>
      </c>
      <c r="J94" s="30">
        <f t="shared" si="100"/>
        <v>0.88888888888888884</v>
      </c>
      <c r="K94" s="130">
        <f t="shared" si="104"/>
        <v>0.10093844502975322</v>
      </c>
      <c r="L94" s="205">
        <f>H94/H85</f>
        <v>2.9850746268656716E-2</v>
      </c>
      <c r="T94" s="5"/>
      <c r="U94" s="5"/>
      <c r="V94" s="6"/>
      <c r="Y94" s="13">
        <f t="shared" si="92"/>
        <v>27</v>
      </c>
      <c r="Z94" s="175">
        <f t="shared" si="101"/>
        <v>0.30281533508925962</v>
      </c>
      <c r="AA94" s="175">
        <f t="shared" si="102"/>
        <v>1.8925958443078733E-2</v>
      </c>
      <c r="AB94" s="176">
        <f t="shared" si="103"/>
        <v>0.32174129353233838</v>
      </c>
      <c r="AC94" s="177">
        <f t="shared" si="105"/>
        <v>8.3311289142522682</v>
      </c>
      <c r="AF94" s="34">
        <f t="shared" si="93"/>
        <v>27</v>
      </c>
      <c r="AG94" s="258">
        <f t="shared" si="94"/>
        <v>2.9850746268656716E-2</v>
      </c>
      <c r="AH94" s="259">
        <f t="shared" si="95"/>
        <v>0.10093844502975322</v>
      </c>
      <c r="AP94" s="35"/>
    </row>
    <row r="95" spans="1:42" x14ac:dyDescent="0.3">
      <c r="A95" s="106">
        <f t="shared" si="88"/>
        <v>29</v>
      </c>
      <c r="B95" s="16">
        <f t="shared" si="96"/>
        <v>234</v>
      </c>
      <c r="C95" s="58">
        <f t="shared" si="97"/>
        <v>27</v>
      </c>
      <c r="D95" s="37">
        <v>30</v>
      </c>
      <c r="E95" s="11">
        <f t="shared" si="89"/>
        <v>8</v>
      </c>
      <c r="F95" s="74">
        <f t="shared" si="90"/>
        <v>0</v>
      </c>
      <c r="G95" s="107">
        <f t="shared" si="98"/>
        <v>3</v>
      </c>
      <c r="H95" s="75">
        <f>H22</f>
        <v>5</v>
      </c>
      <c r="I95" s="12">
        <f t="shared" si="99"/>
        <v>0</v>
      </c>
      <c r="J95" s="30">
        <f t="shared" si="100"/>
        <v>1</v>
      </c>
      <c r="K95" s="130">
        <f t="shared" si="104"/>
        <v>0.10093844502975322</v>
      </c>
      <c r="L95" s="205">
        <f>H95/H85</f>
        <v>1.8656716417910446E-2</v>
      </c>
      <c r="T95" s="5"/>
      <c r="U95" s="5"/>
      <c r="V95" s="6"/>
      <c r="Y95" s="13">
        <f t="shared" si="92"/>
        <v>30</v>
      </c>
      <c r="Z95" s="175">
        <f t="shared" si="101"/>
        <v>0.30281533508925962</v>
      </c>
      <c r="AA95" s="175">
        <f t="shared" si="102"/>
        <v>0</v>
      </c>
      <c r="AB95" s="176">
        <f t="shared" si="103"/>
        <v>0.30281533508925962</v>
      </c>
      <c r="AC95" s="177">
        <f t="shared" si="105"/>
        <v>8.6339442493415284</v>
      </c>
      <c r="AF95" s="34">
        <f t="shared" si="93"/>
        <v>30</v>
      </c>
      <c r="AG95" s="258">
        <f t="shared" si="94"/>
        <v>1.8656716417910446E-2</v>
      </c>
      <c r="AH95" s="259">
        <f t="shared" si="95"/>
        <v>0.10093844502975322</v>
      </c>
      <c r="AP95" s="35"/>
    </row>
    <row r="96" spans="1:42" x14ac:dyDescent="0.3">
      <c r="D96" s="16"/>
      <c r="E96" s="16"/>
      <c r="F96" s="17"/>
      <c r="G96" s="17"/>
      <c r="H96" s="16"/>
      <c r="I96" s="18"/>
      <c r="J96" s="19"/>
      <c r="K96" s="19"/>
      <c r="L96" s="19"/>
      <c r="M96" s="20"/>
      <c r="N96" s="20"/>
      <c r="O96" s="20"/>
      <c r="P96" s="20"/>
      <c r="Q96" s="19"/>
      <c r="AA96" s="2"/>
      <c r="AB96" s="2"/>
      <c r="AC96" s="2"/>
      <c r="AP96" s="35"/>
    </row>
    <row r="97" spans="1:42" x14ac:dyDescent="0.3">
      <c r="D97" s="21"/>
      <c r="E97" s="22" t="s">
        <v>3</v>
      </c>
      <c r="F97" s="38">
        <f>SUM(F86:F95)</f>
        <v>234</v>
      </c>
      <c r="G97" s="38">
        <f>SUM(G86:G95)</f>
        <v>29</v>
      </c>
      <c r="H97" s="38">
        <f>H95</f>
        <v>5</v>
      </c>
      <c r="I97" s="18"/>
      <c r="J97" s="19"/>
      <c r="K97" s="19"/>
      <c r="L97" s="19"/>
      <c r="M97" s="19"/>
      <c r="N97" s="19"/>
      <c r="O97" s="20"/>
      <c r="P97" s="20"/>
      <c r="Q97" s="19"/>
      <c r="AA97" s="2"/>
      <c r="AB97" s="2"/>
      <c r="AC97" s="2"/>
      <c r="AP97" s="35"/>
    </row>
    <row r="98" spans="1:42" x14ac:dyDescent="0.3">
      <c r="D98" s="21"/>
      <c r="F98" s="252">
        <f>F97/E85</f>
        <v>0.87313432835820892</v>
      </c>
      <c r="G98" s="253">
        <f>G97/E85</f>
        <v>0.10820895522388059</v>
      </c>
      <c r="H98" s="254">
        <f>H97/E85</f>
        <v>1.8656716417910446E-2</v>
      </c>
      <c r="I98" s="18"/>
      <c r="K98" s="223" t="s">
        <v>105</v>
      </c>
      <c r="L98" s="224">
        <f>R102</f>
        <v>5.6606875934230203</v>
      </c>
      <c r="M98" s="18" t="s">
        <v>49</v>
      </c>
      <c r="N98" s="18"/>
      <c r="O98" s="225">
        <f>R104</f>
        <v>130.42351768809169</v>
      </c>
      <c r="P98" s="1" t="s">
        <v>106</v>
      </c>
      <c r="R98" s="226"/>
      <c r="S98" s="1"/>
      <c r="T98" s="219">
        <f>R105</f>
        <v>0.48665491674661077</v>
      </c>
      <c r="U98" s="1" t="s">
        <v>48</v>
      </c>
      <c r="V98" s="1"/>
      <c r="W98" s="1"/>
      <c r="AA98" s="2"/>
      <c r="AB98" s="2"/>
      <c r="AC98" s="2"/>
      <c r="AP98" s="35"/>
    </row>
    <row r="99" spans="1:42" ht="13.5" thickBot="1" x14ac:dyDescent="0.35">
      <c r="D99" s="21"/>
      <c r="I99" s="18"/>
      <c r="J99" s="18"/>
      <c r="K99" s="18"/>
      <c r="L99" s="18"/>
      <c r="M99" s="18"/>
      <c r="N99" s="18"/>
      <c r="O99" s="18"/>
      <c r="P99" s="18"/>
      <c r="Q99" s="18"/>
      <c r="R99" s="18"/>
      <c r="S99" s="18"/>
      <c r="T99" s="18"/>
      <c r="U99" s="1"/>
      <c r="V99" s="1"/>
      <c r="W99" s="1"/>
      <c r="AA99" s="2"/>
      <c r="AB99" s="2"/>
      <c r="AC99" s="2"/>
      <c r="AP99" s="35"/>
    </row>
    <row r="100" spans="1:42" ht="13.5" x14ac:dyDescent="0.35">
      <c r="A100" s="35"/>
      <c r="B100" s="35"/>
      <c r="C100" s="35"/>
      <c r="D100" s="91">
        <v>0</v>
      </c>
      <c r="E100" s="111" t="s">
        <v>45</v>
      </c>
      <c r="F100" s="202" t="s">
        <v>46</v>
      </c>
      <c r="G100" s="112" t="s">
        <v>56</v>
      </c>
      <c r="H100" s="93"/>
      <c r="I100" s="35"/>
      <c r="K100" s="227" t="s">
        <v>52</v>
      </c>
      <c r="L100" s="228"/>
      <c r="M100" s="228"/>
      <c r="N100" s="228"/>
      <c r="O100" s="228"/>
      <c r="P100" s="228"/>
      <c r="Q100" s="229"/>
      <c r="R100" s="229"/>
      <c r="S100" s="230"/>
      <c r="T100" s="1"/>
      <c r="U100" s="1"/>
      <c r="V100" s="1"/>
      <c r="W100" s="1"/>
      <c r="X100" s="70"/>
      <c r="AA100" s="2"/>
      <c r="AB100" s="2"/>
      <c r="AC100" s="2"/>
      <c r="AP100" s="35"/>
    </row>
    <row r="101" spans="1:42" x14ac:dyDescent="0.3">
      <c r="A101" s="35"/>
      <c r="B101" s="35"/>
      <c r="C101" s="35"/>
      <c r="D101" s="89">
        <v>3</v>
      </c>
      <c r="E101" s="94">
        <f t="shared" ref="E101" si="106">AVERAGE(H85:H86)</f>
        <v>244</v>
      </c>
      <c r="F101" s="94">
        <f>E101*(D101-D100)</f>
        <v>732</v>
      </c>
      <c r="G101" s="99">
        <f>F101/E85</f>
        <v>2.7313432835820897</v>
      </c>
      <c r="H101" s="35"/>
      <c r="I101" s="35"/>
      <c r="K101" s="231" t="s">
        <v>107</v>
      </c>
      <c r="L101" s="232">
        <f>K86</f>
        <v>0.83208955223880599</v>
      </c>
      <c r="M101" s="232">
        <f>K87</f>
        <v>0.45764925373134335</v>
      </c>
      <c r="N101" s="233">
        <f>L101-M101</f>
        <v>0.37444029850746263</v>
      </c>
      <c r="O101" s="275">
        <f>C92-C91</f>
        <v>3</v>
      </c>
      <c r="P101" s="276"/>
      <c r="Q101" s="276" t="s">
        <v>108</v>
      </c>
      <c r="R101" s="235">
        <f>D86</f>
        <v>3</v>
      </c>
      <c r="S101" s="236"/>
      <c r="T101" s="1"/>
      <c r="U101" s="1"/>
      <c r="V101" s="1"/>
      <c r="W101" s="1"/>
      <c r="X101" s="70"/>
      <c r="AA101" s="2"/>
      <c r="AB101" s="2"/>
      <c r="AC101" s="2"/>
      <c r="AP101" s="35"/>
    </row>
    <row r="102" spans="1:42" x14ac:dyDescent="0.3">
      <c r="A102" s="35"/>
      <c r="B102" s="35"/>
      <c r="C102" s="35"/>
      <c r="D102" s="89">
        <v>6</v>
      </c>
      <c r="E102" s="94">
        <f t="shared" ref="E102:E110" si="107">AVERAGE(H86:H87)</f>
        <v>169.5</v>
      </c>
      <c r="F102" s="94">
        <f t="shared" ref="F102:F110" si="108">E102*(D102-D101)</f>
        <v>508.5</v>
      </c>
      <c r="G102" s="99">
        <f>F102/E85</f>
        <v>1.8973880597014925</v>
      </c>
      <c r="H102" s="93"/>
      <c r="I102" s="35"/>
      <c r="K102" s="237"/>
      <c r="L102" s="238">
        <f>L101</f>
        <v>0.83208955223880599</v>
      </c>
      <c r="M102" s="239">
        <v>0.5</v>
      </c>
      <c r="N102" s="233">
        <f>L102-M102</f>
        <v>0.33208955223880599</v>
      </c>
      <c r="O102" s="277">
        <f>N102*O101/N101</f>
        <v>2.6606875934230199</v>
      </c>
      <c r="P102" s="276"/>
      <c r="Q102" s="276" t="s">
        <v>101</v>
      </c>
      <c r="R102" s="208">
        <f>R101+O102</f>
        <v>5.6606875934230203</v>
      </c>
      <c r="S102" s="236" t="s">
        <v>109</v>
      </c>
      <c r="T102" s="1" t="s">
        <v>47</v>
      </c>
      <c r="U102" s="1"/>
      <c r="V102" s="1"/>
      <c r="W102" s="1"/>
      <c r="X102" s="70"/>
      <c r="AA102" s="2"/>
      <c r="AB102" s="2"/>
      <c r="AC102" s="2"/>
      <c r="AP102" s="35"/>
    </row>
    <row r="103" spans="1:42" x14ac:dyDescent="0.3">
      <c r="A103" s="35"/>
      <c r="B103" s="35"/>
      <c r="C103" s="35"/>
      <c r="D103" s="37">
        <v>9</v>
      </c>
      <c r="E103" s="94">
        <f t="shared" si="107"/>
        <v>87</v>
      </c>
      <c r="F103" s="94">
        <f t="shared" si="108"/>
        <v>261</v>
      </c>
      <c r="G103" s="99">
        <f>F103/E85</f>
        <v>0.97388059701492535</v>
      </c>
      <c r="H103" s="93"/>
      <c r="I103" s="35"/>
      <c r="K103" s="237"/>
      <c r="L103" s="241"/>
      <c r="M103" s="241"/>
      <c r="N103" s="242"/>
      <c r="O103" s="278"/>
      <c r="P103" s="276"/>
      <c r="Q103" s="276"/>
      <c r="R103" s="276"/>
      <c r="S103" s="236"/>
      <c r="T103" s="1"/>
      <c r="U103" s="1"/>
      <c r="V103" s="1"/>
      <c r="W103" s="1"/>
      <c r="X103" s="70"/>
      <c r="AA103" s="2"/>
      <c r="AB103" s="2"/>
      <c r="AC103" s="2"/>
      <c r="AP103" s="35"/>
    </row>
    <row r="104" spans="1:42" x14ac:dyDescent="0.3">
      <c r="A104" s="35"/>
      <c r="B104" s="35"/>
      <c r="C104" s="35"/>
      <c r="D104" s="37">
        <v>12</v>
      </c>
      <c r="E104" s="94">
        <f t="shared" si="107"/>
        <v>50</v>
      </c>
      <c r="F104" s="94">
        <f t="shared" si="108"/>
        <v>150</v>
      </c>
      <c r="G104" s="99">
        <f>F104/E85</f>
        <v>0.55970149253731338</v>
      </c>
      <c r="H104" s="93"/>
      <c r="I104" s="35"/>
      <c r="K104" s="237" t="s">
        <v>110</v>
      </c>
      <c r="L104" s="244">
        <f>H86</f>
        <v>220</v>
      </c>
      <c r="M104" s="244">
        <f>H87</f>
        <v>119</v>
      </c>
      <c r="N104" s="245">
        <f>L104-M104</f>
        <v>101</v>
      </c>
      <c r="O104" s="275">
        <f>O101</f>
        <v>3</v>
      </c>
      <c r="P104" s="276"/>
      <c r="Q104" s="279" t="s">
        <v>102</v>
      </c>
      <c r="R104" s="246">
        <f>L104-N105</f>
        <v>130.42351768809169</v>
      </c>
      <c r="S104" s="247"/>
      <c r="T104" s="1"/>
      <c r="U104" s="1"/>
      <c r="V104" s="1"/>
      <c r="W104" s="1"/>
      <c r="X104" s="70"/>
      <c r="AA104" s="2"/>
      <c r="AB104" s="2"/>
      <c r="AC104" s="2"/>
      <c r="AP104" s="35"/>
    </row>
    <row r="105" spans="1:42" ht="13.5" thickBot="1" x14ac:dyDescent="0.35">
      <c r="A105" s="35"/>
      <c r="B105" s="35"/>
      <c r="C105" s="35"/>
      <c r="D105" s="37">
        <v>15</v>
      </c>
      <c r="E105" s="94">
        <f t="shared" si="107"/>
        <v>42.5</v>
      </c>
      <c r="F105" s="94">
        <f t="shared" si="108"/>
        <v>127.5</v>
      </c>
      <c r="G105" s="99">
        <f>F105/E85</f>
        <v>0.47574626865671643</v>
      </c>
      <c r="H105" s="93"/>
      <c r="I105" s="35"/>
      <c r="K105" s="249"/>
      <c r="L105" s="280"/>
      <c r="M105" s="280"/>
      <c r="N105" s="281">
        <f>N104*O105/O104</f>
        <v>89.576482311908322</v>
      </c>
      <c r="O105" s="282">
        <f>O102</f>
        <v>2.6606875934230199</v>
      </c>
      <c r="P105" s="250"/>
      <c r="Q105" s="283" t="s">
        <v>103</v>
      </c>
      <c r="R105" s="284">
        <f>R104/E86</f>
        <v>0.48665491674661077</v>
      </c>
      <c r="S105" s="251"/>
      <c r="T105" s="1"/>
      <c r="U105" s="1"/>
      <c r="V105" s="1"/>
      <c r="W105" s="1"/>
      <c r="X105" s="70"/>
      <c r="AA105" s="2"/>
      <c r="AB105" s="2"/>
      <c r="AC105" s="2"/>
      <c r="AP105" s="35"/>
    </row>
    <row r="106" spans="1:42" x14ac:dyDescent="0.3">
      <c r="A106" s="35"/>
      <c r="B106" s="35"/>
      <c r="C106" s="35"/>
      <c r="D106" s="37">
        <v>18</v>
      </c>
      <c r="E106" s="94">
        <f t="shared" si="107"/>
        <v>37.5</v>
      </c>
      <c r="F106" s="94">
        <f t="shared" si="108"/>
        <v>112.5</v>
      </c>
      <c r="G106" s="99">
        <f>F106/E85</f>
        <v>0.41977611940298509</v>
      </c>
      <c r="H106" s="93"/>
      <c r="I106" s="35"/>
      <c r="R106" s="1"/>
      <c r="S106" s="1"/>
      <c r="T106" s="1"/>
      <c r="U106" s="1"/>
      <c r="V106" s="1"/>
      <c r="W106" s="1"/>
      <c r="X106" s="70"/>
      <c r="AA106" s="2"/>
      <c r="AB106" s="2"/>
      <c r="AC106" s="2"/>
      <c r="AP106" s="35"/>
    </row>
    <row r="107" spans="1:42" x14ac:dyDescent="0.3">
      <c r="A107" s="35"/>
      <c r="B107" s="35"/>
      <c r="C107" s="35"/>
      <c r="D107" s="37">
        <v>21</v>
      </c>
      <c r="E107" s="94">
        <f t="shared" si="107"/>
        <v>29.5</v>
      </c>
      <c r="F107" s="94">
        <f t="shared" si="108"/>
        <v>88.5</v>
      </c>
      <c r="G107" s="99">
        <f>F107/E85</f>
        <v>0.33022388059701491</v>
      </c>
      <c r="H107" s="93"/>
      <c r="I107" s="35"/>
      <c r="L107" s="93"/>
      <c r="M107" s="93"/>
      <c r="N107" s="93"/>
      <c r="R107" s="1"/>
      <c r="S107" s="1"/>
      <c r="T107" s="1"/>
      <c r="U107" s="1"/>
      <c r="V107" s="1"/>
      <c r="W107" s="1"/>
      <c r="X107" s="70"/>
      <c r="AA107" s="2"/>
      <c r="AB107" s="2"/>
      <c r="AC107" s="2"/>
      <c r="AP107" s="35"/>
    </row>
    <row r="108" spans="1:42" x14ac:dyDescent="0.3">
      <c r="A108" s="35"/>
      <c r="B108" s="35"/>
      <c r="C108" s="35"/>
      <c r="D108" s="37">
        <v>24</v>
      </c>
      <c r="E108" s="94">
        <f t="shared" si="107"/>
        <v>21</v>
      </c>
      <c r="F108" s="94">
        <f t="shared" si="108"/>
        <v>63</v>
      </c>
      <c r="G108" s="99">
        <f>F108/E85</f>
        <v>0.23507462686567165</v>
      </c>
      <c r="H108" s="93"/>
      <c r="I108" s="35"/>
      <c r="L108" s="93"/>
      <c r="M108" s="93"/>
      <c r="N108" s="93"/>
      <c r="O108" s="93"/>
      <c r="P108" s="93"/>
      <c r="Q108" s="93"/>
      <c r="R108" s="1"/>
      <c r="S108" s="1"/>
      <c r="T108" s="1"/>
      <c r="U108" s="1"/>
      <c r="V108" s="1"/>
      <c r="W108" s="1"/>
      <c r="X108" s="70"/>
      <c r="AA108" s="2"/>
      <c r="AB108" s="2"/>
      <c r="AC108" s="2"/>
      <c r="AP108" s="35"/>
    </row>
    <row r="109" spans="1:42" x14ac:dyDescent="0.3">
      <c r="A109" s="35"/>
      <c r="B109" s="35"/>
      <c r="C109" s="35"/>
      <c r="D109" s="37">
        <v>27</v>
      </c>
      <c r="E109" s="94">
        <f t="shared" si="107"/>
        <v>13</v>
      </c>
      <c r="F109" s="94">
        <f t="shared" si="108"/>
        <v>39</v>
      </c>
      <c r="G109" s="99">
        <f>F109/E85</f>
        <v>0.1455223880597015</v>
      </c>
      <c r="H109" s="93"/>
      <c r="I109" s="35"/>
      <c r="L109" s="93"/>
      <c r="M109" s="93"/>
      <c r="N109" s="93"/>
      <c r="O109" s="93"/>
      <c r="P109" s="93"/>
      <c r="Q109" s="93"/>
      <c r="R109" s="1"/>
      <c r="S109" s="1"/>
      <c r="T109" s="1"/>
      <c r="U109" s="1"/>
      <c r="V109" s="1"/>
      <c r="W109" s="1"/>
      <c r="X109" s="70"/>
      <c r="AA109" s="2"/>
      <c r="AB109" s="2"/>
      <c r="AC109" s="2"/>
      <c r="AP109" s="35"/>
    </row>
    <row r="110" spans="1:42" x14ac:dyDescent="0.3">
      <c r="A110" s="35"/>
      <c r="B110" s="35"/>
      <c r="C110" s="35"/>
      <c r="D110" s="37">
        <v>30</v>
      </c>
      <c r="E110" s="94">
        <f t="shared" si="107"/>
        <v>6.5</v>
      </c>
      <c r="F110" s="94">
        <f t="shared" si="108"/>
        <v>19.5</v>
      </c>
      <c r="G110" s="99">
        <f>F110/E85</f>
        <v>7.2761194029850748E-2</v>
      </c>
      <c r="H110" s="93"/>
      <c r="I110" s="35"/>
      <c r="J110" s="35"/>
      <c r="K110" s="35"/>
      <c r="L110" s="93"/>
      <c r="M110" s="93"/>
      <c r="N110" s="93"/>
      <c r="O110" s="93"/>
      <c r="P110" s="93"/>
      <c r="Q110" s="93"/>
      <c r="R110" s="70"/>
      <c r="S110" s="70"/>
      <c r="T110" s="70"/>
      <c r="U110" s="70"/>
      <c r="V110" s="70"/>
      <c r="W110" s="70"/>
      <c r="X110" s="70"/>
      <c r="AA110" s="2"/>
      <c r="AB110" s="2"/>
      <c r="AC110" s="2"/>
      <c r="AP110" s="35"/>
    </row>
    <row r="111" spans="1:42" x14ac:dyDescent="0.3">
      <c r="A111" s="35"/>
      <c r="B111" s="35"/>
      <c r="C111" s="35"/>
      <c r="D111" s="91"/>
      <c r="E111" s="35"/>
      <c r="F111" s="95">
        <f>SUM(F101:F110)</f>
        <v>2101.5</v>
      </c>
      <c r="G111" s="96">
        <f>SUM(G101:G110)</f>
        <v>7.8414179104477606</v>
      </c>
      <c r="H111" s="93" t="s">
        <v>104</v>
      </c>
      <c r="I111" s="35"/>
      <c r="J111" s="35"/>
      <c r="K111" s="35"/>
      <c r="L111" s="93"/>
      <c r="M111" s="93"/>
      <c r="N111" s="93"/>
      <c r="O111" s="93"/>
      <c r="P111" s="93"/>
      <c r="Q111" s="93"/>
      <c r="R111" s="70"/>
      <c r="S111" s="70"/>
      <c r="T111" s="70"/>
      <c r="U111" s="70"/>
      <c r="V111" s="70"/>
      <c r="W111" s="70"/>
      <c r="X111" s="70"/>
      <c r="AA111" s="2"/>
      <c r="AB111" s="2"/>
      <c r="AC111" s="2"/>
    </row>
    <row r="112" spans="1:42" x14ac:dyDescent="0.3">
      <c r="A112" s="35"/>
      <c r="B112" s="35"/>
      <c r="C112" s="35"/>
      <c r="D112" s="91"/>
      <c r="E112" s="35"/>
      <c r="F112" s="92"/>
      <c r="G112" s="92"/>
      <c r="H112" s="35"/>
      <c r="I112" s="93"/>
      <c r="J112" s="93"/>
      <c r="K112" s="93"/>
      <c r="L112" s="93"/>
      <c r="M112" s="93"/>
      <c r="N112" s="93"/>
      <c r="O112" s="93"/>
      <c r="P112" s="93"/>
      <c r="Q112" s="93"/>
      <c r="R112" s="70"/>
      <c r="S112" s="70"/>
      <c r="T112" s="70"/>
      <c r="U112" s="70"/>
      <c r="V112" s="70"/>
      <c r="W112" s="70"/>
      <c r="X112" s="70"/>
      <c r="AA112" s="2"/>
      <c r="AB112" s="2"/>
      <c r="AC112" s="2"/>
    </row>
    <row r="113" spans="1:34" x14ac:dyDescent="0.3">
      <c r="D113" s="91"/>
      <c r="E113" s="35"/>
      <c r="F113" s="92"/>
      <c r="G113" s="92"/>
      <c r="H113" s="35"/>
      <c r="I113" s="93"/>
      <c r="J113" s="93"/>
      <c r="K113" s="93"/>
      <c r="L113" s="93"/>
      <c r="M113" s="93"/>
      <c r="N113" s="93"/>
      <c r="O113" s="93"/>
      <c r="P113" s="93"/>
      <c r="Q113" s="93"/>
      <c r="R113" s="70"/>
      <c r="S113" s="70"/>
      <c r="T113" s="70"/>
      <c r="U113" s="70"/>
      <c r="V113" s="70"/>
      <c r="W113" s="70"/>
      <c r="X113" s="70"/>
      <c r="AA113" s="2"/>
      <c r="AB113" s="2"/>
      <c r="AC113" s="2"/>
    </row>
    <row r="114" spans="1:34" x14ac:dyDescent="0.3">
      <c r="C114" s="3" t="s">
        <v>53</v>
      </c>
      <c r="E114" s="7"/>
      <c r="F114" s="4"/>
      <c r="T114" s="5"/>
      <c r="U114" s="5"/>
      <c r="V114" s="6"/>
      <c r="Y114" s="3" t="s">
        <v>63</v>
      </c>
      <c r="Z114" s="3"/>
      <c r="AA114" s="3"/>
      <c r="AB114" s="3"/>
      <c r="AC114" s="3"/>
    </row>
    <row r="115" spans="1:34" ht="56" customHeight="1" x14ac:dyDescent="0.3">
      <c r="A115" s="79" t="s">
        <v>54</v>
      </c>
      <c r="B115" s="79" t="s">
        <v>55</v>
      </c>
      <c r="C115" s="8" t="s">
        <v>34</v>
      </c>
      <c r="D115" s="8" t="s">
        <v>33</v>
      </c>
      <c r="E115" s="8" t="s">
        <v>18</v>
      </c>
      <c r="F115" s="29" t="s">
        <v>19</v>
      </c>
      <c r="G115" s="29" t="s">
        <v>21</v>
      </c>
      <c r="H115" s="68" t="s">
        <v>20</v>
      </c>
      <c r="I115" s="9" t="s">
        <v>12</v>
      </c>
      <c r="J115" s="9" t="s">
        <v>0</v>
      </c>
      <c r="K115" s="128" t="s">
        <v>82</v>
      </c>
      <c r="L115" s="203" t="s">
        <v>98</v>
      </c>
      <c r="O115" s="200" t="s">
        <v>99</v>
      </c>
      <c r="P115" s="204" t="s">
        <v>100</v>
      </c>
      <c r="T115" s="5"/>
      <c r="U115" s="5"/>
      <c r="V115" s="6"/>
      <c r="Y115" s="8" t="s">
        <v>33</v>
      </c>
      <c r="Z115" s="171" t="s">
        <v>27</v>
      </c>
      <c r="AA115" s="171" t="s">
        <v>28</v>
      </c>
      <c r="AB115" s="171" t="s">
        <v>29</v>
      </c>
      <c r="AC115" s="172" t="s">
        <v>30</v>
      </c>
      <c r="AF115" s="255" t="s">
        <v>33</v>
      </c>
      <c r="AG115" s="256" t="s">
        <v>113</v>
      </c>
      <c r="AH115" s="257" t="s">
        <v>114</v>
      </c>
    </row>
    <row r="116" spans="1:34" x14ac:dyDescent="0.3">
      <c r="A116" s="106">
        <f t="shared" ref="A116:A126" si="109">A28</f>
        <v>0</v>
      </c>
      <c r="B116" s="34">
        <f>F116</f>
        <v>0</v>
      </c>
      <c r="D116" s="8">
        <v>0</v>
      </c>
      <c r="E116" s="8">
        <f t="shared" ref="E116:E126" si="110">E28</f>
        <v>269</v>
      </c>
      <c r="F116" s="8">
        <v>0</v>
      </c>
      <c r="G116" s="68">
        <v>0</v>
      </c>
      <c r="H116" s="69">
        <f>E117</f>
        <v>269</v>
      </c>
      <c r="I116" s="28">
        <f>F116/E116</f>
        <v>0</v>
      </c>
      <c r="J116" s="30">
        <f>1-I116</f>
        <v>1</v>
      </c>
      <c r="K116" s="129">
        <f>J116</f>
        <v>1</v>
      </c>
      <c r="L116" s="205">
        <f>H116/H116</f>
        <v>1</v>
      </c>
      <c r="N116" s="206" t="s">
        <v>101</v>
      </c>
      <c r="O116" s="207">
        <v>5.7314471243042675</v>
      </c>
      <c r="P116" s="208">
        <v>5.1352941176470583</v>
      </c>
      <c r="T116" s="5"/>
      <c r="U116" s="5"/>
      <c r="V116" s="6"/>
      <c r="Y116" s="65"/>
      <c r="Z116" s="173"/>
      <c r="AA116" s="173"/>
      <c r="AB116" s="173"/>
      <c r="AC116" s="174"/>
      <c r="AF116" s="34">
        <f>D116</f>
        <v>0</v>
      </c>
      <c r="AG116" s="258">
        <f>L116</f>
        <v>1</v>
      </c>
      <c r="AH116" s="259">
        <f>K116</f>
        <v>1</v>
      </c>
    </row>
    <row r="117" spans="1:34" x14ac:dyDescent="0.3">
      <c r="A117" s="106">
        <f t="shared" si="109"/>
        <v>15</v>
      </c>
      <c r="B117" s="16">
        <f>B116+F117</f>
        <v>59</v>
      </c>
      <c r="C117" s="58">
        <f>D116</f>
        <v>0</v>
      </c>
      <c r="D117" s="89">
        <v>3</v>
      </c>
      <c r="E117" s="11">
        <f t="shared" si="110"/>
        <v>269</v>
      </c>
      <c r="F117" s="74">
        <f>E117-H117-G117</f>
        <v>59</v>
      </c>
      <c r="G117" s="107">
        <f>A117-A116</f>
        <v>15</v>
      </c>
      <c r="H117" s="90">
        <f t="shared" ref="H117:H125" si="111">E118</f>
        <v>195</v>
      </c>
      <c r="I117" s="12">
        <f>F117/E117</f>
        <v>0.21933085501858737</v>
      </c>
      <c r="J117" s="30">
        <f>1-I117</f>
        <v>0.7806691449814126</v>
      </c>
      <c r="K117" s="131">
        <f>J117*K116</f>
        <v>0.7806691449814126</v>
      </c>
      <c r="L117" s="205">
        <f>H117/H116</f>
        <v>0.72490706319702602</v>
      </c>
      <c r="N117" s="206"/>
      <c r="O117" s="209"/>
      <c r="P117" s="210"/>
      <c r="T117" s="5"/>
      <c r="U117" s="5"/>
      <c r="V117" s="6"/>
      <c r="Y117" s="13">
        <f t="shared" ref="Y117:Y126" si="112">D117</f>
        <v>3</v>
      </c>
      <c r="Z117" s="175">
        <f>K117*(D117-D116)</f>
        <v>2.3420074349442377</v>
      </c>
      <c r="AA117" s="175">
        <f>(K116-K117)*(D117-D116)/2</f>
        <v>0.3289962825278811</v>
      </c>
      <c r="AB117" s="176">
        <f>SUM(Z117:AA117)</f>
        <v>2.6710037174721188</v>
      </c>
      <c r="AC117" s="177">
        <f>AB117</f>
        <v>2.6710037174721188</v>
      </c>
      <c r="AF117" s="34">
        <f t="shared" ref="AF117:AF126" si="113">D117</f>
        <v>3</v>
      </c>
      <c r="AG117" s="258">
        <f t="shared" ref="AG117:AG126" si="114">L117</f>
        <v>0.72490706319702602</v>
      </c>
      <c r="AH117" s="259">
        <f t="shared" ref="AH117:AH126" si="115">K117</f>
        <v>0.7806691449814126</v>
      </c>
    </row>
    <row r="118" spans="1:34" x14ac:dyDescent="0.3">
      <c r="A118" s="106">
        <f t="shared" si="109"/>
        <v>23</v>
      </c>
      <c r="B118" s="16">
        <f t="shared" ref="B118:B126" si="116">B117+F118</f>
        <v>136</v>
      </c>
      <c r="C118" s="58">
        <f t="shared" ref="C118:C126" si="117">D117</f>
        <v>3</v>
      </c>
      <c r="D118" s="89">
        <v>6</v>
      </c>
      <c r="E118" s="11">
        <f t="shared" si="110"/>
        <v>195</v>
      </c>
      <c r="F118" s="74">
        <f t="shared" ref="F118:F126" si="118">E118-H118-G118</f>
        <v>77</v>
      </c>
      <c r="G118" s="107">
        <f t="shared" ref="G118:G126" si="119">A118-A117</f>
        <v>8</v>
      </c>
      <c r="H118" s="90">
        <f t="shared" si="111"/>
        <v>110</v>
      </c>
      <c r="I118" s="103">
        <f t="shared" ref="I118:I126" si="120">F118/E118</f>
        <v>0.39487179487179486</v>
      </c>
      <c r="J118" s="104">
        <f t="shared" ref="J118:J126" si="121">1-I118</f>
        <v>0.6051282051282052</v>
      </c>
      <c r="K118" s="131">
        <f>J118*K117</f>
        <v>0.47240491850157279</v>
      </c>
      <c r="L118" s="205">
        <f>H118/H116</f>
        <v>0.40892193308550184</v>
      </c>
      <c r="N118" s="206" t="s">
        <v>102</v>
      </c>
      <c r="O118" s="211">
        <v>117.60899814471243</v>
      </c>
      <c r="P118" s="212">
        <v>134.5</v>
      </c>
      <c r="T118" s="5"/>
      <c r="U118" s="5"/>
      <c r="V118" s="6"/>
      <c r="Y118" s="13">
        <f t="shared" si="112"/>
        <v>6</v>
      </c>
      <c r="Z118" s="175">
        <f t="shared" ref="Z118:Z126" si="122">K118*(D118-D117)</f>
        <v>1.4172147555047183</v>
      </c>
      <c r="AA118" s="175">
        <f t="shared" ref="AA118:AA126" si="123">(K117-K118)*(D118-D117)/2</f>
        <v>0.46239633971975969</v>
      </c>
      <c r="AB118" s="176">
        <f t="shared" ref="AB118:AB126" si="124">SUM(Z118:AA118)</f>
        <v>1.879611095224478</v>
      </c>
      <c r="AC118" s="177">
        <f>AB118+AC117</f>
        <v>4.5506148126965966</v>
      </c>
      <c r="AF118" s="34">
        <f t="shared" si="113"/>
        <v>6</v>
      </c>
      <c r="AG118" s="258">
        <f t="shared" si="114"/>
        <v>0.40892193308550184</v>
      </c>
      <c r="AH118" s="259">
        <f t="shared" si="115"/>
        <v>0.47240491850157279</v>
      </c>
    </row>
    <row r="119" spans="1:34" x14ac:dyDescent="0.3">
      <c r="A119" s="106">
        <f t="shared" si="109"/>
        <v>26</v>
      </c>
      <c r="B119" s="16">
        <f t="shared" si="116"/>
        <v>210</v>
      </c>
      <c r="C119" s="58">
        <f t="shared" si="117"/>
        <v>6</v>
      </c>
      <c r="D119" s="37">
        <v>9</v>
      </c>
      <c r="E119" s="11">
        <f t="shared" si="110"/>
        <v>110</v>
      </c>
      <c r="F119" s="74">
        <f t="shared" si="118"/>
        <v>74</v>
      </c>
      <c r="G119" s="107">
        <f t="shared" si="119"/>
        <v>3</v>
      </c>
      <c r="H119" s="69">
        <f t="shared" si="111"/>
        <v>33</v>
      </c>
      <c r="I119" s="12">
        <f t="shared" si="120"/>
        <v>0.67272727272727273</v>
      </c>
      <c r="J119" s="30">
        <f t="shared" si="121"/>
        <v>0.32727272727272727</v>
      </c>
      <c r="K119" s="130">
        <f t="shared" ref="K119:K126" si="125">J119*K118</f>
        <v>0.15460524605506018</v>
      </c>
      <c r="L119" s="205">
        <f>H119/H116</f>
        <v>0.12267657992565056</v>
      </c>
      <c r="N119" s="206" t="s">
        <v>103</v>
      </c>
      <c r="O119" s="213">
        <v>0.4372081715416819</v>
      </c>
      <c r="P119" s="214">
        <v>0.5</v>
      </c>
      <c r="T119" s="5"/>
      <c r="U119" s="5"/>
      <c r="V119" s="6"/>
      <c r="Y119" s="13">
        <f t="shared" si="112"/>
        <v>9</v>
      </c>
      <c r="Z119" s="175">
        <f t="shared" si="122"/>
        <v>0.46381573816518051</v>
      </c>
      <c r="AA119" s="175">
        <f t="shared" si="123"/>
        <v>0.47669950866976896</v>
      </c>
      <c r="AB119" s="176">
        <f t="shared" si="124"/>
        <v>0.94051524683494947</v>
      </c>
      <c r="AC119" s="177">
        <f t="shared" ref="AC119:AC126" si="126">AB119+AC118</f>
        <v>5.491130059531546</v>
      </c>
      <c r="AF119" s="34">
        <f t="shared" si="113"/>
        <v>9</v>
      </c>
      <c r="AG119" s="258">
        <f t="shared" si="114"/>
        <v>0.12267657992565056</v>
      </c>
      <c r="AH119" s="259">
        <f t="shared" si="115"/>
        <v>0.15460524605506018</v>
      </c>
    </row>
    <row r="120" spans="1:34" x14ac:dyDescent="0.3">
      <c r="A120" s="106">
        <f t="shared" si="109"/>
        <v>26</v>
      </c>
      <c r="B120" s="16">
        <f t="shared" si="116"/>
        <v>231</v>
      </c>
      <c r="C120" s="58">
        <f t="shared" si="117"/>
        <v>9</v>
      </c>
      <c r="D120" s="37">
        <v>12</v>
      </c>
      <c r="E120" s="11">
        <f t="shared" si="110"/>
        <v>33</v>
      </c>
      <c r="F120" s="74">
        <f t="shared" si="118"/>
        <v>21</v>
      </c>
      <c r="G120" s="107">
        <f t="shared" si="119"/>
        <v>0</v>
      </c>
      <c r="H120" s="69">
        <f t="shared" si="111"/>
        <v>12</v>
      </c>
      <c r="I120" s="12">
        <f t="shared" si="120"/>
        <v>0.63636363636363635</v>
      </c>
      <c r="J120" s="30">
        <f t="shared" si="121"/>
        <v>0.36363636363636365</v>
      </c>
      <c r="K120" s="130">
        <f t="shared" si="125"/>
        <v>5.6220089474567338E-2</v>
      </c>
      <c r="L120" s="205">
        <f>H120/H116</f>
        <v>4.4609665427509292E-2</v>
      </c>
      <c r="T120" s="5"/>
      <c r="U120" s="5"/>
      <c r="V120" s="6"/>
      <c r="Y120" s="13">
        <f t="shared" si="112"/>
        <v>12</v>
      </c>
      <c r="Z120" s="175">
        <f t="shared" si="122"/>
        <v>0.16866026842370202</v>
      </c>
      <c r="AA120" s="175">
        <f t="shared" si="123"/>
        <v>0.14757773487073927</v>
      </c>
      <c r="AB120" s="176">
        <f t="shared" si="124"/>
        <v>0.31623800329444129</v>
      </c>
      <c r="AC120" s="177">
        <f t="shared" si="126"/>
        <v>5.8073680628259874</v>
      </c>
      <c r="AF120" s="34">
        <f t="shared" si="113"/>
        <v>12</v>
      </c>
      <c r="AG120" s="258">
        <f t="shared" si="114"/>
        <v>4.4609665427509292E-2</v>
      </c>
      <c r="AH120" s="259">
        <f t="shared" si="115"/>
        <v>5.6220089474567338E-2</v>
      </c>
    </row>
    <row r="121" spans="1:34" x14ac:dyDescent="0.3">
      <c r="A121" s="106">
        <f t="shared" si="109"/>
        <v>27</v>
      </c>
      <c r="B121" s="16">
        <f t="shared" si="116"/>
        <v>233</v>
      </c>
      <c r="C121" s="58">
        <f t="shared" si="117"/>
        <v>12</v>
      </c>
      <c r="D121" s="37">
        <v>15</v>
      </c>
      <c r="E121" s="11">
        <f t="shared" si="110"/>
        <v>12</v>
      </c>
      <c r="F121" s="74">
        <f t="shared" si="118"/>
        <v>2</v>
      </c>
      <c r="G121" s="107">
        <f t="shared" si="119"/>
        <v>1</v>
      </c>
      <c r="H121" s="69">
        <f t="shared" si="111"/>
        <v>9</v>
      </c>
      <c r="I121" s="103">
        <f t="shared" si="120"/>
        <v>0.16666666666666666</v>
      </c>
      <c r="J121" s="104">
        <f t="shared" si="121"/>
        <v>0.83333333333333337</v>
      </c>
      <c r="K121" s="132">
        <f t="shared" si="125"/>
        <v>4.6850074562139452E-2</v>
      </c>
      <c r="L121" s="205">
        <f>H121/H116</f>
        <v>3.3457249070631967E-2</v>
      </c>
      <c r="T121" s="5"/>
      <c r="U121" s="5"/>
      <c r="V121" s="6"/>
      <c r="Y121" s="13">
        <f t="shared" si="112"/>
        <v>15</v>
      </c>
      <c r="Z121" s="175">
        <f t="shared" si="122"/>
        <v>0.14055022368641834</v>
      </c>
      <c r="AA121" s="175">
        <f t="shared" si="123"/>
        <v>1.4055022368641829E-2</v>
      </c>
      <c r="AB121" s="176">
        <f t="shared" si="124"/>
        <v>0.15460524605506018</v>
      </c>
      <c r="AC121" s="177">
        <f t="shared" si="126"/>
        <v>5.9619733088810474</v>
      </c>
      <c r="AF121" s="34">
        <f t="shared" si="113"/>
        <v>15</v>
      </c>
      <c r="AG121" s="258">
        <f t="shared" si="114"/>
        <v>3.3457249070631967E-2</v>
      </c>
      <c r="AH121" s="259">
        <f t="shared" si="115"/>
        <v>4.6850074562139452E-2</v>
      </c>
    </row>
    <row r="122" spans="1:34" x14ac:dyDescent="0.3">
      <c r="A122" s="106">
        <f t="shared" si="109"/>
        <v>27</v>
      </c>
      <c r="B122" s="16">
        <f t="shared" si="116"/>
        <v>235</v>
      </c>
      <c r="C122" s="58">
        <f t="shared" si="117"/>
        <v>15</v>
      </c>
      <c r="D122" s="37">
        <v>18</v>
      </c>
      <c r="E122" s="11">
        <f t="shared" si="110"/>
        <v>9</v>
      </c>
      <c r="F122" s="74">
        <f t="shared" si="118"/>
        <v>2</v>
      </c>
      <c r="G122" s="107">
        <f t="shared" si="119"/>
        <v>0</v>
      </c>
      <c r="H122" s="69">
        <f t="shared" si="111"/>
        <v>7</v>
      </c>
      <c r="I122" s="12">
        <f t="shared" si="120"/>
        <v>0.22222222222222221</v>
      </c>
      <c r="J122" s="30">
        <f t="shared" si="121"/>
        <v>0.77777777777777779</v>
      </c>
      <c r="K122" s="130">
        <f t="shared" si="125"/>
        <v>3.6438946881664019E-2</v>
      </c>
      <c r="L122" s="205">
        <f>H122/H116</f>
        <v>2.6022304832713755E-2</v>
      </c>
      <c r="T122" s="5"/>
      <c r="U122" s="5"/>
      <c r="V122" s="6"/>
      <c r="Y122" s="13">
        <f t="shared" si="112"/>
        <v>18</v>
      </c>
      <c r="Z122" s="175">
        <f t="shared" si="122"/>
        <v>0.10931684064499206</v>
      </c>
      <c r="AA122" s="175">
        <f t="shared" si="123"/>
        <v>1.5616691520713148E-2</v>
      </c>
      <c r="AB122" s="176">
        <f t="shared" si="124"/>
        <v>0.12493353216570521</v>
      </c>
      <c r="AC122" s="177">
        <f t="shared" si="126"/>
        <v>6.0869068410467522</v>
      </c>
      <c r="AF122" s="34">
        <f t="shared" si="113"/>
        <v>18</v>
      </c>
      <c r="AG122" s="258">
        <f t="shared" si="114"/>
        <v>2.6022304832713755E-2</v>
      </c>
      <c r="AH122" s="259">
        <f t="shared" si="115"/>
        <v>3.6438946881664019E-2</v>
      </c>
    </row>
    <row r="123" spans="1:34" x14ac:dyDescent="0.3">
      <c r="A123" s="106">
        <f t="shared" si="109"/>
        <v>27</v>
      </c>
      <c r="B123" s="16">
        <f t="shared" si="116"/>
        <v>235</v>
      </c>
      <c r="C123" s="58">
        <f t="shared" si="117"/>
        <v>18</v>
      </c>
      <c r="D123" s="37">
        <v>21</v>
      </c>
      <c r="E123" s="11">
        <f t="shared" si="110"/>
        <v>7</v>
      </c>
      <c r="F123" s="74">
        <f t="shared" si="118"/>
        <v>0</v>
      </c>
      <c r="G123" s="107">
        <f t="shared" si="119"/>
        <v>0</v>
      </c>
      <c r="H123" s="69">
        <f t="shared" si="111"/>
        <v>7</v>
      </c>
      <c r="I123" s="12">
        <f t="shared" si="120"/>
        <v>0</v>
      </c>
      <c r="J123" s="30">
        <f t="shared" si="121"/>
        <v>1</v>
      </c>
      <c r="K123" s="130">
        <f t="shared" si="125"/>
        <v>3.6438946881664019E-2</v>
      </c>
      <c r="L123" s="205">
        <f>H123/H116</f>
        <v>2.6022304832713755E-2</v>
      </c>
      <c r="T123" s="5"/>
      <c r="U123" s="5"/>
      <c r="V123" s="6"/>
      <c r="Y123" s="13">
        <f t="shared" si="112"/>
        <v>21</v>
      </c>
      <c r="Z123" s="175">
        <f t="shared" si="122"/>
        <v>0.10931684064499206</v>
      </c>
      <c r="AA123" s="175">
        <f t="shared" si="123"/>
        <v>0</v>
      </c>
      <c r="AB123" s="176">
        <f t="shared" si="124"/>
        <v>0.10931684064499206</v>
      </c>
      <c r="AC123" s="177">
        <f t="shared" si="126"/>
        <v>6.1962236816917446</v>
      </c>
      <c r="AF123" s="34">
        <f t="shared" si="113"/>
        <v>21</v>
      </c>
      <c r="AG123" s="258">
        <f t="shared" si="114"/>
        <v>2.6022304832713755E-2</v>
      </c>
      <c r="AH123" s="259">
        <f t="shared" si="115"/>
        <v>3.6438946881664019E-2</v>
      </c>
    </row>
    <row r="124" spans="1:34" x14ac:dyDescent="0.3">
      <c r="A124" s="106">
        <f t="shared" si="109"/>
        <v>27</v>
      </c>
      <c r="B124" s="16">
        <f t="shared" si="116"/>
        <v>236</v>
      </c>
      <c r="C124" s="58">
        <f t="shared" si="117"/>
        <v>21</v>
      </c>
      <c r="D124" s="37">
        <v>24</v>
      </c>
      <c r="E124" s="11">
        <f t="shared" si="110"/>
        <v>7</v>
      </c>
      <c r="F124" s="74">
        <f t="shared" si="118"/>
        <v>1</v>
      </c>
      <c r="G124" s="107">
        <f t="shared" si="119"/>
        <v>0</v>
      </c>
      <c r="H124" s="69">
        <f t="shared" si="111"/>
        <v>6</v>
      </c>
      <c r="I124" s="12">
        <f t="shared" si="120"/>
        <v>0.14285714285714285</v>
      </c>
      <c r="J124" s="30">
        <f t="shared" si="121"/>
        <v>0.85714285714285721</v>
      </c>
      <c r="K124" s="130">
        <f t="shared" si="125"/>
        <v>3.1233383041426303E-2</v>
      </c>
      <c r="L124" s="205">
        <f>H124/H116</f>
        <v>2.2304832713754646E-2</v>
      </c>
      <c r="T124" s="5"/>
      <c r="U124" s="5"/>
      <c r="V124" s="6"/>
      <c r="Y124" s="13">
        <f t="shared" si="112"/>
        <v>24</v>
      </c>
      <c r="Z124" s="175">
        <f t="shared" si="122"/>
        <v>9.3700149124278903E-2</v>
      </c>
      <c r="AA124" s="175">
        <f t="shared" si="123"/>
        <v>7.8083457603565741E-3</v>
      </c>
      <c r="AB124" s="176">
        <f t="shared" si="124"/>
        <v>0.10150849488463548</v>
      </c>
      <c r="AC124" s="177">
        <f t="shared" si="126"/>
        <v>6.2977321765763801</v>
      </c>
      <c r="AF124" s="34">
        <f t="shared" si="113"/>
        <v>24</v>
      </c>
      <c r="AG124" s="258">
        <f t="shared" si="114"/>
        <v>2.2304832713754646E-2</v>
      </c>
      <c r="AH124" s="259">
        <f t="shared" si="115"/>
        <v>3.1233383041426303E-2</v>
      </c>
    </row>
    <row r="125" spans="1:34" x14ac:dyDescent="0.3">
      <c r="A125" s="106">
        <f t="shared" si="109"/>
        <v>32</v>
      </c>
      <c r="B125" s="16">
        <f t="shared" si="116"/>
        <v>236</v>
      </c>
      <c r="C125" s="58">
        <f t="shared" si="117"/>
        <v>24</v>
      </c>
      <c r="D125" s="37">
        <v>27</v>
      </c>
      <c r="E125" s="11">
        <f t="shared" si="110"/>
        <v>6</v>
      </c>
      <c r="F125" s="74">
        <f t="shared" si="118"/>
        <v>0</v>
      </c>
      <c r="G125" s="107">
        <f t="shared" si="119"/>
        <v>5</v>
      </c>
      <c r="H125" s="69">
        <f t="shared" si="111"/>
        <v>1</v>
      </c>
      <c r="I125" s="12">
        <f t="shared" si="120"/>
        <v>0</v>
      </c>
      <c r="J125" s="30">
        <f t="shared" si="121"/>
        <v>1</v>
      </c>
      <c r="K125" s="130">
        <f t="shared" si="125"/>
        <v>3.1233383041426303E-2</v>
      </c>
      <c r="L125" s="205">
        <f>H125/H116</f>
        <v>3.7174721189591076E-3</v>
      </c>
      <c r="T125" s="5"/>
      <c r="U125" s="5"/>
      <c r="V125" s="6"/>
      <c r="Y125" s="13">
        <f t="shared" si="112"/>
        <v>27</v>
      </c>
      <c r="Z125" s="175">
        <f t="shared" si="122"/>
        <v>9.3700149124278903E-2</v>
      </c>
      <c r="AA125" s="175">
        <f t="shared" si="123"/>
        <v>0</v>
      </c>
      <c r="AB125" s="176">
        <f t="shared" si="124"/>
        <v>9.3700149124278903E-2</v>
      </c>
      <c r="AC125" s="177">
        <f t="shared" si="126"/>
        <v>6.3914323257006593</v>
      </c>
      <c r="AF125" s="34">
        <f t="shared" si="113"/>
        <v>27</v>
      </c>
      <c r="AG125" s="258">
        <f t="shared" si="114"/>
        <v>3.7174721189591076E-3</v>
      </c>
      <c r="AH125" s="259">
        <f t="shared" si="115"/>
        <v>3.1233383041426303E-2</v>
      </c>
    </row>
    <row r="126" spans="1:34" x14ac:dyDescent="0.3">
      <c r="A126" s="106">
        <f t="shared" si="109"/>
        <v>33</v>
      </c>
      <c r="B126" s="16">
        <f t="shared" si="116"/>
        <v>236</v>
      </c>
      <c r="C126" s="58">
        <f t="shared" si="117"/>
        <v>27</v>
      </c>
      <c r="D126" s="37">
        <v>30</v>
      </c>
      <c r="E126" s="11">
        <f t="shared" si="110"/>
        <v>1</v>
      </c>
      <c r="F126" s="74">
        <f t="shared" si="118"/>
        <v>0</v>
      </c>
      <c r="G126" s="107">
        <f t="shared" si="119"/>
        <v>1</v>
      </c>
      <c r="H126" s="75">
        <f>H38</f>
        <v>0</v>
      </c>
      <c r="I126" s="12">
        <f t="shared" si="120"/>
        <v>0</v>
      </c>
      <c r="J126" s="30">
        <f t="shared" si="121"/>
        <v>1</v>
      </c>
      <c r="K126" s="130">
        <f t="shared" si="125"/>
        <v>3.1233383041426303E-2</v>
      </c>
      <c r="L126" s="205">
        <f>H126/H116</f>
        <v>0</v>
      </c>
      <c r="T126" s="5"/>
      <c r="U126" s="5"/>
      <c r="V126" s="6"/>
      <c r="Y126" s="13">
        <f t="shared" si="112"/>
        <v>30</v>
      </c>
      <c r="Z126" s="175">
        <f t="shared" si="122"/>
        <v>9.3700149124278903E-2</v>
      </c>
      <c r="AA126" s="175">
        <f t="shared" si="123"/>
        <v>0</v>
      </c>
      <c r="AB126" s="176">
        <f t="shared" si="124"/>
        <v>9.3700149124278903E-2</v>
      </c>
      <c r="AC126" s="177">
        <f t="shared" si="126"/>
        <v>6.4851324748249386</v>
      </c>
      <c r="AF126" s="34">
        <f t="shared" si="113"/>
        <v>30</v>
      </c>
      <c r="AG126" s="258">
        <f t="shared" si="114"/>
        <v>0</v>
      </c>
      <c r="AH126" s="259">
        <f t="shared" si="115"/>
        <v>3.1233383041426303E-2</v>
      </c>
    </row>
    <row r="127" spans="1:34" x14ac:dyDescent="0.3">
      <c r="D127" s="16"/>
      <c r="E127" s="16"/>
      <c r="F127" s="17"/>
      <c r="G127" s="17"/>
      <c r="H127" s="16"/>
      <c r="I127" s="18"/>
      <c r="J127" s="19"/>
      <c r="K127" s="19"/>
      <c r="L127" s="19"/>
      <c r="M127" s="20"/>
      <c r="N127" s="20"/>
      <c r="O127" s="20"/>
      <c r="P127" s="20"/>
      <c r="Q127" s="19"/>
      <c r="AA127" s="2"/>
      <c r="AB127" s="2"/>
      <c r="AC127" s="2"/>
    </row>
    <row r="128" spans="1:34" x14ac:dyDescent="0.3">
      <c r="D128" s="21"/>
      <c r="E128" s="22" t="s">
        <v>3</v>
      </c>
      <c r="F128" s="38">
        <f>SUM(F117:F126)</f>
        <v>236</v>
      </c>
      <c r="G128" s="38">
        <f>SUM(G117:G126)</f>
        <v>33</v>
      </c>
      <c r="H128" s="38">
        <f>H126</f>
        <v>0</v>
      </c>
      <c r="I128" s="18"/>
      <c r="J128" s="19"/>
      <c r="K128" s="19"/>
      <c r="L128" s="19"/>
      <c r="M128" s="20"/>
      <c r="N128" s="20"/>
      <c r="O128" s="20"/>
      <c r="P128" s="25"/>
      <c r="Q128" s="19"/>
      <c r="W128" s="1"/>
      <c r="X128" s="1"/>
      <c r="AA128" s="2"/>
      <c r="AB128" s="2"/>
      <c r="AC128" s="2"/>
    </row>
    <row r="129" spans="1:29" x14ac:dyDescent="0.3">
      <c r="D129" s="21"/>
      <c r="E129" s="97"/>
      <c r="F129" s="252">
        <f>F128/E116</f>
        <v>0.87732342007434949</v>
      </c>
      <c r="G129" s="253">
        <f>G128/E116</f>
        <v>0.12267657992565056</v>
      </c>
      <c r="H129" s="254">
        <f>H128/E116</f>
        <v>0</v>
      </c>
      <c r="I129" s="18"/>
      <c r="K129" s="223" t="s">
        <v>105</v>
      </c>
      <c r="L129" s="224">
        <f>R133</f>
        <v>5.7314471243042675</v>
      </c>
      <c r="M129" s="18" t="s">
        <v>49</v>
      </c>
      <c r="N129" s="18"/>
      <c r="O129" s="225">
        <f>R135</f>
        <v>117.60899814471243</v>
      </c>
      <c r="P129" s="1" t="s">
        <v>106</v>
      </c>
      <c r="R129" s="226"/>
      <c r="S129" s="1"/>
      <c r="T129" s="219">
        <f>R136</f>
        <v>0.4372081715416819</v>
      </c>
      <c r="U129" s="1" t="s">
        <v>48</v>
      </c>
      <c r="V129" s="1"/>
      <c r="W129" s="1"/>
      <c r="X129" s="1"/>
      <c r="AA129" s="2"/>
      <c r="AB129" s="2"/>
      <c r="AC129" s="2"/>
    </row>
    <row r="130" spans="1:29" ht="13.5" thickBot="1" x14ac:dyDescent="0.35">
      <c r="A130" s="35"/>
      <c r="B130" s="35"/>
      <c r="C130" s="35"/>
      <c r="D130" s="91"/>
      <c r="E130" s="100"/>
      <c r="F130" s="92"/>
      <c r="G130" s="92"/>
      <c r="H130" s="101"/>
      <c r="I130" s="93"/>
      <c r="J130" s="18"/>
      <c r="K130" s="18"/>
      <c r="L130" s="18"/>
      <c r="M130" s="18"/>
      <c r="N130" s="18"/>
      <c r="O130" s="18"/>
      <c r="P130" s="18"/>
      <c r="Q130" s="18"/>
      <c r="R130" s="18"/>
      <c r="S130" s="18"/>
      <c r="T130" s="18"/>
      <c r="U130" s="1"/>
      <c r="V130" s="1"/>
      <c r="W130" s="1"/>
      <c r="X130" s="35"/>
      <c r="Y130" s="70"/>
      <c r="Z130" s="70"/>
      <c r="AA130" s="70"/>
      <c r="AB130" s="70"/>
      <c r="AC130" s="70"/>
    </row>
    <row r="131" spans="1:29" ht="13.5" x14ac:dyDescent="0.35">
      <c r="D131" s="91">
        <v>0</v>
      </c>
      <c r="E131" s="111" t="s">
        <v>45</v>
      </c>
      <c r="F131" s="202" t="s">
        <v>46</v>
      </c>
      <c r="G131" s="112" t="s">
        <v>56</v>
      </c>
      <c r="H131" s="93"/>
      <c r="K131" s="227" t="s">
        <v>52</v>
      </c>
      <c r="L131" s="228"/>
      <c r="M131" s="228"/>
      <c r="N131" s="228"/>
      <c r="O131" s="228"/>
      <c r="P131" s="228"/>
      <c r="Q131" s="229"/>
      <c r="R131" s="229"/>
      <c r="S131" s="230"/>
      <c r="T131" s="1"/>
      <c r="U131" s="1"/>
      <c r="V131" s="1"/>
      <c r="W131" s="1"/>
      <c r="X131" s="1"/>
      <c r="AA131" s="2"/>
      <c r="AB131" s="2"/>
      <c r="AC131" s="2"/>
    </row>
    <row r="132" spans="1:29" x14ac:dyDescent="0.3">
      <c r="D132" s="89">
        <v>3</v>
      </c>
      <c r="E132" s="94">
        <f t="shared" ref="E132" si="127">AVERAGE(H116:H117)</f>
        <v>232</v>
      </c>
      <c r="F132" s="94">
        <f>E132*(D132-D131)</f>
        <v>696</v>
      </c>
      <c r="G132" s="99">
        <f>F132/E116</f>
        <v>2.5873605947955389</v>
      </c>
      <c r="K132" s="231" t="s">
        <v>107</v>
      </c>
      <c r="L132" s="232">
        <f>K117</f>
        <v>0.7806691449814126</v>
      </c>
      <c r="M132" s="232">
        <f>K118</f>
        <v>0.47240491850157279</v>
      </c>
      <c r="N132" s="233">
        <f>L132-M132</f>
        <v>0.30826422647983981</v>
      </c>
      <c r="O132" s="275">
        <f>C123-C122</f>
        <v>3</v>
      </c>
      <c r="P132" s="276"/>
      <c r="Q132" s="276" t="s">
        <v>108</v>
      </c>
      <c r="R132" s="235">
        <f>D117</f>
        <v>3</v>
      </c>
      <c r="S132" s="236"/>
      <c r="T132" s="1"/>
      <c r="U132" s="1"/>
      <c r="V132" s="1"/>
      <c r="W132" s="1"/>
      <c r="X132" s="1"/>
      <c r="AA132" s="2"/>
      <c r="AB132" s="2"/>
      <c r="AC132" s="2"/>
    </row>
    <row r="133" spans="1:29" x14ac:dyDescent="0.3">
      <c r="D133" s="89">
        <v>6</v>
      </c>
      <c r="E133" s="94">
        <f>AVERAGE(H117:H118)</f>
        <v>152.5</v>
      </c>
      <c r="F133" s="94">
        <f t="shared" ref="F133:F141" si="128">E133*(D133-D132)</f>
        <v>457.5</v>
      </c>
      <c r="G133" s="99">
        <f>F133/E116</f>
        <v>1.7007434944237918</v>
      </c>
      <c r="H133" s="93"/>
      <c r="K133" s="237"/>
      <c r="L133" s="238">
        <f>L132</f>
        <v>0.7806691449814126</v>
      </c>
      <c r="M133" s="239">
        <v>0.5</v>
      </c>
      <c r="N133" s="233">
        <f>L133-M133</f>
        <v>0.2806691449814126</v>
      </c>
      <c r="O133" s="277">
        <f>N133*O132/N132</f>
        <v>2.7314471243042671</v>
      </c>
      <c r="P133" s="276"/>
      <c r="Q133" s="276" t="s">
        <v>101</v>
      </c>
      <c r="R133" s="208">
        <f>R132+O133</f>
        <v>5.7314471243042675</v>
      </c>
      <c r="S133" s="236" t="s">
        <v>109</v>
      </c>
      <c r="T133" s="1" t="s">
        <v>47</v>
      </c>
      <c r="U133" s="1"/>
      <c r="V133" s="1"/>
      <c r="W133" s="1"/>
      <c r="X133" s="1"/>
      <c r="AA133" s="2"/>
      <c r="AB133" s="2"/>
      <c r="AC133" s="2"/>
    </row>
    <row r="134" spans="1:29" x14ac:dyDescent="0.3">
      <c r="D134" s="37">
        <v>9</v>
      </c>
      <c r="E134" s="94">
        <f t="shared" ref="E134:E141" si="129">AVERAGE(H118:H119)</f>
        <v>71.5</v>
      </c>
      <c r="F134" s="94">
        <f t="shared" si="128"/>
        <v>214.5</v>
      </c>
      <c r="G134" s="99">
        <f>F134/E116</f>
        <v>0.79739776951672858</v>
      </c>
      <c r="H134" s="93"/>
      <c r="K134" s="237"/>
      <c r="L134" s="241"/>
      <c r="M134" s="241"/>
      <c r="N134" s="242"/>
      <c r="O134" s="278"/>
      <c r="P134" s="276"/>
      <c r="Q134" s="276"/>
      <c r="R134" s="276"/>
      <c r="S134" s="236"/>
      <c r="T134" s="1"/>
      <c r="U134" s="1"/>
      <c r="V134" s="1"/>
      <c r="W134" s="1"/>
      <c r="X134" s="1"/>
      <c r="AA134" s="2"/>
      <c r="AB134" s="2"/>
      <c r="AC134" s="2"/>
    </row>
    <row r="135" spans="1:29" x14ac:dyDescent="0.3">
      <c r="D135" s="37">
        <v>12</v>
      </c>
      <c r="E135" s="94">
        <f t="shared" si="129"/>
        <v>22.5</v>
      </c>
      <c r="F135" s="94">
        <f t="shared" si="128"/>
        <v>67.5</v>
      </c>
      <c r="G135" s="99">
        <f>F135/E116</f>
        <v>0.25092936802973975</v>
      </c>
      <c r="H135" s="93"/>
      <c r="K135" s="237" t="s">
        <v>110</v>
      </c>
      <c r="L135" s="244">
        <f>H117</f>
        <v>195</v>
      </c>
      <c r="M135" s="244">
        <f>H118</f>
        <v>110</v>
      </c>
      <c r="N135" s="245">
        <f>L135-M135</f>
        <v>85</v>
      </c>
      <c r="O135" s="275">
        <f>O132</f>
        <v>3</v>
      </c>
      <c r="P135" s="276"/>
      <c r="Q135" s="279" t="s">
        <v>102</v>
      </c>
      <c r="R135" s="246">
        <f>L135-N136</f>
        <v>117.60899814471243</v>
      </c>
      <c r="S135" s="247"/>
      <c r="T135" s="1"/>
      <c r="U135" s="1"/>
      <c r="V135" s="1"/>
      <c r="W135" s="1"/>
      <c r="X135" s="1"/>
      <c r="AA135" s="2"/>
      <c r="AB135" s="2"/>
      <c r="AC135" s="2"/>
    </row>
    <row r="136" spans="1:29" ht="13.5" thickBot="1" x14ac:dyDescent="0.35">
      <c r="D136" s="37">
        <v>15</v>
      </c>
      <c r="E136" s="94">
        <f t="shared" si="129"/>
        <v>10.5</v>
      </c>
      <c r="F136" s="94">
        <f t="shared" si="128"/>
        <v>31.5</v>
      </c>
      <c r="G136" s="99">
        <f>F136/E116</f>
        <v>0.1171003717472119</v>
      </c>
      <c r="H136" s="93"/>
      <c r="K136" s="249"/>
      <c r="L136" s="280"/>
      <c r="M136" s="280"/>
      <c r="N136" s="281">
        <f>N135*O136/O135</f>
        <v>77.39100185528757</v>
      </c>
      <c r="O136" s="282">
        <f>O133</f>
        <v>2.7314471243042671</v>
      </c>
      <c r="P136" s="250"/>
      <c r="Q136" s="283" t="s">
        <v>103</v>
      </c>
      <c r="R136" s="284">
        <f>R135/E117</f>
        <v>0.4372081715416819</v>
      </c>
      <c r="S136" s="251"/>
      <c r="T136" s="1"/>
      <c r="U136" s="1"/>
      <c r="V136" s="1"/>
      <c r="W136" s="1"/>
      <c r="X136" s="1"/>
      <c r="AA136" s="2"/>
      <c r="AB136" s="2"/>
      <c r="AC136" s="2"/>
    </row>
    <row r="137" spans="1:29" x14ac:dyDescent="0.3">
      <c r="D137" s="37">
        <v>18</v>
      </c>
      <c r="E137" s="94">
        <f t="shared" si="129"/>
        <v>8</v>
      </c>
      <c r="F137" s="94">
        <f t="shared" si="128"/>
        <v>24</v>
      </c>
      <c r="G137" s="99">
        <f>F137/E116</f>
        <v>8.9219330855018583E-2</v>
      </c>
      <c r="H137" s="93"/>
      <c r="R137" s="1"/>
      <c r="S137" s="1"/>
      <c r="T137" s="1"/>
      <c r="U137" s="1"/>
      <c r="V137" s="1"/>
      <c r="W137" s="1"/>
      <c r="X137" s="1"/>
      <c r="Y137" s="1"/>
    </row>
    <row r="138" spans="1:29" x14ac:dyDescent="0.3">
      <c r="D138" s="37">
        <v>21</v>
      </c>
      <c r="E138" s="94">
        <f t="shared" si="129"/>
        <v>7</v>
      </c>
      <c r="F138" s="94">
        <f t="shared" si="128"/>
        <v>21</v>
      </c>
      <c r="G138" s="99">
        <f>F138/E116</f>
        <v>7.8066914498141265E-2</v>
      </c>
      <c r="H138" s="93"/>
      <c r="L138" s="93"/>
      <c r="M138" s="93"/>
      <c r="N138" s="93"/>
      <c r="R138" s="1"/>
      <c r="S138" s="1"/>
      <c r="T138" s="1"/>
      <c r="U138" s="1"/>
      <c r="V138" s="1"/>
      <c r="W138" s="1"/>
      <c r="X138" s="1"/>
      <c r="Y138" s="1"/>
    </row>
    <row r="139" spans="1:29" x14ac:dyDescent="0.3">
      <c r="D139" s="37">
        <v>24</v>
      </c>
      <c r="E139" s="94">
        <f t="shared" si="129"/>
        <v>6.5</v>
      </c>
      <c r="F139" s="94">
        <f t="shared" si="128"/>
        <v>19.5</v>
      </c>
      <c r="G139" s="99">
        <f>F139/E116</f>
        <v>7.24907063197026E-2</v>
      </c>
      <c r="H139" s="93"/>
      <c r="L139" s="93"/>
      <c r="M139" s="93"/>
      <c r="N139" s="93"/>
      <c r="O139" s="93"/>
      <c r="P139" s="93"/>
      <c r="Q139" s="93"/>
      <c r="R139" s="1"/>
      <c r="S139" s="1"/>
      <c r="T139" s="1"/>
      <c r="U139" s="1"/>
      <c r="V139" s="1"/>
      <c r="W139" s="1"/>
      <c r="X139" s="1"/>
      <c r="Y139" s="1"/>
    </row>
    <row r="140" spans="1:29" x14ac:dyDescent="0.3">
      <c r="D140" s="37">
        <v>27</v>
      </c>
      <c r="E140" s="94">
        <f t="shared" si="129"/>
        <v>3.5</v>
      </c>
      <c r="F140" s="94">
        <f t="shared" si="128"/>
        <v>10.5</v>
      </c>
      <c r="G140" s="99">
        <f>F140/E116</f>
        <v>3.9033457249070633E-2</v>
      </c>
      <c r="H140" s="93"/>
      <c r="L140" s="93"/>
      <c r="M140" s="93"/>
      <c r="N140" s="93"/>
      <c r="O140" s="93"/>
      <c r="P140" s="93"/>
      <c r="Q140" s="93"/>
      <c r="R140" s="1"/>
      <c r="S140" s="1"/>
      <c r="T140" s="1"/>
      <c r="U140" s="1"/>
      <c r="V140" s="1"/>
      <c r="W140" s="1"/>
      <c r="X140" s="1"/>
      <c r="Y140" s="1"/>
    </row>
    <row r="141" spans="1:29" x14ac:dyDescent="0.3">
      <c r="D141" s="37">
        <v>30</v>
      </c>
      <c r="E141" s="94">
        <f t="shared" si="129"/>
        <v>0.5</v>
      </c>
      <c r="F141" s="94">
        <f t="shared" si="128"/>
        <v>1.5</v>
      </c>
      <c r="G141" s="99">
        <f>F141/E116</f>
        <v>5.5762081784386614E-3</v>
      </c>
      <c r="H141" s="93"/>
      <c r="L141" s="93"/>
      <c r="M141" s="93"/>
      <c r="N141" s="93"/>
      <c r="O141" s="93"/>
      <c r="P141" s="25"/>
      <c r="Q141" s="19"/>
      <c r="W141" s="1"/>
      <c r="X141" s="1"/>
      <c r="Y141" s="1"/>
    </row>
    <row r="142" spans="1:29" x14ac:dyDescent="0.3">
      <c r="D142" s="91"/>
      <c r="E142" s="35"/>
      <c r="F142" s="95">
        <f>SUM(F132:F141)</f>
        <v>1543.5</v>
      </c>
      <c r="G142" s="96">
        <f>SUM(G132:G141)</f>
        <v>5.7379182156133837</v>
      </c>
      <c r="H142" s="93" t="s">
        <v>104</v>
      </c>
      <c r="L142" s="93"/>
      <c r="M142" s="20"/>
      <c r="N142" s="20"/>
      <c r="O142" s="20"/>
      <c r="P142" s="25"/>
      <c r="Q142" s="19"/>
      <c r="W142" s="1"/>
      <c r="X142" s="1"/>
      <c r="Y142" s="1"/>
    </row>
    <row r="143" spans="1:29" x14ac:dyDescent="0.3">
      <c r="D143" s="91"/>
      <c r="E143" s="35"/>
      <c r="F143" s="92"/>
      <c r="G143" s="92"/>
      <c r="H143" s="35"/>
      <c r="I143" s="93"/>
      <c r="L143" s="93"/>
      <c r="M143" s="20"/>
      <c r="N143" s="20"/>
      <c r="O143" s="20"/>
      <c r="P143" s="25"/>
      <c r="Q143" s="25"/>
      <c r="R143" s="25"/>
      <c r="S143" s="25"/>
      <c r="T143" s="25"/>
      <c r="U143" s="25"/>
      <c r="V143" s="25"/>
      <c r="W143" s="25"/>
      <c r="X143" s="25"/>
      <c r="Y143" s="25"/>
      <c r="Z143" s="25"/>
      <c r="AA143" s="25"/>
      <c r="AB143" s="25"/>
      <c r="AC143" s="25"/>
    </row>
    <row r="144" spans="1:29" x14ac:dyDescent="0.3">
      <c r="D144" s="21"/>
      <c r="E144" s="97"/>
      <c r="F144" s="98"/>
      <c r="G144" s="92"/>
      <c r="H144" s="105"/>
      <c r="I144" s="18"/>
      <c r="J144" s="19"/>
      <c r="K144" s="19"/>
      <c r="L144" s="19"/>
      <c r="M144" s="20"/>
      <c r="N144" s="20"/>
      <c r="O144" s="20"/>
      <c r="P144" s="25"/>
      <c r="Q144" s="25"/>
      <c r="R144" s="25"/>
      <c r="S144" s="25"/>
      <c r="T144" s="25"/>
      <c r="U144" s="25"/>
      <c r="V144" s="25"/>
      <c r="W144" s="25"/>
      <c r="X144" s="25"/>
      <c r="Y144" s="25"/>
      <c r="Z144" s="25"/>
      <c r="AA144" s="25"/>
      <c r="AB144" s="25"/>
      <c r="AC144" s="25"/>
    </row>
    <row r="145" spans="1:29" x14ac:dyDescent="0.3">
      <c r="D145" s="21"/>
      <c r="E145" s="97"/>
      <c r="F145" s="98"/>
      <c r="G145" s="92"/>
      <c r="H145" s="23"/>
      <c r="I145" s="18"/>
      <c r="J145" s="19"/>
      <c r="K145" s="19"/>
      <c r="L145" s="19"/>
      <c r="M145" s="20"/>
      <c r="N145" s="20"/>
      <c r="O145" s="20"/>
      <c r="P145" s="25"/>
      <c r="Q145" s="25"/>
      <c r="R145" s="25"/>
      <c r="S145" s="25"/>
      <c r="T145" s="25"/>
      <c r="U145" s="25"/>
      <c r="V145" s="25"/>
      <c r="W145" s="25"/>
      <c r="X145" s="25"/>
      <c r="Y145" s="25"/>
      <c r="Z145" s="25"/>
      <c r="AA145" s="25"/>
      <c r="AB145" s="25"/>
      <c r="AC145" s="25"/>
    </row>
    <row r="147" spans="1:29" x14ac:dyDescent="0.3">
      <c r="A147" s="3" t="s">
        <v>51</v>
      </c>
      <c r="C147" s="3"/>
      <c r="E147" s="7"/>
      <c r="F147" s="4"/>
      <c r="T147" s="5"/>
      <c r="U147" s="5"/>
      <c r="V147" s="6"/>
      <c r="Y147" s="3" t="s">
        <v>63</v>
      </c>
      <c r="Z147" s="3"/>
      <c r="AA147" s="3"/>
      <c r="AB147" s="3"/>
      <c r="AC147" s="3"/>
    </row>
    <row r="148" spans="1:29" ht="54" x14ac:dyDescent="0.3">
      <c r="A148" s="79" t="s">
        <v>32</v>
      </c>
      <c r="B148" s="79" t="s">
        <v>44</v>
      </c>
      <c r="C148" s="8" t="s">
        <v>34</v>
      </c>
      <c r="D148" s="8" t="s">
        <v>33</v>
      </c>
      <c r="E148" s="8" t="s">
        <v>18</v>
      </c>
      <c r="F148" s="29" t="s">
        <v>19</v>
      </c>
      <c r="G148" s="29" t="s">
        <v>21</v>
      </c>
      <c r="H148" s="68" t="s">
        <v>20</v>
      </c>
      <c r="I148" s="9" t="s">
        <v>12</v>
      </c>
      <c r="J148" s="9" t="s">
        <v>0</v>
      </c>
      <c r="K148" s="128" t="s">
        <v>82</v>
      </c>
      <c r="L148" s="203" t="s">
        <v>98</v>
      </c>
      <c r="O148" s="200" t="s">
        <v>99</v>
      </c>
      <c r="P148" s="204" t="s">
        <v>100</v>
      </c>
      <c r="T148" s="5"/>
      <c r="U148" s="5"/>
      <c r="V148" s="6"/>
      <c r="Y148" s="8" t="s">
        <v>33</v>
      </c>
      <c r="Z148" s="171" t="s">
        <v>27</v>
      </c>
      <c r="AA148" s="171" t="s">
        <v>28</v>
      </c>
      <c r="AB148" s="171" t="s">
        <v>29</v>
      </c>
      <c r="AC148" s="172" t="s">
        <v>30</v>
      </c>
    </row>
    <row r="149" spans="1:29" x14ac:dyDescent="0.3">
      <c r="A149" s="106">
        <f t="shared" ref="A149:A159" si="130">A85+A116</f>
        <v>0</v>
      </c>
      <c r="B149" s="34">
        <f>F149</f>
        <v>0</v>
      </c>
      <c r="D149" s="8">
        <v>0</v>
      </c>
      <c r="E149" s="8">
        <f t="shared" ref="E149:E159" si="131">E85+E116</f>
        <v>537</v>
      </c>
      <c r="F149" s="8">
        <v>0</v>
      </c>
      <c r="G149" s="68">
        <v>0</v>
      </c>
      <c r="H149" s="69">
        <f>E150</f>
        <v>537</v>
      </c>
      <c r="I149" s="28">
        <f>F149/E149</f>
        <v>0</v>
      </c>
      <c r="J149" s="30">
        <f>1-I149</f>
        <v>1</v>
      </c>
      <c r="K149" s="129">
        <f>J149</f>
        <v>1</v>
      </c>
      <c r="L149" s="205">
        <f>H149/H149</f>
        <v>1</v>
      </c>
      <c r="N149" s="206" t="s">
        <v>101</v>
      </c>
      <c r="O149" s="207">
        <v>5.6874147071173624</v>
      </c>
      <c r="P149" s="208">
        <v>5.362903225806452</v>
      </c>
      <c r="T149" s="5"/>
      <c r="U149" s="5"/>
      <c r="V149" s="6"/>
      <c r="Y149" s="65"/>
      <c r="Z149" s="173"/>
      <c r="AA149" s="173"/>
      <c r="AB149" s="173"/>
      <c r="AC149" s="174"/>
    </row>
    <row r="150" spans="1:29" x14ac:dyDescent="0.3">
      <c r="A150" s="106">
        <f t="shared" si="130"/>
        <v>18</v>
      </c>
      <c r="B150" s="16">
        <f>B149+F150</f>
        <v>104</v>
      </c>
      <c r="C150" s="58">
        <f>D149</f>
        <v>0</v>
      </c>
      <c r="D150" s="89">
        <v>3</v>
      </c>
      <c r="E150" s="11">
        <f t="shared" si="131"/>
        <v>537</v>
      </c>
      <c r="F150" s="74">
        <f t="shared" ref="F150:F159" si="132">E150-H150-G150</f>
        <v>104</v>
      </c>
      <c r="G150" s="107">
        <f>A150-A149</f>
        <v>18</v>
      </c>
      <c r="H150" s="90">
        <f t="shared" ref="H150:H158" si="133">E151</f>
        <v>415</v>
      </c>
      <c r="I150" s="12">
        <f>F150/E150</f>
        <v>0.19366852886405958</v>
      </c>
      <c r="J150" s="30">
        <f>1-I150</f>
        <v>0.80633147113594039</v>
      </c>
      <c r="K150" s="131">
        <f>J150*K149</f>
        <v>0.80633147113594039</v>
      </c>
      <c r="L150" s="205">
        <f>H150/H149</f>
        <v>0.77281191806331473</v>
      </c>
      <c r="N150" s="206"/>
      <c r="O150" s="209"/>
      <c r="P150" s="210"/>
      <c r="T150" s="5"/>
      <c r="U150" s="5"/>
      <c r="V150" s="6"/>
      <c r="X150" s="15"/>
      <c r="Y150" s="13">
        <f t="shared" ref="Y150:Y159" si="134">D150</f>
        <v>3</v>
      </c>
      <c r="Z150" s="175">
        <f>K150*(D150-D149)</f>
        <v>2.4189944134078214</v>
      </c>
      <c r="AA150" s="175">
        <f>(K149-K150)*(D150-D149)/2</f>
        <v>0.29050279329608941</v>
      </c>
      <c r="AB150" s="176">
        <f>SUM(Z150:AA150)</f>
        <v>2.7094972067039107</v>
      </c>
      <c r="AC150" s="177">
        <f>AB150</f>
        <v>2.7094972067039107</v>
      </c>
    </row>
    <row r="151" spans="1:29" x14ac:dyDescent="0.3">
      <c r="A151" s="106">
        <f t="shared" si="130"/>
        <v>28</v>
      </c>
      <c r="B151" s="16">
        <f t="shared" ref="B151:B159" si="135">B150+F151</f>
        <v>280</v>
      </c>
      <c r="C151" s="58">
        <f t="shared" ref="C151:C159" si="136">D150</f>
        <v>3</v>
      </c>
      <c r="D151" s="89">
        <v>6</v>
      </c>
      <c r="E151" s="11">
        <f t="shared" si="131"/>
        <v>415</v>
      </c>
      <c r="F151" s="74">
        <f t="shared" si="132"/>
        <v>176</v>
      </c>
      <c r="G151" s="107">
        <f t="shared" ref="G151:G159" si="137">A151-A150</f>
        <v>10</v>
      </c>
      <c r="H151" s="90">
        <f t="shared" si="133"/>
        <v>229</v>
      </c>
      <c r="I151" s="12">
        <f t="shared" ref="I151:I159" si="138">F151/E151</f>
        <v>0.42409638554216866</v>
      </c>
      <c r="J151" s="30">
        <f t="shared" ref="J151:J159" si="139">1-I151</f>
        <v>0.57590361445783134</v>
      </c>
      <c r="K151" s="131">
        <f>J151*K150</f>
        <v>0.46436920867828857</v>
      </c>
      <c r="L151" s="205">
        <f>H151/H149</f>
        <v>0.42644320297951582</v>
      </c>
      <c r="N151" s="206" t="s">
        <v>102</v>
      </c>
      <c r="O151" s="211">
        <v>248.38028815872352</v>
      </c>
      <c r="P151" s="212">
        <v>268.5</v>
      </c>
      <c r="T151" s="5"/>
      <c r="U151" s="5"/>
      <c r="V151" s="6"/>
      <c r="Y151" s="13">
        <f t="shared" si="134"/>
        <v>6</v>
      </c>
      <c r="Z151" s="175">
        <f t="shared" ref="Z151:Z159" si="140">K151*(D151-D150)</f>
        <v>1.3931076260348658</v>
      </c>
      <c r="AA151" s="175">
        <f t="shared" ref="AA151:AA159" si="141">(K150-K151)*(D151-D150)/2</f>
        <v>0.51294339368647779</v>
      </c>
      <c r="AB151" s="176">
        <f t="shared" ref="AB151:AB159" si="142">SUM(Z151:AA151)</f>
        <v>1.9060510197213436</v>
      </c>
      <c r="AC151" s="177">
        <f>AB151+AC150</f>
        <v>4.6155482264252541</v>
      </c>
    </row>
    <row r="152" spans="1:29" x14ac:dyDescent="0.3">
      <c r="A152" s="106">
        <f t="shared" si="130"/>
        <v>34</v>
      </c>
      <c r="B152" s="16">
        <f t="shared" si="135"/>
        <v>415</v>
      </c>
      <c r="C152" s="58">
        <f t="shared" si="136"/>
        <v>6</v>
      </c>
      <c r="D152" s="37">
        <v>9</v>
      </c>
      <c r="E152" s="11">
        <f t="shared" si="131"/>
        <v>229</v>
      </c>
      <c r="F152" s="74">
        <f t="shared" si="132"/>
        <v>135</v>
      </c>
      <c r="G152" s="107">
        <f t="shared" si="137"/>
        <v>6</v>
      </c>
      <c r="H152" s="69">
        <f t="shared" si="133"/>
        <v>88</v>
      </c>
      <c r="I152" s="12">
        <f t="shared" si="138"/>
        <v>0.58951965065502188</v>
      </c>
      <c r="J152" s="30">
        <f t="shared" si="139"/>
        <v>0.41048034934497812</v>
      </c>
      <c r="K152" s="130">
        <f t="shared" ref="K152:K159" si="143">J152*K151</f>
        <v>0.19061443500331493</v>
      </c>
      <c r="L152" s="205">
        <f>H152/H149</f>
        <v>0.16387337057728119</v>
      </c>
      <c r="N152" s="206" t="s">
        <v>103</v>
      </c>
      <c r="O152" s="213">
        <v>0.46253312506279987</v>
      </c>
      <c r="P152" s="214">
        <v>0.5</v>
      </c>
      <c r="T152" s="5"/>
      <c r="U152" s="5"/>
      <c r="V152" s="6"/>
      <c r="Y152" s="13">
        <f t="shared" si="134"/>
        <v>9</v>
      </c>
      <c r="Z152" s="175">
        <f t="shared" si="140"/>
        <v>0.57184330500994474</v>
      </c>
      <c r="AA152" s="175">
        <f t="shared" si="141"/>
        <v>0.41063216051246043</v>
      </c>
      <c r="AB152" s="176">
        <f t="shared" si="142"/>
        <v>0.98247546552240517</v>
      </c>
      <c r="AC152" s="177">
        <f t="shared" ref="AC152:AC159" si="144">AB152+AC151</f>
        <v>5.5980236919476596</v>
      </c>
    </row>
    <row r="153" spans="1:29" x14ac:dyDescent="0.3">
      <c r="A153" s="106">
        <f t="shared" si="130"/>
        <v>34</v>
      </c>
      <c r="B153" s="16">
        <f t="shared" si="135"/>
        <v>446</v>
      </c>
      <c r="C153" s="58">
        <f t="shared" si="136"/>
        <v>9</v>
      </c>
      <c r="D153" s="37">
        <v>12</v>
      </c>
      <c r="E153" s="11">
        <f t="shared" si="131"/>
        <v>88</v>
      </c>
      <c r="F153" s="74">
        <f t="shared" si="132"/>
        <v>31</v>
      </c>
      <c r="G153" s="107">
        <f t="shared" si="137"/>
        <v>0</v>
      </c>
      <c r="H153" s="69">
        <f t="shared" si="133"/>
        <v>57</v>
      </c>
      <c r="I153" s="12">
        <f t="shared" si="138"/>
        <v>0.35227272727272729</v>
      </c>
      <c r="J153" s="30">
        <f t="shared" si="139"/>
        <v>0.64772727272727271</v>
      </c>
      <c r="K153" s="130">
        <f t="shared" si="143"/>
        <v>0.12346616812714717</v>
      </c>
      <c r="L153" s="205">
        <f>H153/H149</f>
        <v>0.10614525139664804</v>
      </c>
      <c r="T153" s="5"/>
      <c r="U153" s="5"/>
      <c r="V153" s="6"/>
      <c r="Y153" s="13">
        <f t="shared" si="134"/>
        <v>12</v>
      </c>
      <c r="Z153" s="175">
        <f t="shared" si="140"/>
        <v>0.37039850438144151</v>
      </c>
      <c r="AA153" s="175">
        <f t="shared" si="141"/>
        <v>0.10072240031425164</v>
      </c>
      <c r="AB153" s="176">
        <f t="shared" si="142"/>
        <v>0.47112090469569312</v>
      </c>
      <c r="AC153" s="177">
        <f t="shared" si="144"/>
        <v>6.069144596643353</v>
      </c>
    </row>
    <row r="154" spans="1:29" x14ac:dyDescent="0.3">
      <c r="A154" s="106">
        <f t="shared" si="130"/>
        <v>35</v>
      </c>
      <c r="B154" s="16">
        <f t="shared" si="135"/>
        <v>453</v>
      </c>
      <c r="C154" s="58">
        <f t="shared" si="136"/>
        <v>12</v>
      </c>
      <c r="D154" s="37">
        <v>15</v>
      </c>
      <c r="E154" s="11">
        <f t="shared" si="131"/>
        <v>57</v>
      </c>
      <c r="F154" s="74">
        <f t="shared" si="132"/>
        <v>7</v>
      </c>
      <c r="G154" s="107">
        <f t="shared" si="137"/>
        <v>1</v>
      </c>
      <c r="H154" s="69">
        <f t="shared" si="133"/>
        <v>49</v>
      </c>
      <c r="I154" s="103">
        <f t="shared" si="138"/>
        <v>0.12280701754385964</v>
      </c>
      <c r="J154" s="104">
        <f t="shared" si="139"/>
        <v>0.87719298245614041</v>
      </c>
      <c r="K154" s="132">
        <f t="shared" si="143"/>
        <v>0.10830365625188348</v>
      </c>
      <c r="L154" s="205">
        <f>H154/H149</f>
        <v>9.1247672253258846E-2</v>
      </c>
      <c r="T154" s="5"/>
      <c r="U154" s="5"/>
      <c r="V154" s="6"/>
      <c r="Y154" s="13">
        <f t="shared" si="134"/>
        <v>15</v>
      </c>
      <c r="Z154" s="175">
        <f t="shared" si="140"/>
        <v>0.32491096875565045</v>
      </c>
      <c r="AA154" s="175">
        <f t="shared" si="141"/>
        <v>2.2743767812895527E-2</v>
      </c>
      <c r="AB154" s="176">
        <f t="shared" si="142"/>
        <v>0.34765473656854595</v>
      </c>
      <c r="AC154" s="177">
        <f t="shared" si="144"/>
        <v>6.4167993332118991</v>
      </c>
    </row>
    <row r="155" spans="1:29" x14ac:dyDescent="0.3">
      <c r="A155" s="106">
        <f t="shared" si="130"/>
        <v>35</v>
      </c>
      <c r="B155" s="16">
        <f t="shared" si="135"/>
        <v>460</v>
      </c>
      <c r="C155" s="58">
        <f t="shared" si="136"/>
        <v>15</v>
      </c>
      <c r="D155" s="37">
        <v>18</v>
      </c>
      <c r="E155" s="11">
        <f t="shared" si="131"/>
        <v>49</v>
      </c>
      <c r="F155" s="74">
        <f t="shared" si="132"/>
        <v>7</v>
      </c>
      <c r="G155" s="107">
        <f t="shared" si="137"/>
        <v>0</v>
      </c>
      <c r="H155" s="69">
        <f t="shared" si="133"/>
        <v>42</v>
      </c>
      <c r="I155" s="103">
        <f t="shared" si="138"/>
        <v>0.14285714285714285</v>
      </c>
      <c r="J155" s="104">
        <f t="shared" si="139"/>
        <v>0.85714285714285721</v>
      </c>
      <c r="K155" s="132">
        <f t="shared" si="143"/>
        <v>9.2831705358757274E-2</v>
      </c>
      <c r="L155" s="205">
        <f>H155/H149</f>
        <v>7.8212290502793297E-2</v>
      </c>
      <c r="T155" s="5"/>
      <c r="U155" s="5"/>
      <c r="V155" s="6"/>
      <c r="Y155" s="13">
        <f t="shared" si="134"/>
        <v>18</v>
      </c>
      <c r="Z155" s="175">
        <f t="shared" si="140"/>
        <v>0.27849511607627181</v>
      </c>
      <c r="AA155" s="175">
        <f t="shared" si="141"/>
        <v>2.3207926339689315E-2</v>
      </c>
      <c r="AB155" s="176">
        <f t="shared" si="142"/>
        <v>0.30170304241596113</v>
      </c>
      <c r="AC155" s="177">
        <f t="shared" si="144"/>
        <v>6.7185023756278603</v>
      </c>
    </row>
    <row r="156" spans="1:29" x14ac:dyDescent="0.3">
      <c r="A156" s="106">
        <f t="shared" si="130"/>
        <v>39</v>
      </c>
      <c r="B156" s="16">
        <f t="shared" si="135"/>
        <v>467</v>
      </c>
      <c r="C156" s="58">
        <f t="shared" si="136"/>
        <v>18</v>
      </c>
      <c r="D156" s="37">
        <v>21</v>
      </c>
      <c r="E156" s="11">
        <f t="shared" si="131"/>
        <v>42</v>
      </c>
      <c r="F156" s="74">
        <f t="shared" si="132"/>
        <v>7</v>
      </c>
      <c r="G156" s="107">
        <f t="shared" si="137"/>
        <v>4</v>
      </c>
      <c r="H156" s="69">
        <f t="shared" si="133"/>
        <v>31</v>
      </c>
      <c r="I156" s="12">
        <f t="shared" si="138"/>
        <v>0.16666666666666666</v>
      </c>
      <c r="J156" s="30">
        <f t="shared" si="139"/>
        <v>0.83333333333333337</v>
      </c>
      <c r="K156" s="130">
        <f t="shared" si="143"/>
        <v>7.7359754465631064E-2</v>
      </c>
      <c r="L156" s="205">
        <f>H156/H149</f>
        <v>5.7728119180633149E-2</v>
      </c>
      <c r="T156" s="5"/>
      <c r="U156" s="5"/>
      <c r="V156" s="6"/>
      <c r="Y156" s="13">
        <f t="shared" si="134"/>
        <v>21</v>
      </c>
      <c r="Z156" s="175">
        <f t="shared" si="140"/>
        <v>0.23207926339689319</v>
      </c>
      <c r="AA156" s="175">
        <f t="shared" si="141"/>
        <v>2.3207926339689315E-2</v>
      </c>
      <c r="AB156" s="176">
        <f t="shared" si="142"/>
        <v>0.25528718973658249</v>
      </c>
      <c r="AC156" s="177">
        <f t="shared" si="144"/>
        <v>6.9737895653644433</v>
      </c>
    </row>
    <row r="157" spans="1:29" x14ac:dyDescent="0.3">
      <c r="A157" s="106">
        <f t="shared" si="130"/>
        <v>45</v>
      </c>
      <c r="B157" s="16">
        <f t="shared" si="135"/>
        <v>468</v>
      </c>
      <c r="C157" s="58">
        <f t="shared" si="136"/>
        <v>21</v>
      </c>
      <c r="D157" s="37">
        <v>24</v>
      </c>
      <c r="E157" s="11">
        <f t="shared" si="131"/>
        <v>31</v>
      </c>
      <c r="F157" s="74">
        <f t="shared" si="132"/>
        <v>1</v>
      </c>
      <c r="G157" s="107">
        <f t="shared" si="137"/>
        <v>6</v>
      </c>
      <c r="H157" s="69">
        <f t="shared" si="133"/>
        <v>24</v>
      </c>
      <c r="I157" s="12">
        <f t="shared" si="138"/>
        <v>3.2258064516129031E-2</v>
      </c>
      <c r="J157" s="30">
        <f t="shared" si="139"/>
        <v>0.967741935483871</v>
      </c>
      <c r="K157" s="130">
        <f t="shared" si="143"/>
        <v>7.4864278515126836E-2</v>
      </c>
      <c r="L157" s="205">
        <f>H157/H149</f>
        <v>4.4692737430167599E-2</v>
      </c>
      <c r="T157" s="5"/>
      <c r="U157" s="5"/>
      <c r="V157" s="6"/>
      <c r="Y157" s="13">
        <f t="shared" si="134"/>
        <v>24</v>
      </c>
      <c r="Z157" s="175">
        <f t="shared" si="140"/>
        <v>0.22459283554538051</v>
      </c>
      <c r="AA157" s="175">
        <f t="shared" si="141"/>
        <v>3.7432139257563418E-3</v>
      </c>
      <c r="AB157" s="176">
        <f t="shared" si="142"/>
        <v>0.22833604947113684</v>
      </c>
      <c r="AC157" s="177">
        <f t="shared" si="144"/>
        <v>7.2021256148355803</v>
      </c>
    </row>
    <row r="158" spans="1:29" x14ac:dyDescent="0.3">
      <c r="A158" s="106">
        <f t="shared" si="130"/>
        <v>58</v>
      </c>
      <c r="B158" s="16">
        <f t="shared" si="135"/>
        <v>470</v>
      </c>
      <c r="C158" s="58">
        <f t="shared" si="136"/>
        <v>24</v>
      </c>
      <c r="D158" s="37">
        <v>27</v>
      </c>
      <c r="E158" s="11">
        <f t="shared" si="131"/>
        <v>24</v>
      </c>
      <c r="F158" s="74">
        <f t="shared" si="132"/>
        <v>2</v>
      </c>
      <c r="G158" s="107">
        <f t="shared" si="137"/>
        <v>13</v>
      </c>
      <c r="H158" s="69">
        <f t="shared" si="133"/>
        <v>9</v>
      </c>
      <c r="I158" s="12">
        <f t="shared" si="138"/>
        <v>8.3333333333333329E-2</v>
      </c>
      <c r="J158" s="30">
        <f t="shared" si="139"/>
        <v>0.91666666666666663</v>
      </c>
      <c r="K158" s="130">
        <f t="shared" si="143"/>
        <v>6.8625588638866267E-2</v>
      </c>
      <c r="L158" s="205">
        <f>H158/H149</f>
        <v>1.6759776536312849E-2</v>
      </c>
      <c r="T158" s="5"/>
      <c r="U158" s="5"/>
      <c r="V158" s="6"/>
      <c r="Y158" s="13">
        <f t="shared" si="134"/>
        <v>27</v>
      </c>
      <c r="Z158" s="175">
        <f t="shared" si="140"/>
        <v>0.20587676591659881</v>
      </c>
      <c r="AA158" s="175">
        <f t="shared" si="141"/>
        <v>9.3580348143908545E-3</v>
      </c>
      <c r="AB158" s="176">
        <f t="shared" si="142"/>
        <v>0.21523480073098966</v>
      </c>
      <c r="AC158" s="177">
        <f t="shared" si="144"/>
        <v>7.41736041556657</v>
      </c>
    </row>
    <row r="159" spans="1:29" x14ac:dyDescent="0.3">
      <c r="A159" s="106">
        <f t="shared" si="130"/>
        <v>62</v>
      </c>
      <c r="B159" s="16">
        <f t="shared" si="135"/>
        <v>470</v>
      </c>
      <c r="C159" s="58">
        <f t="shared" si="136"/>
        <v>27</v>
      </c>
      <c r="D159" s="37">
        <v>30</v>
      </c>
      <c r="E159" s="11">
        <f t="shared" si="131"/>
        <v>9</v>
      </c>
      <c r="F159" s="74">
        <f t="shared" si="132"/>
        <v>0</v>
      </c>
      <c r="G159" s="107">
        <f t="shared" si="137"/>
        <v>4</v>
      </c>
      <c r="H159" s="75">
        <f>H95+H126</f>
        <v>5</v>
      </c>
      <c r="I159" s="12">
        <f t="shared" si="138"/>
        <v>0</v>
      </c>
      <c r="J159" s="30">
        <f t="shared" si="139"/>
        <v>1</v>
      </c>
      <c r="K159" s="130">
        <f t="shared" si="143"/>
        <v>6.8625588638866267E-2</v>
      </c>
      <c r="L159" s="205">
        <f>H159/H149</f>
        <v>9.3109869646182501E-3</v>
      </c>
      <c r="T159" s="5"/>
      <c r="U159" s="5"/>
      <c r="V159" s="6"/>
      <c r="Y159" s="13">
        <f t="shared" si="134"/>
        <v>30</v>
      </c>
      <c r="Z159" s="175">
        <f t="shared" si="140"/>
        <v>0.20587676591659881</v>
      </c>
      <c r="AA159" s="175">
        <f t="shared" si="141"/>
        <v>0</v>
      </c>
      <c r="AB159" s="176">
        <f t="shared" si="142"/>
        <v>0.20587676591659881</v>
      </c>
      <c r="AC159" s="177">
        <f t="shared" si="144"/>
        <v>7.6232371814831685</v>
      </c>
    </row>
    <row r="160" spans="1:29" x14ac:dyDescent="0.3">
      <c r="D160" s="16"/>
      <c r="E160" s="16"/>
      <c r="F160" s="17"/>
      <c r="G160" s="17"/>
      <c r="H160" s="16"/>
      <c r="I160" s="18"/>
      <c r="J160" s="19"/>
      <c r="K160" s="19"/>
      <c r="L160" s="19"/>
      <c r="M160" s="20"/>
      <c r="N160" s="20"/>
      <c r="O160" s="20"/>
      <c r="P160" s="20"/>
      <c r="Q160" s="19"/>
    </row>
    <row r="161" spans="1:24" x14ac:dyDescent="0.3">
      <c r="D161" s="21"/>
      <c r="E161" s="22" t="s">
        <v>3</v>
      </c>
      <c r="F161" s="38">
        <f>SUM(F150:F159)</f>
        <v>470</v>
      </c>
      <c r="G161" s="38">
        <f>SUM(G150:G159)</f>
        <v>62</v>
      </c>
      <c r="H161" s="38">
        <f>H159</f>
        <v>5</v>
      </c>
      <c r="I161" s="18"/>
      <c r="J161" s="19"/>
      <c r="K161" s="19"/>
      <c r="L161" s="19"/>
      <c r="M161" s="19"/>
      <c r="N161" s="19"/>
      <c r="O161" s="20"/>
      <c r="P161" s="20"/>
      <c r="Q161" s="19"/>
    </row>
    <row r="162" spans="1:24" x14ac:dyDescent="0.3">
      <c r="D162" s="21"/>
      <c r="F162" s="252">
        <f>F161/E149</f>
        <v>0.87523277467411542</v>
      </c>
      <c r="G162" s="253">
        <f>G161/E149</f>
        <v>0.1154562383612663</v>
      </c>
      <c r="H162" s="254">
        <f>H161/E149</f>
        <v>9.3109869646182501E-3</v>
      </c>
      <c r="I162" s="18"/>
      <c r="K162" s="223" t="s">
        <v>105</v>
      </c>
      <c r="L162" s="224">
        <f>R166</f>
        <v>5.6874147071173624</v>
      </c>
      <c r="M162" s="18" t="s">
        <v>49</v>
      </c>
      <c r="N162" s="18"/>
      <c r="O162" s="225">
        <f>R168</f>
        <v>248.38028815872352</v>
      </c>
      <c r="P162" s="1" t="s">
        <v>106</v>
      </c>
      <c r="R162" s="226"/>
      <c r="S162" s="1"/>
      <c r="T162" s="219">
        <f>R169</f>
        <v>0.46253312506279987</v>
      </c>
      <c r="U162" s="1" t="s">
        <v>48</v>
      </c>
      <c r="V162" s="1"/>
      <c r="W162" s="1"/>
    </row>
    <row r="163" spans="1:24" ht="13.5" thickBot="1" x14ac:dyDescent="0.35">
      <c r="D163" s="21"/>
      <c r="I163" s="18"/>
      <c r="J163" s="18"/>
      <c r="K163" s="18"/>
      <c r="L163" s="18"/>
      <c r="M163" s="18"/>
      <c r="N163" s="18"/>
      <c r="O163" s="18"/>
      <c r="P163" s="18"/>
      <c r="Q163" s="18"/>
      <c r="R163" s="18"/>
      <c r="S163" s="18"/>
      <c r="T163" s="18"/>
      <c r="U163" s="1"/>
      <c r="V163" s="1"/>
      <c r="W163" s="1"/>
    </row>
    <row r="164" spans="1:24" ht="13.5" x14ac:dyDescent="0.35">
      <c r="A164" s="35"/>
      <c r="B164" s="35"/>
      <c r="C164" s="35"/>
      <c r="D164" s="91">
        <v>0</v>
      </c>
      <c r="E164" s="111" t="s">
        <v>45</v>
      </c>
      <c r="F164" s="202" t="s">
        <v>46</v>
      </c>
      <c r="G164" s="112" t="s">
        <v>56</v>
      </c>
      <c r="H164" s="93"/>
      <c r="I164" s="35"/>
      <c r="K164" s="227" t="s">
        <v>52</v>
      </c>
      <c r="L164" s="228"/>
      <c r="M164" s="228"/>
      <c r="N164" s="228"/>
      <c r="O164" s="228"/>
      <c r="P164" s="228"/>
      <c r="Q164" s="229"/>
      <c r="R164" s="229"/>
      <c r="S164" s="230"/>
      <c r="T164" s="1"/>
      <c r="U164" s="1"/>
      <c r="V164" s="1"/>
      <c r="W164" s="1"/>
      <c r="X164" s="70"/>
    </row>
    <row r="165" spans="1:24" x14ac:dyDescent="0.3">
      <c r="A165" s="35"/>
      <c r="B165" s="35"/>
      <c r="C165" s="35"/>
      <c r="D165" s="89">
        <v>3</v>
      </c>
      <c r="E165" s="94">
        <f t="shared" ref="E165" si="145">AVERAGE(H149:H150)</f>
        <v>476</v>
      </c>
      <c r="F165" s="94">
        <f>E165*(D165-D164)</f>
        <v>1428</v>
      </c>
      <c r="G165" s="99">
        <f>F165/E149</f>
        <v>2.6592178770949721</v>
      </c>
      <c r="H165" s="35"/>
      <c r="I165" s="35"/>
      <c r="K165" s="231" t="s">
        <v>107</v>
      </c>
      <c r="L165" s="232">
        <f>K150</f>
        <v>0.80633147113594039</v>
      </c>
      <c r="M165" s="232">
        <f>K151</f>
        <v>0.46436920867828857</v>
      </c>
      <c r="N165" s="233">
        <f>L165-M165</f>
        <v>0.34196226245765182</v>
      </c>
      <c r="O165" s="275">
        <f>C156-C155</f>
        <v>3</v>
      </c>
      <c r="P165" s="276"/>
      <c r="Q165" s="276" t="s">
        <v>108</v>
      </c>
      <c r="R165" s="235">
        <f>D150</f>
        <v>3</v>
      </c>
      <c r="S165" s="236"/>
      <c r="T165" s="1"/>
      <c r="U165" s="1"/>
      <c r="V165" s="1"/>
      <c r="W165" s="1"/>
      <c r="X165" s="70"/>
    </row>
    <row r="166" spans="1:24" x14ac:dyDescent="0.3">
      <c r="A166" s="35"/>
      <c r="B166" s="35"/>
      <c r="C166" s="35"/>
      <c r="D166" s="89">
        <v>6</v>
      </c>
      <c r="E166" s="94">
        <f t="shared" ref="E166:E174" si="146">AVERAGE(H150:H151)</f>
        <v>322</v>
      </c>
      <c r="F166" s="94">
        <f t="shared" ref="F166:F174" si="147">E166*(D166-D165)</f>
        <v>966</v>
      </c>
      <c r="G166" s="99">
        <f>F166/E149</f>
        <v>1.7988826815642458</v>
      </c>
      <c r="H166" s="93"/>
      <c r="I166" s="35"/>
      <c r="K166" s="237"/>
      <c r="L166" s="238">
        <f>L165</f>
        <v>0.80633147113594039</v>
      </c>
      <c r="M166" s="239">
        <v>0.5</v>
      </c>
      <c r="N166" s="233">
        <f>L166-M166</f>
        <v>0.30633147113594039</v>
      </c>
      <c r="O166" s="277">
        <f>N166*O165/N165</f>
        <v>2.6874147071173629</v>
      </c>
      <c r="P166" s="276"/>
      <c r="Q166" s="276" t="s">
        <v>101</v>
      </c>
      <c r="R166" s="208">
        <f>R165+O166</f>
        <v>5.6874147071173624</v>
      </c>
      <c r="S166" s="236" t="s">
        <v>109</v>
      </c>
      <c r="T166" s="1" t="s">
        <v>47</v>
      </c>
      <c r="U166" s="1"/>
      <c r="V166" s="1"/>
      <c r="W166" s="1"/>
      <c r="X166" s="70"/>
    </row>
    <row r="167" spans="1:24" x14ac:dyDescent="0.3">
      <c r="A167" s="35"/>
      <c r="B167" s="35"/>
      <c r="C167" s="35"/>
      <c r="D167" s="37">
        <v>9</v>
      </c>
      <c r="E167" s="94">
        <f t="shared" si="146"/>
        <v>158.5</v>
      </c>
      <c r="F167" s="94">
        <f t="shared" si="147"/>
        <v>475.5</v>
      </c>
      <c r="G167" s="99">
        <f>F167/E149</f>
        <v>0.88547486033519551</v>
      </c>
      <c r="H167" s="93"/>
      <c r="I167" s="35"/>
      <c r="K167" s="237"/>
      <c r="L167" s="241"/>
      <c r="M167" s="241"/>
      <c r="N167" s="242"/>
      <c r="O167" s="278"/>
      <c r="P167" s="276"/>
      <c r="Q167" s="276"/>
      <c r="R167" s="276"/>
      <c r="S167" s="236"/>
      <c r="T167" s="1"/>
      <c r="U167" s="1"/>
      <c r="V167" s="1"/>
      <c r="W167" s="1"/>
      <c r="X167" s="70"/>
    </row>
    <row r="168" spans="1:24" x14ac:dyDescent="0.3">
      <c r="A168" s="35"/>
      <c r="B168" s="35"/>
      <c r="C168" s="35"/>
      <c r="D168" s="37">
        <v>12</v>
      </c>
      <c r="E168" s="94">
        <f t="shared" si="146"/>
        <v>72.5</v>
      </c>
      <c r="F168" s="94">
        <f t="shared" si="147"/>
        <v>217.5</v>
      </c>
      <c r="G168" s="99">
        <f>F168/E149</f>
        <v>0.40502793296089384</v>
      </c>
      <c r="H168" s="93"/>
      <c r="I168" s="35"/>
      <c r="K168" s="237" t="s">
        <v>110</v>
      </c>
      <c r="L168" s="244">
        <f>H150</f>
        <v>415</v>
      </c>
      <c r="M168" s="244">
        <f>H151</f>
        <v>229</v>
      </c>
      <c r="N168" s="245">
        <f>L168-M168</f>
        <v>186</v>
      </c>
      <c r="O168" s="275">
        <f>O165</f>
        <v>3</v>
      </c>
      <c r="P168" s="276"/>
      <c r="Q168" s="279" t="s">
        <v>102</v>
      </c>
      <c r="R168" s="246">
        <f>L168-N169</f>
        <v>248.38028815872352</v>
      </c>
      <c r="S168" s="247"/>
      <c r="T168" s="1"/>
      <c r="U168" s="1"/>
      <c r="V168" s="1"/>
      <c r="W168" s="1"/>
      <c r="X168" s="70"/>
    </row>
    <row r="169" spans="1:24" ht="13.5" thickBot="1" x14ac:dyDescent="0.35">
      <c r="A169" s="35"/>
      <c r="B169" s="35"/>
      <c r="C169" s="35"/>
      <c r="D169" s="37">
        <v>15</v>
      </c>
      <c r="E169" s="94">
        <f t="shared" si="146"/>
        <v>53</v>
      </c>
      <c r="F169" s="94">
        <f t="shared" si="147"/>
        <v>159</v>
      </c>
      <c r="G169" s="99">
        <f>F169/E149</f>
        <v>0.29608938547486036</v>
      </c>
      <c r="H169" s="93"/>
      <c r="I169" s="35"/>
      <c r="K169" s="249"/>
      <c r="L169" s="280"/>
      <c r="M169" s="280"/>
      <c r="N169" s="281">
        <f>N168*O169/O168</f>
        <v>166.61971184127648</v>
      </c>
      <c r="O169" s="282">
        <f>O166</f>
        <v>2.6874147071173629</v>
      </c>
      <c r="P169" s="250"/>
      <c r="Q169" s="283" t="s">
        <v>103</v>
      </c>
      <c r="R169" s="284">
        <f>R168/E150</f>
        <v>0.46253312506279987</v>
      </c>
      <c r="S169" s="251"/>
      <c r="T169" s="1"/>
      <c r="U169" s="1"/>
      <c r="V169" s="1"/>
      <c r="W169" s="1"/>
      <c r="X169" s="70"/>
    </row>
    <row r="170" spans="1:24" x14ac:dyDescent="0.3">
      <c r="A170" s="35"/>
      <c r="B170" s="35"/>
      <c r="C170" s="35"/>
      <c r="D170" s="37">
        <v>18</v>
      </c>
      <c r="E170" s="94">
        <f t="shared" si="146"/>
        <v>45.5</v>
      </c>
      <c r="F170" s="94">
        <f t="shared" si="147"/>
        <v>136.5</v>
      </c>
      <c r="G170" s="99">
        <f>F170/E149</f>
        <v>0.25418994413407819</v>
      </c>
      <c r="H170" s="93"/>
      <c r="I170" s="35"/>
      <c r="R170" s="1"/>
      <c r="S170" s="1"/>
      <c r="T170" s="1"/>
      <c r="U170" s="1"/>
      <c r="V170" s="1"/>
      <c r="W170" s="1"/>
      <c r="X170" s="70"/>
    </row>
    <row r="171" spans="1:24" x14ac:dyDescent="0.3">
      <c r="A171" s="35"/>
      <c r="B171" s="35"/>
      <c r="C171" s="35"/>
      <c r="D171" s="37">
        <v>21</v>
      </c>
      <c r="E171" s="94">
        <f t="shared" si="146"/>
        <v>36.5</v>
      </c>
      <c r="F171" s="94">
        <f t="shared" si="147"/>
        <v>109.5</v>
      </c>
      <c r="G171" s="99">
        <f>F171/E149</f>
        <v>0.20391061452513967</v>
      </c>
      <c r="H171" s="93"/>
      <c r="I171" s="35"/>
      <c r="L171" s="93"/>
      <c r="M171" s="93"/>
      <c r="N171" s="93"/>
      <c r="R171" s="1"/>
      <c r="S171" s="1"/>
      <c r="T171" s="1"/>
      <c r="U171" s="1"/>
      <c r="V171" s="1"/>
      <c r="W171" s="1"/>
      <c r="X171" s="70"/>
    </row>
    <row r="172" spans="1:24" x14ac:dyDescent="0.3">
      <c r="A172" s="35"/>
      <c r="B172" s="35"/>
      <c r="C172" s="35"/>
      <c r="D172" s="37">
        <v>24</v>
      </c>
      <c r="E172" s="94">
        <f t="shared" si="146"/>
        <v>27.5</v>
      </c>
      <c r="F172" s="94">
        <f t="shared" si="147"/>
        <v>82.5</v>
      </c>
      <c r="G172" s="99">
        <f>F172/E149</f>
        <v>0.15363128491620112</v>
      </c>
      <c r="H172" s="93"/>
      <c r="I172" s="35"/>
      <c r="L172" s="93"/>
      <c r="M172" s="93"/>
      <c r="N172" s="93"/>
      <c r="O172" s="93"/>
      <c r="P172" s="93"/>
      <c r="Q172" s="93"/>
      <c r="R172" s="1"/>
      <c r="S172" s="1"/>
      <c r="T172" s="1"/>
      <c r="U172" s="1"/>
      <c r="V172" s="1"/>
      <c r="W172" s="1"/>
      <c r="X172" s="70"/>
    </row>
    <row r="173" spans="1:24" x14ac:dyDescent="0.3">
      <c r="A173" s="35"/>
      <c r="B173" s="35"/>
      <c r="C173" s="35"/>
      <c r="D173" s="37">
        <v>27</v>
      </c>
      <c r="E173" s="94">
        <f t="shared" si="146"/>
        <v>16.5</v>
      </c>
      <c r="F173" s="94">
        <f t="shared" si="147"/>
        <v>49.5</v>
      </c>
      <c r="G173" s="99">
        <f>F173/E149</f>
        <v>9.217877094972067E-2</v>
      </c>
      <c r="H173" s="93"/>
      <c r="I173" s="35"/>
      <c r="L173" s="93"/>
      <c r="M173" s="93"/>
      <c r="N173" s="93"/>
      <c r="O173" s="93"/>
      <c r="P173" s="93"/>
      <c r="Q173" s="93"/>
      <c r="R173" s="1"/>
      <c r="S173" s="1"/>
      <c r="T173" s="1"/>
      <c r="U173" s="1"/>
      <c r="V173" s="1"/>
      <c r="W173" s="1"/>
      <c r="X173" s="70"/>
    </row>
    <row r="174" spans="1:24" x14ac:dyDescent="0.3">
      <c r="A174" s="35"/>
      <c r="B174" s="35"/>
      <c r="C174" s="35"/>
      <c r="D174" s="37">
        <v>30</v>
      </c>
      <c r="E174" s="94">
        <f t="shared" si="146"/>
        <v>7</v>
      </c>
      <c r="F174" s="94">
        <f t="shared" si="147"/>
        <v>21</v>
      </c>
      <c r="G174" s="99">
        <f>F174/E149</f>
        <v>3.9106145251396648E-2</v>
      </c>
      <c r="H174" s="93"/>
      <c r="I174" s="35"/>
      <c r="J174" s="35"/>
      <c r="K174" s="35"/>
      <c r="L174" s="93"/>
      <c r="M174" s="93"/>
      <c r="N174" s="93"/>
      <c r="O174" s="93"/>
      <c r="P174" s="93"/>
      <c r="Q174" s="93"/>
      <c r="R174" s="70"/>
      <c r="S174" s="70"/>
      <c r="T174" s="70"/>
      <c r="U174" s="70"/>
      <c r="V174" s="70"/>
      <c r="W174" s="70"/>
      <c r="X174" s="70"/>
    </row>
    <row r="175" spans="1:24" x14ac:dyDescent="0.3">
      <c r="A175" s="35"/>
      <c r="B175" s="35"/>
      <c r="C175" s="35"/>
      <c r="D175" s="91"/>
      <c r="E175" s="35"/>
      <c r="F175" s="95">
        <f>SUM(F165:F174)</f>
        <v>3645</v>
      </c>
      <c r="G175" s="96">
        <f>SUM(G165:G174)</f>
        <v>6.7877094972067038</v>
      </c>
      <c r="H175" s="93" t="s">
        <v>104</v>
      </c>
      <c r="I175" s="35"/>
      <c r="J175" s="35"/>
      <c r="K175" s="35"/>
      <c r="L175" s="93"/>
      <c r="M175" s="93"/>
      <c r="N175" s="93"/>
      <c r="O175" s="93"/>
      <c r="P175" s="93"/>
      <c r="Q175" s="93"/>
      <c r="R175" s="70"/>
      <c r="S175" s="70"/>
      <c r="T175" s="70"/>
      <c r="U175" s="70"/>
      <c r="V175" s="70"/>
      <c r="W175" s="70"/>
      <c r="X175" s="70"/>
    </row>
  </sheetData>
  <mergeCells count="12">
    <mergeCell ref="E45:F45"/>
    <mergeCell ref="H45:I45"/>
    <mergeCell ref="K45:L45"/>
    <mergeCell ref="C2:N2"/>
    <mergeCell ref="C3:N3"/>
    <mergeCell ref="C4:N4"/>
    <mergeCell ref="C5:N5"/>
    <mergeCell ref="P44:Q44"/>
    <mergeCell ref="D43:M43"/>
    <mergeCell ref="E44:G44"/>
    <mergeCell ref="H44:J44"/>
    <mergeCell ref="K44:M44"/>
  </mergeCells>
  <pageMargins left="0.7" right="0.7" top="0.75" bottom="0.75" header="0.3" footer="0.3"/>
  <ignoredErrors>
    <ignoredError sqref="O38:W38 AF38:AM38 AN38:AO38" evalError="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E4C84-77CF-4F5A-B714-756377B91E35}">
  <dimension ref="A1:AU174"/>
  <sheetViews>
    <sheetView zoomScale="70" zoomScaleNormal="70" workbookViewId="0"/>
  </sheetViews>
  <sheetFormatPr baseColWidth="10" defaultColWidth="11.453125" defaultRowHeight="13" x14ac:dyDescent="0.3"/>
  <cols>
    <col min="1" max="1" width="7.453125" style="1" customWidth="1"/>
    <col min="2" max="2" width="4.90625" style="1" customWidth="1"/>
    <col min="3" max="3" width="8.26953125" style="1" customWidth="1"/>
    <col min="4" max="4" width="9.54296875" style="1" customWidth="1"/>
    <col min="5" max="5" width="12.54296875" style="1" customWidth="1"/>
    <col min="6" max="6" width="9.26953125" style="1" customWidth="1"/>
    <col min="7" max="7" width="11.08984375" style="1" customWidth="1"/>
    <col min="8" max="8" width="13" style="1" customWidth="1"/>
    <col min="9" max="9" width="13.26953125" style="1" customWidth="1"/>
    <col min="10" max="10" width="11.453125" style="1"/>
    <col min="11" max="11" width="13.453125" style="1" customWidth="1"/>
    <col min="12" max="13" width="12.54296875" style="1" customWidth="1"/>
    <col min="14" max="14" width="9.26953125" style="1" customWidth="1"/>
    <col min="15" max="15" width="12.26953125" style="1" customWidth="1"/>
    <col min="16" max="16" width="12.08984375" style="1" customWidth="1"/>
    <col min="17" max="17" width="12.453125" style="1" customWidth="1"/>
    <col min="18" max="18" width="8.81640625" style="2" customWidth="1"/>
    <col min="19" max="19" width="13.6328125" style="2" customWidth="1"/>
    <col min="20" max="20" width="11.26953125" style="2" customWidth="1"/>
    <col min="21" max="21" width="10.1796875" style="2" customWidth="1"/>
    <col min="22" max="22" width="13" style="2" customWidth="1"/>
    <col min="23" max="23" width="12.81640625" style="2" customWidth="1"/>
    <col min="24" max="24" width="11.81640625" style="2" customWidth="1"/>
    <col min="25" max="25" width="12.1796875" style="2" customWidth="1"/>
    <col min="26" max="26" width="11.453125" style="2"/>
    <col min="27" max="29" width="11.453125" style="1"/>
    <col min="30" max="30" width="2.26953125" style="1" customWidth="1"/>
    <col min="31" max="35" width="11.453125" style="1"/>
    <col min="36" max="36" width="2.453125" style="1" customWidth="1"/>
    <col min="37" max="44" width="11.453125" style="1"/>
    <col min="45" max="45" width="9.26953125" style="1" hidden="1" customWidth="1"/>
    <col min="46" max="46" width="7.90625" style="1" hidden="1" customWidth="1"/>
    <col min="47" max="16384" width="11.453125" style="1"/>
  </cols>
  <sheetData>
    <row r="1" spans="1:47" ht="18.75" customHeight="1" x14ac:dyDescent="0.3">
      <c r="C1" s="36" t="s">
        <v>10</v>
      </c>
    </row>
    <row r="2" spans="1:47" ht="27.75" customHeight="1" x14ac:dyDescent="0.3">
      <c r="C2" s="270" t="s">
        <v>17</v>
      </c>
      <c r="D2" s="271"/>
      <c r="E2" s="271"/>
      <c r="F2" s="271"/>
      <c r="G2" s="271"/>
      <c r="H2" s="271"/>
      <c r="I2" s="271"/>
      <c r="J2" s="271"/>
      <c r="K2" s="271"/>
      <c r="L2" s="271"/>
      <c r="M2" s="271"/>
      <c r="N2" s="272"/>
    </row>
    <row r="3" spans="1:47" ht="54" customHeight="1" x14ac:dyDescent="0.3">
      <c r="C3" s="270" t="s">
        <v>13</v>
      </c>
      <c r="D3" s="271"/>
      <c r="E3" s="271"/>
      <c r="F3" s="271"/>
      <c r="G3" s="271"/>
      <c r="H3" s="271"/>
      <c r="I3" s="271"/>
      <c r="J3" s="271"/>
      <c r="K3" s="271"/>
      <c r="L3" s="271"/>
      <c r="M3" s="271"/>
      <c r="N3" s="272"/>
    </row>
    <row r="4" spans="1:47" ht="34.5" customHeight="1" x14ac:dyDescent="0.3">
      <c r="C4" s="270" t="s">
        <v>25</v>
      </c>
      <c r="D4" s="271"/>
      <c r="E4" s="271"/>
      <c r="F4" s="271"/>
      <c r="G4" s="271"/>
      <c r="H4" s="271"/>
      <c r="I4" s="271"/>
      <c r="J4" s="271"/>
      <c r="K4" s="271"/>
      <c r="L4" s="271"/>
      <c r="M4" s="271"/>
      <c r="N4" s="272"/>
    </row>
    <row r="5" spans="1:47" ht="29.25" customHeight="1" x14ac:dyDescent="0.3">
      <c r="C5" s="270" t="s">
        <v>14</v>
      </c>
      <c r="D5" s="271"/>
      <c r="E5" s="271"/>
      <c r="F5" s="271"/>
      <c r="G5" s="271"/>
      <c r="H5" s="271"/>
      <c r="I5" s="271"/>
      <c r="J5" s="271"/>
      <c r="K5" s="271"/>
      <c r="L5" s="271"/>
      <c r="M5" s="271"/>
      <c r="N5" s="272"/>
    </row>
    <row r="6" spans="1:47" ht="12.75" customHeight="1" x14ac:dyDescent="0.3">
      <c r="D6" s="33"/>
      <c r="E6" s="33"/>
      <c r="F6" s="33"/>
      <c r="G6" s="33"/>
      <c r="H6" s="33"/>
      <c r="I6" s="33"/>
      <c r="J6" s="33"/>
      <c r="K6" s="33"/>
      <c r="L6" s="33"/>
      <c r="M6" s="33"/>
      <c r="N6" s="33"/>
    </row>
    <row r="7" spans="1:47" ht="14.5" x14ac:dyDescent="0.35">
      <c r="A7" s="102" t="s">
        <v>97</v>
      </c>
      <c r="F7" s="4"/>
      <c r="H7" s="3"/>
      <c r="N7" s="31"/>
      <c r="O7" s="2"/>
      <c r="P7" s="2"/>
      <c r="Q7" s="2"/>
    </row>
    <row r="8" spans="1:47" x14ac:dyDescent="0.3">
      <c r="A8" s="32" t="s">
        <v>50</v>
      </c>
      <c r="F8" s="4"/>
      <c r="N8" s="31"/>
      <c r="O8" s="2"/>
      <c r="P8" s="2"/>
      <c r="Q8" s="2"/>
      <c r="AD8" s="35"/>
      <c r="AE8" s="35"/>
      <c r="AF8" s="35"/>
      <c r="AG8" s="35"/>
      <c r="AH8" s="35"/>
      <c r="AI8" s="35"/>
      <c r="AJ8" s="35"/>
      <c r="AK8" s="35"/>
      <c r="AL8" s="35"/>
      <c r="AM8" s="35"/>
      <c r="AN8" s="35"/>
      <c r="AO8" s="35"/>
      <c r="AP8" s="35"/>
    </row>
    <row r="9" spans="1:47" x14ac:dyDescent="0.3">
      <c r="A9" s="3" t="s">
        <v>78</v>
      </c>
      <c r="C9" s="32"/>
      <c r="F9" s="4"/>
      <c r="N9" s="31"/>
      <c r="O9" s="2"/>
      <c r="P9" s="2"/>
      <c r="Q9" s="2"/>
      <c r="AD9" s="35"/>
      <c r="AE9" s="35"/>
      <c r="AF9" s="35"/>
      <c r="AG9" s="35"/>
      <c r="AH9" s="35"/>
      <c r="AI9" s="35"/>
      <c r="AJ9" s="35"/>
      <c r="AK9" s="35"/>
      <c r="AL9" s="35"/>
      <c r="AM9" s="35"/>
      <c r="AN9" s="35"/>
      <c r="AO9" s="35"/>
      <c r="AP9" s="35"/>
    </row>
    <row r="10" spans="1:47" ht="26" x14ac:dyDescent="0.3">
      <c r="C10" s="3" t="s">
        <v>76</v>
      </c>
      <c r="E10" s="7"/>
      <c r="F10" s="4"/>
      <c r="T10" s="5"/>
      <c r="U10" s="5"/>
      <c r="V10" s="6"/>
      <c r="Y10" s="3" t="s">
        <v>63</v>
      </c>
      <c r="Z10" s="3"/>
      <c r="AA10" s="3"/>
      <c r="AB10" s="3"/>
      <c r="AC10" s="3"/>
      <c r="AD10" s="3"/>
      <c r="AE10" s="3" t="s">
        <v>64</v>
      </c>
      <c r="AF10" s="3"/>
      <c r="AG10" s="3"/>
      <c r="AH10" s="3"/>
      <c r="AI10" s="3"/>
      <c r="AJ10" s="3"/>
      <c r="AK10" s="3" t="s">
        <v>65</v>
      </c>
      <c r="AL10" s="3"/>
      <c r="AM10" s="3"/>
      <c r="AQ10" s="124" t="s">
        <v>66</v>
      </c>
      <c r="AR10" s="125" t="s">
        <v>67</v>
      </c>
      <c r="AS10" s="125" t="s">
        <v>68</v>
      </c>
      <c r="AT10" s="125" t="s">
        <v>69</v>
      </c>
    </row>
    <row r="11" spans="1:47" ht="59.25" customHeight="1" x14ac:dyDescent="0.3">
      <c r="A11" s="79" t="s">
        <v>54</v>
      </c>
      <c r="B11" s="79" t="s">
        <v>55</v>
      </c>
      <c r="C11" s="8" t="s">
        <v>34</v>
      </c>
      <c r="D11" s="8" t="s">
        <v>33</v>
      </c>
      <c r="E11" s="8" t="s">
        <v>18</v>
      </c>
      <c r="F11" s="29" t="s">
        <v>19</v>
      </c>
      <c r="G11" s="29" t="s">
        <v>21</v>
      </c>
      <c r="H11" s="68" t="s">
        <v>20</v>
      </c>
      <c r="I11" s="9" t="s">
        <v>12</v>
      </c>
      <c r="J11" s="9" t="s">
        <v>0</v>
      </c>
      <c r="K11" s="128" t="s">
        <v>82</v>
      </c>
      <c r="L11" s="156" t="s">
        <v>87</v>
      </c>
      <c r="M11" s="156" t="s">
        <v>88</v>
      </c>
      <c r="N11" s="156" t="s">
        <v>89</v>
      </c>
      <c r="O11" s="156" t="s">
        <v>90</v>
      </c>
      <c r="P11" s="156" t="s">
        <v>91</v>
      </c>
      <c r="Q11" s="157" t="s">
        <v>92</v>
      </c>
      <c r="R11" s="157" t="s">
        <v>93</v>
      </c>
      <c r="S11" s="158" t="s">
        <v>94</v>
      </c>
      <c r="T11" s="158" t="s">
        <v>95</v>
      </c>
      <c r="U11" s="159" t="s">
        <v>96</v>
      </c>
      <c r="V11" s="142" t="s">
        <v>1</v>
      </c>
      <c r="W11" s="142" t="s">
        <v>2</v>
      </c>
      <c r="Y11" s="8" t="s">
        <v>33</v>
      </c>
      <c r="Z11" s="171" t="s">
        <v>27</v>
      </c>
      <c r="AA11" s="171" t="s">
        <v>28</v>
      </c>
      <c r="AB11" s="171" t="s">
        <v>29</v>
      </c>
      <c r="AC11" s="172" t="s">
        <v>30</v>
      </c>
      <c r="AD11" s="190"/>
      <c r="AE11" s="157" t="s">
        <v>33</v>
      </c>
      <c r="AF11" s="171" t="s">
        <v>27</v>
      </c>
      <c r="AG11" s="171" t="s">
        <v>28</v>
      </c>
      <c r="AH11" s="171" t="s">
        <v>29</v>
      </c>
      <c r="AI11" s="178" t="s">
        <v>30</v>
      </c>
      <c r="AJ11" s="191"/>
      <c r="AK11" s="167" t="s">
        <v>33</v>
      </c>
      <c r="AL11" s="178" t="s">
        <v>27</v>
      </c>
      <c r="AM11" s="178" t="s">
        <v>28</v>
      </c>
      <c r="AN11" s="178" t="s">
        <v>29</v>
      </c>
      <c r="AO11" s="178" t="s">
        <v>30</v>
      </c>
      <c r="AP11" s="190"/>
      <c r="AQ11" s="8" t="s">
        <v>33</v>
      </c>
      <c r="AR11" s="172" t="s">
        <v>31</v>
      </c>
      <c r="AS11" s="189" t="s">
        <v>31</v>
      </c>
      <c r="AT11" s="189" t="s">
        <v>31</v>
      </c>
      <c r="AU11" s="181"/>
    </row>
    <row r="12" spans="1:47" x14ac:dyDescent="0.3">
      <c r="A12" s="106">
        <v>0</v>
      </c>
      <c r="B12" s="34">
        <f>F12</f>
        <v>0</v>
      </c>
      <c r="D12" s="8">
        <v>0</v>
      </c>
      <c r="E12" s="8">
        <v>268</v>
      </c>
      <c r="F12" s="8">
        <v>0</v>
      </c>
      <c r="G12" s="68">
        <v>0</v>
      </c>
      <c r="H12" s="69">
        <f>E13</f>
        <v>268</v>
      </c>
      <c r="I12" s="28">
        <f>F12/E12</f>
        <v>0</v>
      </c>
      <c r="J12" s="30">
        <f>1-I12</f>
        <v>1</v>
      </c>
      <c r="K12" s="134">
        <f>J12</f>
        <v>1</v>
      </c>
      <c r="L12" s="160">
        <f>(LN(K12))^2</f>
        <v>0</v>
      </c>
      <c r="M12" s="161">
        <f>E12-H12</f>
        <v>0</v>
      </c>
      <c r="N12" s="161">
        <f>E12*H12</f>
        <v>71824</v>
      </c>
      <c r="O12" s="162">
        <f>M12/N12</f>
        <v>0</v>
      </c>
      <c r="P12" s="162">
        <f>O12</f>
        <v>0</v>
      </c>
      <c r="Q12" s="163">
        <v>0</v>
      </c>
      <c r="R12" s="164">
        <f>-NORMSINV(2.5/100)</f>
        <v>1.9599639845400538</v>
      </c>
      <c r="S12" s="160">
        <f>R12*Q12</f>
        <v>0</v>
      </c>
      <c r="T12" s="165">
        <f>EXP(S12)</f>
        <v>1</v>
      </c>
      <c r="U12" s="165">
        <f>EXP(S12)</f>
        <v>1</v>
      </c>
      <c r="V12" s="143">
        <f>K12^T12</f>
        <v>1</v>
      </c>
      <c r="W12" s="143">
        <f>K12^U12</f>
        <v>1</v>
      </c>
      <c r="Y12" s="65"/>
      <c r="Z12" s="173"/>
      <c r="AA12" s="173"/>
      <c r="AB12" s="173"/>
      <c r="AC12" s="174"/>
      <c r="AD12" s="192"/>
      <c r="AE12" s="166"/>
      <c r="AF12" s="173"/>
      <c r="AG12" s="173"/>
      <c r="AH12" s="173"/>
      <c r="AI12" s="179"/>
      <c r="AJ12" s="193"/>
      <c r="AK12" s="168"/>
      <c r="AL12" s="179"/>
      <c r="AM12" s="179"/>
      <c r="AN12" s="179"/>
      <c r="AO12" s="179"/>
      <c r="AP12" s="192"/>
      <c r="AQ12" s="122"/>
      <c r="AR12" s="187"/>
      <c r="AS12" s="187"/>
      <c r="AT12" s="187"/>
      <c r="AU12" s="181"/>
    </row>
    <row r="13" spans="1:47" x14ac:dyDescent="0.3">
      <c r="A13" s="106">
        <v>8</v>
      </c>
      <c r="B13" s="16">
        <f>B12+F13</f>
        <v>56</v>
      </c>
      <c r="C13" s="58">
        <f>D12</f>
        <v>0</v>
      </c>
      <c r="D13" s="37">
        <v>3</v>
      </c>
      <c r="E13" s="11">
        <v>268</v>
      </c>
      <c r="F13" s="74">
        <f t="shared" ref="F13:F22" si="0">E13-H13-G13</f>
        <v>56</v>
      </c>
      <c r="G13" s="107">
        <f>A13-A12</f>
        <v>8</v>
      </c>
      <c r="H13" s="69">
        <f t="shared" ref="H13:H20" si="1">E14</f>
        <v>204</v>
      </c>
      <c r="I13" s="12">
        <f>F13/E13</f>
        <v>0.20895522388059701</v>
      </c>
      <c r="J13" s="30">
        <f>1-I13</f>
        <v>0.79104477611940305</v>
      </c>
      <c r="K13" s="130">
        <f>J13*K12</f>
        <v>0.79104477611940305</v>
      </c>
      <c r="L13" s="160">
        <f>(LN(K13))^2</f>
        <v>5.4943690897748344E-2</v>
      </c>
      <c r="M13" s="161">
        <f>E13-H13</f>
        <v>64</v>
      </c>
      <c r="N13" s="161">
        <f>E13*H13</f>
        <v>54672</v>
      </c>
      <c r="O13" s="162">
        <f>M13/N13</f>
        <v>1.1706175007316359E-3</v>
      </c>
      <c r="P13" s="162">
        <f>O13</f>
        <v>1.1706175007316359E-3</v>
      </c>
      <c r="Q13" s="163">
        <v>0</v>
      </c>
      <c r="R13" s="164">
        <f>-NORMSINV(2.5/100)</f>
        <v>1.9599639845400538</v>
      </c>
      <c r="S13" s="160">
        <f>R13*Q13</f>
        <v>0</v>
      </c>
      <c r="T13" s="165">
        <f>EXP(S13)</f>
        <v>1</v>
      </c>
      <c r="U13" s="165">
        <f>EXP(S13)</f>
        <v>1</v>
      </c>
      <c r="V13" s="144">
        <f>K13^T13</f>
        <v>0.79104477611940305</v>
      </c>
      <c r="W13" s="144">
        <f>K13^U13</f>
        <v>0.79104477611940305</v>
      </c>
      <c r="X13" s="15"/>
      <c r="Y13" s="13">
        <f t="shared" ref="Y13:Y22" si="2">D13</f>
        <v>3</v>
      </c>
      <c r="Z13" s="175">
        <f>K13*(D13-D12)</f>
        <v>2.3731343283582094</v>
      </c>
      <c r="AA13" s="175">
        <f>(K12-K13)*(D13-D12)/2</f>
        <v>0.31343283582089543</v>
      </c>
      <c r="AB13" s="176">
        <f>SUM(Z13:AA13)</f>
        <v>2.6865671641791047</v>
      </c>
      <c r="AC13" s="177">
        <f>AB13</f>
        <v>2.6865671641791047</v>
      </c>
      <c r="AD13" s="194"/>
      <c r="AE13" s="161">
        <f>D13</f>
        <v>3</v>
      </c>
      <c r="AF13" s="175">
        <f>V13*(D13-D12)</f>
        <v>2.3731343283582094</v>
      </c>
      <c r="AG13" s="175">
        <f>(V12-V13)*(D13-D12)/2</f>
        <v>0.31343283582089543</v>
      </c>
      <c r="AH13" s="176">
        <f>SUM(AF13:AG13)</f>
        <v>2.6865671641791047</v>
      </c>
      <c r="AI13" s="180">
        <f>AH13</f>
        <v>2.6865671641791047</v>
      </c>
      <c r="AJ13" s="195"/>
      <c r="AK13" s="169">
        <f>D13</f>
        <v>3</v>
      </c>
      <c r="AL13" s="185">
        <f>W13*(D13-D12)</f>
        <v>2.3731343283582094</v>
      </c>
      <c r="AM13" s="185">
        <f>(W12-W13)*(D13-D12)/2</f>
        <v>0.31343283582089543</v>
      </c>
      <c r="AN13" s="186">
        <f>SUM(AL13:AM13)</f>
        <v>2.6865671641791047</v>
      </c>
      <c r="AO13" s="180">
        <f>AN13</f>
        <v>2.6865671641791047</v>
      </c>
      <c r="AP13" s="194"/>
      <c r="AQ13" s="13">
        <f>D13</f>
        <v>3</v>
      </c>
      <c r="AR13" s="177">
        <f t="shared" ref="AR13:AR22" si="3">AC13-AC29</f>
        <v>1.556344670698584E-2</v>
      </c>
      <c r="AS13" s="196">
        <f t="shared" ref="AS13:AS22" si="4">AO13-AI29</f>
        <v>1.556344670698584E-2</v>
      </c>
      <c r="AT13" s="196">
        <f t="shared" ref="AT13:AT22" si="5">AI13-AO29</f>
        <v>1.556344670698584E-2</v>
      </c>
      <c r="AU13" s="181"/>
    </row>
    <row r="14" spans="1:47" x14ac:dyDescent="0.3">
      <c r="A14" s="106">
        <v>10</v>
      </c>
      <c r="B14" s="16">
        <f t="shared" ref="B14:B22" si="6">B13+F14</f>
        <v>147</v>
      </c>
      <c r="C14" s="58">
        <f t="shared" ref="C14:C22" si="7">D13</f>
        <v>3</v>
      </c>
      <c r="D14" s="37">
        <v>6</v>
      </c>
      <c r="E14" s="11">
        <v>204</v>
      </c>
      <c r="F14" s="74">
        <f t="shared" si="0"/>
        <v>91</v>
      </c>
      <c r="G14" s="107">
        <f t="shared" ref="G14:G22" si="8">A14-A13</f>
        <v>2</v>
      </c>
      <c r="H14" s="69">
        <f t="shared" si="1"/>
        <v>111</v>
      </c>
      <c r="I14" s="12">
        <f t="shared" ref="I14:I22" si="9">F14/E14</f>
        <v>0.44607843137254904</v>
      </c>
      <c r="J14" s="30">
        <f t="shared" ref="J14:J22" si="10">1-I14</f>
        <v>0.55392156862745101</v>
      </c>
      <c r="K14" s="130">
        <f>J14*K13</f>
        <v>0.43817676324261051</v>
      </c>
      <c r="L14" s="160">
        <f t="shared" ref="L14:L22" si="11">(LN(K14))^2</f>
        <v>0.68084427125904046</v>
      </c>
      <c r="M14" s="161">
        <f t="shared" ref="M14:M22" si="12">E14-H14</f>
        <v>93</v>
      </c>
      <c r="N14" s="161">
        <f t="shared" ref="N14:N22" si="13">E14*H14</f>
        <v>22644</v>
      </c>
      <c r="O14" s="162">
        <f t="shared" ref="O14:O22" si="14">M14/N14</f>
        <v>4.1070482246952835E-3</v>
      </c>
      <c r="P14" s="162">
        <f>P13+O14</f>
        <v>5.277665725426919E-3</v>
      </c>
      <c r="Q14" s="163">
        <f>SQRT((1/L14)*P14)</f>
        <v>8.8043448758156215E-2</v>
      </c>
      <c r="R14" s="164">
        <f t="shared" ref="R14:R22" si="15">-NORMSINV(2.5/100)</f>
        <v>1.9599639845400538</v>
      </c>
      <c r="S14" s="160">
        <f t="shared" ref="S14:S22" si="16">R14*Q14</f>
        <v>0.17256198864068392</v>
      </c>
      <c r="T14" s="165">
        <f t="shared" ref="T14:T22" si="17">EXP(S14)</f>
        <v>1.1883454822529802</v>
      </c>
      <c r="U14" s="165">
        <f>EXP(-S14)</f>
        <v>0.84150612337424247</v>
      </c>
      <c r="V14" s="144">
        <f t="shared" ref="V14:V22" si="18">K14^T14</f>
        <v>0.3751073859921531</v>
      </c>
      <c r="W14" s="144">
        <f>K14^U14</f>
        <v>0.49939676849402059</v>
      </c>
      <c r="Y14" s="13">
        <f t="shared" si="2"/>
        <v>6</v>
      </c>
      <c r="Z14" s="175">
        <f t="shared" ref="Z14:Z22" si="19">K14*(D14-D13)</f>
        <v>1.3145302897278315</v>
      </c>
      <c r="AA14" s="175">
        <f t="shared" ref="AA14:AA22" si="20">(K13-K14)*(D14-D13)/2</f>
        <v>0.52930201931518883</v>
      </c>
      <c r="AB14" s="176">
        <f t="shared" ref="AB14:AB22" si="21">SUM(Z14:AA14)</f>
        <v>1.8438323090430204</v>
      </c>
      <c r="AC14" s="177">
        <f>AB14+AC13</f>
        <v>4.5303994732221256</v>
      </c>
      <c r="AD14" s="181"/>
      <c r="AE14" s="161">
        <f t="shared" ref="AE14:AE22" si="22">D14</f>
        <v>6</v>
      </c>
      <c r="AF14" s="175">
        <f t="shared" ref="AF14:AF22" si="23">V14*(D14-D13)</f>
        <v>1.1253221579764592</v>
      </c>
      <c r="AG14" s="175">
        <f t="shared" ref="AG14:AG22" si="24">(V13-V14)*(D14-D13)/2</f>
        <v>0.62390608519087487</v>
      </c>
      <c r="AH14" s="176">
        <f t="shared" ref="AH14:AH22" si="25">SUM(AF14:AG14)</f>
        <v>1.7492282431673341</v>
      </c>
      <c r="AI14" s="180">
        <f>AH14+AI13</f>
        <v>4.435795407346439</v>
      </c>
      <c r="AJ14" s="197"/>
      <c r="AK14" s="169">
        <f t="shared" ref="AK14:AK22" si="26">D14</f>
        <v>6</v>
      </c>
      <c r="AL14" s="185">
        <f t="shared" ref="AL14:AL22" si="27">W14*(D14-D13)</f>
        <v>1.4981903054820618</v>
      </c>
      <c r="AM14" s="185">
        <f t="shared" ref="AM14:AM22" si="28">(W13-W14)*(D14-D13)/2</f>
        <v>0.43747201143807368</v>
      </c>
      <c r="AN14" s="186">
        <f t="shared" ref="AN14:AN22" si="29">SUM(AL14:AM14)</f>
        <v>1.9356623169201355</v>
      </c>
      <c r="AO14" s="180">
        <f>AN14+AO13</f>
        <v>4.6222294810992404</v>
      </c>
      <c r="AP14" s="194"/>
      <c r="AQ14" s="13">
        <f t="shared" ref="AQ14:AQ22" si="30">D14</f>
        <v>6</v>
      </c>
      <c r="AR14" s="177">
        <f t="shared" si="3"/>
        <v>-2.0215339474471072E-2</v>
      </c>
      <c r="AS14" s="196">
        <f t="shared" si="4"/>
        <v>0.17539439235017706</v>
      </c>
      <c r="AT14" s="196">
        <f t="shared" si="5"/>
        <v>-0.21379833790648473</v>
      </c>
      <c r="AU14" s="181"/>
    </row>
    <row r="15" spans="1:47" x14ac:dyDescent="0.3">
      <c r="A15" s="106">
        <v>11</v>
      </c>
      <c r="B15" s="16">
        <f t="shared" si="6"/>
        <v>203</v>
      </c>
      <c r="C15" s="58">
        <f t="shared" si="7"/>
        <v>6</v>
      </c>
      <c r="D15" s="37">
        <v>9</v>
      </c>
      <c r="E15" s="11">
        <v>111</v>
      </c>
      <c r="F15" s="74">
        <f t="shared" si="0"/>
        <v>56</v>
      </c>
      <c r="G15" s="107">
        <f t="shared" si="8"/>
        <v>1</v>
      </c>
      <c r="H15" s="69">
        <f t="shared" si="1"/>
        <v>54</v>
      </c>
      <c r="I15" s="12">
        <f t="shared" si="9"/>
        <v>0.50450450450450446</v>
      </c>
      <c r="J15" s="30">
        <f t="shared" si="10"/>
        <v>0.49549549549549554</v>
      </c>
      <c r="K15" s="130">
        <f t="shared" ref="K15:K22" si="31">J15*K14</f>
        <v>0.21711461241750973</v>
      </c>
      <c r="L15" s="160">
        <f t="shared" si="11"/>
        <v>2.3327366144245447</v>
      </c>
      <c r="M15" s="161">
        <f t="shared" si="12"/>
        <v>57</v>
      </c>
      <c r="N15" s="161">
        <f t="shared" si="13"/>
        <v>5994</v>
      </c>
      <c r="O15" s="162">
        <f t="shared" si="14"/>
        <v>9.5095095095095103E-3</v>
      </c>
      <c r="P15" s="162">
        <f t="shared" ref="P15:P22" si="32">P14+O15</f>
        <v>1.4787175234936429E-2</v>
      </c>
      <c r="Q15" s="163">
        <f t="shared" ref="Q15:Q22" si="33">SQRT((1/L15)*P15)</f>
        <v>7.9617723687219366E-2</v>
      </c>
      <c r="R15" s="164">
        <f t="shared" si="15"/>
        <v>1.9599639845400538</v>
      </c>
      <c r="S15" s="160">
        <f t="shared" si="16"/>
        <v>0.15604787095801151</v>
      </c>
      <c r="T15" s="165">
        <f t="shared" si="17"/>
        <v>1.1688821572592392</v>
      </c>
      <c r="U15" s="165">
        <f t="shared" ref="U15:U22" si="34">EXP(-S15)</f>
        <v>0.8555182349132362</v>
      </c>
      <c r="V15" s="144">
        <f t="shared" si="18"/>
        <v>0.16775198587304696</v>
      </c>
      <c r="W15" s="144">
        <f t="shared" ref="W15:W22" si="35">K15^U15</f>
        <v>0.27072314711375139</v>
      </c>
      <c r="Y15" s="13">
        <f t="shared" si="2"/>
        <v>9</v>
      </c>
      <c r="Z15" s="175">
        <f t="shared" si="19"/>
        <v>0.6513438372525292</v>
      </c>
      <c r="AA15" s="175">
        <f t="shared" si="20"/>
        <v>0.3315932262376512</v>
      </c>
      <c r="AB15" s="176">
        <f t="shared" si="21"/>
        <v>0.9829370634901804</v>
      </c>
      <c r="AC15" s="177">
        <f t="shared" ref="AC15:AC22" si="36">AB15+AC14</f>
        <v>5.5133365367123055</v>
      </c>
      <c r="AD15" s="181"/>
      <c r="AE15" s="161">
        <f t="shared" si="22"/>
        <v>9</v>
      </c>
      <c r="AF15" s="175">
        <f t="shared" si="23"/>
        <v>0.50325595761914088</v>
      </c>
      <c r="AG15" s="175">
        <f t="shared" si="24"/>
        <v>0.31103310017865921</v>
      </c>
      <c r="AH15" s="176">
        <f t="shared" si="25"/>
        <v>0.81428905779780014</v>
      </c>
      <c r="AI15" s="180">
        <f t="shared" ref="AI15:AI22" si="37">AH15+AI14</f>
        <v>5.2500844651442389</v>
      </c>
      <c r="AJ15" s="197"/>
      <c r="AK15" s="169">
        <f t="shared" si="26"/>
        <v>9</v>
      </c>
      <c r="AL15" s="185">
        <f t="shared" si="27"/>
        <v>0.81216944134125413</v>
      </c>
      <c r="AM15" s="185">
        <f t="shared" si="28"/>
        <v>0.34301043207040383</v>
      </c>
      <c r="AN15" s="186">
        <f t="shared" si="29"/>
        <v>1.1551798734116581</v>
      </c>
      <c r="AO15" s="180">
        <f t="shared" ref="AO15:AO22" si="38">AN15+AO14</f>
        <v>5.7774093545108984</v>
      </c>
      <c r="AP15" s="194"/>
      <c r="AQ15" s="13">
        <f t="shared" si="30"/>
        <v>9</v>
      </c>
      <c r="AR15" s="177">
        <f t="shared" si="3"/>
        <v>2.2206477180759521E-2</v>
      </c>
      <c r="AS15" s="196">
        <f t="shared" si="4"/>
        <v>0.56208773739839124</v>
      </c>
      <c r="AT15" s="196">
        <f t="shared" si="5"/>
        <v>-0.51817791956057047</v>
      </c>
      <c r="AU15" s="181"/>
    </row>
    <row r="16" spans="1:47" x14ac:dyDescent="0.3">
      <c r="A16" s="106">
        <v>12</v>
      </c>
      <c r="B16" s="16">
        <f t="shared" si="6"/>
        <v>214</v>
      </c>
      <c r="C16" s="58">
        <f t="shared" si="7"/>
        <v>9</v>
      </c>
      <c r="D16" s="37">
        <v>12</v>
      </c>
      <c r="E16" s="11">
        <v>54</v>
      </c>
      <c r="F16" s="74">
        <f t="shared" si="0"/>
        <v>11</v>
      </c>
      <c r="G16" s="107">
        <f t="shared" si="8"/>
        <v>1</v>
      </c>
      <c r="H16" s="69">
        <f t="shared" si="1"/>
        <v>42</v>
      </c>
      <c r="I16" s="12">
        <f t="shared" si="9"/>
        <v>0.20370370370370369</v>
      </c>
      <c r="J16" s="30">
        <f t="shared" si="10"/>
        <v>0.79629629629629628</v>
      </c>
      <c r="K16" s="130">
        <f t="shared" si="31"/>
        <v>0.17288756173986886</v>
      </c>
      <c r="L16" s="160">
        <f t="shared" si="11"/>
        <v>3.0804245489605413</v>
      </c>
      <c r="M16" s="161">
        <f t="shared" si="12"/>
        <v>12</v>
      </c>
      <c r="N16" s="161">
        <f t="shared" si="13"/>
        <v>2268</v>
      </c>
      <c r="O16" s="162">
        <f t="shared" si="14"/>
        <v>5.2910052910052907E-3</v>
      </c>
      <c r="P16" s="162">
        <f t="shared" si="32"/>
        <v>2.0078180525941722E-2</v>
      </c>
      <c r="Q16" s="163">
        <f t="shared" si="33"/>
        <v>8.0734077919415406E-2</v>
      </c>
      <c r="R16" s="164">
        <f t="shared" si="15"/>
        <v>1.9599639845400538</v>
      </c>
      <c r="S16" s="160">
        <f t="shared" si="16"/>
        <v>0.15823588504710459</v>
      </c>
      <c r="T16" s="165">
        <f t="shared" si="17"/>
        <v>1.1714424878861089</v>
      </c>
      <c r="U16" s="165">
        <f t="shared" si="34"/>
        <v>0.85364839532542458</v>
      </c>
      <c r="V16" s="144">
        <f t="shared" si="18"/>
        <v>0.12796289894071081</v>
      </c>
      <c r="W16" s="144">
        <f t="shared" si="35"/>
        <v>0.22352095681405537</v>
      </c>
      <c r="Y16" s="13">
        <f t="shared" si="2"/>
        <v>12</v>
      </c>
      <c r="Z16" s="175">
        <f t="shared" si="19"/>
        <v>0.51866268521960657</v>
      </c>
      <c r="AA16" s="175">
        <f t="shared" si="20"/>
        <v>6.6340576016461317E-2</v>
      </c>
      <c r="AB16" s="176">
        <f t="shared" si="21"/>
        <v>0.58500326123606783</v>
      </c>
      <c r="AC16" s="177">
        <f t="shared" si="36"/>
        <v>6.0983397979483733</v>
      </c>
      <c r="AD16" s="181"/>
      <c r="AE16" s="161">
        <f t="shared" si="22"/>
        <v>12</v>
      </c>
      <c r="AF16" s="175">
        <f t="shared" si="23"/>
        <v>0.38388869682213245</v>
      </c>
      <c r="AG16" s="175">
        <f t="shared" si="24"/>
        <v>5.9683630398504231E-2</v>
      </c>
      <c r="AH16" s="176">
        <f t="shared" si="25"/>
        <v>0.44357232722063666</v>
      </c>
      <c r="AI16" s="180">
        <f t="shared" si="37"/>
        <v>5.6936567923648758</v>
      </c>
      <c r="AJ16" s="197"/>
      <c r="AK16" s="169">
        <f t="shared" si="26"/>
        <v>12</v>
      </c>
      <c r="AL16" s="185">
        <f t="shared" si="27"/>
        <v>0.67056287044216611</v>
      </c>
      <c r="AM16" s="185">
        <f t="shared" si="28"/>
        <v>7.0803285449544034E-2</v>
      </c>
      <c r="AN16" s="186">
        <f t="shared" si="29"/>
        <v>0.74136615589171018</v>
      </c>
      <c r="AO16" s="180">
        <f t="shared" si="38"/>
        <v>6.5187755104026088</v>
      </c>
      <c r="AP16" s="194"/>
      <c r="AQ16" s="13">
        <f t="shared" si="30"/>
        <v>12</v>
      </c>
      <c r="AR16" s="177">
        <f t="shared" si="3"/>
        <v>0.29097173512238594</v>
      </c>
      <c r="AS16" s="196">
        <f t="shared" si="4"/>
        <v>1.0939616355033923</v>
      </c>
      <c r="AT16" s="196">
        <f t="shared" si="5"/>
        <v>-0.52516325107022421</v>
      </c>
      <c r="AU16" s="188"/>
    </row>
    <row r="17" spans="1:47" x14ac:dyDescent="0.3">
      <c r="A17" s="106">
        <v>13</v>
      </c>
      <c r="B17" s="16">
        <f t="shared" si="6"/>
        <v>219</v>
      </c>
      <c r="C17" s="58">
        <f t="shared" si="7"/>
        <v>12</v>
      </c>
      <c r="D17" s="37">
        <v>15</v>
      </c>
      <c r="E17" s="11">
        <v>42</v>
      </c>
      <c r="F17" s="74">
        <f t="shared" si="0"/>
        <v>5</v>
      </c>
      <c r="G17" s="107">
        <f t="shared" si="8"/>
        <v>1</v>
      </c>
      <c r="H17" s="69">
        <f t="shared" si="1"/>
        <v>36</v>
      </c>
      <c r="I17" s="12">
        <f t="shared" si="9"/>
        <v>0.11904761904761904</v>
      </c>
      <c r="J17" s="30">
        <f t="shared" si="10"/>
        <v>0.88095238095238093</v>
      </c>
      <c r="K17" s="130">
        <f t="shared" si="31"/>
        <v>0.15230570915178923</v>
      </c>
      <c r="L17" s="160">
        <f t="shared" si="11"/>
        <v>3.5414178864027153</v>
      </c>
      <c r="M17" s="161">
        <f t="shared" si="12"/>
        <v>6</v>
      </c>
      <c r="N17" s="161">
        <f t="shared" si="13"/>
        <v>1512</v>
      </c>
      <c r="O17" s="162">
        <f t="shared" si="14"/>
        <v>3.968253968253968E-3</v>
      </c>
      <c r="P17" s="162">
        <f t="shared" si="32"/>
        <v>2.404643449419569E-2</v>
      </c>
      <c r="Q17" s="163">
        <f t="shared" si="33"/>
        <v>8.2401811048171875E-2</v>
      </c>
      <c r="R17" s="164">
        <f t="shared" si="15"/>
        <v>1.9599639845400538</v>
      </c>
      <c r="S17" s="160">
        <f t="shared" si="16"/>
        <v>0.16150458191529157</v>
      </c>
      <c r="T17" s="165">
        <f t="shared" si="17"/>
        <v>1.1752778431695599</v>
      </c>
      <c r="U17" s="165">
        <f t="shared" si="34"/>
        <v>0.85086263287593333</v>
      </c>
      <c r="V17" s="144">
        <f t="shared" si="18"/>
        <v>0.10951268787669703</v>
      </c>
      <c r="W17" s="144">
        <f t="shared" si="35"/>
        <v>0.20165255997490728</v>
      </c>
      <c r="Y17" s="13">
        <f t="shared" si="2"/>
        <v>15</v>
      </c>
      <c r="Z17" s="175">
        <f t="shared" si="19"/>
        <v>0.45691712745536772</v>
      </c>
      <c r="AA17" s="175">
        <f t="shared" si="20"/>
        <v>3.0872778882119437E-2</v>
      </c>
      <c r="AB17" s="176">
        <f t="shared" si="21"/>
        <v>0.48778990633748714</v>
      </c>
      <c r="AC17" s="177">
        <f t="shared" si="36"/>
        <v>6.5861297042858604</v>
      </c>
      <c r="AD17" s="181"/>
      <c r="AE17" s="161">
        <f t="shared" si="22"/>
        <v>15</v>
      </c>
      <c r="AF17" s="175">
        <f t="shared" si="23"/>
        <v>0.32853806363009108</v>
      </c>
      <c r="AG17" s="175">
        <f t="shared" si="24"/>
        <v>2.7675316596020662E-2</v>
      </c>
      <c r="AH17" s="176">
        <f t="shared" si="25"/>
        <v>0.35621338022611176</v>
      </c>
      <c r="AI17" s="180">
        <f t="shared" si="37"/>
        <v>6.0498701725909871</v>
      </c>
      <c r="AJ17" s="197"/>
      <c r="AK17" s="169">
        <f t="shared" si="26"/>
        <v>15</v>
      </c>
      <c r="AL17" s="185">
        <f t="shared" si="27"/>
        <v>0.60495767992472183</v>
      </c>
      <c r="AM17" s="185">
        <f t="shared" si="28"/>
        <v>3.2802595258722145E-2</v>
      </c>
      <c r="AN17" s="186">
        <f t="shared" si="29"/>
        <v>0.63776027518344391</v>
      </c>
      <c r="AO17" s="180">
        <f t="shared" si="38"/>
        <v>7.156535785586053</v>
      </c>
      <c r="AP17" s="194"/>
      <c r="AQ17" s="13">
        <f t="shared" si="30"/>
        <v>15</v>
      </c>
      <c r="AR17" s="177">
        <f t="shared" si="3"/>
        <v>0.62415639540481305</v>
      </c>
      <c r="AS17" s="196">
        <f t="shared" si="4"/>
        <v>1.6514989239884175</v>
      </c>
      <c r="AT17" s="196">
        <f t="shared" si="5"/>
        <v>-0.43386192636746657</v>
      </c>
      <c r="AU17" s="188"/>
    </row>
    <row r="18" spans="1:47" x14ac:dyDescent="0.3">
      <c r="A18" s="106">
        <v>14</v>
      </c>
      <c r="B18" s="16">
        <f t="shared" si="6"/>
        <v>224</v>
      </c>
      <c r="C18" s="58">
        <f t="shared" si="7"/>
        <v>15</v>
      </c>
      <c r="D18" s="37">
        <v>18</v>
      </c>
      <c r="E18" s="11">
        <v>36</v>
      </c>
      <c r="F18" s="74">
        <f t="shared" si="0"/>
        <v>5</v>
      </c>
      <c r="G18" s="107">
        <f t="shared" si="8"/>
        <v>1</v>
      </c>
      <c r="H18" s="69">
        <f t="shared" si="1"/>
        <v>30</v>
      </c>
      <c r="I18" s="12">
        <f t="shared" si="9"/>
        <v>0.1388888888888889</v>
      </c>
      <c r="J18" s="30">
        <f t="shared" si="10"/>
        <v>0.86111111111111116</v>
      </c>
      <c r="K18" s="130">
        <f t="shared" si="31"/>
        <v>0.13115213843626294</v>
      </c>
      <c r="L18" s="160">
        <f t="shared" si="11"/>
        <v>4.1265748585340498</v>
      </c>
      <c r="M18" s="161">
        <f t="shared" si="12"/>
        <v>6</v>
      </c>
      <c r="N18" s="161">
        <f t="shared" si="13"/>
        <v>1080</v>
      </c>
      <c r="O18" s="162">
        <f t="shared" si="14"/>
        <v>5.5555555555555558E-3</v>
      </c>
      <c r="P18" s="162">
        <f t="shared" si="32"/>
        <v>2.9601990049751246E-2</v>
      </c>
      <c r="Q18" s="163">
        <f t="shared" si="33"/>
        <v>8.4696524632694767E-2</v>
      </c>
      <c r="R18" s="164">
        <f t="shared" si="15"/>
        <v>1.9599639845400538</v>
      </c>
      <c r="S18" s="160">
        <f t="shared" si="16"/>
        <v>0.16600213789579124</v>
      </c>
      <c r="T18" s="165">
        <f t="shared" si="17"/>
        <v>1.1805756256682394</v>
      </c>
      <c r="U18" s="165">
        <f t="shared" si="34"/>
        <v>0.84704442329475638</v>
      </c>
      <c r="V18" s="144">
        <f t="shared" si="18"/>
        <v>9.0879747709532527E-2</v>
      </c>
      <c r="W18" s="144">
        <f t="shared" si="35"/>
        <v>0.1789437574043915</v>
      </c>
      <c r="Y18" s="13">
        <f t="shared" si="2"/>
        <v>18</v>
      </c>
      <c r="Z18" s="175">
        <f t="shared" si="19"/>
        <v>0.39345641530878883</v>
      </c>
      <c r="AA18" s="175">
        <f t="shared" si="20"/>
        <v>3.1730356073289431E-2</v>
      </c>
      <c r="AB18" s="176">
        <f t="shared" si="21"/>
        <v>0.42518677138207828</v>
      </c>
      <c r="AC18" s="177">
        <f t="shared" si="36"/>
        <v>7.0113164756679387</v>
      </c>
      <c r="AD18" s="181"/>
      <c r="AE18" s="161">
        <f t="shared" si="22"/>
        <v>18</v>
      </c>
      <c r="AF18" s="175">
        <f t="shared" si="23"/>
        <v>0.27263924312859755</v>
      </c>
      <c r="AG18" s="175">
        <f t="shared" si="24"/>
        <v>2.7949410250746758E-2</v>
      </c>
      <c r="AH18" s="176">
        <f t="shared" si="25"/>
        <v>0.30058865337934432</v>
      </c>
      <c r="AI18" s="180">
        <f t="shared" si="37"/>
        <v>6.3504588259703318</v>
      </c>
      <c r="AJ18" s="197"/>
      <c r="AK18" s="169">
        <f t="shared" si="26"/>
        <v>18</v>
      </c>
      <c r="AL18" s="185">
        <f t="shared" si="27"/>
        <v>0.5368312722131745</v>
      </c>
      <c r="AM18" s="185">
        <f t="shared" si="28"/>
        <v>3.4063203855773661E-2</v>
      </c>
      <c r="AN18" s="186">
        <f t="shared" si="29"/>
        <v>0.57089447606894816</v>
      </c>
      <c r="AO18" s="180">
        <f t="shared" si="38"/>
        <v>7.7274302616550008</v>
      </c>
      <c r="AP18" s="194"/>
      <c r="AQ18" s="13">
        <f t="shared" si="30"/>
        <v>18</v>
      </c>
      <c r="AR18" s="177">
        <f t="shared" si="3"/>
        <v>0.92440963462118653</v>
      </c>
      <c r="AS18" s="196">
        <f t="shared" si="4"/>
        <v>2.1638838127122479</v>
      </c>
      <c r="AT18" s="196">
        <f t="shared" si="5"/>
        <v>-0.36404361621633363</v>
      </c>
      <c r="AU18" s="188"/>
    </row>
    <row r="19" spans="1:47" x14ac:dyDescent="0.3">
      <c r="A19" s="106">
        <v>15</v>
      </c>
      <c r="B19" s="16">
        <f t="shared" si="6"/>
        <v>227</v>
      </c>
      <c r="C19" s="58">
        <f t="shared" si="7"/>
        <v>18</v>
      </c>
      <c r="D19" s="37">
        <v>21</v>
      </c>
      <c r="E19" s="11">
        <v>30</v>
      </c>
      <c r="F19" s="74">
        <f t="shared" si="0"/>
        <v>3</v>
      </c>
      <c r="G19" s="107">
        <f t="shared" si="8"/>
        <v>1</v>
      </c>
      <c r="H19" s="69">
        <f t="shared" si="1"/>
        <v>26</v>
      </c>
      <c r="I19" s="12">
        <f t="shared" si="9"/>
        <v>0.1</v>
      </c>
      <c r="J19" s="30">
        <f t="shared" si="10"/>
        <v>0.9</v>
      </c>
      <c r="K19" s="130">
        <f t="shared" si="31"/>
        <v>0.11803692459263665</v>
      </c>
      <c r="L19" s="160">
        <f t="shared" si="11"/>
        <v>4.5657338240197474</v>
      </c>
      <c r="M19" s="161">
        <f t="shared" si="12"/>
        <v>4</v>
      </c>
      <c r="N19" s="161">
        <f t="shared" si="13"/>
        <v>780</v>
      </c>
      <c r="O19" s="162">
        <f t="shared" si="14"/>
        <v>5.1282051282051282E-3</v>
      </c>
      <c r="P19" s="162">
        <f t="shared" si="32"/>
        <v>3.4730195177956377E-2</v>
      </c>
      <c r="Q19" s="163">
        <f t="shared" si="33"/>
        <v>8.7216432320215337E-2</v>
      </c>
      <c r="R19" s="164">
        <f t="shared" si="15"/>
        <v>1.9599639845400538</v>
      </c>
      <c r="S19" s="160">
        <f t="shared" si="16"/>
        <v>0.1709410662076972</v>
      </c>
      <c r="T19" s="165">
        <f t="shared" si="17"/>
        <v>1.1864208266827543</v>
      </c>
      <c r="U19" s="165">
        <f t="shared" si="34"/>
        <v>0.84287124560684856</v>
      </c>
      <c r="V19" s="144">
        <f t="shared" si="18"/>
        <v>7.9254274121053472E-2</v>
      </c>
      <c r="W19" s="144">
        <f t="shared" si="35"/>
        <v>0.1651317408476832</v>
      </c>
      <c r="Y19" s="13">
        <f t="shared" si="2"/>
        <v>21</v>
      </c>
      <c r="Z19" s="175">
        <f t="shared" si="19"/>
        <v>0.35411077377790995</v>
      </c>
      <c r="AA19" s="175">
        <f t="shared" si="20"/>
        <v>1.9672820765439442E-2</v>
      </c>
      <c r="AB19" s="176">
        <f t="shared" si="21"/>
        <v>0.37378359454334942</v>
      </c>
      <c r="AC19" s="177">
        <f t="shared" si="36"/>
        <v>7.3851000702112879</v>
      </c>
      <c r="AD19" s="181"/>
      <c r="AE19" s="161">
        <f t="shared" si="22"/>
        <v>21</v>
      </c>
      <c r="AF19" s="175">
        <f t="shared" si="23"/>
        <v>0.23776282236316043</v>
      </c>
      <c r="AG19" s="175">
        <f t="shared" si="24"/>
        <v>1.7438210382718582E-2</v>
      </c>
      <c r="AH19" s="176">
        <f t="shared" si="25"/>
        <v>0.25520103274587902</v>
      </c>
      <c r="AI19" s="180">
        <f t="shared" si="37"/>
        <v>6.6056598587162112</v>
      </c>
      <c r="AJ19" s="197"/>
      <c r="AK19" s="169">
        <f t="shared" si="26"/>
        <v>21</v>
      </c>
      <c r="AL19" s="185">
        <f t="shared" si="27"/>
        <v>0.49539522254304957</v>
      </c>
      <c r="AM19" s="185">
        <f t="shared" si="28"/>
        <v>2.0718024835062451E-2</v>
      </c>
      <c r="AN19" s="186">
        <f t="shared" si="29"/>
        <v>0.51611324737811204</v>
      </c>
      <c r="AO19" s="180">
        <f t="shared" si="38"/>
        <v>8.2435435090331133</v>
      </c>
      <c r="AP19" s="194"/>
      <c r="AQ19" s="13">
        <f t="shared" si="30"/>
        <v>21</v>
      </c>
      <c r="AR19" s="177">
        <f t="shared" si="3"/>
        <v>1.1888763885195432</v>
      </c>
      <c r="AS19" s="196">
        <f t="shared" si="4"/>
        <v>2.6317570923407807</v>
      </c>
      <c r="AT19" s="196">
        <f t="shared" si="5"/>
        <v>-0.31950981805435408</v>
      </c>
      <c r="AU19" s="198"/>
    </row>
    <row r="20" spans="1:47" x14ac:dyDescent="0.3">
      <c r="A20" s="106">
        <v>23</v>
      </c>
      <c r="B20" s="16">
        <f t="shared" si="6"/>
        <v>227</v>
      </c>
      <c r="C20" s="58">
        <f t="shared" si="7"/>
        <v>21</v>
      </c>
      <c r="D20" s="37">
        <v>24</v>
      </c>
      <c r="E20" s="11">
        <v>26</v>
      </c>
      <c r="F20" s="74">
        <f t="shared" si="0"/>
        <v>0</v>
      </c>
      <c r="G20" s="107">
        <f t="shared" si="8"/>
        <v>8</v>
      </c>
      <c r="H20" s="69">
        <f t="shared" si="1"/>
        <v>18</v>
      </c>
      <c r="I20" s="12">
        <f t="shared" si="9"/>
        <v>0</v>
      </c>
      <c r="J20" s="30">
        <f t="shared" si="10"/>
        <v>1</v>
      </c>
      <c r="K20" s="130">
        <f t="shared" si="31"/>
        <v>0.11803692459263665</v>
      </c>
      <c r="L20" s="160">
        <f t="shared" si="11"/>
        <v>4.5657338240197474</v>
      </c>
      <c r="M20" s="161">
        <f t="shared" si="12"/>
        <v>8</v>
      </c>
      <c r="N20" s="161">
        <f t="shared" si="13"/>
        <v>468</v>
      </c>
      <c r="O20" s="162">
        <f t="shared" si="14"/>
        <v>1.7094017094017096E-2</v>
      </c>
      <c r="P20" s="162">
        <f t="shared" si="32"/>
        <v>5.1824212271973473E-2</v>
      </c>
      <c r="Q20" s="163">
        <f t="shared" si="33"/>
        <v>0.10653959958372912</v>
      </c>
      <c r="R20" s="164">
        <f t="shared" si="15"/>
        <v>1.9599639845400538</v>
      </c>
      <c r="S20" s="160">
        <f t="shared" si="16"/>
        <v>0.20881377811142759</v>
      </c>
      <c r="T20" s="165">
        <f t="shared" si="17"/>
        <v>1.232215511663469</v>
      </c>
      <c r="U20" s="165">
        <f t="shared" si="34"/>
        <v>0.81154634926646707</v>
      </c>
      <c r="V20" s="144">
        <f t="shared" si="18"/>
        <v>7.1866425446747789E-2</v>
      </c>
      <c r="W20" s="144">
        <f t="shared" si="35"/>
        <v>0.17656292011815883</v>
      </c>
      <c r="Y20" s="13">
        <f t="shared" si="2"/>
        <v>24</v>
      </c>
      <c r="Z20" s="175">
        <f t="shared" si="19"/>
        <v>0.35411077377790995</v>
      </c>
      <c r="AA20" s="175">
        <f t="shared" si="20"/>
        <v>0</v>
      </c>
      <c r="AB20" s="176">
        <f t="shared" si="21"/>
        <v>0.35411077377790995</v>
      </c>
      <c r="AC20" s="177">
        <f t="shared" si="36"/>
        <v>7.7392108439891976</v>
      </c>
      <c r="AD20" s="181"/>
      <c r="AE20" s="161">
        <f t="shared" si="22"/>
        <v>24</v>
      </c>
      <c r="AF20" s="175">
        <f t="shared" si="23"/>
        <v>0.21559927634024337</v>
      </c>
      <c r="AG20" s="175">
        <f t="shared" si="24"/>
        <v>1.1081773011458525E-2</v>
      </c>
      <c r="AH20" s="176">
        <f t="shared" si="25"/>
        <v>0.22668104935170189</v>
      </c>
      <c r="AI20" s="180">
        <f t="shared" si="37"/>
        <v>6.8323409080679127</v>
      </c>
      <c r="AJ20" s="197"/>
      <c r="AK20" s="169">
        <f t="shared" si="26"/>
        <v>24</v>
      </c>
      <c r="AL20" s="185">
        <f t="shared" si="27"/>
        <v>0.52968876035447643</v>
      </c>
      <c r="AM20" s="185">
        <f t="shared" si="28"/>
        <v>-1.7146768905713441E-2</v>
      </c>
      <c r="AN20" s="186">
        <f t="shared" si="29"/>
        <v>0.512541991448763</v>
      </c>
      <c r="AO20" s="180">
        <f t="shared" si="38"/>
        <v>8.7560855004818769</v>
      </c>
      <c r="AP20" s="194"/>
      <c r="AQ20" s="13">
        <f t="shared" si="30"/>
        <v>24</v>
      </c>
      <c r="AR20" s="177">
        <f t="shared" si="3"/>
        <v>1.4414786674128175</v>
      </c>
      <c r="AS20" s="196">
        <f t="shared" si="4"/>
        <v>3.1009158200476685</v>
      </c>
      <c r="AT20" s="196">
        <f t="shared" si="5"/>
        <v>-0.29320565095021411</v>
      </c>
      <c r="AU20" s="188"/>
    </row>
    <row r="21" spans="1:47" x14ac:dyDescent="0.3">
      <c r="A21" s="106">
        <v>34</v>
      </c>
      <c r="B21" s="16">
        <f t="shared" si="6"/>
        <v>229</v>
      </c>
      <c r="C21" s="58">
        <f t="shared" si="7"/>
        <v>24</v>
      </c>
      <c r="D21" s="37">
        <v>27</v>
      </c>
      <c r="E21" s="11">
        <v>18</v>
      </c>
      <c r="F21" s="74">
        <f t="shared" si="0"/>
        <v>2</v>
      </c>
      <c r="G21" s="107">
        <f t="shared" si="8"/>
        <v>11</v>
      </c>
      <c r="H21" s="69">
        <f>E22</f>
        <v>5</v>
      </c>
      <c r="I21" s="12">
        <f t="shared" si="9"/>
        <v>0.1111111111111111</v>
      </c>
      <c r="J21" s="30">
        <f t="shared" si="10"/>
        <v>0.88888888888888884</v>
      </c>
      <c r="K21" s="130">
        <f t="shared" si="31"/>
        <v>0.10492171074901036</v>
      </c>
      <c r="L21" s="160">
        <f t="shared" si="11"/>
        <v>5.0829543038410456</v>
      </c>
      <c r="M21" s="161">
        <f t="shared" si="12"/>
        <v>13</v>
      </c>
      <c r="N21" s="161">
        <f t="shared" si="13"/>
        <v>90</v>
      </c>
      <c r="O21" s="162">
        <f t="shared" si="14"/>
        <v>0.14444444444444443</v>
      </c>
      <c r="P21" s="162">
        <f t="shared" si="32"/>
        <v>0.19626865671641791</v>
      </c>
      <c r="Q21" s="163">
        <f t="shared" si="33"/>
        <v>0.19650217980151663</v>
      </c>
      <c r="R21" s="164">
        <f t="shared" si="15"/>
        <v>1.9599639845400538</v>
      </c>
      <c r="S21" s="160">
        <f t="shared" si="16"/>
        <v>0.38513719529458662</v>
      </c>
      <c r="T21" s="165">
        <f t="shared" si="17"/>
        <v>1.4698159594424793</v>
      </c>
      <c r="U21" s="165">
        <f t="shared" si="34"/>
        <v>0.68035728798271666</v>
      </c>
      <c r="V21" s="144">
        <f t="shared" si="18"/>
        <v>3.6379127950505595E-2</v>
      </c>
      <c r="W21" s="144">
        <f t="shared" si="35"/>
        <v>0.21569427290257548</v>
      </c>
      <c r="Y21" s="13">
        <f t="shared" si="2"/>
        <v>27</v>
      </c>
      <c r="Z21" s="175">
        <f t="shared" si="19"/>
        <v>0.31476513224703107</v>
      </c>
      <c r="AA21" s="175">
        <f t="shared" si="20"/>
        <v>1.9672820765439442E-2</v>
      </c>
      <c r="AB21" s="176">
        <f t="shared" si="21"/>
        <v>0.33443795301247048</v>
      </c>
      <c r="AC21" s="177">
        <f t="shared" si="36"/>
        <v>8.0736487970016686</v>
      </c>
      <c r="AD21" s="181"/>
      <c r="AE21" s="161">
        <f t="shared" si="22"/>
        <v>27</v>
      </c>
      <c r="AF21" s="175">
        <f t="shared" si="23"/>
        <v>0.10913738385151678</v>
      </c>
      <c r="AG21" s="175">
        <f t="shared" si="24"/>
        <v>5.3230946244363295E-2</v>
      </c>
      <c r="AH21" s="176">
        <f t="shared" si="25"/>
        <v>0.16236833009588009</v>
      </c>
      <c r="AI21" s="180">
        <f t="shared" si="37"/>
        <v>6.994709238163793</v>
      </c>
      <c r="AJ21" s="197"/>
      <c r="AK21" s="169">
        <f t="shared" si="26"/>
        <v>27</v>
      </c>
      <c r="AL21" s="185">
        <f t="shared" si="27"/>
        <v>0.64708281870772644</v>
      </c>
      <c r="AM21" s="185">
        <f t="shared" si="28"/>
        <v>-5.8697029176624976E-2</v>
      </c>
      <c r="AN21" s="186">
        <f t="shared" si="29"/>
        <v>0.58838578953110143</v>
      </c>
      <c r="AO21" s="180">
        <f t="shared" si="38"/>
        <v>9.3444712900129776</v>
      </c>
      <c r="AP21" s="194"/>
      <c r="AQ21" s="13">
        <f t="shared" si="30"/>
        <v>27</v>
      </c>
      <c r="AR21" s="177">
        <f t="shared" si="3"/>
        <v>1.6822164713010093</v>
      </c>
      <c r="AS21" s="196">
        <f t="shared" si="4"/>
        <v>3.6666571025119268</v>
      </c>
      <c r="AT21" s="196">
        <f t="shared" si="5"/>
        <v>-0.43479496247890648</v>
      </c>
      <c r="AU21" s="188"/>
    </row>
    <row r="22" spans="1:47" x14ac:dyDescent="0.3">
      <c r="A22" s="106">
        <v>38</v>
      </c>
      <c r="B22" s="16">
        <f t="shared" si="6"/>
        <v>229</v>
      </c>
      <c r="C22" s="58">
        <f t="shared" si="7"/>
        <v>27</v>
      </c>
      <c r="D22" s="37">
        <v>30</v>
      </c>
      <c r="E22" s="11">
        <v>5</v>
      </c>
      <c r="F22" s="74">
        <f t="shared" si="0"/>
        <v>0</v>
      </c>
      <c r="G22" s="107">
        <f t="shared" si="8"/>
        <v>4</v>
      </c>
      <c r="H22" s="75">
        <v>1</v>
      </c>
      <c r="I22" s="12">
        <f t="shared" si="9"/>
        <v>0</v>
      </c>
      <c r="J22" s="30">
        <f t="shared" si="10"/>
        <v>1</v>
      </c>
      <c r="K22" s="130">
        <f t="shared" si="31"/>
        <v>0.10492171074901036</v>
      </c>
      <c r="L22" s="160">
        <f t="shared" si="11"/>
        <v>5.0829543038410456</v>
      </c>
      <c r="M22" s="161">
        <f t="shared" si="12"/>
        <v>4</v>
      </c>
      <c r="N22" s="161">
        <f t="shared" si="13"/>
        <v>5</v>
      </c>
      <c r="O22" s="162">
        <f t="shared" si="14"/>
        <v>0.8</v>
      </c>
      <c r="P22" s="162">
        <f t="shared" si="32"/>
        <v>0.99626865671641796</v>
      </c>
      <c r="Q22" s="163">
        <f t="shared" si="33"/>
        <v>0.44272100837340383</v>
      </c>
      <c r="R22" s="164">
        <f t="shared" si="15"/>
        <v>1.9599639845400538</v>
      </c>
      <c r="S22" s="160">
        <f t="shared" si="16"/>
        <v>0.86771723161112713</v>
      </c>
      <c r="T22" s="165">
        <f t="shared" si="17"/>
        <v>2.3814683032850561</v>
      </c>
      <c r="U22" s="165">
        <f t="shared" si="34"/>
        <v>0.41990901101668054</v>
      </c>
      <c r="V22" s="144">
        <f t="shared" si="18"/>
        <v>4.6582404008174193E-3</v>
      </c>
      <c r="W22" s="144">
        <f t="shared" si="35"/>
        <v>0.38801859876816958</v>
      </c>
      <c r="Y22" s="13">
        <f t="shared" si="2"/>
        <v>30</v>
      </c>
      <c r="Z22" s="175">
        <f t="shared" si="19"/>
        <v>0.31476513224703107</v>
      </c>
      <c r="AA22" s="175">
        <f t="shared" si="20"/>
        <v>0</v>
      </c>
      <c r="AB22" s="176">
        <f t="shared" si="21"/>
        <v>0.31476513224703107</v>
      </c>
      <c r="AC22" s="177">
        <f t="shared" si="36"/>
        <v>8.3884139292486992</v>
      </c>
      <c r="AD22" s="181"/>
      <c r="AE22" s="161">
        <f t="shared" si="22"/>
        <v>30</v>
      </c>
      <c r="AF22" s="175">
        <f t="shared" si="23"/>
        <v>1.3974721202452259E-2</v>
      </c>
      <c r="AG22" s="175">
        <f t="shared" si="24"/>
        <v>4.758133132453226E-2</v>
      </c>
      <c r="AH22" s="176">
        <f t="shared" si="25"/>
        <v>6.1556052526984519E-2</v>
      </c>
      <c r="AI22" s="180">
        <f t="shared" si="37"/>
        <v>7.0562652906907779</v>
      </c>
      <c r="AJ22" s="197"/>
      <c r="AK22" s="169">
        <f t="shared" si="26"/>
        <v>30</v>
      </c>
      <c r="AL22" s="185">
        <f t="shared" si="27"/>
        <v>1.1640557963045088</v>
      </c>
      <c r="AM22" s="185">
        <f t="shared" si="28"/>
        <v>-0.25848648879839115</v>
      </c>
      <c r="AN22" s="186">
        <f t="shared" si="29"/>
        <v>0.90556930750611775</v>
      </c>
      <c r="AO22" s="180">
        <f t="shared" si="38"/>
        <v>10.250040597519096</v>
      </c>
      <c r="AP22" s="194"/>
      <c r="AQ22" s="13">
        <f t="shared" si="30"/>
        <v>30</v>
      </c>
      <c r="AR22" s="177">
        <f t="shared" si="3"/>
        <v>1.9032814544237606</v>
      </c>
      <c r="AS22" s="196" t="e">
        <f t="shared" si="4"/>
        <v>#DIV/0!</v>
      </c>
      <c r="AT22" s="196" t="e">
        <f t="shared" si="5"/>
        <v>#DIV/0!</v>
      </c>
      <c r="AU22" s="188"/>
    </row>
    <row r="23" spans="1:47" ht="10" customHeight="1" x14ac:dyDescent="0.3">
      <c r="D23" s="16"/>
      <c r="E23" s="16"/>
      <c r="F23" s="17"/>
      <c r="G23" s="17"/>
      <c r="H23" s="16"/>
      <c r="I23" s="18"/>
      <c r="J23" s="19"/>
      <c r="K23" s="19"/>
      <c r="L23" s="149"/>
      <c r="M23" s="150"/>
      <c r="N23" s="150"/>
      <c r="O23" s="150"/>
      <c r="P23" s="150"/>
      <c r="Q23" s="149"/>
      <c r="R23" s="151"/>
      <c r="S23" s="151"/>
      <c r="T23" s="151"/>
      <c r="U23" s="151"/>
      <c r="Z23" s="170"/>
      <c r="AA23" s="181"/>
      <c r="AB23" s="181"/>
      <c r="AC23" s="181"/>
      <c r="AD23" s="181"/>
      <c r="AF23" s="181"/>
      <c r="AG23" s="181"/>
      <c r="AH23" s="181"/>
      <c r="AI23" s="182"/>
      <c r="AJ23" s="182"/>
      <c r="AK23" s="35"/>
      <c r="AL23" s="182"/>
      <c r="AM23" s="182"/>
      <c r="AN23" s="182"/>
      <c r="AO23" s="182"/>
      <c r="AP23" s="182"/>
      <c r="AQ23" s="181"/>
      <c r="AR23" s="181"/>
      <c r="AS23" s="181"/>
      <c r="AT23" s="181"/>
      <c r="AU23" s="181"/>
    </row>
    <row r="24" spans="1:47" x14ac:dyDescent="0.3">
      <c r="D24" s="21"/>
      <c r="E24" s="22" t="s">
        <v>3</v>
      </c>
      <c r="F24" s="38">
        <f>SUM(F13:F22)</f>
        <v>229</v>
      </c>
      <c r="G24" s="38">
        <f>SUM(G13:G22)</f>
        <v>38</v>
      </c>
      <c r="H24" s="38">
        <f>H22</f>
        <v>1</v>
      </c>
      <c r="I24" s="18"/>
      <c r="J24" s="146" t="s">
        <v>83</v>
      </c>
      <c r="K24" s="147">
        <f>1-K22</f>
        <v>0.89507828925098964</v>
      </c>
      <c r="L24" s="152" t="s">
        <v>84</v>
      </c>
      <c r="M24" s="149"/>
      <c r="N24" s="149"/>
      <c r="O24" s="150"/>
      <c r="P24" s="150"/>
      <c r="Q24" s="149"/>
      <c r="R24" s="151"/>
      <c r="S24" s="151"/>
      <c r="T24" s="151"/>
      <c r="U24" s="151"/>
      <c r="Z24" s="170"/>
      <c r="AA24" s="181"/>
      <c r="AB24" s="181"/>
      <c r="AC24" s="181"/>
      <c r="AD24" s="181"/>
      <c r="AF24" s="181"/>
      <c r="AG24" s="181"/>
      <c r="AH24" s="181"/>
      <c r="AI24" s="182"/>
      <c r="AJ24" s="182"/>
      <c r="AK24" s="35"/>
      <c r="AL24" s="182"/>
      <c r="AM24" s="182"/>
      <c r="AN24" s="182"/>
      <c r="AO24" s="182"/>
      <c r="AP24" s="182"/>
      <c r="AQ24" s="181"/>
      <c r="AR24" s="181"/>
      <c r="AS24" s="181"/>
      <c r="AT24" s="181"/>
      <c r="AU24" s="181"/>
    </row>
    <row r="25" spans="1:47" x14ac:dyDescent="0.3">
      <c r="D25" s="21"/>
      <c r="F25" s="252">
        <f>F24/E12</f>
        <v>0.85447761194029848</v>
      </c>
      <c r="G25" s="253">
        <f>G24/E12</f>
        <v>0.1417910447761194</v>
      </c>
      <c r="H25" s="254">
        <f>H24/E12</f>
        <v>3.7313432835820895E-3</v>
      </c>
      <c r="I25" s="18"/>
      <c r="J25" s="18"/>
      <c r="K25" s="18"/>
      <c r="L25" s="153"/>
      <c r="M25" s="153"/>
      <c r="N25" s="153"/>
      <c r="O25" s="153"/>
      <c r="P25" s="153"/>
      <c r="Q25" s="153"/>
      <c r="R25" s="151"/>
      <c r="S25" s="151"/>
      <c r="T25" s="151"/>
      <c r="U25" s="151"/>
      <c r="Z25" s="170"/>
      <c r="AA25" s="181"/>
      <c r="AB25" s="181"/>
      <c r="AC25" s="181"/>
      <c r="AD25" s="182"/>
      <c r="AE25" s="35"/>
      <c r="AF25" s="182"/>
      <c r="AG25" s="182"/>
      <c r="AH25" s="182"/>
      <c r="AI25" s="182"/>
      <c r="AJ25" s="182"/>
      <c r="AK25" s="35"/>
      <c r="AL25" s="182"/>
      <c r="AM25" s="182"/>
      <c r="AN25" s="182"/>
      <c r="AO25" s="182"/>
      <c r="AP25" s="182"/>
      <c r="AQ25" s="181"/>
      <c r="AR25" s="181"/>
      <c r="AS25" s="181"/>
      <c r="AT25" s="181"/>
      <c r="AU25" s="181"/>
    </row>
    <row r="26" spans="1:47" x14ac:dyDescent="0.3">
      <c r="C26" s="3" t="s">
        <v>53</v>
      </c>
      <c r="E26" s="7"/>
      <c r="F26" s="4"/>
      <c r="L26" s="154"/>
      <c r="M26" s="154"/>
      <c r="N26" s="154"/>
      <c r="O26" s="154"/>
      <c r="P26" s="154"/>
      <c r="Q26" s="155"/>
      <c r="R26" s="151"/>
      <c r="S26" s="151"/>
      <c r="T26" s="151"/>
      <c r="U26" s="151"/>
      <c r="Y26" s="3" t="s">
        <v>63</v>
      </c>
      <c r="Z26" s="183"/>
      <c r="AA26" s="183"/>
      <c r="AB26" s="183"/>
      <c r="AC26" s="183"/>
      <c r="AD26" s="183"/>
      <c r="AE26" s="3" t="s">
        <v>64</v>
      </c>
      <c r="AF26" s="183"/>
      <c r="AG26" s="183"/>
      <c r="AH26" s="183"/>
      <c r="AI26" s="184"/>
      <c r="AJ26" s="184"/>
      <c r="AK26" s="123" t="s">
        <v>65</v>
      </c>
      <c r="AL26" s="184"/>
      <c r="AM26" s="184"/>
      <c r="AN26" s="182"/>
      <c r="AO26" s="182"/>
      <c r="AP26" s="182"/>
      <c r="AQ26" s="181"/>
      <c r="AR26" s="199"/>
      <c r="AS26" s="200"/>
      <c r="AT26" s="200"/>
      <c r="AU26" s="181"/>
    </row>
    <row r="27" spans="1:47" ht="54" x14ac:dyDescent="0.3">
      <c r="A27" s="79" t="s">
        <v>54</v>
      </c>
      <c r="B27" s="79" t="s">
        <v>55</v>
      </c>
      <c r="C27" s="8" t="s">
        <v>34</v>
      </c>
      <c r="D27" s="8" t="s">
        <v>33</v>
      </c>
      <c r="E27" s="8" t="s">
        <v>18</v>
      </c>
      <c r="F27" s="29" t="s">
        <v>19</v>
      </c>
      <c r="G27" s="29" t="s">
        <v>21</v>
      </c>
      <c r="H27" s="68" t="s">
        <v>20</v>
      </c>
      <c r="I27" s="9" t="s">
        <v>12</v>
      </c>
      <c r="J27" s="9" t="s">
        <v>0</v>
      </c>
      <c r="K27" s="128" t="s">
        <v>82</v>
      </c>
      <c r="L27" s="156" t="s">
        <v>87</v>
      </c>
      <c r="M27" s="156" t="s">
        <v>88</v>
      </c>
      <c r="N27" s="156" t="s">
        <v>89</v>
      </c>
      <c r="O27" s="156" t="s">
        <v>90</v>
      </c>
      <c r="P27" s="156" t="s">
        <v>91</v>
      </c>
      <c r="Q27" s="157" t="s">
        <v>92</v>
      </c>
      <c r="R27" s="157" t="s">
        <v>93</v>
      </c>
      <c r="S27" s="158" t="s">
        <v>94</v>
      </c>
      <c r="T27" s="158" t="s">
        <v>95</v>
      </c>
      <c r="U27" s="159" t="s">
        <v>96</v>
      </c>
      <c r="V27" s="10" t="s">
        <v>1</v>
      </c>
      <c r="W27" s="10" t="s">
        <v>2</v>
      </c>
      <c r="Y27" s="8" t="s">
        <v>33</v>
      </c>
      <c r="Z27" s="171" t="s">
        <v>27</v>
      </c>
      <c r="AA27" s="171" t="s">
        <v>28</v>
      </c>
      <c r="AB27" s="171" t="s">
        <v>29</v>
      </c>
      <c r="AC27" s="172" t="s">
        <v>30</v>
      </c>
      <c r="AD27" s="190"/>
      <c r="AE27" s="157" t="s">
        <v>33</v>
      </c>
      <c r="AF27" s="171" t="s">
        <v>27</v>
      </c>
      <c r="AG27" s="171" t="s">
        <v>28</v>
      </c>
      <c r="AH27" s="171" t="s">
        <v>29</v>
      </c>
      <c r="AI27" s="178" t="s">
        <v>30</v>
      </c>
      <c r="AJ27" s="191"/>
      <c r="AK27" s="167" t="s">
        <v>33</v>
      </c>
      <c r="AL27" s="178" t="s">
        <v>27</v>
      </c>
      <c r="AM27" s="178" t="s">
        <v>28</v>
      </c>
      <c r="AN27" s="178" t="s">
        <v>29</v>
      </c>
      <c r="AO27" s="178" t="s">
        <v>30</v>
      </c>
      <c r="AP27" s="190"/>
      <c r="AQ27" s="181"/>
      <c r="AR27" s="181"/>
      <c r="AS27" s="181"/>
      <c r="AT27" s="181"/>
      <c r="AU27" s="181"/>
    </row>
    <row r="28" spans="1:47" x14ac:dyDescent="0.3">
      <c r="A28" s="106">
        <v>0</v>
      </c>
      <c r="B28" s="34">
        <f>F28</f>
        <v>0</v>
      </c>
      <c r="D28" s="8">
        <v>0</v>
      </c>
      <c r="E28" s="8">
        <v>269</v>
      </c>
      <c r="F28" s="8">
        <v>0</v>
      </c>
      <c r="G28" s="68">
        <v>0</v>
      </c>
      <c r="H28" s="69">
        <f>E29</f>
        <v>269</v>
      </c>
      <c r="I28" s="28">
        <f>F28/E28</f>
        <v>0</v>
      </c>
      <c r="J28" s="30">
        <f>1-I28</f>
        <v>1</v>
      </c>
      <c r="K28" s="134">
        <f>J28</f>
        <v>1</v>
      </c>
      <c r="L28" s="160">
        <f>(LN(K28))^2</f>
        <v>0</v>
      </c>
      <c r="M28" s="161">
        <f>E28-H28</f>
        <v>0</v>
      </c>
      <c r="N28" s="161">
        <f>E28*H28</f>
        <v>72361</v>
      </c>
      <c r="O28" s="162">
        <f>M28/N28</f>
        <v>0</v>
      </c>
      <c r="P28" s="162">
        <f>O28</f>
        <v>0</v>
      </c>
      <c r="Q28" s="163">
        <v>0</v>
      </c>
      <c r="R28" s="164">
        <f>-NORMSINV(2.5/100)</f>
        <v>1.9599639845400538</v>
      </c>
      <c r="S28" s="160">
        <f>R28*Q28</f>
        <v>0</v>
      </c>
      <c r="T28" s="165">
        <f>EXP(S28)</f>
        <v>1</v>
      </c>
      <c r="U28" s="165">
        <f>EXP(S28)</f>
        <v>1</v>
      </c>
      <c r="V28" s="67">
        <f>K28^T28</f>
        <v>1</v>
      </c>
      <c r="W28" s="67">
        <f>K28^U28</f>
        <v>1</v>
      </c>
      <c r="Y28" s="65"/>
      <c r="Z28" s="174"/>
      <c r="AA28" s="174"/>
      <c r="AB28" s="174"/>
      <c r="AC28" s="174"/>
      <c r="AD28" s="192"/>
      <c r="AE28" s="166"/>
      <c r="AF28" s="173"/>
      <c r="AG28" s="173"/>
      <c r="AH28" s="173"/>
      <c r="AI28" s="179"/>
      <c r="AJ28" s="193"/>
      <c r="AK28" s="168"/>
      <c r="AL28" s="179"/>
      <c r="AM28" s="179"/>
      <c r="AN28" s="179"/>
      <c r="AO28" s="179"/>
      <c r="AP28" s="192"/>
      <c r="AQ28" s="181"/>
      <c r="AR28" s="181"/>
      <c r="AS28" s="181"/>
      <c r="AT28" s="181"/>
      <c r="AU28" s="181"/>
    </row>
    <row r="29" spans="1:47" x14ac:dyDescent="0.3">
      <c r="A29" s="106">
        <v>15</v>
      </c>
      <c r="B29" s="16">
        <f>B28+F29</f>
        <v>59</v>
      </c>
      <c r="C29" s="58">
        <f>D28</f>
        <v>0</v>
      </c>
      <c r="D29" s="37">
        <v>3</v>
      </c>
      <c r="E29" s="11">
        <v>269</v>
      </c>
      <c r="F29" s="74">
        <f>E29-H29-G29</f>
        <v>59</v>
      </c>
      <c r="G29" s="107">
        <f>A29-A28</f>
        <v>15</v>
      </c>
      <c r="H29" s="69">
        <f t="shared" ref="H29:H37" si="39">E30</f>
        <v>195</v>
      </c>
      <c r="I29" s="12">
        <f>F29/E29</f>
        <v>0.21933085501858737</v>
      </c>
      <c r="J29" s="30">
        <f>1-I29</f>
        <v>0.7806691449814126</v>
      </c>
      <c r="K29" s="130">
        <f>J29*K28</f>
        <v>0.7806691449814126</v>
      </c>
      <c r="L29" s="160">
        <f>(LN(K29))^2</f>
        <v>6.1307665982354174E-2</v>
      </c>
      <c r="M29" s="161">
        <f>E29-H29</f>
        <v>74</v>
      </c>
      <c r="N29" s="161">
        <f>E29*H29</f>
        <v>52455</v>
      </c>
      <c r="O29" s="162">
        <f>M29/N29</f>
        <v>1.4107330092460204E-3</v>
      </c>
      <c r="P29" s="162">
        <f>O29</f>
        <v>1.4107330092460204E-3</v>
      </c>
      <c r="Q29" s="163">
        <v>0</v>
      </c>
      <c r="R29" s="164">
        <f>-NORMSINV(2.5/100)</f>
        <v>1.9599639845400538</v>
      </c>
      <c r="S29" s="160">
        <f>R29*Q29</f>
        <v>0</v>
      </c>
      <c r="T29" s="165">
        <f t="shared" ref="T29:T38" si="40">EXP(S29)</f>
        <v>1</v>
      </c>
      <c r="U29" s="165">
        <f>EXP(S29)</f>
        <v>1</v>
      </c>
      <c r="V29" s="14">
        <f>K29^T29</f>
        <v>0.7806691449814126</v>
      </c>
      <c r="W29" s="14">
        <f>K29^U29</f>
        <v>0.7806691449814126</v>
      </c>
      <c r="Y29" s="13">
        <f t="shared" ref="Y29:Y38" si="41">D29</f>
        <v>3</v>
      </c>
      <c r="Z29" s="175">
        <f>K29*(D29-D28)</f>
        <v>2.3420074349442377</v>
      </c>
      <c r="AA29" s="175">
        <f>(K28-K29)*(D29-D28)/2</f>
        <v>0.3289962825278811</v>
      </c>
      <c r="AB29" s="176">
        <f>SUM(Z29:AA29)</f>
        <v>2.6710037174721188</v>
      </c>
      <c r="AC29" s="177">
        <f>AB29</f>
        <v>2.6710037174721188</v>
      </c>
      <c r="AD29" s="194"/>
      <c r="AE29" s="161">
        <f>D29</f>
        <v>3</v>
      </c>
      <c r="AF29" s="175">
        <f>V29*(D29-D28)</f>
        <v>2.3420074349442377</v>
      </c>
      <c r="AG29" s="175">
        <f>(V28-V29)*(D29-D28)/2</f>
        <v>0.3289962825278811</v>
      </c>
      <c r="AH29" s="176">
        <f>SUM(AF29:AG29)</f>
        <v>2.6710037174721188</v>
      </c>
      <c r="AI29" s="180">
        <f>AH29</f>
        <v>2.6710037174721188</v>
      </c>
      <c r="AJ29" s="195"/>
      <c r="AK29" s="169">
        <f>D29</f>
        <v>3</v>
      </c>
      <c r="AL29" s="185">
        <f>W29*(D29-D28)</f>
        <v>2.3420074349442377</v>
      </c>
      <c r="AM29" s="185">
        <f>(W28-W29)*(D29-D28)/2</f>
        <v>0.3289962825278811</v>
      </c>
      <c r="AN29" s="186">
        <f>SUM(AL29:AM29)</f>
        <v>2.6710037174721188</v>
      </c>
      <c r="AO29" s="180">
        <f>AN29</f>
        <v>2.6710037174721188</v>
      </c>
      <c r="AP29" s="194"/>
      <c r="AQ29" s="181"/>
      <c r="AR29" s="181"/>
      <c r="AS29" s="181"/>
      <c r="AT29" s="181"/>
      <c r="AU29" s="181"/>
    </row>
    <row r="30" spans="1:47" x14ac:dyDescent="0.3">
      <c r="A30" s="106">
        <v>23</v>
      </c>
      <c r="B30" s="16">
        <f t="shared" ref="B30:B38" si="42">B29+F30</f>
        <v>136</v>
      </c>
      <c r="C30" s="58">
        <f t="shared" ref="C30:C38" si="43">D29</f>
        <v>3</v>
      </c>
      <c r="D30" s="37">
        <v>6</v>
      </c>
      <c r="E30" s="11">
        <v>195</v>
      </c>
      <c r="F30" s="74">
        <f t="shared" ref="F30:F38" si="44">E30-H30-G30</f>
        <v>77</v>
      </c>
      <c r="G30" s="107">
        <f t="shared" ref="G30:G38" si="45">A30-A29</f>
        <v>8</v>
      </c>
      <c r="H30" s="69">
        <f t="shared" si="39"/>
        <v>110</v>
      </c>
      <c r="I30" s="12">
        <f t="shared" ref="I30:I38" si="46">F30/E30</f>
        <v>0.39487179487179486</v>
      </c>
      <c r="J30" s="30">
        <f t="shared" ref="J30:J38" si="47">1-I30</f>
        <v>0.6051282051282052</v>
      </c>
      <c r="K30" s="130">
        <f>J30*K29</f>
        <v>0.47240491850157279</v>
      </c>
      <c r="L30" s="160">
        <f t="shared" ref="L30:L38" si="48">(LN(K30))^2</f>
        <v>0.56237818106988258</v>
      </c>
      <c r="M30" s="161">
        <f t="shared" ref="M30:M38" si="49">E30-H30</f>
        <v>85</v>
      </c>
      <c r="N30" s="161">
        <f t="shared" ref="N30:N38" si="50">E30*H30</f>
        <v>21450</v>
      </c>
      <c r="O30" s="162">
        <f t="shared" ref="O30:O38" si="51">M30/N30</f>
        <v>3.9627039627039631E-3</v>
      </c>
      <c r="P30" s="162">
        <f>P29+O30</f>
        <v>5.3734369719499837E-3</v>
      </c>
      <c r="Q30" s="163">
        <f>SQRT((1/L30)*P30)</f>
        <v>9.7748893105000595E-2</v>
      </c>
      <c r="R30" s="164">
        <f t="shared" ref="R30:R38" si="52">-NORMSINV(2.5/100)</f>
        <v>1.9599639845400538</v>
      </c>
      <c r="S30" s="160">
        <f t="shared" ref="S30:S38" si="53">R30*Q30</f>
        <v>0.19158431001445675</v>
      </c>
      <c r="T30" s="165">
        <f t="shared" si="40"/>
        <v>1.2111669423379363</v>
      </c>
      <c r="U30" s="165">
        <f>EXP(-S30)</f>
        <v>0.82565001160755169</v>
      </c>
      <c r="V30" s="14">
        <f t="shared" ref="V30:V38" si="54">K30^T30</f>
        <v>0.4032184358698836</v>
      </c>
      <c r="W30" s="14">
        <f>K30^U30</f>
        <v>0.53839087353912418</v>
      </c>
      <c r="Y30" s="13">
        <f t="shared" si="41"/>
        <v>6</v>
      </c>
      <c r="Z30" s="175">
        <f t="shared" ref="Z30:Z38" si="55">K30*(D30-D29)</f>
        <v>1.4172147555047183</v>
      </c>
      <c r="AA30" s="175">
        <f t="shared" ref="AA30:AA38" si="56">(K29-K30)*(D30-D29)/2</f>
        <v>0.46239633971975969</v>
      </c>
      <c r="AB30" s="176">
        <f t="shared" ref="AB30:AB38" si="57">SUM(Z30:AA30)</f>
        <v>1.879611095224478</v>
      </c>
      <c r="AC30" s="177">
        <f>AB30+AC29</f>
        <v>4.5506148126965966</v>
      </c>
      <c r="AD30" s="194"/>
      <c r="AE30" s="161">
        <f t="shared" ref="AE30:AE38" si="58">D30</f>
        <v>6</v>
      </c>
      <c r="AF30" s="175">
        <f t="shared" ref="AF30:AF38" si="59">V30*(D30-D29)</f>
        <v>1.2096553076096508</v>
      </c>
      <c r="AG30" s="175">
        <f t="shared" ref="AG30:AG38" si="60">(V29-V30)*(D30-D29)/2</f>
        <v>0.56617606366729345</v>
      </c>
      <c r="AH30" s="176">
        <f t="shared" ref="AH30:AH38" si="61">SUM(AF30:AG30)</f>
        <v>1.7758313712769442</v>
      </c>
      <c r="AI30" s="180">
        <f>AH30+AI29</f>
        <v>4.4468350887490633</v>
      </c>
      <c r="AJ30" s="195"/>
      <c r="AK30" s="169">
        <f t="shared" ref="AK30:AK38" si="62">D30</f>
        <v>6</v>
      </c>
      <c r="AL30" s="185">
        <f t="shared" ref="AL30:AL38" si="63">W30*(D30-D29)</f>
        <v>1.6151726206173724</v>
      </c>
      <c r="AM30" s="185">
        <f t="shared" ref="AM30:AM38" si="64">(W29-W30)*(D30-D29)/2</f>
        <v>0.36341740716343263</v>
      </c>
      <c r="AN30" s="186">
        <f t="shared" ref="AN30:AN38" si="65">SUM(AL30:AM30)</f>
        <v>1.9785900277808051</v>
      </c>
      <c r="AO30" s="180">
        <f>AN30+AO29</f>
        <v>4.6495937452529237</v>
      </c>
      <c r="AP30" s="194"/>
      <c r="AQ30" s="181"/>
      <c r="AR30" s="181"/>
      <c r="AS30" s="181"/>
      <c r="AT30" s="181"/>
      <c r="AU30" s="181"/>
    </row>
    <row r="31" spans="1:47" x14ac:dyDescent="0.3">
      <c r="A31" s="106">
        <v>26</v>
      </c>
      <c r="B31" s="16">
        <f t="shared" si="42"/>
        <v>210</v>
      </c>
      <c r="C31" s="58">
        <f t="shared" si="43"/>
        <v>6</v>
      </c>
      <c r="D31" s="37">
        <v>9</v>
      </c>
      <c r="E31" s="11">
        <v>110</v>
      </c>
      <c r="F31" s="74">
        <f t="shared" si="44"/>
        <v>74</v>
      </c>
      <c r="G31" s="107">
        <f t="shared" si="45"/>
        <v>3</v>
      </c>
      <c r="H31" s="69">
        <f t="shared" si="39"/>
        <v>33</v>
      </c>
      <c r="I31" s="12">
        <f t="shared" si="46"/>
        <v>0.67272727272727273</v>
      </c>
      <c r="J31" s="30">
        <f t="shared" si="47"/>
        <v>0.32727272727272727</v>
      </c>
      <c r="K31" s="130">
        <f t="shared" ref="K31:K38" si="66">J31*K30</f>
        <v>0.15460524605506018</v>
      </c>
      <c r="L31" s="160">
        <f t="shared" si="48"/>
        <v>3.4852417196798129</v>
      </c>
      <c r="M31" s="161">
        <f t="shared" si="49"/>
        <v>77</v>
      </c>
      <c r="N31" s="161">
        <f t="shared" si="50"/>
        <v>3630</v>
      </c>
      <c r="O31" s="162">
        <f t="shared" si="51"/>
        <v>2.1212121212121213E-2</v>
      </c>
      <c r="P31" s="162">
        <f t="shared" ref="P31:P38" si="67">P30+O31</f>
        <v>2.6585558184071198E-2</v>
      </c>
      <c r="Q31" s="163">
        <f t="shared" ref="Q31:Q38" si="68">SQRT((1/L31)*P31)</f>
        <v>8.7338642920603116E-2</v>
      </c>
      <c r="R31" s="164">
        <f t="shared" si="52"/>
        <v>1.9599639845400538</v>
      </c>
      <c r="S31" s="160">
        <f t="shared" si="53"/>
        <v>0.17118059458298623</v>
      </c>
      <c r="T31" s="165">
        <f t="shared" si="40"/>
        <v>1.186705042173257</v>
      </c>
      <c r="U31" s="165">
        <f t="shared" ref="U31:U38" si="69">EXP(-S31)</f>
        <v>0.84266937820426113</v>
      </c>
      <c r="V31" s="14">
        <f t="shared" si="54"/>
        <v>0.10910591637241217</v>
      </c>
      <c r="W31" s="14">
        <f t="shared" ref="W31:W38" si="70">K31^U31</f>
        <v>0.20738821942879948</v>
      </c>
      <c r="Y31" s="13">
        <f t="shared" si="41"/>
        <v>9</v>
      </c>
      <c r="Z31" s="175">
        <f t="shared" si="55"/>
        <v>0.46381573816518051</v>
      </c>
      <c r="AA31" s="175">
        <f t="shared" si="56"/>
        <v>0.47669950866976896</v>
      </c>
      <c r="AB31" s="176">
        <f t="shared" si="57"/>
        <v>0.94051524683494947</v>
      </c>
      <c r="AC31" s="177">
        <f t="shared" ref="AC31:AC38" si="71">AB31+AC30</f>
        <v>5.491130059531546</v>
      </c>
      <c r="AD31" s="194"/>
      <c r="AE31" s="161">
        <f t="shared" si="58"/>
        <v>9</v>
      </c>
      <c r="AF31" s="175">
        <f t="shared" si="59"/>
        <v>0.32731774911723649</v>
      </c>
      <c r="AG31" s="175">
        <f t="shared" si="60"/>
        <v>0.44116877924620712</v>
      </c>
      <c r="AH31" s="176">
        <f t="shared" si="61"/>
        <v>0.76848652836344367</v>
      </c>
      <c r="AI31" s="180">
        <f t="shared" ref="AI31:AI38" si="72">AH31+AI30</f>
        <v>5.2153216171125072</v>
      </c>
      <c r="AJ31" s="195"/>
      <c r="AK31" s="169">
        <f t="shared" si="62"/>
        <v>9</v>
      </c>
      <c r="AL31" s="185">
        <f t="shared" si="63"/>
        <v>0.62216465828639844</v>
      </c>
      <c r="AM31" s="185">
        <f t="shared" si="64"/>
        <v>0.49650398116548705</v>
      </c>
      <c r="AN31" s="186">
        <f t="shared" si="65"/>
        <v>1.1186686394518854</v>
      </c>
      <c r="AO31" s="180">
        <f t="shared" ref="AO31:AO38" si="73">AN31+AO30</f>
        <v>5.7682623847048093</v>
      </c>
      <c r="AP31" s="194"/>
      <c r="AQ31" s="181"/>
      <c r="AR31" s="181"/>
      <c r="AS31" s="181"/>
      <c r="AT31" s="181"/>
      <c r="AU31" s="181"/>
    </row>
    <row r="32" spans="1:47" x14ac:dyDescent="0.3">
      <c r="A32" s="106">
        <v>26</v>
      </c>
      <c r="B32" s="16">
        <f t="shared" si="42"/>
        <v>231</v>
      </c>
      <c r="C32" s="58">
        <f t="shared" si="43"/>
        <v>9</v>
      </c>
      <c r="D32" s="37">
        <v>12</v>
      </c>
      <c r="E32" s="11">
        <v>33</v>
      </c>
      <c r="F32" s="74">
        <f t="shared" si="44"/>
        <v>21</v>
      </c>
      <c r="G32" s="107">
        <f t="shared" si="45"/>
        <v>0</v>
      </c>
      <c r="H32" s="69">
        <f t="shared" si="39"/>
        <v>12</v>
      </c>
      <c r="I32" s="12">
        <f t="shared" si="46"/>
        <v>0.63636363636363635</v>
      </c>
      <c r="J32" s="30">
        <f t="shared" si="47"/>
        <v>0.36363636363636365</v>
      </c>
      <c r="K32" s="130">
        <f t="shared" si="66"/>
        <v>5.6220089474567338E-2</v>
      </c>
      <c r="L32" s="160">
        <f t="shared" si="48"/>
        <v>8.2856535696944835</v>
      </c>
      <c r="M32" s="161">
        <f t="shared" si="49"/>
        <v>21</v>
      </c>
      <c r="N32" s="161">
        <f t="shared" si="50"/>
        <v>396</v>
      </c>
      <c r="O32" s="162">
        <f t="shared" si="51"/>
        <v>5.3030303030303032E-2</v>
      </c>
      <c r="P32" s="162">
        <f t="shared" si="67"/>
        <v>7.9615861214374223E-2</v>
      </c>
      <c r="Q32" s="163">
        <f t="shared" si="68"/>
        <v>9.8024901163603753E-2</v>
      </c>
      <c r="R32" s="164">
        <f t="shared" si="52"/>
        <v>1.9599639845400538</v>
      </c>
      <c r="S32" s="160">
        <f t="shared" si="53"/>
        <v>0.19212527586876177</v>
      </c>
      <c r="T32" s="165">
        <f t="shared" si="40"/>
        <v>1.2118223195499682</v>
      </c>
      <c r="U32" s="165">
        <f t="shared" si="69"/>
        <v>0.82520348393266751</v>
      </c>
      <c r="V32" s="14">
        <f t="shared" si="54"/>
        <v>3.0555588818727161E-2</v>
      </c>
      <c r="W32" s="14">
        <f t="shared" si="70"/>
        <v>9.2983553058060955E-2</v>
      </c>
      <c r="Y32" s="13">
        <f t="shared" si="41"/>
        <v>12</v>
      </c>
      <c r="Z32" s="175">
        <f t="shared" si="55"/>
        <v>0.16866026842370202</v>
      </c>
      <c r="AA32" s="175">
        <f t="shared" si="56"/>
        <v>0.14757773487073927</v>
      </c>
      <c r="AB32" s="176">
        <f t="shared" si="57"/>
        <v>0.31623800329444129</v>
      </c>
      <c r="AC32" s="177">
        <f t="shared" si="71"/>
        <v>5.8073680628259874</v>
      </c>
      <c r="AD32" s="194"/>
      <c r="AE32" s="161">
        <f t="shared" si="58"/>
        <v>12</v>
      </c>
      <c r="AF32" s="175">
        <f t="shared" si="59"/>
        <v>9.1666766456181478E-2</v>
      </c>
      <c r="AG32" s="175">
        <f t="shared" si="60"/>
        <v>0.1178254913305275</v>
      </c>
      <c r="AH32" s="176">
        <f t="shared" si="61"/>
        <v>0.20949225778670899</v>
      </c>
      <c r="AI32" s="180">
        <f t="shared" si="72"/>
        <v>5.4248138748992165</v>
      </c>
      <c r="AJ32" s="195"/>
      <c r="AK32" s="169">
        <f t="shared" si="62"/>
        <v>12</v>
      </c>
      <c r="AL32" s="185">
        <f t="shared" si="63"/>
        <v>0.27895065917418288</v>
      </c>
      <c r="AM32" s="185">
        <f t="shared" si="64"/>
        <v>0.17160699955610778</v>
      </c>
      <c r="AN32" s="186">
        <f t="shared" si="65"/>
        <v>0.45055765873029063</v>
      </c>
      <c r="AO32" s="180">
        <f t="shared" si="73"/>
        <v>6.2188200434351</v>
      </c>
      <c r="AP32" s="194"/>
      <c r="AQ32" s="181"/>
      <c r="AR32" s="181"/>
      <c r="AS32" s="181"/>
      <c r="AT32" s="181"/>
      <c r="AU32" s="181"/>
    </row>
    <row r="33" spans="1:47" x14ac:dyDescent="0.3">
      <c r="A33" s="106">
        <v>27</v>
      </c>
      <c r="B33" s="16">
        <f t="shared" si="42"/>
        <v>233</v>
      </c>
      <c r="C33" s="58">
        <f t="shared" si="43"/>
        <v>12</v>
      </c>
      <c r="D33" s="37">
        <v>15</v>
      </c>
      <c r="E33" s="11">
        <v>12</v>
      </c>
      <c r="F33" s="74">
        <f t="shared" si="44"/>
        <v>2</v>
      </c>
      <c r="G33" s="107">
        <f t="shared" si="45"/>
        <v>1</v>
      </c>
      <c r="H33" s="69">
        <f t="shared" si="39"/>
        <v>9</v>
      </c>
      <c r="I33" s="12">
        <f t="shared" si="46"/>
        <v>0.16666666666666666</v>
      </c>
      <c r="J33" s="30">
        <f t="shared" si="47"/>
        <v>0.83333333333333337</v>
      </c>
      <c r="K33" s="130">
        <f t="shared" si="66"/>
        <v>4.6850074562139452E-2</v>
      </c>
      <c r="L33" s="160">
        <f t="shared" si="48"/>
        <v>9.3685130384953439</v>
      </c>
      <c r="M33" s="161">
        <f t="shared" si="49"/>
        <v>3</v>
      </c>
      <c r="N33" s="161">
        <f t="shared" si="50"/>
        <v>108</v>
      </c>
      <c r="O33" s="162">
        <f t="shared" si="51"/>
        <v>2.7777777777777776E-2</v>
      </c>
      <c r="P33" s="162">
        <f t="shared" si="67"/>
        <v>0.107393638992152</v>
      </c>
      <c r="Q33" s="163">
        <f t="shared" si="68"/>
        <v>0.10706658398122718</v>
      </c>
      <c r="R33" s="164">
        <f t="shared" si="52"/>
        <v>1.9599639845400538</v>
      </c>
      <c r="S33" s="160">
        <f t="shared" si="53"/>
        <v>0.20984664855093832</v>
      </c>
      <c r="T33" s="165">
        <f t="shared" si="40"/>
        <v>1.2334888881438297</v>
      </c>
      <c r="U33" s="165">
        <f t="shared" si="69"/>
        <v>0.81070855977050027</v>
      </c>
      <c r="V33" s="14">
        <f t="shared" si="54"/>
        <v>2.2926402313552002E-2</v>
      </c>
      <c r="W33" s="14">
        <f t="shared" si="70"/>
        <v>8.3624483957508003E-2</v>
      </c>
      <c r="Y33" s="13">
        <f t="shared" si="41"/>
        <v>15</v>
      </c>
      <c r="Z33" s="175">
        <f t="shared" si="55"/>
        <v>0.14055022368641834</v>
      </c>
      <c r="AA33" s="175">
        <f t="shared" si="56"/>
        <v>1.4055022368641829E-2</v>
      </c>
      <c r="AB33" s="176">
        <f t="shared" si="57"/>
        <v>0.15460524605506018</v>
      </c>
      <c r="AC33" s="177">
        <f t="shared" si="71"/>
        <v>5.9619733088810474</v>
      </c>
      <c r="AD33" s="194"/>
      <c r="AE33" s="161">
        <f t="shared" si="58"/>
        <v>15</v>
      </c>
      <c r="AF33" s="175">
        <f t="shared" si="59"/>
        <v>6.8779206940656007E-2</v>
      </c>
      <c r="AG33" s="175">
        <f t="shared" si="60"/>
        <v>1.1443779757762737E-2</v>
      </c>
      <c r="AH33" s="176">
        <f t="shared" si="61"/>
        <v>8.022298669841875E-2</v>
      </c>
      <c r="AI33" s="180">
        <f t="shared" si="72"/>
        <v>5.5050368615976355</v>
      </c>
      <c r="AJ33" s="195"/>
      <c r="AK33" s="169">
        <f t="shared" si="62"/>
        <v>15</v>
      </c>
      <c r="AL33" s="185">
        <f t="shared" si="63"/>
        <v>0.25087345187252402</v>
      </c>
      <c r="AM33" s="185">
        <f t="shared" si="64"/>
        <v>1.4038603650829429E-2</v>
      </c>
      <c r="AN33" s="186">
        <f t="shared" si="65"/>
        <v>0.26491205552335345</v>
      </c>
      <c r="AO33" s="180">
        <f t="shared" si="73"/>
        <v>6.4837320989584537</v>
      </c>
      <c r="AP33" s="194"/>
      <c r="AQ33" s="181"/>
      <c r="AR33" s="181"/>
      <c r="AS33" s="181"/>
      <c r="AT33" s="181"/>
      <c r="AU33" s="181"/>
    </row>
    <row r="34" spans="1:47" x14ac:dyDescent="0.3">
      <c r="A34" s="106">
        <v>27</v>
      </c>
      <c r="B34" s="16">
        <f t="shared" si="42"/>
        <v>235</v>
      </c>
      <c r="C34" s="58">
        <f t="shared" si="43"/>
        <v>15</v>
      </c>
      <c r="D34" s="37">
        <v>18</v>
      </c>
      <c r="E34" s="11">
        <v>9</v>
      </c>
      <c r="F34" s="74">
        <f t="shared" si="44"/>
        <v>2</v>
      </c>
      <c r="G34" s="107">
        <f t="shared" si="45"/>
        <v>0</v>
      </c>
      <c r="H34" s="69">
        <f t="shared" si="39"/>
        <v>7</v>
      </c>
      <c r="I34" s="12">
        <f t="shared" si="46"/>
        <v>0.22222222222222221</v>
      </c>
      <c r="J34" s="30">
        <f t="shared" si="47"/>
        <v>0.77777777777777779</v>
      </c>
      <c r="K34" s="130">
        <f t="shared" si="66"/>
        <v>3.6438946881664019E-2</v>
      </c>
      <c r="L34" s="160">
        <f t="shared" si="48"/>
        <v>10.970119730959652</v>
      </c>
      <c r="M34" s="161">
        <f t="shared" si="49"/>
        <v>2</v>
      </c>
      <c r="N34" s="161">
        <f t="shared" si="50"/>
        <v>63</v>
      </c>
      <c r="O34" s="162">
        <f t="shared" si="51"/>
        <v>3.1746031746031744E-2</v>
      </c>
      <c r="P34" s="162">
        <f t="shared" si="67"/>
        <v>0.13913967073818373</v>
      </c>
      <c r="Q34" s="163">
        <f t="shared" si="68"/>
        <v>0.11262110958210403</v>
      </c>
      <c r="R34" s="164">
        <f t="shared" si="52"/>
        <v>1.9599639845400538</v>
      </c>
      <c r="S34" s="160">
        <f t="shared" si="53"/>
        <v>0.22073331867986265</v>
      </c>
      <c r="T34" s="165">
        <f t="shared" si="40"/>
        <v>1.246990837055173</v>
      </c>
      <c r="U34" s="165">
        <f t="shared" si="69"/>
        <v>0.80193051166402041</v>
      </c>
      <c r="V34" s="14">
        <f t="shared" si="54"/>
        <v>1.6079989249859837E-2</v>
      </c>
      <c r="W34" s="14">
        <f t="shared" si="70"/>
        <v>7.0222411527966461E-2</v>
      </c>
      <c r="Y34" s="13">
        <f t="shared" si="41"/>
        <v>18</v>
      </c>
      <c r="Z34" s="175">
        <f t="shared" si="55"/>
        <v>0.10931684064499206</v>
      </c>
      <c r="AA34" s="175">
        <f t="shared" si="56"/>
        <v>1.5616691520713148E-2</v>
      </c>
      <c r="AB34" s="176">
        <f t="shared" si="57"/>
        <v>0.12493353216570521</v>
      </c>
      <c r="AC34" s="177">
        <f t="shared" si="71"/>
        <v>6.0869068410467522</v>
      </c>
      <c r="AD34" s="194"/>
      <c r="AE34" s="161">
        <f t="shared" si="58"/>
        <v>18</v>
      </c>
      <c r="AF34" s="175">
        <f t="shared" si="59"/>
        <v>4.8239967749579511E-2</v>
      </c>
      <c r="AG34" s="175">
        <f t="shared" si="60"/>
        <v>1.0269619595538248E-2</v>
      </c>
      <c r="AH34" s="176">
        <f t="shared" si="61"/>
        <v>5.8509587345117756E-2</v>
      </c>
      <c r="AI34" s="180">
        <f t="shared" si="72"/>
        <v>5.5635464489427529</v>
      </c>
      <c r="AJ34" s="195"/>
      <c r="AK34" s="169">
        <f t="shared" si="62"/>
        <v>18</v>
      </c>
      <c r="AL34" s="185">
        <f t="shared" si="63"/>
        <v>0.21066723458389938</v>
      </c>
      <c r="AM34" s="185">
        <f t="shared" si="64"/>
        <v>2.0103108644312313E-2</v>
      </c>
      <c r="AN34" s="186">
        <f t="shared" si="65"/>
        <v>0.23077034322821169</v>
      </c>
      <c r="AO34" s="180">
        <f t="shared" si="73"/>
        <v>6.7145024421866655</v>
      </c>
      <c r="AP34" s="194"/>
      <c r="AQ34" s="181"/>
      <c r="AR34" s="181"/>
      <c r="AS34" s="181"/>
      <c r="AT34" s="181"/>
      <c r="AU34" s="181"/>
    </row>
    <row r="35" spans="1:47" x14ac:dyDescent="0.3">
      <c r="A35" s="106">
        <v>27</v>
      </c>
      <c r="B35" s="16">
        <f t="shared" si="42"/>
        <v>235</v>
      </c>
      <c r="C35" s="58">
        <f t="shared" si="43"/>
        <v>18</v>
      </c>
      <c r="D35" s="37">
        <v>21</v>
      </c>
      <c r="E35" s="11">
        <v>7</v>
      </c>
      <c r="F35" s="74">
        <f t="shared" si="44"/>
        <v>0</v>
      </c>
      <c r="G35" s="107">
        <f t="shared" si="45"/>
        <v>0</v>
      </c>
      <c r="H35" s="69">
        <f t="shared" si="39"/>
        <v>7</v>
      </c>
      <c r="I35" s="12">
        <f t="shared" si="46"/>
        <v>0</v>
      </c>
      <c r="J35" s="30">
        <f t="shared" si="47"/>
        <v>1</v>
      </c>
      <c r="K35" s="130">
        <f t="shared" si="66"/>
        <v>3.6438946881664019E-2</v>
      </c>
      <c r="L35" s="160">
        <f t="shared" si="48"/>
        <v>10.970119730959652</v>
      </c>
      <c r="M35" s="161">
        <f t="shared" si="49"/>
        <v>0</v>
      </c>
      <c r="N35" s="161">
        <f t="shared" si="50"/>
        <v>49</v>
      </c>
      <c r="O35" s="162">
        <f t="shared" si="51"/>
        <v>0</v>
      </c>
      <c r="P35" s="162">
        <f t="shared" si="67"/>
        <v>0.13913967073818373</v>
      </c>
      <c r="Q35" s="163">
        <f t="shared" si="68"/>
        <v>0.11262110958210403</v>
      </c>
      <c r="R35" s="164">
        <f t="shared" si="52"/>
        <v>1.9599639845400538</v>
      </c>
      <c r="S35" s="160">
        <f t="shared" si="53"/>
        <v>0.22073331867986265</v>
      </c>
      <c r="T35" s="165">
        <f t="shared" si="40"/>
        <v>1.246990837055173</v>
      </c>
      <c r="U35" s="165">
        <f t="shared" si="69"/>
        <v>0.80193051166402041</v>
      </c>
      <c r="V35" s="14">
        <f t="shared" si="54"/>
        <v>1.6079989249859837E-2</v>
      </c>
      <c r="W35" s="14">
        <f t="shared" si="70"/>
        <v>7.0222411527966461E-2</v>
      </c>
      <c r="Y35" s="13">
        <f t="shared" si="41"/>
        <v>21</v>
      </c>
      <c r="Z35" s="175">
        <f t="shared" si="55"/>
        <v>0.10931684064499206</v>
      </c>
      <c r="AA35" s="175">
        <f t="shared" si="56"/>
        <v>0</v>
      </c>
      <c r="AB35" s="176">
        <f t="shared" si="57"/>
        <v>0.10931684064499206</v>
      </c>
      <c r="AC35" s="177">
        <f t="shared" si="71"/>
        <v>6.1962236816917446</v>
      </c>
      <c r="AD35" s="194"/>
      <c r="AE35" s="161">
        <f t="shared" si="58"/>
        <v>21</v>
      </c>
      <c r="AF35" s="175">
        <f t="shared" si="59"/>
        <v>4.8239967749579511E-2</v>
      </c>
      <c r="AG35" s="175">
        <f t="shared" si="60"/>
        <v>0</v>
      </c>
      <c r="AH35" s="176">
        <f t="shared" si="61"/>
        <v>4.8239967749579511E-2</v>
      </c>
      <c r="AI35" s="180">
        <f t="shared" si="72"/>
        <v>5.6117864166923326</v>
      </c>
      <c r="AJ35" s="195"/>
      <c r="AK35" s="169">
        <f t="shared" si="62"/>
        <v>21</v>
      </c>
      <c r="AL35" s="185">
        <f t="shared" si="63"/>
        <v>0.21066723458389938</v>
      </c>
      <c r="AM35" s="185">
        <f t="shared" si="64"/>
        <v>0</v>
      </c>
      <c r="AN35" s="186">
        <f t="shared" si="65"/>
        <v>0.21066723458389938</v>
      </c>
      <c r="AO35" s="180">
        <f t="shared" si="73"/>
        <v>6.9251696767705653</v>
      </c>
      <c r="AP35" s="194"/>
      <c r="AQ35" s="181"/>
      <c r="AR35" s="181"/>
      <c r="AS35" s="181"/>
      <c r="AT35" s="181"/>
      <c r="AU35" s="181"/>
    </row>
    <row r="36" spans="1:47" x14ac:dyDescent="0.3">
      <c r="A36" s="106">
        <v>27</v>
      </c>
      <c r="B36" s="16">
        <f t="shared" si="42"/>
        <v>236</v>
      </c>
      <c r="C36" s="58">
        <f t="shared" si="43"/>
        <v>21</v>
      </c>
      <c r="D36" s="37">
        <v>24</v>
      </c>
      <c r="E36" s="11">
        <v>7</v>
      </c>
      <c r="F36" s="74">
        <f t="shared" si="44"/>
        <v>1</v>
      </c>
      <c r="G36" s="107">
        <f t="shared" si="45"/>
        <v>0</v>
      </c>
      <c r="H36" s="69">
        <f t="shared" si="39"/>
        <v>6</v>
      </c>
      <c r="I36" s="12">
        <f t="shared" si="46"/>
        <v>0.14285714285714285</v>
      </c>
      <c r="J36" s="30">
        <f t="shared" si="47"/>
        <v>0.85714285714285721</v>
      </c>
      <c r="K36" s="130">
        <f t="shared" si="66"/>
        <v>3.1233383041426303E-2</v>
      </c>
      <c r="L36" s="160">
        <f t="shared" si="48"/>
        <v>12.015012370496169</v>
      </c>
      <c r="M36" s="161">
        <f t="shared" si="49"/>
        <v>1</v>
      </c>
      <c r="N36" s="161">
        <f t="shared" si="50"/>
        <v>42</v>
      </c>
      <c r="O36" s="162">
        <f t="shared" si="51"/>
        <v>2.3809523809523808E-2</v>
      </c>
      <c r="P36" s="162">
        <f t="shared" si="67"/>
        <v>0.16294919454770754</v>
      </c>
      <c r="Q36" s="163">
        <f t="shared" si="68"/>
        <v>0.11645657086939985</v>
      </c>
      <c r="R36" s="164">
        <f t="shared" si="52"/>
        <v>1.9599639845400538</v>
      </c>
      <c r="S36" s="160">
        <f t="shared" si="53"/>
        <v>0.22825068466706008</v>
      </c>
      <c r="T36" s="165">
        <f t="shared" si="40"/>
        <v>1.2564002462352084</v>
      </c>
      <c r="U36" s="165">
        <f t="shared" si="69"/>
        <v>0.79592470870368792</v>
      </c>
      <c r="V36" s="14">
        <f t="shared" si="54"/>
        <v>1.2842186578057222E-2</v>
      </c>
      <c r="W36" s="14">
        <f t="shared" si="70"/>
        <v>6.336217663707483E-2</v>
      </c>
      <c r="Y36" s="13">
        <f t="shared" si="41"/>
        <v>24</v>
      </c>
      <c r="Z36" s="175">
        <f t="shared" si="55"/>
        <v>9.3700149124278903E-2</v>
      </c>
      <c r="AA36" s="175">
        <f t="shared" si="56"/>
        <v>7.8083457603565741E-3</v>
      </c>
      <c r="AB36" s="176">
        <f t="shared" si="57"/>
        <v>0.10150849488463548</v>
      </c>
      <c r="AC36" s="177">
        <f t="shared" si="71"/>
        <v>6.2977321765763801</v>
      </c>
      <c r="AD36" s="194"/>
      <c r="AE36" s="161">
        <f t="shared" si="58"/>
        <v>24</v>
      </c>
      <c r="AF36" s="175">
        <f t="shared" si="59"/>
        <v>3.852655973417167E-2</v>
      </c>
      <c r="AG36" s="175">
        <f t="shared" si="60"/>
        <v>4.8567040077039225E-3</v>
      </c>
      <c r="AH36" s="176">
        <f t="shared" si="61"/>
        <v>4.3383263741875594E-2</v>
      </c>
      <c r="AI36" s="180">
        <f t="shared" si="72"/>
        <v>5.6551696804342084</v>
      </c>
      <c r="AJ36" s="195"/>
      <c r="AK36" s="169">
        <f t="shared" si="62"/>
        <v>24</v>
      </c>
      <c r="AL36" s="185">
        <f t="shared" si="63"/>
        <v>0.19008652991122449</v>
      </c>
      <c r="AM36" s="185">
        <f t="shared" si="64"/>
        <v>1.0290352336337447E-2</v>
      </c>
      <c r="AN36" s="186">
        <f t="shared" si="65"/>
        <v>0.20037688224756195</v>
      </c>
      <c r="AO36" s="180">
        <f t="shared" si="73"/>
        <v>7.1255465590181268</v>
      </c>
      <c r="AP36" s="194"/>
      <c r="AQ36" s="181"/>
      <c r="AR36" s="181"/>
      <c r="AS36" s="181"/>
      <c r="AT36" s="181"/>
      <c r="AU36" s="181"/>
    </row>
    <row r="37" spans="1:47" x14ac:dyDescent="0.3">
      <c r="A37" s="106">
        <v>32</v>
      </c>
      <c r="B37" s="16">
        <f t="shared" si="42"/>
        <v>236</v>
      </c>
      <c r="C37" s="58">
        <f t="shared" si="43"/>
        <v>24</v>
      </c>
      <c r="D37" s="37">
        <v>27</v>
      </c>
      <c r="E37" s="11">
        <v>6</v>
      </c>
      <c r="F37" s="74">
        <f t="shared" si="44"/>
        <v>0</v>
      </c>
      <c r="G37" s="107">
        <f t="shared" si="45"/>
        <v>5</v>
      </c>
      <c r="H37" s="69">
        <f t="shared" si="39"/>
        <v>1</v>
      </c>
      <c r="I37" s="12">
        <f t="shared" si="46"/>
        <v>0</v>
      </c>
      <c r="J37" s="30">
        <f t="shared" si="47"/>
        <v>1</v>
      </c>
      <c r="K37" s="130">
        <f t="shared" si="66"/>
        <v>3.1233383041426303E-2</v>
      </c>
      <c r="L37" s="160">
        <f t="shared" si="48"/>
        <v>12.015012370496169</v>
      </c>
      <c r="M37" s="161">
        <f t="shared" si="49"/>
        <v>5</v>
      </c>
      <c r="N37" s="161">
        <f t="shared" si="50"/>
        <v>6</v>
      </c>
      <c r="O37" s="162">
        <f t="shared" si="51"/>
        <v>0.83333333333333337</v>
      </c>
      <c r="P37" s="162">
        <f t="shared" si="67"/>
        <v>0.99628252788104088</v>
      </c>
      <c r="Q37" s="163">
        <f t="shared" si="68"/>
        <v>0.28795799823797019</v>
      </c>
      <c r="R37" s="164">
        <f t="shared" si="52"/>
        <v>1.9599639845400538</v>
      </c>
      <c r="S37" s="160">
        <f t="shared" si="53"/>
        <v>0.56438730560666983</v>
      </c>
      <c r="T37" s="165">
        <f t="shared" si="40"/>
        <v>1.758370109105988</v>
      </c>
      <c r="U37" s="165">
        <f t="shared" si="69"/>
        <v>0.56870848453425549</v>
      </c>
      <c r="V37" s="14">
        <f t="shared" si="54"/>
        <v>2.2541514665043194E-3</v>
      </c>
      <c r="W37" s="14">
        <f t="shared" si="70"/>
        <v>0.13927625111264028</v>
      </c>
      <c r="Y37" s="13">
        <f t="shared" si="41"/>
        <v>27</v>
      </c>
      <c r="Z37" s="175">
        <f t="shared" si="55"/>
        <v>9.3700149124278903E-2</v>
      </c>
      <c r="AA37" s="175">
        <f t="shared" si="56"/>
        <v>0</v>
      </c>
      <c r="AB37" s="176">
        <f t="shared" si="57"/>
        <v>9.3700149124278903E-2</v>
      </c>
      <c r="AC37" s="177">
        <f t="shared" si="71"/>
        <v>6.3914323257006593</v>
      </c>
      <c r="AD37" s="194"/>
      <c r="AE37" s="161">
        <f t="shared" si="58"/>
        <v>27</v>
      </c>
      <c r="AF37" s="175">
        <f t="shared" si="59"/>
        <v>6.7624543995129585E-3</v>
      </c>
      <c r="AG37" s="175">
        <f t="shared" si="60"/>
        <v>1.5882052667329356E-2</v>
      </c>
      <c r="AH37" s="176">
        <f t="shared" si="61"/>
        <v>2.2644507066842314E-2</v>
      </c>
      <c r="AI37" s="180">
        <f t="shared" si="72"/>
        <v>5.6778141875010508</v>
      </c>
      <c r="AJ37" s="195"/>
      <c r="AK37" s="169">
        <f t="shared" si="62"/>
        <v>27</v>
      </c>
      <c r="AL37" s="185">
        <f t="shared" si="63"/>
        <v>0.4178287533379208</v>
      </c>
      <c r="AM37" s="185">
        <f t="shared" si="64"/>
        <v>-0.11387111171334817</v>
      </c>
      <c r="AN37" s="186">
        <f t="shared" si="65"/>
        <v>0.30395764162457262</v>
      </c>
      <c r="AO37" s="180">
        <f t="shared" si="73"/>
        <v>7.4295042006426995</v>
      </c>
      <c r="AP37" s="194"/>
      <c r="AQ37" s="181"/>
      <c r="AR37" s="181"/>
      <c r="AS37" s="181"/>
      <c r="AT37" s="181"/>
      <c r="AU37" s="181"/>
    </row>
    <row r="38" spans="1:47" x14ac:dyDescent="0.3">
      <c r="A38" s="106">
        <v>33</v>
      </c>
      <c r="B38" s="16">
        <f t="shared" si="42"/>
        <v>236</v>
      </c>
      <c r="C38" s="58">
        <f t="shared" si="43"/>
        <v>27</v>
      </c>
      <c r="D38" s="37">
        <v>30</v>
      </c>
      <c r="E38" s="11">
        <v>1</v>
      </c>
      <c r="F38" s="74">
        <f t="shared" si="44"/>
        <v>0</v>
      </c>
      <c r="G38" s="107">
        <f t="shared" si="45"/>
        <v>1</v>
      </c>
      <c r="H38" s="75">
        <v>0</v>
      </c>
      <c r="I38" s="12">
        <f t="shared" si="46"/>
        <v>0</v>
      </c>
      <c r="J38" s="30">
        <f t="shared" si="47"/>
        <v>1</v>
      </c>
      <c r="K38" s="130">
        <f t="shared" si="66"/>
        <v>3.1233383041426303E-2</v>
      </c>
      <c r="L38" s="160">
        <f t="shared" si="48"/>
        <v>12.015012370496169</v>
      </c>
      <c r="M38" s="161">
        <f t="shared" si="49"/>
        <v>1</v>
      </c>
      <c r="N38" s="161">
        <f t="shared" si="50"/>
        <v>0</v>
      </c>
      <c r="O38" s="162" t="e">
        <f t="shared" si="51"/>
        <v>#DIV/0!</v>
      </c>
      <c r="P38" s="162" t="e">
        <f t="shared" si="67"/>
        <v>#DIV/0!</v>
      </c>
      <c r="Q38" s="163" t="e">
        <f t="shared" si="68"/>
        <v>#DIV/0!</v>
      </c>
      <c r="R38" s="164">
        <f t="shared" si="52"/>
        <v>1.9599639845400538</v>
      </c>
      <c r="S38" s="160" t="e">
        <f t="shared" si="53"/>
        <v>#DIV/0!</v>
      </c>
      <c r="T38" s="165" t="e">
        <f t="shared" si="40"/>
        <v>#DIV/0!</v>
      </c>
      <c r="U38" s="165" t="e">
        <f t="shared" si="69"/>
        <v>#DIV/0!</v>
      </c>
      <c r="V38" s="14" t="e">
        <f t="shared" si="54"/>
        <v>#DIV/0!</v>
      </c>
      <c r="W38" s="14" t="e">
        <f t="shared" si="70"/>
        <v>#DIV/0!</v>
      </c>
      <c r="Y38" s="13">
        <f t="shared" si="41"/>
        <v>30</v>
      </c>
      <c r="Z38" s="175">
        <f t="shared" si="55"/>
        <v>9.3700149124278903E-2</v>
      </c>
      <c r="AA38" s="175">
        <f t="shared" si="56"/>
        <v>0</v>
      </c>
      <c r="AB38" s="176">
        <f t="shared" si="57"/>
        <v>9.3700149124278903E-2</v>
      </c>
      <c r="AC38" s="177">
        <f t="shared" si="71"/>
        <v>6.4851324748249386</v>
      </c>
      <c r="AD38" s="194"/>
      <c r="AE38" s="161">
        <f t="shared" si="58"/>
        <v>30</v>
      </c>
      <c r="AF38" s="175" t="e">
        <f t="shared" si="59"/>
        <v>#DIV/0!</v>
      </c>
      <c r="AG38" s="175" t="e">
        <f t="shared" si="60"/>
        <v>#DIV/0!</v>
      </c>
      <c r="AH38" s="176" t="e">
        <f t="shared" si="61"/>
        <v>#DIV/0!</v>
      </c>
      <c r="AI38" s="180" t="e">
        <f t="shared" si="72"/>
        <v>#DIV/0!</v>
      </c>
      <c r="AJ38" s="195"/>
      <c r="AK38" s="169">
        <f t="shared" si="62"/>
        <v>30</v>
      </c>
      <c r="AL38" s="185" t="e">
        <f t="shared" si="63"/>
        <v>#DIV/0!</v>
      </c>
      <c r="AM38" s="185" t="e">
        <f t="shared" si="64"/>
        <v>#DIV/0!</v>
      </c>
      <c r="AN38" s="186" t="e">
        <f t="shared" si="65"/>
        <v>#DIV/0!</v>
      </c>
      <c r="AO38" s="180" t="e">
        <f t="shared" si="73"/>
        <v>#DIV/0!</v>
      </c>
      <c r="AP38" s="194"/>
      <c r="AQ38" s="181"/>
      <c r="AR38" s="181"/>
      <c r="AS38" s="181"/>
      <c r="AT38" s="181"/>
      <c r="AU38" s="181"/>
    </row>
    <row r="39" spans="1:47" ht="6.75" customHeight="1" x14ac:dyDescent="0.3">
      <c r="D39" s="16"/>
      <c r="E39" s="16"/>
      <c r="F39" s="17"/>
      <c r="G39" s="17"/>
      <c r="H39" s="16"/>
      <c r="I39" s="18"/>
      <c r="J39" s="19"/>
      <c r="K39" s="19"/>
      <c r="L39" s="19"/>
      <c r="M39" s="20"/>
      <c r="N39" s="20"/>
      <c r="O39" s="20"/>
      <c r="P39" s="20"/>
      <c r="Q39" s="19"/>
    </row>
    <row r="40" spans="1:47" x14ac:dyDescent="0.3">
      <c r="D40" s="21"/>
      <c r="E40" s="22" t="s">
        <v>3</v>
      </c>
      <c r="F40" s="38">
        <f>SUM(F29:F38)</f>
        <v>236</v>
      </c>
      <c r="G40" s="38">
        <f>SUM(G29:G38)</f>
        <v>33</v>
      </c>
      <c r="H40" s="38">
        <f>H38</f>
        <v>0</v>
      </c>
      <c r="I40" s="18"/>
      <c r="J40" s="146" t="s">
        <v>83</v>
      </c>
      <c r="K40" s="147">
        <f>1-K38</f>
        <v>0.96876661695857369</v>
      </c>
      <c r="L40" s="148" t="s">
        <v>84</v>
      </c>
      <c r="M40" s="20"/>
      <c r="N40" s="20"/>
      <c r="O40" s="20"/>
      <c r="P40" s="25"/>
      <c r="Q40" s="19"/>
      <c r="W40" s="1"/>
      <c r="X40" s="1"/>
      <c r="Y40" s="1"/>
    </row>
    <row r="41" spans="1:47" x14ac:dyDescent="0.3">
      <c r="D41" s="21"/>
      <c r="F41" s="252">
        <f>F40/E28</f>
        <v>0.87732342007434949</v>
      </c>
      <c r="G41" s="253">
        <f>G40/E28</f>
        <v>0.12267657992565056</v>
      </c>
      <c r="H41" s="254">
        <f>H40/E28</f>
        <v>0</v>
      </c>
      <c r="I41" s="18"/>
      <c r="J41" s="18"/>
      <c r="K41" s="18"/>
      <c r="L41" s="18"/>
      <c r="M41" s="18"/>
      <c r="N41" s="18"/>
    </row>
    <row r="42" spans="1:47" ht="14" customHeight="1" x14ac:dyDescent="0.3">
      <c r="D42" s="21"/>
      <c r="F42" s="110"/>
      <c r="G42" s="110"/>
      <c r="H42" s="110"/>
      <c r="I42" s="18"/>
      <c r="J42" s="18"/>
      <c r="K42" s="18"/>
      <c r="L42" s="18"/>
      <c r="M42" s="18"/>
      <c r="N42" s="18"/>
    </row>
    <row r="43" spans="1:47" ht="32" customHeight="1" x14ac:dyDescent="0.3">
      <c r="D43" s="262" t="s">
        <v>11</v>
      </c>
      <c r="E43" s="263"/>
      <c r="F43" s="263"/>
      <c r="G43" s="263"/>
      <c r="H43" s="263"/>
      <c r="I43" s="263"/>
      <c r="J43" s="263"/>
      <c r="K43" s="263"/>
      <c r="L43" s="263"/>
      <c r="M43" s="264"/>
      <c r="N43" s="18"/>
    </row>
    <row r="44" spans="1:47" ht="25" customHeight="1" x14ac:dyDescent="0.3">
      <c r="D44" s="71" t="s">
        <v>40</v>
      </c>
      <c r="E44" s="265" t="s">
        <v>41</v>
      </c>
      <c r="F44" s="266"/>
      <c r="G44" s="267"/>
      <c r="H44" s="265" t="s">
        <v>42</v>
      </c>
      <c r="I44" s="266"/>
      <c r="J44" s="267"/>
      <c r="K44" s="265" t="s">
        <v>43</v>
      </c>
      <c r="L44" s="266"/>
      <c r="M44" s="267"/>
      <c r="N44" s="18"/>
      <c r="P44" s="273" t="s">
        <v>35</v>
      </c>
      <c r="Q44" s="274"/>
      <c r="S44" s="86" t="s">
        <v>38</v>
      </c>
      <c r="T44" s="63" t="s">
        <v>36</v>
      </c>
    </row>
    <row r="45" spans="1:47" ht="21" x14ac:dyDescent="0.3">
      <c r="D45" s="72"/>
      <c r="E45" s="268" t="s">
        <v>4</v>
      </c>
      <c r="F45" s="269"/>
      <c r="G45" s="39"/>
      <c r="H45" s="268" t="s">
        <v>4</v>
      </c>
      <c r="I45" s="269"/>
      <c r="J45" s="40"/>
      <c r="K45" s="268" t="s">
        <v>4</v>
      </c>
      <c r="L45" s="269"/>
      <c r="M45" s="39"/>
      <c r="O45" s="113" t="s">
        <v>33</v>
      </c>
      <c r="P45" s="76" t="s">
        <v>23</v>
      </c>
      <c r="Q45" s="77" t="s">
        <v>24</v>
      </c>
      <c r="R45" s="85" t="s">
        <v>22</v>
      </c>
      <c r="S45" s="82" t="s">
        <v>26</v>
      </c>
      <c r="T45" s="63" t="s">
        <v>37</v>
      </c>
    </row>
    <row r="46" spans="1:47" ht="13" customHeight="1" x14ac:dyDescent="0.3">
      <c r="D46" s="73"/>
      <c r="E46" s="41" t="s">
        <v>5</v>
      </c>
      <c r="F46" s="41" t="s">
        <v>6</v>
      </c>
      <c r="G46" s="41" t="s">
        <v>7</v>
      </c>
      <c r="H46" s="41" t="s">
        <v>5</v>
      </c>
      <c r="I46" s="41" t="s">
        <v>6</v>
      </c>
      <c r="J46" s="41" t="s">
        <v>7</v>
      </c>
      <c r="K46" s="42" t="s">
        <v>5</v>
      </c>
      <c r="L46" s="42" t="s">
        <v>6</v>
      </c>
      <c r="M46" s="41" t="s">
        <v>7</v>
      </c>
      <c r="O46" s="5">
        <v>0</v>
      </c>
      <c r="P46" s="62">
        <f t="shared" ref="P46:P56" si="74">K28</f>
        <v>1</v>
      </c>
      <c r="Q46" s="78">
        <f t="shared" ref="Q46:Q56" si="75">K12</f>
        <v>1</v>
      </c>
      <c r="R46" s="2">
        <v>0</v>
      </c>
      <c r="S46" s="81">
        <f t="shared" ref="S46:S56" si="76">(IF(P46=Q46,1,LOG(Q46,P46)))</f>
        <v>1</v>
      </c>
      <c r="T46" s="108" t="s">
        <v>39</v>
      </c>
    </row>
    <row r="47" spans="1:47" ht="13" customHeight="1" x14ac:dyDescent="0.3">
      <c r="D47" s="37">
        <v>3</v>
      </c>
      <c r="E47" s="43">
        <f t="shared" ref="E47:E56" si="77">E13</f>
        <v>268</v>
      </c>
      <c r="F47" s="43">
        <f t="shared" ref="F47:F56" si="78">E29</f>
        <v>269</v>
      </c>
      <c r="G47" s="44">
        <f>E47+F47</f>
        <v>537</v>
      </c>
      <c r="H47" s="43">
        <f t="shared" ref="H47:H56" si="79">F13</f>
        <v>56</v>
      </c>
      <c r="I47" s="43">
        <f t="shared" ref="I47:I56" si="80">F29</f>
        <v>59</v>
      </c>
      <c r="J47" s="44">
        <f>H47+I47</f>
        <v>115</v>
      </c>
      <c r="K47" s="45">
        <f t="shared" ref="K47:K56" si="81">J47*E47/G47</f>
        <v>57.392923649906891</v>
      </c>
      <c r="L47" s="45">
        <f t="shared" ref="L47:L56" si="82">J47*F47/G47</f>
        <v>57.607076350093109</v>
      </c>
      <c r="M47" s="46">
        <f>K47+L47</f>
        <v>115</v>
      </c>
      <c r="O47" s="5">
        <v>3</v>
      </c>
      <c r="P47" s="80">
        <f t="shared" si="74"/>
        <v>0.7806691449814126</v>
      </c>
      <c r="Q47" s="87">
        <f t="shared" si="75"/>
        <v>0.79104477611940305</v>
      </c>
      <c r="R47" s="2">
        <v>3</v>
      </c>
      <c r="S47" s="81">
        <f t="shared" si="76"/>
        <v>0.94667634164405856</v>
      </c>
      <c r="T47" s="109">
        <f t="shared" ref="T47" si="83">1/(Q47-P47)</f>
        <v>96.37967914438407</v>
      </c>
    </row>
    <row r="48" spans="1:47" x14ac:dyDescent="0.3">
      <c r="D48" s="37">
        <v>6</v>
      </c>
      <c r="E48" s="43">
        <f t="shared" si="77"/>
        <v>204</v>
      </c>
      <c r="F48" s="43">
        <f t="shared" si="78"/>
        <v>195</v>
      </c>
      <c r="G48" s="44">
        <f t="shared" ref="G48:G56" si="84">E48+F48</f>
        <v>399</v>
      </c>
      <c r="H48" s="43">
        <f t="shared" si="79"/>
        <v>91</v>
      </c>
      <c r="I48" s="43">
        <f t="shared" si="80"/>
        <v>77</v>
      </c>
      <c r="J48" s="44">
        <f t="shared" ref="J48:J56" si="85">H48+I48</f>
        <v>168</v>
      </c>
      <c r="K48" s="45">
        <f t="shared" si="81"/>
        <v>85.89473684210526</v>
      </c>
      <c r="L48" s="45">
        <f t="shared" si="82"/>
        <v>82.10526315789474</v>
      </c>
      <c r="M48" s="46">
        <f t="shared" ref="M48:M57" si="86">K48+L48</f>
        <v>168</v>
      </c>
      <c r="O48" s="5">
        <v>6</v>
      </c>
      <c r="P48" s="80">
        <f t="shared" si="74"/>
        <v>0.47240491850157279</v>
      </c>
      <c r="Q48" s="87">
        <f t="shared" si="75"/>
        <v>0.43817676324261051</v>
      </c>
      <c r="R48" s="2">
        <v>6</v>
      </c>
      <c r="S48" s="81">
        <f t="shared" si="76"/>
        <v>1.1002963250088744</v>
      </c>
      <c r="T48" s="109">
        <f t="shared" ref="T48:T56" si="87">1/(Q48-P48)</f>
        <v>-29.215714152113431</v>
      </c>
    </row>
    <row r="49" spans="4:20" x14ac:dyDescent="0.3">
      <c r="D49" s="37">
        <v>9</v>
      </c>
      <c r="E49" s="43">
        <f t="shared" si="77"/>
        <v>111</v>
      </c>
      <c r="F49" s="43">
        <f t="shared" si="78"/>
        <v>110</v>
      </c>
      <c r="G49" s="44">
        <f t="shared" si="84"/>
        <v>221</v>
      </c>
      <c r="H49" s="43">
        <f t="shared" si="79"/>
        <v>56</v>
      </c>
      <c r="I49" s="43">
        <f t="shared" si="80"/>
        <v>74</v>
      </c>
      <c r="J49" s="44">
        <f t="shared" si="85"/>
        <v>130</v>
      </c>
      <c r="K49" s="45">
        <f t="shared" si="81"/>
        <v>65.294117647058826</v>
      </c>
      <c r="L49" s="45">
        <f t="shared" si="82"/>
        <v>64.705882352941174</v>
      </c>
      <c r="M49" s="46">
        <f t="shared" si="86"/>
        <v>130</v>
      </c>
      <c r="O49" s="5">
        <v>9</v>
      </c>
      <c r="P49" s="80">
        <f t="shared" si="74"/>
        <v>0.15460524605506018</v>
      </c>
      <c r="Q49" s="87">
        <f t="shared" si="75"/>
        <v>0.21711461241750973</v>
      </c>
      <c r="R49" s="2">
        <v>9</v>
      </c>
      <c r="S49" s="81">
        <f t="shared" si="76"/>
        <v>0.81811885337292234</v>
      </c>
      <c r="T49" s="109">
        <f t="shared" si="87"/>
        <v>15.997602570496014</v>
      </c>
    </row>
    <row r="50" spans="4:20" x14ac:dyDescent="0.3">
      <c r="D50" s="37">
        <v>12</v>
      </c>
      <c r="E50" s="43">
        <f t="shared" si="77"/>
        <v>54</v>
      </c>
      <c r="F50" s="43">
        <f t="shared" si="78"/>
        <v>33</v>
      </c>
      <c r="G50" s="44">
        <f t="shared" si="84"/>
        <v>87</v>
      </c>
      <c r="H50" s="43">
        <f t="shared" si="79"/>
        <v>11</v>
      </c>
      <c r="I50" s="43">
        <f t="shared" si="80"/>
        <v>21</v>
      </c>
      <c r="J50" s="44">
        <f t="shared" si="85"/>
        <v>32</v>
      </c>
      <c r="K50" s="45">
        <f t="shared" si="81"/>
        <v>19.862068965517242</v>
      </c>
      <c r="L50" s="45">
        <f t="shared" si="82"/>
        <v>12.137931034482758</v>
      </c>
      <c r="M50" s="46">
        <f t="shared" si="86"/>
        <v>32</v>
      </c>
      <c r="O50" s="5">
        <v>12</v>
      </c>
      <c r="P50" s="80">
        <f t="shared" si="74"/>
        <v>5.6220089474567338E-2</v>
      </c>
      <c r="Q50" s="87">
        <f t="shared" si="75"/>
        <v>0.17288756173986886</v>
      </c>
      <c r="R50" s="2">
        <v>12</v>
      </c>
      <c r="S50" s="81">
        <f t="shared" si="76"/>
        <v>0.60973609120059347</v>
      </c>
      <c r="T50" s="109">
        <f t="shared" si="87"/>
        <v>8.571369384998782</v>
      </c>
    </row>
    <row r="51" spans="4:20" x14ac:dyDescent="0.3">
      <c r="D51" s="37">
        <v>15</v>
      </c>
      <c r="E51" s="43">
        <f t="shared" si="77"/>
        <v>42</v>
      </c>
      <c r="F51" s="43">
        <f t="shared" si="78"/>
        <v>12</v>
      </c>
      <c r="G51" s="44">
        <f t="shared" si="84"/>
        <v>54</v>
      </c>
      <c r="H51" s="43">
        <f t="shared" si="79"/>
        <v>5</v>
      </c>
      <c r="I51" s="43">
        <f t="shared" si="80"/>
        <v>2</v>
      </c>
      <c r="J51" s="44">
        <f t="shared" si="85"/>
        <v>7</v>
      </c>
      <c r="K51" s="45">
        <f t="shared" si="81"/>
        <v>5.4444444444444446</v>
      </c>
      <c r="L51" s="45">
        <f t="shared" si="82"/>
        <v>1.5555555555555556</v>
      </c>
      <c r="M51" s="46">
        <f t="shared" si="86"/>
        <v>7</v>
      </c>
      <c r="O51" s="5">
        <v>15</v>
      </c>
      <c r="P51" s="80">
        <f t="shared" si="74"/>
        <v>4.6850074562139452E-2</v>
      </c>
      <c r="Q51" s="87">
        <f t="shared" si="75"/>
        <v>0.15230570915178923</v>
      </c>
      <c r="R51" s="2">
        <v>15</v>
      </c>
      <c r="S51" s="81">
        <f t="shared" si="76"/>
        <v>0.61482745901922908</v>
      </c>
      <c r="T51" s="109">
        <f t="shared" si="87"/>
        <v>9.4826606837198586</v>
      </c>
    </row>
    <row r="52" spans="4:20" x14ac:dyDescent="0.3">
      <c r="D52" s="37">
        <v>18</v>
      </c>
      <c r="E52" s="43">
        <f t="shared" si="77"/>
        <v>36</v>
      </c>
      <c r="F52" s="43">
        <f t="shared" si="78"/>
        <v>9</v>
      </c>
      <c r="G52" s="44">
        <f t="shared" si="84"/>
        <v>45</v>
      </c>
      <c r="H52" s="43">
        <f t="shared" si="79"/>
        <v>5</v>
      </c>
      <c r="I52" s="43">
        <f t="shared" si="80"/>
        <v>2</v>
      </c>
      <c r="J52" s="44">
        <f t="shared" si="85"/>
        <v>7</v>
      </c>
      <c r="K52" s="45">
        <f t="shared" si="81"/>
        <v>5.6</v>
      </c>
      <c r="L52" s="45">
        <f t="shared" si="82"/>
        <v>1.4</v>
      </c>
      <c r="M52" s="46">
        <f t="shared" si="86"/>
        <v>7</v>
      </c>
      <c r="O52" s="5">
        <v>18</v>
      </c>
      <c r="P52" s="80">
        <f t="shared" si="74"/>
        <v>3.6438946881664019E-2</v>
      </c>
      <c r="Q52" s="87">
        <f t="shared" si="75"/>
        <v>0.13115213843626294</v>
      </c>
      <c r="R52" s="2">
        <v>18</v>
      </c>
      <c r="S52" s="81">
        <f t="shared" si="76"/>
        <v>0.61332289948139895</v>
      </c>
      <c r="T52" s="109">
        <f t="shared" si="87"/>
        <v>10.55819135208356</v>
      </c>
    </row>
    <row r="53" spans="4:20" x14ac:dyDescent="0.3">
      <c r="D53" s="37">
        <v>21</v>
      </c>
      <c r="E53" s="43">
        <f t="shared" si="77"/>
        <v>30</v>
      </c>
      <c r="F53" s="43">
        <f t="shared" si="78"/>
        <v>7</v>
      </c>
      <c r="G53" s="44">
        <f t="shared" si="84"/>
        <v>37</v>
      </c>
      <c r="H53" s="43">
        <f t="shared" si="79"/>
        <v>3</v>
      </c>
      <c r="I53" s="43">
        <f t="shared" si="80"/>
        <v>0</v>
      </c>
      <c r="J53" s="44">
        <f t="shared" si="85"/>
        <v>3</v>
      </c>
      <c r="K53" s="45">
        <f t="shared" si="81"/>
        <v>2.4324324324324325</v>
      </c>
      <c r="L53" s="45">
        <f t="shared" si="82"/>
        <v>0.56756756756756754</v>
      </c>
      <c r="M53" s="46">
        <f t="shared" si="86"/>
        <v>3</v>
      </c>
      <c r="O53" s="5">
        <v>21</v>
      </c>
      <c r="P53" s="80">
        <f t="shared" si="74"/>
        <v>3.6438946881664019E-2</v>
      </c>
      <c r="Q53" s="87">
        <f t="shared" si="75"/>
        <v>0.11803692459263665</v>
      </c>
      <c r="R53" s="2">
        <v>21</v>
      </c>
      <c r="S53" s="81">
        <f t="shared" si="76"/>
        <v>0.64513352460478535</v>
      </c>
      <c r="T53" s="109">
        <f t="shared" si="87"/>
        <v>12.255205680980108</v>
      </c>
    </row>
    <row r="54" spans="4:20" x14ac:dyDescent="0.3">
      <c r="D54" s="37">
        <v>24</v>
      </c>
      <c r="E54" s="43">
        <f t="shared" si="77"/>
        <v>26</v>
      </c>
      <c r="F54" s="43">
        <f t="shared" si="78"/>
        <v>7</v>
      </c>
      <c r="G54" s="44">
        <f t="shared" si="84"/>
        <v>33</v>
      </c>
      <c r="H54" s="43">
        <f t="shared" si="79"/>
        <v>0</v>
      </c>
      <c r="I54" s="43">
        <f t="shared" si="80"/>
        <v>1</v>
      </c>
      <c r="J54" s="44">
        <f t="shared" si="85"/>
        <v>1</v>
      </c>
      <c r="K54" s="45">
        <f t="shared" si="81"/>
        <v>0.78787878787878785</v>
      </c>
      <c r="L54" s="45">
        <f t="shared" si="82"/>
        <v>0.21212121212121213</v>
      </c>
      <c r="M54" s="46">
        <f t="shared" si="86"/>
        <v>1</v>
      </c>
      <c r="O54" s="5">
        <v>24</v>
      </c>
      <c r="P54" s="80">
        <f t="shared" si="74"/>
        <v>3.1233383041426303E-2</v>
      </c>
      <c r="Q54" s="87">
        <f t="shared" si="75"/>
        <v>0.11803692459263665</v>
      </c>
      <c r="R54" s="2">
        <v>24</v>
      </c>
      <c r="S54" s="81">
        <f t="shared" si="76"/>
        <v>0.61644336633915964</v>
      </c>
      <c r="T54" s="109">
        <f t="shared" si="87"/>
        <v>11.520267285523635</v>
      </c>
    </row>
    <row r="55" spans="4:20" x14ac:dyDescent="0.3">
      <c r="D55" s="37">
        <v>27</v>
      </c>
      <c r="E55" s="43">
        <f t="shared" si="77"/>
        <v>18</v>
      </c>
      <c r="F55" s="43">
        <f t="shared" si="78"/>
        <v>6</v>
      </c>
      <c r="G55" s="44">
        <f t="shared" si="84"/>
        <v>24</v>
      </c>
      <c r="H55" s="43">
        <f t="shared" si="79"/>
        <v>2</v>
      </c>
      <c r="I55" s="43">
        <f t="shared" si="80"/>
        <v>0</v>
      </c>
      <c r="J55" s="44">
        <f t="shared" si="85"/>
        <v>2</v>
      </c>
      <c r="K55" s="45">
        <f t="shared" si="81"/>
        <v>1.5</v>
      </c>
      <c r="L55" s="45">
        <f t="shared" si="82"/>
        <v>0.5</v>
      </c>
      <c r="M55" s="46">
        <f t="shared" si="86"/>
        <v>2</v>
      </c>
      <c r="O55" s="5">
        <v>27</v>
      </c>
      <c r="P55" s="80">
        <f t="shared" si="74"/>
        <v>3.1233383041426303E-2</v>
      </c>
      <c r="Q55" s="87">
        <f t="shared" si="75"/>
        <v>0.10492171074901036</v>
      </c>
      <c r="R55" s="2">
        <v>27</v>
      </c>
      <c r="S55" s="81">
        <f t="shared" si="76"/>
        <v>0.65042315177337828</v>
      </c>
      <c r="T55" s="109">
        <f t="shared" si="87"/>
        <v>13.570670296227654</v>
      </c>
    </row>
    <row r="56" spans="4:20" x14ac:dyDescent="0.3">
      <c r="D56" s="37">
        <v>30</v>
      </c>
      <c r="E56" s="43">
        <f t="shared" si="77"/>
        <v>5</v>
      </c>
      <c r="F56" s="43">
        <f t="shared" si="78"/>
        <v>1</v>
      </c>
      <c r="G56" s="44">
        <f t="shared" si="84"/>
        <v>6</v>
      </c>
      <c r="H56" s="43">
        <f t="shared" si="79"/>
        <v>0</v>
      </c>
      <c r="I56" s="43">
        <f t="shared" si="80"/>
        <v>0</v>
      </c>
      <c r="J56" s="44">
        <f t="shared" si="85"/>
        <v>0</v>
      </c>
      <c r="K56" s="45">
        <f t="shared" si="81"/>
        <v>0</v>
      </c>
      <c r="L56" s="45">
        <f t="shared" si="82"/>
        <v>0</v>
      </c>
      <c r="M56" s="46">
        <f t="shared" si="86"/>
        <v>0</v>
      </c>
      <c r="O56" s="5">
        <v>30</v>
      </c>
      <c r="P56" s="80">
        <f t="shared" si="74"/>
        <v>3.1233383041426303E-2</v>
      </c>
      <c r="Q56" s="87">
        <f t="shared" si="75"/>
        <v>0.10492171074901036</v>
      </c>
      <c r="R56" s="2">
        <v>30</v>
      </c>
      <c r="S56" s="81">
        <f t="shared" si="76"/>
        <v>0.65042315177337828</v>
      </c>
      <c r="T56" s="109">
        <f t="shared" si="87"/>
        <v>13.570670296227654</v>
      </c>
    </row>
    <row r="57" spans="4:20" x14ac:dyDescent="0.3">
      <c r="D57" s="47"/>
      <c r="E57" s="48"/>
      <c r="F57" s="48"/>
      <c r="G57" s="48"/>
      <c r="H57" s="49">
        <f>SUM(H47:H56)</f>
        <v>229</v>
      </c>
      <c r="I57" s="49">
        <f>SUM(I47:I56)</f>
        <v>236</v>
      </c>
      <c r="J57" s="49">
        <f>SUM(J47:J56)</f>
        <v>465</v>
      </c>
      <c r="K57" s="50">
        <f>SUM(K47:K56)</f>
        <v>244.20860276934388</v>
      </c>
      <c r="L57" s="50">
        <f>SUM(L47:L56)</f>
        <v>220.79139723065612</v>
      </c>
      <c r="M57" s="51">
        <f t="shared" si="86"/>
        <v>465</v>
      </c>
      <c r="O57" s="26"/>
      <c r="P57" s="26"/>
      <c r="Q57" s="26"/>
    </row>
    <row r="58" spans="4:20" x14ac:dyDescent="0.3">
      <c r="D58" s="26"/>
      <c r="E58" s="26"/>
      <c r="F58" s="26"/>
      <c r="G58" s="26"/>
      <c r="H58" s="26"/>
      <c r="I58" s="26"/>
      <c r="J58" s="26"/>
      <c r="K58" s="52"/>
      <c r="L58" s="26"/>
      <c r="M58" s="26"/>
      <c r="O58" s="26"/>
      <c r="P58" s="26"/>
      <c r="Q58" s="26"/>
    </row>
    <row r="59" spans="4:20" x14ac:dyDescent="0.3">
      <c r="D59" s="53" t="s">
        <v>8</v>
      </c>
      <c r="E59" s="54">
        <f>((H57-K57)^2)/K57</f>
        <v>0.94714762531998042</v>
      </c>
      <c r="F59" s="55"/>
      <c r="G59" s="56">
        <f>((I57-L57)^2)/L57</f>
        <v>1.0476024025250339</v>
      </c>
      <c r="H59" s="55"/>
      <c r="I59" s="57">
        <f>E59+G59</f>
        <v>1.9947500278450143</v>
      </c>
      <c r="J59" s="58" t="s">
        <v>15</v>
      </c>
      <c r="K59" s="55"/>
      <c r="L59" s="59" t="s">
        <v>16</v>
      </c>
      <c r="M59" s="88">
        <f>CHIDIST(I59,1)</f>
        <v>0.15784510709426725</v>
      </c>
      <c r="O59" s="117" t="s">
        <v>57</v>
      </c>
      <c r="P59" s="26"/>
      <c r="Q59" s="26"/>
    </row>
    <row r="60" spans="4:20" x14ac:dyDescent="0.3">
      <c r="D60" s="26"/>
      <c r="E60" s="26"/>
      <c r="F60" s="26"/>
      <c r="G60" s="26"/>
      <c r="H60" s="26"/>
      <c r="I60" s="26"/>
      <c r="J60" s="60"/>
      <c r="K60" s="26"/>
      <c r="L60" s="26"/>
      <c r="M60" s="26"/>
      <c r="O60" s="26"/>
      <c r="P60" s="26"/>
      <c r="Q60" s="26"/>
    </row>
    <row r="61" spans="4:20" x14ac:dyDescent="0.3">
      <c r="D61" s="26"/>
      <c r="E61" s="26"/>
      <c r="F61" s="26"/>
      <c r="G61" s="26"/>
      <c r="H61" s="26"/>
      <c r="I61" s="26"/>
      <c r="J61" s="61"/>
      <c r="K61" s="83" t="s">
        <v>9</v>
      </c>
      <c r="L61" s="84">
        <f>(H57/K57)/(I57/L57)</f>
        <v>0.87729300862313819</v>
      </c>
      <c r="O61" s="26"/>
      <c r="P61" s="26"/>
      <c r="Q61" s="26"/>
    </row>
    <row r="62" spans="4:20" x14ac:dyDescent="0.3">
      <c r="O62" s="26"/>
      <c r="Q62" s="26"/>
    </row>
    <row r="64" spans="4:20" x14ac:dyDescent="0.3">
      <c r="I64" s="26"/>
      <c r="J64" s="26"/>
    </row>
    <row r="65" spans="1:29" x14ac:dyDescent="0.3">
      <c r="I65" s="26"/>
      <c r="J65" s="26"/>
      <c r="K65" s="26"/>
      <c r="L65" s="26"/>
      <c r="M65" s="26"/>
    </row>
    <row r="66" spans="1:29" x14ac:dyDescent="0.3">
      <c r="I66" s="26"/>
      <c r="J66" s="26"/>
      <c r="K66" s="26"/>
    </row>
    <row r="67" spans="1:29" x14ac:dyDescent="0.3">
      <c r="B67" s="79"/>
      <c r="I67" s="26"/>
      <c r="J67" s="26"/>
      <c r="K67" s="26"/>
      <c r="L67" s="26"/>
    </row>
    <row r="68" spans="1:29" x14ac:dyDescent="0.3">
      <c r="B68" s="34"/>
      <c r="I68" s="26"/>
      <c r="J68" s="26"/>
      <c r="K68" s="26"/>
      <c r="L68" s="26"/>
    </row>
    <row r="69" spans="1:29" x14ac:dyDescent="0.3">
      <c r="B69" s="34"/>
      <c r="I69" s="26"/>
      <c r="J69" s="26"/>
      <c r="K69" s="26"/>
      <c r="L69" s="26"/>
      <c r="M69" s="26"/>
      <c r="N69" s="26"/>
      <c r="O69" s="26"/>
    </row>
    <row r="70" spans="1:29" x14ac:dyDescent="0.3">
      <c r="B70" s="34"/>
      <c r="I70" s="26"/>
      <c r="J70" s="26"/>
      <c r="K70" s="26"/>
      <c r="L70" s="26"/>
      <c r="M70" s="26"/>
      <c r="N70" s="26"/>
      <c r="O70" s="26"/>
    </row>
    <row r="71" spans="1:29" x14ac:dyDescent="0.3">
      <c r="B71" s="34"/>
      <c r="I71" s="26"/>
      <c r="J71" s="26"/>
      <c r="K71" s="26"/>
      <c r="L71" s="26"/>
      <c r="M71" s="26"/>
      <c r="S71" s="27"/>
    </row>
    <row r="72" spans="1:29" x14ac:dyDescent="0.3">
      <c r="B72" s="34"/>
      <c r="I72" s="26"/>
      <c r="J72" s="26"/>
      <c r="K72" s="26"/>
      <c r="L72" s="26"/>
      <c r="M72" s="26"/>
      <c r="S72" s="27"/>
    </row>
    <row r="73" spans="1:29" x14ac:dyDescent="0.3">
      <c r="B73" s="34"/>
      <c r="I73" s="26"/>
      <c r="J73" s="26"/>
      <c r="K73" s="26"/>
      <c r="L73" s="26"/>
      <c r="M73" s="26"/>
      <c r="S73" s="27"/>
    </row>
    <row r="74" spans="1:29" x14ac:dyDescent="0.3">
      <c r="B74" s="34"/>
      <c r="I74" s="26"/>
      <c r="J74" s="26"/>
      <c r="K74" s="26"/>
      <c r="L74" s="26"/>
      <c r="M74" s="26"/>
      <c r="N74" s="26"/>
      <c r="O74" s="26"/>
      <c r="P74" s="26"/>
      <c r="Q74" s="26"/>
      <c r="R74" s="26"/>
      <c r="S74" s="27"/>
    </row>
    <row r="75" spans="1:29" x14ac:dyDescent="0.3">
      <c r="B75" s="34"/>
      <c r="I75" s="26"/>
      <c r="J75" s="26"/>
      <c r="K75" s="26"/>
      <c r="L75" s="26"/>
      <c r="M75" s="26"/>
      <c r="N75" s="26"/>
      <c r="O75" s="26"/>
      <c r="P75" s="26"/>
      <c r="Q75" s="26"/>
      <c r="R75" s="26"/>
      <c r="S75" s="27"/>
    </row>
    <row r="76" spans="1:29" x14ac:dyDescent="0.3">
      <c r="B76" s="34"/>
      <c r="I76" s="26"/>
      <c r="J76" s="26"/>
      <c r="K76" s="26"/>
      <c r="L76" s="26"/>
      <c r="M76" s="26"/>
      <c r="N76" s="26"/>
      <c r="O76" s="26"/>
      <c r="P76" s="26"/>
      <c r="Q76" s="26"/>
      <c r="R76" s="26"/>
      <c r="S76" s="27"/>
    </row>
    <row r="77" spans="1:29" x14ac:dyDescent="0.3">
      <c r="I77" s="26"/>
      <c r="J77" s="26"/>
      <c r="K77" s="26"/>
      <c r="L77" s="26"/>
      <c r="M77" s="26"/>
      <c r="N77" s="26"/>
      <c r="O77" s="26"/>
      <c r="P77" s="26"/>
      <c r="Q77" s="26"/>
      <c r="R77" s="26"/>
      <c r="S77" s="27"/>
    </row>
    <row r="78" spans="1:29" x14ac:dyDescent="0.3">
      <c r="I78" s="26"/>
      <c r="J78" s="26"/>
      <c r="K78" s="26"/>
      <c r="L78" s="26"/>
      <c r="M78" s="26"/>
      <c r="N78" s="26"/>
      <c r="O78" s="26"/>
      <c r="P78" s="26"/>
      <c r="Q78" s="26"/>
    </row>
    <row r="79" spans="1:29" ht="14.5" x14ac:dyDescent="0.35">
      <c r="A79" s="102" t="s">
        <v>97</v>
      </c>
    </row>
    <row r="80" spans="1:29" x14ac:dyDescent="0.3">
      <c r="A80" s="32" t="s">
        <v>50</v>
      </c>
      <c r="D80" s="33"/>
      <c r="E80" s="33"/>
      <c r="F80" s="33"/>
      <c r="G80" s="33"/>
      <c r="H80" s="33"/>
      <c r="I80" s="33"/>
      <c r="J80" s="33"/>
      <c r="K80" s="33"/>
      <c r="L80" s="33"/>
      <c r="M80" s="33"/>
      <c r="N80" s="33"/>
      <c r="AA80" s="2"/>
      <c r="AB80" s="2"/>
      <c r="AC80" s="2"/>
    </row>
    <row r="81" spans="1:29" x14ac:dyDescent="0.3">
      <c r="A81" s="3" t="s">
        <v>72</v>
      </c>
      <c r="C81" s="32"/>
      <c r="F81" s="4"/>
      <c r="AA81" s="2"/>
      <c r="AB81" s="2"/>
      <c r="AC81" s="2"/>
    </row>
    <row r="82" spans="1:29" ht="21" customHeight="1" x14ac:dyDescent="0.3">
      <c r="C82" s="3" t="s">
        <v>76</v>
      </c>
      <c r="E82" s="7"/>
      <c r="F82" s="4"/>
      <c r="T82" s="5"/>
      <c r="U82" s="5"/>
      <c r="V82" s="6"/>
      <c r="Y82" s="3" t="s">
        <v>63</v>
      </c>
      <c r="Z82" s="3"/>
      <c r="AA82" s="3"/>
      <c r="AB82" s="3"/>
      <c r="AC82" s="3"/>
    </row>
    <row r="83" spans="1:29" ht="54" x14ac:dyDescent="0.3">
      <c r="A83" s="79" t="s">
        <v>54</v>
      </c>
      <c r="B83" s="79" t="s">
        <v>55</v>
      </c>
      <c r="C83" s="8" t="s">
        <v>34</v>
      </c>
      <c r="D83" s="8" t="s">
        <v>33</v>
      </c>
      <c r="E83" s="8" t="s">
        <v>18</v>
      </c>
      <c r="F83" s="29" t="s">
        <v>19</v>
      </c>
      <c r="G83" s="29" t="s">
        <v>21</v>
      </c>
      <c r="H83" s="68" t="s">
        <v>20</v>
      </c>
      <c r="I83" s="9" t="s">
        <v>12</v>
      </c>
      <c r="J83" s="9" t="s">
        <v>0</v>
      </c>
      <c r="K83" s="128" t="s">
        <v>82</v>
      </c>
      <c r="L83" s="203" t="s">
        <v>98</v>
      </c>
      <c r="O83" s="200" t="s">
        <v>99</v>
      </c>
      <c r="P83" s="204" t="s">
        <v>100</v>
      </c>
      <c r="T83" s="5"/>
      <c r="U83" s="5"/>
      <c r="V83" s="6"/>
      <c r="Y83" s="8" t="s">
        <v>33</v>
      </c>
      <c r="Z83" s="157" t="s">
        <v>27</v>
      </c>
      <c r="AA83" s="157" t="s">
        <v>28</v>
      </c>
      <c r="AB83" s="157" t="s">
        <v>29</v>
      </c>
      <c r="AC83" s="29" t="s">
        <v>30</v>
      </c>
    </row>
    <row r="84" spans="1:29" x14ac:dyDescent="0.3">
      <c r="A84" s="106">
        <f t="shared" ref="A84:A94" si="88">A12</f>
        <v>0</v>
      </c>
      <c r="B84" s="34">
        <f>F84</f>
        <v>0</v>
      </c>
      <c r="D84" s="8">
        <v>0</v>
      </c>
      <c r="E84" s="8">
        <f t="shared" ref="E84:E94" si="89">E12</f>
        <v>268</v>
      </c>
      <c r="F84" s="8">
        <v>0</v>
      </c>
      <c r="G84" s="68">
        <v>0</v>
      </c>
      <c r="H84" s="69">
        <f>E85</f>
        <v>268</v>
      </c>
      <c r="I84" s="28">
        <f>F84/E84</f>
        <v>0</v>
      </c>
      <c r="J84" s="30">
        <f>1-I84</f>
        <v>1</v>
      </c>
      <c r="K84" s="129">
        <f>J84</f>
        <v>1</v>
      </c>
      <c r="L84" s="205">
        <f>H84/H84</f>
        <v>1</v>
      </c>
      <c r="N84" s="206" t="s">
        <v>101</v>
      </c>
      <c r="O84" s="207">
        <v>5.4743935309973049</v>
      </c>
      <c r="P84" s="208">
        <v>5.258064516129032</v>
      </c>
      <c r="T84" s="5"/>
      <c r="U84" s="5"/>
      <c r="V84" s="6"/>
      <c r="Y84" s="65"/>
      <c r="Z84" s="166"/>
      <c r="AA84" s="166"/>
      <c r="AB84" s="166"/>
      <c r="AC84" s="65"/>
    </row>
    <row r="85" spans="1:29" x14ac:dyDescent="0.3">
      <c r="A85" s="106">
        <f t="shared" si="88"/>
        <v>8</v>
      </c>
      <c r="B85" s="16">
        <f>B84+F85</f>
        <v>56</v>
      </c>
      <c r="C85" s="58">
        <f>D84</f>
        <v>0</v>
      </c>
      <c r="D85" s="89">
        <v>3</v>
      </c>
      <c r="E85" s="11">
        <f t="shared" si="89"/>
        <v>268</v>
      </c>
      <c r="F85" s="74">
        <f t="shared" ref="F85:F94" si="90">E85-H85-G85</f>
        <v>56</v>
      </c>
      <c r="G85" s="107">
        <f>A85-A84</f>
        <v>8</v>
      </c>
      <c r="H85" s="90">
        <f t="shared" ref="H85:H92" si="91">E86</f>
        <v>204</v>
      </c>
      <c r="I85" s="12">
        <f>F85/E85</f>
        <v>0.20895522388059701</v>
      </c>
      <c r="J85" s="30">
        <f>1-I85</f>
        <v>0.79104477611940305</v>
      </c>
      <c r="K85" s="131">
        <f>J85*K84</f>
        <v>0.79104477611940305</v>
      </c>
      <c r="L85" s="205">
        <f>H85/H84</f>
        <v>0.76119402985074625</v>
      </c>
      <c r="N85" s="206"/>
      <c r="O85" s="209"/>
      <c r="P85" s="210"/>
      <c r="T85" s="5"/>
      <c r="U85" s="5"/>
      <c r="V85" s="6"/>
      <c r="X85" s="15"/>
      <c r="Y85" s="13">
        <f t="shared" ref="Y85:Y94" si="92">D85</f>
        <v>3</v>
      </c>
      <c r="Z85" s="201">
        <f>K85*(D85-D84)</f>
        <v>2.3731343283582094</v>
      </c>
      <c r="AA85" s="201">
        <f>(K84-K85)*(D85-D84)/2</f>
        <v>0.31343283582089543</v>
      </c>
      <c r="AB85" s="163">
        <f>SUM(Z85:AA85)</f>
        <v>2.6865671641791047</v>
      </c>
      <c r="AC85" s="66">
        <f>AB85</f>
        <v>2.6865671641791047</v>
      </c>
    </row>
    <row r="86" spans="1:29" x14ac:dyDescent="0.3">
      <c r="A86" s="106">
        <f t="shared" si="88"/>
        <v>10</v>
      </c>
      <c r="B86" s="16">
        <f t="shared" ref="B86:B94" si="93">B85+F86</f>
        <v>147</v>
      </c>
      <c r="C86" s="58">
        <f t="shared" ref="C86:C94" si="94">D85</f>
        <v>3</v>
      </c>
      <c r="D86" s="89">
        <v>6</v>
      </c>
      <c r="E86" s="11">
        <f t="shared" si="89"/>
        <v>204</v>
      </c>
      <c r="F86" s="74">
        <f t="shared" si="90"/>
        <v>91</v>
      </c>
      <c r="G86" s="107">
        <f t="shared" ref="G86:G94" si="95">A86-A85</f>
        <v>2</v>
      </c>
      <c r="H86" s="90">
        <f t="shared" si="91"/>
        <v>111</v>
      </c>
      <c r="I86" s="12">
        <f t="shared" ref="I86:I94" si="96">F86/E86</f>
        <v>0.44607843137254904</v>
      </c>
      <c r="J86" s="30">
        <f t="shared" ref="J86:J94" si="97">1-I86</f>
        <v>0.55392156862745101</v>
      </c>
      <c r="K86" s="131">
        <f>J86*K85</f>
        <v>0.43817676324261051</v>
      </c>
      <c r="L86" s="205">
        <f>H86/H84</f>
        <v>0.41417910447761191</v>
      </c>
      <c r="N86" s="206" t="s">
        <v>102</v>
      </c>
      <c r="O86" s="211">
        <v>127.29380053908355</v>
      </c>
      <c r="P86" s="212">
        <v>134</v>
      </c>
      <c r="T86" s="5"/>
      <c r="U86" s="5"/>
      <c r="V86" s="6"/>
      <c r="Y86" s="13">
        <f t="shared" si="92"/>
        <v>6</v>
      </c>
      <c r="Z86" s="201">
        <f t="shared" ref="Z86:Z94" si="98">K86*(D86-D85)</f>
        <v>1.3145302897278315</v>
      </c>
      <c r="AA86" s="201">
        <f t="shared" ref="AA86:AA94" si="99">(K85-K86)*(D86-D85)/2</f>
        <v>0.52930201931518883</v>
      </c>
      <c r="AB86" s="163">
        <f t="shared" ref="AB86:AB94" si="100">SUM(Z86:AA86)</f>
        <v>1.8438323090430204</v>
      </c>
      <c r="AC86" s="66">
        <f>AB86+AC85</f>
        <v>4.5303994732221256</v>
      </c>
    </row>
    <row r="87" spans="1:29" x14ac:dyDescent="0.3">
      <c r="A87" s="106">
        <f t="shared" si="88"/>
        <v>11</v>
      </c>
      <c r="B87" s="16">
        <f t="shared" si="93"/>
        <v>203</v>
      </c>
      <c r="C87" s="58">
        <f t="shared" si="94"/>
        <v>6</v>
      </c>
      <c r="D87" s="37">
        <v>9</v>
      </c>
      <c r="E87" s="11">
        <f t="shared" si="89"/>
        <v>111</v>
      </c>
      <c r="F87" s="74">
        <f t="shared" si="90"/>
        <v>56</v>
      </c>
      <c r="G87" s="107">
        <f t="shared" si="95"/>
        <v>1</v>
      </c>
      <c r="H87" s="69">
        <f t="shared" si="91"/>
        <v>54</v>
      </c>
      <c r="I87" s="12">
        <f t="shared" si="96"/>
        <v>0.50450450450450446</v>
      </c>
      <c r="J87" s="30">
        <f t="shared" si="97"/>
        <v>0.49549549549549554</v>
      </c>
      <c r="K87" s="130">
        <f t="shared" ref="K87:K94" si="101">J87*K86</f>
        <v>0.21711461241750973</v>
      </c>
      <c r="L87" s="205">
        <f>H87/H84</f>
        <v>0.20149253731343283</v>
      </c>
      <c r="N87" s="206" t="s">
        <v>103</v>
      </c>
      <c r="O87" s="213">
        <v>0.47497686768314756</v>
      </c>
      <c r="P87" s="214">
        <v>0.5</v>
      </c>
      <c r="T87" s="5"/>
      <c r="U87" s="5"/>
      <c r="V87" s="6"/>
      <c r="Y87" s="13">
        <f t="shared" si="92"/>
        <v>9</v>
      </c>
      <c r="Z87" s="201">
        <f t="shared" si="98"/>
        <v>0.6513438372525292</v>
      </c>
      <c r="AA87" s="201">
        <f t="shared" si="99"/>
        <v>0.3315932262376512</v>
      </c>
      <c r="AB87" s="163">
        <f t="shared" si="100"/>
        <v>0.9829370634901804</v>
      </c>
      <c r="AC87" s="66">
        <f t="shared" ref="AC87:AC94" si="102">AB87+AC86</f>
        <v>5.5133365367123055</v>
      </c>
    </row>
    <row r="88" spans="1:29" x14ac:dyDescent="0.3">
      <c r="A88" s="106">
        <f t="shared" si="88"/>
        <v>12</v>
      </c>
      <c r="B88" s="16">
        <f t="shared" si="93"/>
        <v>214</v>
      </c>
      <c r="C88" s="58">
        <f t="shared" si="94"/>
        <v>9</v>
      </c>
      <c r="D88" s="37">
        <v>12</v>
      </c>
      <c r="E88" s="11">
        <f t="shared" si="89"/>
        <v>54</v>
      </c>
      <c r="F88" s="74">
        <f t="shared" si="90"/>
        <v>11</v>
      </c>
      <c r="G88" s="107">
        <f t="shared" si="95"/>
        <v>1</v>
      </c>
      <c r="H88" s="69">
        <f t="shared" si="91"/>
        <v>42</v>
      </c>
      <c r="I88" s="12">
        <f t="shared" si="96"/>
        <v>0.20370370370370369</v>
      </c>
      <c r="J88" s="30">
        <f t="shared" si="97"/>
        <v>0.79629629629629628</v>
      </c>
      <c r="K88" s="130">
        <f t="shared" si="101"/>
        <v>0.17288756173986886</v>
      </c>
      <c r="L88" s="205">
        <f>H88/H84</f>
        <v>0.15671641791044777</v>
      </c>
      <c r="T88" s="5"/>
      <c r="U88" s="5"/>
      <c r="V88" s="6"/>
      <c r="Y88" s="13">
        <f t="shared" si="92"/>
        <v>12</v>
      </c>
      <c r="Z88" s="201">
        <f t="shared" si="98"/>
        <v>0.51866268521960657</v>
      </c>
      <c r="AA88" s="201">
        <f t="shared" si="99"/>
        <v>6.6340576016461317E-2</v>
      </c>
      <c r="AB88" s="163">
        <f t="shared" si="100"/>
        <v>0.58500326123606783</v>
      </c>
      <c r="AC88" s="66">
        <f t="shared" si="102"/>
        <v>6.0983397979483733</v>
      </c>
    </row>
    <row r="89" spans="1:29" x14ac:dyDescent="0.3">
      <c r="A89" s="106">
        <f t="shared" si="88"/>
        <v>13</v>
      </c>
      <c r="B89" s="16">
        <f t="shared" si="93"/>
        <v>219</v>
      </c>
      <c r="C89" s="58">
        <f t="shared" si="94"/>
        <v>12</v>
      </c>
      <c r="D89" s="37">
        <v>15</v>
      </c>
      <c r="E89" s="11">
        <f t="shared" si="89"/>
        <v>42</v>
      </c>
      <c r="F89" s="74">
        <f t="shared" si="90"/>
        <v>5</v>
      </c>
      <c r="G89" s="107">
        <f t="shared" si="95"/>
        <v>1</v>
      </c>
      <c r="H89" s="69">
        <f t="shared" si="91"/>
        <v>36</v>
      </c>
      <c r="I89" s="103">
        <f t="shared" si="96"/>
        <v>0.11904761904761904</v>
      </c>
      <c r="J89" s="104">
        <f t="shared" si="97"/>
        <v>0.88095238095238093</v>
      </c>
      <c r="K89" s="132">
        <f t="shared" si="101"/>
        <v>0.15230570915178923</v>
      </c>
      <c r="L89" s="205">
        <f>H89/H84</f>
        <v>0.13432835820895522</v>
      </c>
      <c r="T89" s="5"/>
      <c r="U89" s="5"/>
      <c r="V89" s="6"/>
      <c r="Y89" s="13">
        <f t="shared" si="92"/>
        <v>15</v>
      </c>
      <c r="Z89" s="201">
        <f t="shared" si="98"/>
        <v>0.45691712745536772</v>
      </c>
      <c r="AA89" s="201">
        <f t="shared" si="99"/>
        <v>3.0872778882119437E-2</v>
      </c>
      <c r="AB89" s="163">
        <f t="shared" si="100"/>
        <v>0.48778990633748714</v>
      </c>
      <c r="AC89" s="66">
        <f t="shared" si="102"/>
        <v>6.5861297042858604</v>
      </c>
    </row>
    <row r="90" spans="1:29" x14ac:dyDescent="0.3">
      <c r="A90" s="106">
        <f t="shared" si="88"/>
        <v>14</v>
      </c>
      <c r="B90" s="16">
        <f t="shared" si="93"/>
        <v>224</v>
      </c>
      <c r="C90" s="58">
        <f t="shared" si="94"/>
        <v>15</v>
      </c>
      <c r="D90" s="37">
        <v>18</v>
      </c>
      <c r="E90" s="11">
        <f t="shared" si="89"/>
        <v>36</v>
      </c>
      <c r="F90" s="74">
        <f t="shared" si="90"/>
        <v>5</v>
      </c>
      <c r="G90" s="107">
        <f t="shared" si="95"/>
        <v>1</v>
      </c>
      <c r="H90" s="69">
        <f t="shared" si="91"/>
        <v>30</v>
      </c>
      <c r="I90" s="103">
        <f t="shared" si="96"/>
        <v>0.1388888888888889</v>
      </c>
      <c r="J90" s="104">
        <f t="shared" si="97"/>
        <v>0.86111111111111116</v>
      </c>
      <c r="K90" s="132">
        <f t="shared" si="101"/>
        <v>0.13115213843626294</v>
      </c>
      <c r="L90" s="205">
        <f>H90/H84</f>
        <v>0.11194029850746269</v>
      </c>
      <c r="T90" s="5"/>
      <c r="U90" s="5"/>
      <c r="V90" s="6"/>
      <c r="Y90" s="13">
        <f t="shared" si="92"/>
        <v>18</v>
      </c>
      <c r="Z90" s="201">
        <f t="shared" si="98"/>
        <v>0.39345641530878883</v>
      </c>
      <c r="AA90" s="201">
        <f t="shared" si="99"/>
        <v>3.1730356073289431E-2</v>
      </c>
      <c r="AB90" s="163">
        <f t="shared" si="100"/>
        <v>0.42518677138207828</v>
      </c>
      <c r="AC90" s="66">
        <f t="shared" si="102"/>
        <v>7.0113164756679387</v>
      </c>
    </row>
    <row r="91" spans="1:29" x14ac:dyDescent="0.3">
      <c r="A91" s="106">
        <f t="shared" si="88"/>
        <v>15</v>
      </c>
      <c r="B91" s="16">
        <f t="shared" si="93"/>
        <v>227</v>
      </c>
      <c r="C91" s="58">
        <f t="shared" si="94"/>
        <v>18</v>
      </c>
      <c r="D91" s="37">
        <v>21</v>
      </c>
      <c r="E91" s="11">
        <f t="shared" si="89"/>
        <v>30</v>
      </c>
      <c r="F91" s="74">
        <f t="shared" si="90"/>
        <v>3</v>
      </c>
      <c r="G91" s="107">
        <f t="shared" si="95"/>
        <v>1</v>
      </c>
      <c r="H91" s="69">
        <f t="shared" si="91"/>
        <v>26</v>
      </c>
      <c r="I91" s="12">
        <f t="shared" si="96"/>
        <v>0.1</v>
      </c>
      <c r="J91" s="30">
        <f t="shared" si="97"/>
        <v>0.9</v>
      </c>
      <c r="K91" s="130">
        <f t="shared" si="101"/>
        <v>0.11803692459263665</v>
      </c>
      <c r="L91" s="205">
        <f>H91/H84</f>
        <v>9.7014925373134331E-2</v>
      </c>
      <c r="T91" s="5"/>
      <c r="U91" s="5"/>
      <c r="V91" s="6"/>
      <c r="Y91" s="13">
        <f t="shared" si="92"/>
        <v>21</v>
      </c>
      <c r="Z91" s="201">
        <f t="shared" si="98"/>
        <v>0.35411077377790995</v>
      </c>
      <c r="AA91" s="201">
        <f t="shared" si="99"/>
        <v>1.9672820765439442E-2</v>
      </c>
      <c r="AB91" s="163">
        <f t="shared" si="100"/>
        <v>0.37378359454334942</v>
      </c>
      <c r="AC91" s="66">
        <f t="shared" si="102"/>
        <v>7.3851000702112879</v>
      </c>
    </row>
    <row r="92" spans="1:29" x14ac:dyDescent="0.3">
      <c r="A92" s="106">
        <f t="shared" si="88"/>
        <v>23</v>
      </c>
      <c r="B92" s="16">
        <f t="shared" si="93"/>
        <v>227</v>
      </c>
      <c r="C92" s="58">
        <f t="shared" si="94"/>
        <v>21</v>
      </c>
      <c r="D92" s="37">
        <v>24</v>
      </c>
      <c r="E92" s="11">
        <f t="shared" si="89"/>
        <v>26</v>
      </c>
      <c r="F92" s="74">
        <f t="shared" si="90"/>
        <v>0</v>
      </c>
      <c r="G92" s="107">
        <f t="shared" si="95"/>
        <v>8</v>
      </c>
      <c r="H92" s="69">
        <f t="shared" si="91"/>
        <v>18</v>
      </c>
      <c r="I92" s="12">
        <f t="shared" si="96"/>
        <v>0</v>
      </c>
      <c r="J92" s="30">
        <f t="shared" si="97"/>
        <v>1</v>
      </c>
      <c r="K92" s="130">
        <f t="shared" si="101"/>
        <v>0.11803692459263665</v>
      </c>
      <c r="L92" s="205">
        <f>H92/H84</f>
        <v>6.7164179104477612E-2</v>
      </c>
      <c r="T92" s="5"/>
      <c r="U92" s="5"/>
      <c r="V92" s="6"/>
      <c r="Y92" s="13">
        <f t="shared" si="92"/>
        <v>24</v>
      </c>
      <c r="Z92" s="201">
        <f t="shared" si="98"/>
        <v>0.35411077377790995</v>
      </c>
      <c r="AA92" s="201">
        <f t="shared" si="99"/>
        <v>0</v>
      </c>
      <c r="AB92" s="163">
        <f t="shared" si="100"/>
        <v>0.35411077377790995</v>
      </c>
      <c r="AC92" s="66">
        <f t="shared" si="102"/>
        <v>7.7392108439891976</v>
      </c>
    </row>
    <row r="93" spans="1:29" x14ac:dyDescent="0.3">
      <c r="A93" s="106">
        <f t="shared" si="88"/>
        <v>34</v>
      </c>
      <c r="B93" s="16">
        <f t="shared" si="93"/>
        <v>229</v>
      </c>
      <c r="C93" s="58">
        <f t="shared" si="94"/>
        <v>24</v>
      </c>
      <c r="D93" s="37">
        <v>27</v>
      </c>
      <c r="E93" s="11">
        <f t="shared" si="89"/>
        <v>18</v>
      </c>
      <c r="F93" s="74">
        <f t="shared" si="90"/>
        <v>2</v>
      </c>
      <c r="G93" s="107">
        <f t="shared" si="95"/>
        <v>11</v>
      </c>
      <c r="H93" s="69">
        <f>E94</f>
        <v>5</v>
      </c>
      <c r="I93" s="12">
        <f t="shared" si="96"/>
        <v>0.1111111111111111</v>
      </c>
      <c r="J93" s="30">
        <f t="shared" si="97"/>
        <v>0.88888888888888884</v>
      </c>
      <c r="K93" s="130">
        <f t="shared" si="101"/>
        <v>0.10492171074901036</v>
      </c>
      <c r="L93" s="205">
        <f>H93/H84</f>
        <v>1.8656716417910446E-2</v>
      </c>
      <c r="T93" s="5"/>
      <c r="U93" s="5"/>
      <c r="V93" s="6"/>
      <c r="Y93" s="13">
        <f t="shared" si="92"/>
        <v>27</v>
      </c>
      <c r="Z93" s="201">
        <f t="shared" si="98"/>
        <v>0.31476513224703107</v>
      </c>
      <c r="AA93" s="201">
        <f t="shared" si="99"/>
        <v>1.9672820765439442E-2</v>
      </c>
      <c r="AB93" s="163">
        <f t="shared" si="100"/>
        <v>0.33443795301247048</v>
      </c>
      <c r="AC93" s="66">
        <f t="shared" si="102"/>
        <v>8.0736487970016686</v>
      </c>
    </row>
    <row r="94" spans="1:29" x14ac:dyDescent="0.3">
      <c r="A94" s="106">
        <f t="shared" si="88"/>
        <v>38</v>
      </c>
      <c r="B94" s="16">
        <f t="shared" si="93"/>
        <v>229</v>
      </c>
      <c r="C94" s="58">
        <f t="shared" si="94"/>
        <v>27</v>
      </c>
      <c r="D94" s="37">
        <v>30</v>
      </c>
      <c r="E94" s="11">
        <f t="shared" si="89"/>
        <v>5</v>
      </c>
      <c r="F94" s="74">
        <f t="shared" si="90"/>
        <v>0</v>
      </c>
      <c r="G94" s="107">
        <f t="shared" si="95"/>
        <v>4</v>
      </c>
      <c r="H94" s="75">
        <f>H22</f>
        <v>1</v>
      </c>
      <c r="I94" s="12">
        <f t="shared" si="96"/>
        <v>0</v>
      </c>
      <c r="J94" s="30">
        <f t="shared" si="97"/>
        <v>1</v>
      </c>
      <c r="K94" s="130">
        <f t="shared" si="101"/>
        <v>0.10492171074901036</v>
      </c>
      <c r="L94" s="205">
        <f>H94/H84</f>
        <v>3.7313432835820895E-3</v>
      </c>
      <c r="T94" s="5"/>
      <c r="U94" s="5"/>
      <c r="V94" s="6"/>
      <c r="Y94" s="13">
        <f t="shared" si="92"/>
        <v>30</v>
      </c>
      <c r="Z94" s="201">
        <f t="shared" si="98"/>
        <v>0.31476513224703107</v>
      </c>
      <c r="AA94" s="201">
        <f t="shared" si="99"/>
        <v>0</v>
      </c>
      <c r="AB94" s="163">
        <f t="shared" si="100"/>
        <v>0.31476513224703107</v>
      </c>
      <c r="AC94" s="66">
        <f t="shared" si="102"/>
        <v>8.3884139292486992</v>
      </c>
    </row>
    <row r="95" spans="1:29" x14ac:dyDescent="0.3">
      <c r="D95" s="16"/>
      <c r="E95" s="16"/>
      <c r="F95" s="17"/>
      <c r="G95" s="17"/>
      <c r="H95" s="16"/>
      <c r="I95" s="18"/>
      <c r="J95" s="19"/>
      <c r="K95" s="19"/>
      <c r="L95" s="19"/>
      <c r="M95" s="20"/>
      <c r="N95" s="20"/>
      <c r="O95" s="20"/>
      <c r="P95" s="20"/>
      <c r="Q95" s="19"/>
      <c r="AA95" s="2"/>
      <c r="AB95" s="2"/>
      <c r="AC95" s="2"/>
    </row>
    <row r="96" spans="1:29" x14ac:dyDescent="0.3">
      <c r="D96" s="21"/>
      <c r="E96" s="22" t="s">
        <v>3</v>
      </c>
      <c r="F96" s="38">
        <f>SUM(F85:F94)</f>
        <v>229</v>
      </c>
      <c r="G96" s="38">
        <f>SUM(G85:G94)</f>
        <v>38</v>
      </c>
      <c r="H96" s="38">
        <f>H94</f>
        <v>1</v>
      </c>
      <c r="I96" s="18"/>
      <c r="J96" s="19"/>
      <c r="K96" s="19"/>
      <c r="L96" s="19"/>
      <c r="M96" s="19"/>
      <c r="N96" s="19"/>
      <c r="O96" s="20"/>
      <c r="P96" s="20"/>
      <c r="Q96" s="19"/>
      <c r="AA96" s="2"/>
      <c r="AB96" s="2"/>
      <c r="AC96" s="2"/>
    </row>
    <row r="97" spans="1:29" x14ac:dyDescent="0.3">
      <c r="D97" s="21"/>
      <c r="F97" s="252">
        <f>F96/E84</f>
        <v>0.85447761194029848</v>
      </c>
      <c r="G97" s="253">
        <f>G96/E84</f>
        <v>0.1417910447761194</v>
      </c>
      <c r="H97" s="254">
        <f>H96/E84</f>
        <v>3.7313432835820895E-3</v>
      </c>
      <c r="I97" s="18"/>
      <c r="K97" s="223" t="s">
        <v>105</v>
      </c>
      <c r="L97" s="224">
        <f>R101</f>
        <v>5.4743935309973049</v>
      </c>
      <c r="M97" s="18" t="s">
        <v>49</v>
      </c>
      <c r="N97" s="18"/>
      <c r="O97" s="225">
        <f>R103</f>
        <v>127.29380053908355</v>
      </c>
      <c r="P97" s="1" t="s">
        <v>106</v>
      </c>
      <c r="R97" s="226"/>
      <c r="S97" s="1"/>
      <c r="T97" s="219">
        <f>R104</f>
        <v>0.47497686768314756</v>
      </c>
      <c r="U97" s="1" t="s">
        <v>48</v>
      </c>
      <c r="V97" s="1"/>
      <c r="W97" s="1"/>
      <c r="AA97" s="2"/>
      <c r="AB97" s="2"/>
      <c r="AC97" s="2"/>
    </row>
    <row r="98" spans="1:29" ht="13.5" thickBot="1" x14ac:dyDescent="0.35">
      <c r="D98" s="21"/>
      <c r="I98" s="18"/>
      <c r="J98" s="18"/>
      <c r="K98" s="18"/>
      <c r="L98" s="18"/>
      <c r="M98" s="18"/>
      <c r="N98" s="18"/>
      <c r="O98" s="18"/>
      <c r="P98" s="18"/>
      <c r="Q98" s="18"/>
      <c r="R98" s="18"/>
      <c r="S98" s="18"/>
      <c r="T98" s="18"/>
      <c r="U98" s="1"/>
      <c r="V98" s="1"/>
      <c r="W98" s="1"/>
      <c r="AA98" s="2"/>
      <c r="AB98" s="2"/>
      <c r="AC98" s="2"/>
    </row>
    <row r="99" spans="1:29" ht="13.5" x14ac:dyDescent="0.35">
      <c r="A99" s="35"/>
      <c r="B99" s="35"/>
      <c r="C99" s="35"/>
      <c r="D99" s="91">
        <v>0</v>
      </c>
      <c r="E99" s="111" t="s">
        <v>45</v>
      </c>
      <c r="F99" s="202" t="s">
        <v>46</v>
      </c>
      <c r="G99" s="112" t="s">
        <v>56</v>
      </c>
      <c r="H99" s="93"/>
      <c r="I99" s="35"/>
      <c r="K99" s="227" t="s">
        <v>52</v>
      </c>
      <c r="L99" s="228"/>
      <c r="M99" s="228"/>
      <c r="N99" s="228"/>
      <c r="O99" s="228"/>
      <c r="P99" s="228"/>
      <c r="Q99" s="229"/>
      <c r="R99" s="229"/>
      <c r="S99" s="230"/>
      <c r="T99" s="1"/>
      <c r="U99" s="1"/>
      <c r="V99" s="1"/>
      <c r="W99" s="1"/>
      <c r="X99" s="70"/>
      <c r="AA99" s="2"/>
      <c r="AB99" s="2"/>
      <c r="AC99" s="2"/>
    </row>
    <row r="100" spans="1:29" x14ac:dyDescent="0.3">
      <c r="A100" s="35"/>
      <c r="B100" s="35"/>
      <c r="C100" s="35"/>
      <c r="D100" s="89">
        <v>3</v>
      </c>
      <c r="E100" s="94">
        <f t="shared" ref="E100" si="103">AVERAGE(H84:H85)</f>
        <v>236</v>
      </c>
      <c r="F100" s="94">
        <f>E100*(D100-D99)</f>
        <v>708</v>
      </c>
      <c r="G100" s="99">
        <f>F100/E84</f>
        <v>2.6417910447761193</v>
      </c>
      <c r="H100" s="35"/>
      <c r="I100" s="35"/>
      <c r="K100" s="231" t="s">
        <v>107</v>
      </c>
      <c r="L100" s="232">
        <f>K85</f>
        <v>0.79104477611940305</v>
      </c>
      <c r="M100" s="232">
        <f>K86</f>
        <v>0.43817676324261051</v>
      </c>
      <c r="N100" s="233">
        <f>L100-M100</f>
        <v>0.35286801287679254</v>
      </c>
      <c r="O100" s="210">
        <f>C91-C90</f>
        <v>3</v>
      </c>
      <c r="P100" s="234"/>
      <c r="Q100" s="234" t="s">
        <v>108</v>
      </c>
      <c r="R100" s="235">
        <f>D85</f>
        <v>3</v>
      </c>
      <c r="S100" s="236"/>
      <c r="T100" s="1"/>
      <c r="U100" s="1"/>
      <c r="V100" s="1"/>
      <c r="W100" s="1"/>
      <c r="X100" s="70"/>
      <c r="AA100" s="2"/>
      <c r="AB100" s="2"/>
      <c r="AC100" s="2"/>
    </row>
    <row r="101" spans="1:29" x14ac:dyDescent="0.3">
      <c r="A101" s="35"/>
      <c r="B101" s="35"/>
      <c r="C101" s="35"/>
      <c r="D101" s="89">
        <v>6</v>
      </c>
      <c r="E101" s="94">
        <f t="shared" ref="E101:E109" si="104">AVERAGE(H85:H86)</f>
        <v>157.5</v>
      </c>
      <c r="F101" s="94">
        <f t="shared" ref="F101:F109" si="105">E101*(D101-D100)</f>
        <v>472.5</v>
      </c>
      <c r="G101" s="99">
        <f>F101/E84</f>
        <v>1.7630597014925373</v>
      </c>
      <c r="H101" s="93"/>
      <c r="I101" s="35"/>
      <c r="K101" s="237"/>
      <c r="L101" s="238">
        <f>L100</f>
        <v>0.79104477611940305</v>
      </c>
      <c r="M101" s="239">
        <v>0.5</v>
      </c>
      <c r="N101" s="233">
        <f>L101-M101</f>
        <v>0.29104477611940305</v>
      </c>
      <c r="O101" s="240">
        <f>N101*O100/N100</f>
        <v>2.4743935309973049</v>
      </c>
      <c r="P101" s="234"/>
      <c r="Q101" s="234" t="s">
        <v>101</v>
      </c>
      <c r="R101" s="208">
        <f>R100+O101</f>
        <v>5.4743935309973049</v>
      </c>
      <c r="S101" s="236" t="s">
        <v>109</v>
      </c>
      <c r="T101" s="1" t="s">
        <v>47</v>
      </c>
      <c r="U101" s="1"/>
      <c r="V101" s="1"/>
      <c r="W101" s="1"/>
      <c r="X101" s="70"/>
      <c r="AA101" s="2"/>
      <c r="AB101" s="2"/>
      <c r="AC101" s="2"/>
    </row>
    <row r="102" spans="1:29" x14ac:dyDescent="0.3">
      <c r="A102" s="35"/>
      <c r="B102" s="35"/>
      <c r="C102" s="35"/>
      <c r="D102" s="37">
        <v>9</v>
      </c>
      <c r="E102" s="94">
        <f t="shared" si="104"/>
        <v>82.5</v>
      </c>
      <c r="F102" s="94">
        <f t="shared" si="105"/>
        <v>247.5</v>
      </c>
      <c r="G102" s="99">
        <f>F102/E84</f>
        <v>0.92350746268656714</v>
      </c>
      <c r="H102" s="93"/>
      <c r="I102" s="35"/>
      <c r="K102" s="237"/>
      <c r="L102" s="241"/>
      <c r="M102" s="241"/>
      <c r="N102" s="242"/>
      <c r="O102" s="243"/>
      <c r="P102" s="234"/>
      <c r="Q102" s="234"/>
      <c r="R102" s="234"/>
      <c r="S102" s="236"/>
      <c r="T102" s="1"/>
      <c r="U102" s="1"/>
      <c r="V102" s="1"/>
      <c r="W102" s="1"/>
      <c r="X102" s="70"/>
      <c r="AA102" s="2"/>
      <c r="AB102" s="2"/>
      <c r="AC102" s="2"/>
    </row>
    <row r="103" spans="1:29" x14ac:dyDescent="0.3">
      <c r="A103" s="35"/>
      <c r="B103" s="35"/>
      <c r="C103" s="35"/>
      <c r="D103" s="37">
        <v>12</v>
      </c>
      <c r="E103" s="94">
        <f t="shared" si="104"/>
        <v>48</v>
      </c>
      <c r="F103" s="94">
        <f t="shared" si="105"/>
        <v>144</v>
      </c>
      <c r="G103" s="99">
        <f>F103/E84</f>
        <v>0.53731343283582089</v>
      </c>
      <c r="H103" s="93"/>
      <c r="I103" s="35"/>
      <c r="K103" s="237" t="s">
        <v>110</v>
      </c>
      <c r="L103" s="244">
        <f>H85</f>
        <v>204</v>
      </c>
      <c r="M103" s="244">
        <f>H86</f>
        <v>111</v>
      </c>
      <c r="N103" s="245">
        <f>L103-M103</f>
        <v>93</v>
      </c>
      <c r="O103" s="210">
        <f>O100</f>
        <v>3</v>
      </c>
      <c r="P103" s="234"/>
      <c r="Q103" s="206" t="s">
        <v>102</v>
      </c>
      <c r="R103" s="246">
        <f>L103-N104</f>
        <v>127.29380053908355</v>
      </c>
      <c r="S103" s="247"/>
      <c r="T103" s="1"/>
      <c r="U103" s="1"/>
      <c r="V103" s="1"/>
      <c r="W103" s="1"/>
      <c r="X103" s="70"/>
      <c r="AA103" s="2"/>
      <c r="AB103" s="2"/>
      <c r="AC103" s="2"/>
    </row>
    <row r="104" spans="1:29" x14ac:dyDescent="0.3">
      <c r="A104" s="35"/>
      <c r="B104" s="35"/>
      <c r="C104" s="35"/>
      <c r="D104" s="37">
        <v>15</v>
      </c>
      <c r="E104" s="94">
        <f t="shared" si="104"/>
        <v>39</v>
      </c>
      <c r="F104" s="94">
        <f t="shared" si="105"/>
        <v>117</v>
      </c>
      <c r="G104" s="99">
        <f>F104/E84</f>
        <v>0.43656716417910446</v>
      </c>
      <c r="H104" s="93"/>
      <c r="I104" s="35"/>
      <c r="K104" s="237"/>
      <c r="L104" s="241"/>
      <c r="M104" s="241"/>
      <c r="N104" s="245">
        <f>N103*O104/O103</f>
        <v>76.706199460916451</v>
      </c>
      <c r="O104" s="240">
        <f>O101</f>
        <v>2.4743935309973049</v>
      </c>
      <c r="P104" s="234"/>
      <c r="Q104" s="206" t="s">
        <v>103</v>
      </c>
      <c r="R104" s="248">
        <f>R103/E85</f>
        <v>0.47497686768314756</v>
      </c>
      <c r="S104" s="236"/>
      <c r="T104" s="1"/>
      <c r="U104" s="1"/>
      <c r="V104" s="1"/>
      <c r="W104" s="1"/>
      <c r="X104" s="70"/>
      <c r="AA104" s="2"/>
      <c r="AB104" s="2"/>
      <c r="AC104" s="2"/>
    </row>
    <row r="105" spans="1:29" ht="13.5" thickBot="1" x14ac:dyDescent="0.35">
      <c r="A105" s="35"/>
      <c r="B105" s="35"/>
      <c r="C105" s="35"/>
      <c r="D105" s="37">
        <v>18</v>
      </c>
      <c r="E105" s="94">
        <f t="shared" si="104"/>
        <v>33</v>
      </c>
      <c r="F105" s="94">
        <f t="shared" si="105"/>
        <v>99</v>
      </c>
      <c r="G105" s="99">
        <f>F105/E84</f>
        <v>0.36940298507462688</v>
      </c>
      <c r="H105" s="93"/>
      <c r="I105" s="35"/>
      <c r="K105" s="249"/>
      <c r="L105" s="250"/>
      <c r="M105" s="250"/>
      <c r="N105" s="250"/>
      <c r="O105" s="250"/>
      <c r="P105" s="250"/>
      <c r="Q105" s="250"/>
      <c r="R105" s="250"/>
      <c r="S105" s="251"/>
      <c r="T105" s="1"/>
      <c r="U105" s="1"/>
      <c r="V105" s="1"/>
      <c r="W105" s="1"/>
      <c r="X105" s="70"/>
      <c r="AA105" s="2"/>
      <c r="AB105" s="2"/>
      <c r="AC105" s="2"/>
    </row>
    <row r="106" spans="1:29" x14ac:dyDescent="0.3">
      <c r="A106" s="35"/>
      <c r="B106" s="35"/>
      <c r="C106" s="35"/>
      <c r="D106" s="37">
        <v>21</v>
      </c>
      <c r="E106" s="94">
        <f t="shared" si="104"/>
        <v>28</v>
      </c>
      <c r="F106" s="94">
        <f t="shared" si="105"/>
        <v>84</v>
      </c>
      <c r="G106" s="99">
        <f>F106/E84</f>
        <v>0.31343283582089554</v>
      </c>
      <c r="H106" s="93"/>
      <c r="I106" s="35"/>
      <c r="L106" s="93"/>
      <c r="M106" s="93"/>
      <c r="N106" s="93"/>
      <c r="R106" s="1"/>
      <c r="S106" s="1"/>
      <c r="T106" s="1"/>
      <c r="U106" s="1"/>
      <c r="V106" s="1"/>
      <c r="W106" s="1"/>
      <c r="X106" s="70"/>
      <c r="AA106" s="2"/>
      <c r="AB106" s="2"/>
      <c r="AC106" s="2"/>
    </row>
    <row r="107" spans="1:29" x14ac:dyDescent="0.3">
      <c r="A107" s="35"/>
      <c r="B107" s="35"/>
      <c r="C107" s="35"/>
      <c r="D107" s="37">
        <v>24</v>
      </c>
      <c r="E107" s="94">
        <f t="shared" si="104"/>
        <v>22</v>
      </c>
      <c r="F107" s="94">
        <f t="shared" si="105"/>
        <v>66</v>
      </c>
      <c r="G107" s="99">
        <f>F107/E84</f>
        <v>0.2462686567164179</v>
      </c>
      <c r="H107" s="93"/>
      <c r="I107" s="35"/>
      <c r="L107" s="93"/>
      <c r="M107" s="93"/>
      <c r="N107" s="93"/>
      <c r="O107" s="93"/>
      <c r="P107" s="93"/>
      <c r="Q107" s="93"/>
      <c r="R107" s="1"/>
      <c r="S107" s="1"/>
      <c r="T107" s="1"/>
      <c r="U107" s="1"/>
      <c r="V107" s="1"/>
      <c r="W107" s="1"/>
      <c r="X107" s="70"/>
      <c r="AA107" s="2"/>
      <c r="AB107" s="2"/>
      <c r="AC107" s="2"/>
    </row>
    <row r="108" spans="1:29" x14ac:dyDescent="0.3">
      <c r="A108" s="35"/>
      <c r="B108" s="35"/>
      <c r="C108" s="35"/>
      <c r="D108" s="37">
        <v>27</v>
      </c>
      <c r="E108" s="94">
        <f t="shared" si="104"/>
        <v>11.5</v>
      </c>
      <c r="F108" s="94">
        <f t="shared" si="105"/>
        <v>34.5</v>
      </c>
      <c r="G108" s="99">
        <f>F108/E84</f>
        <v>0.1287313432835821</v>
      </c>
      <c r="H108" s="93"/>
      <c r="I108" s="35"/>
      <c r="L108" s="93"/>
      <c r="M108" s="93"/>
      <c r="N108" s="93"/>
      <c r="O108" s="93"/>
      <c r="P108" s="93"/>
      <c r="Q108" s="93"/>
      <c r="R108" s="1"/>
      <c r="S108" s="1"/>
      <c r="T108" s="1"/>
      <c r="U108" s="1"/>
      <c r="V108" s="1"/>
      <c r="W108" s="1"/>
      <c r="X108" s="70"/>
      <c r="AA108" s="2"/>
      <c r="AB108" s="2"/>
      <c r="AC108" s="2"/>
    </row>
    <row r="109" spans="1:29" x14ac:dyDescent="0.3">
      <c r="A109" s="35"/>
      <c r="B109" s="35"/>
      <c r="C109" s="35"/>
      <c r="D109" s="37">
        <v>30</v>
      </c>
      <c r="E109" s="94">
        <f t="shared" si="104"/>
        <v>3</v>
      </c>
      <c r="F109" s="94">
        <f t="shared" si="105"/>
        <v>9</v>
      </c>
      <c r="G109" s="99">
        <f>F109/E84</f>
        <v>3.3582089552238806E-2</v>
      </c>
      <c r="H109" s="93"/>
      <c r="I109" s="35"/>
      <c r="J109" s="35"/>
      <c r="K109" s="35"/>
      <c r="L109" s="93"/>
      <c r="M109" s="93"/>
      <c r="N109" s="93"/>
      <c r="O109" s="93"/>
      <c r="P109" s="93"/>
      <c r="Q109" s="93"/>
      <c r="R109" s="70"/>
      <c r="S109" s="70"/>
      <c r="T109" s="70"/>
      <c r="U109" s="70"/>
      <c r="V109" s="70"/>
      <c r="W109" s="70"/>
      <c r="X109" s="70"/>
      <c r="AA109" s="2"/>
      <c r="AB109" s="2"/>
      <c r="AC109" s="2"/>
    </row>
    <row r="110" spans="1:29" x14ac:dyDescent="0.3">
      <c r="A110" s="35"/>
      <c r="B110" s="35"/>
      <c r="C110" s="35"/>
      <c r="D110" s="91"/>
      <c r="E110" s="35"/>
      <c r="F110" s="95">
        <f>SUM(F100:F109)</f>
        <v>1981.5</v>
      </c>
      <c r="G110" s="96">
        <f>SUM(G100:G109)</f>
        <v>7.3936567164179099</v>
      </c>
      <c r="H110" s="93" t="s">
        <v>104</v>
      </c>
      <c r="I110" s="35"/>
      <c r="J110" s="35"/>
      <c r="K110" s="35"/>
      <c r="L110" s="93"/>
      <c r="M110" s="93"/>
      <c r="N110" s="93"/>
      <c r="O110" s="93"/>
      <c r="P110" s="93"/>
      <c r="Q110" s="93"/>
      <c r="R110" s="70"/>
      <c r="S110" s="70"/>
      <c r="T110" s="70"/>
      <c r="U110" s="70"/>
      <c r="V110" s="70"/>
      <c r="W110" s="70"/>
      <c r="X110" s="70"/>
      <c r="AA110" s="2"/>
      <c r="AB110" s="2"/>
      <c r="AC110" s="2"/>
    </row>
    <row r="111" spans="1:29" x14ac:dyDescent="0.3">
      <c r="A111" s="35"/>
      <c r="B111" s="35"/>
      <c r="C111" s="35"/>
      <c r="D111" s="91"/>
      <c r="E111" s="35"/>
      <c r="F111" s="92"/>
      <c r="G111" s="92"/>
      <c r="H111" s="35"/>
      <c r="I111" s="93"/>
      <c r="J111" s="93"/>
      <c r="K111" s="93"/>
      <c r="L111" s="93"/>
      <c r="M111" s="93"/>
      <c r="N111" s="93"/>
      <c r="O111" s="93"/>
      <c r="P111" s="93"/>
      <c r="Q111" s="93"/>
      <c r="R111" s="70"/>
      <c r="S111" s="70"/>
      <c r="T111" s="70"/>
      <c r="U111" s="70"/>
      <c r="V111" s="70"/>
      <c r="W111" s="70"/>
      <c r="X111" s="70"/>
      <c r="AA111" s="2"/>
      <c r="AB111" s="2"/>
      <c r="AC111" s="2"/>
    </row>
    <row r="112" spans="1:29" x14ac:dyDescent="0.3">
      <c r="D112" s="91"/>
      <c r="E112" s="35"/>
      <c r="F112" s="92"/>
      <c r="G112" s="92"/>
      <c r="H112" s="35"/>
      <c r="I112" s="93"/>
      <c r="J112" s="93"/>
      <c r="K112" s="93"/>
      <c r="L112" s="93"/>
      <c r="M112" s="93"/>
      <c r="N112" s="93"/>
      <c r="O112" s="93"/>
      <c r="P112" s="93"/>
      <c r="Q112" s="93"/>
      <c r="R112" s="70"/>
      <c r="S112" s="70"/>
      <c r="T112" s="70"/>
      <c r="U112" s="70"/>
      <c r="V112" s="70"/>
      <c r="W112" s="70"/>
      <c r="X112" s="70"/>
      <c r="AA112" s="2"/>
      <c r="AB112" s="2"/>
      <c r="AC112" s="2"/>
    </row>
    <row r="113" spans="1:29" x14ac:dyDescent="0.3">
      <c r="C113" s="3" t="s">
        <v>53</v>
      </c>
      <c r="E113" s="7"/>
      <c r="F113" s="4"/>
      <c r="T113" s="5"/>
      <c r="U113" s="5"/>
      <c r="V113" s="6"/>
      <c r="Y113" s="3" t="s">
        <v>63</v>
      </c>
      <c r="Z113" s="3"/>
      <c r="AA113" s="3"/>
      <c r="AB113" s="3"/>
      <c r="AC113" s="3"/>
    </row>
    <row r="114" spans="1:29" ht="59" customHeight="1" x14ac:dyDescent="0.3">
      <c r="A114" s="79" t="s">
        <v>54</v>
      </c>
      <c r="B114" s="79" t="s">
        <v>55</v>
      </c>
      <c r="C114" s="8" t="s">
        <v>34</v>
      </c>
      <c r="D114" s="8" t="s">
        <v>33</v>
      </c>
      <c r="E114" s="8" t="s">
        <v>18</v>
      </c>
      <c r="F114" s="29" t="s">
        <v>19</v>
      </c>
      <c r="G114" s="29" t="s">
        <v>21</v>
      </c>
      <c r="H114" s="68" t="s">
        <v>20</v>
      </c>
      <c r="I114" s="9" t="s">
        <v>12</v>
      </c>
      <c r="J114" s="9" t="s">
        <v>0</v>
      </c>
      <c r="K114" s="128" t="s">
        <v>82</v>
      </c>
      <c r="L114" s="203" t="s">
        <v>98</v>
      </c>
      <c r="O114" s="200" t="s">
        <v>99</v>
      </c>
      <c r="P114" s="204" t="s">
        <v>100</v>
      </c>
      <c r="T114" s="5"/>
      <c r="U114" s="5"/>
      <c r="V114" s="6"/>
      <c r="Y114" s="8" t="s">
        <v>33</v>
      </c>
      <c r="Z114" s="157" t="s">
        <v>27</v>
      </c>
      <c r="AA114" s="157" t="s">
        <v>28</v>
      </c>
      <c r="AB114" s="157" t="s">
        <v>29</v>
      </c>
      <c r="AC114" s="29" t="s">
        <v>30</v>
      </c>
    </row>
    <row r="115" spans="1:29" x14ac:dyDescent="0.3">
      <c r="A115" s="106">
        <f t="shared" ref="A115:A125" si="106">A28</f>
        <v>0</v>
      </c>
      <c r="B115" s="34">
        <f>F115</f>
        <v>0</v>
      </c>
      <c r="D115" s="8">
        <v>0</v>
      </c>
      <c r="E115" s="8">
        <f t="shared" ref="E115:E125" si="107">E28</f>
        <v>269</v>
      </c>
      <c r="F115" s="8">
        <v>0</v>
      </c>
      <c r="G115" s="68">
        <v>0</v>
      </c>
      <c r="H115" s="69">
        <f>E116</f>
        <v>269</v>
      </c>
      <c r="I115" s="28">
        <f>F115/E115</f>
        <v>0</v>
      </c>
      <c r="J115" s="30">
        <f>1-I115</f>
        <v>1</v>
      </c>
      <c r="K115" s="129">
        <f>J115</f>
        <v>1</v>
      </c>
      <c r="L115" s="205">
        <f>H115/H115</f>
        <v>1</v>
      </c>
      <c r="N115" s="206" t="s">
        <v>101</v>
      </c>
      <c r="O115" s="207">
        <v>5.7314471243042675</v>
      </c>
      <c r="P115" s="208">
        <v>5.1352941176470583</v>
      </c>
      <c r="T115" s="5"/>
      <c r="U115" s="5"/>
      <c r="V115" s="6"/>
      <c r="Y115" s="65"/>
      <c r="Z115" s="166"/>
      <c r="AA115" s="166"/>
      <c r="AB115" s="166"/>
      <c r="AC115" s="65"/>
    </row>
    <row r="116" spans="1:29" x14ac:dyDescent="0.3">
      <c r="A116" s="106">
        <f t="shared" si="106"/>
        <v>15</v>
      </c>
      <c r="B116" s="16">
        <f>B115+F116</f>
        <v>59</v>
      </c>
      <c r="C116" s="58">
        <f>D115</f>
        <v>0</v>
      </c>
      <c r="D116" s="89">
        <v>3</v>
      </c>
      <c r="E116" s="11">
        <f t="shared" si="107"/>
        <v>269</v>
      </c>
      <c r="F116" s="74">
        <f>E116-H116-G116</f>
        <v>59</v>
      </c>
      <c r="G116" s="107">
        <f>A116-A115</f>
        <v>15</v>
      </c>
      <c r="H116" s="90">
        <f t="shared" ref="H116:H124" si="108">E117</f>
        <v>195</v>
      </c>
      <c r="I116" s="12">
        <f>F116/E116</f>
        <v>0.21933085501858737</v>
      </c>
      <c r="J116" s="30">
        <f>1-I116</f>
        <v>0.7806691449814126</v>
      </c>
      <c r="K116" s="131">
        <f>J116*K115</f>
        <v>0.7806691449814126</v>
      </c>
      <c r="L116" s="205">
        <f>H116/H115</f>
        <v>0.72490706319702602</v>
      </c>
      <c r="N116" s="206"/>
      <c r="O116" s="209"/>
      <c r="P116" s="210"/>
      <c r="T116" s="5"/>
      <c r="U116" s="5"/>
      <c r="V116" s="6"/>
      <c r="Y116" s="13">
        <f t="shared" ref="Y116:Y125" si="109">D116</f>
        <v>3</v>
      </c>
      <c r="Z116" s="201">
        <f>K116*(D116-D115)</f>
        <v>2.3420074349442377</v>
      </c>
      <c r="AA116" s="201">
        <f>(K115-K116)*(D116-D115)/2</f>
        <v>0.3289962825278811</v>
      </c>
      <c r="AB116" s="163">
        <f>SUM(Z116:AA116)</f>
        <v>2.6710037174721188</v>
      </c>
      <c r="AC116" s="66">
        <f>AB116</f>
        <v>2.6710037174721188</v>
      </c>
    </row>
    <row r="117" spans="1:29" x14ac:dyDescent="0.3">
      <c r="A117" s="106">
        <f t="shared" si="106"/>
        <v>23</v>
      </c>
      <c r="B117" s="16">
        <f t="shared" ref="B117:B125" si="110">B116+F117</f>
        <v>136</v>
      </c>
      <c r="C117" s="58">
        <f t="shared" ref="C117:C125" si="111">D116</f>
        <v>3</v>
      </c>
      <c r="D117" s="89">
        <v>6</v>
      </c>
      <c r="E117" s="11">
        <f t="shared" si="107"/>
        <v>195</v>
      </c>
      <c r="F117" s="74">
        <f t="shared" ref="F117:F125" si="112">E117-H117-G117</f>
        <v>77</v>
      </c>
      <c r="G117" s="107">
        <f t="shared" ref="G117:G125" si="113">A117-A116</f>
        <v>8</v>
      </c>
      <c r="H117" s="90">
        <f t="shared" si="108"/>
        <v>110</v>
      </c>
      <c r="I117" s="103">
        <f t="shared" ref="I117:I125" si="114">F117/E117</f>
        <v>0.39487179487179486</v>
      </c>
      <c r="J117" s="104">
        <f t="shared" ref="J117:J125" si="115">1-I117</f>
        <v>0.6051282051282052</v>
      </c>
      <c r="K117" s="131">
        <f>J117*K116</f>
        <v>0.47240491850157279</v>
      </c>
      <c r="L117" s="205">
        <f>H117/H115</f>
        <v>0.40892193308550184</v>
      </c>
      <c r="N117" s="206" t="s">
        <v>102</v>
      </c>
      <c r="O117" s="211">
        <v>117.60899814471243</v>
      </c>
      <c r="P117" s="212">
        <v>134.5</v>
      </c>
      <c r="T117" s="5"/>
      <c r="U117" s="5"/>
      <c r="V117" s="6"/>
      <c r="Y117" s="13">
        <f t="shared" si="109"/>
        <v>6</v>
      </c>
      <c r="Z117" s="201">
        <f t="shared" ref="Z117:Z125" si="116">K117*(D117-D116)</f>
        <v>1.4172147555047183</v>
      </c>
      <c r="AA117" s="201">
        <f t="shared" ref="AA117:AA125" si="117">(K116-K117)*(D117-D116)/2</f>
        <v>0.46239633971975969</v>
      </c>
      <c r="AB117" s="163">
        <f t="shared" ref="AB117:AB125" si="118">SUM(Z117:AA117)</f>
        <v>1.879611095224478</v>
      </c>
      <c r="AC117" s="66">
        <f>AB117+AC116</f>
        <v>4.5506148126965966</v>
      </c>
    </row>
    <row r="118" spans="1:29" x14ac:dyDescent="0.3">
      <c r="A118" s="106">
        <f t="shared" si="106"/>
        <v>26</v>
      </c>
      <c r="B118" s="16">
        <f t="shared" si="110"/>
        <v>210</v>
      </c>
      <c r="C118" s="58">
        <f t="shared" si="111"/>
        <v>6</v>
      </c>
      <c r="D118" s="37">
        <v>9</v>
      </c>
      <c r="E118" s="11">
        <f t="shared" si="107"/>
        <v>110</v>
      </c>
      <c r="F118" s="74">
        <f t="shared" si="112"/>
        <v>74</v>
      </c>
      <c r="G118" s="107">
        <f t="shared" si="113"/>
        <v>3</v>
      </c>
      <c r="H118" s="69">
        <f t="shared" si="108"/>
        <v>33</v>
      </c>
      <c r="I118" s="12">
        <f t="shared" si="114"/>
        <v>0.67272727272727273</v>
      </c>
      <c r="J118" s="30">
        <f t="shared" si="115"/>
        <v>0.32727272727272727</v>
      </c>
      <c r="K118" s="130">
        <f t="shared" ref="K118:K125" si="119">J118*K117</f>
        <v>0.15460524605506018</v>
      </c>
      <c r="L118" s="205">
        <f>H118/H115</f>
        <v>0.12267657992565056</v>
      </c>
      <c r="N118" s="206" t="s">
        <v>103</v>
      </c>
      <c r="O118" s="213">
        <v>0.4372081715416819</v>
      </c>
      <c r="P118" s="214">
        <v>0.5</v>
      </c>
      <c r="T118" s="5"/>
      <c r="U118" s="5"/>
      <c r="V118" s="6"/>
      <c r="Y118" s="13">
        <f t="shared" si="109"/>
        <v>9</v>
      </c>
      <c r="Z118" s="201">
        <f t="shared" si="116"/>
        <v>0.46381573816518051</v>
      </c>
      <c r="AA118" s="201">
        <f t="shared" si="117"/>
        <v>0.47669950866976896</v>
      </c>
      <c r="AB118" s="163">
        <f t="shared" si="118"/>
        <v>0.94051524683494947</v>
      </c>
      <c r="AC118" s="66">
        <f t="shared" ref="AC118:AC125" si="120">AB118+AC117</f>
        <v>5.491130059531546</v>
      </c>
    </row>
    <row r="119" spans="1:29" x14ac:dyDescent="0.3">
      <c r="A119" s="106">
        <f t="shared" si="106"/>
        <v>26</v>
      </c>
      <c r="B119" s="16">
        <f t="shared" si="110"/>
        <v>231</v>
      </c>
      <c r="C119" s="58">
        <f t="shared" si="111"/>
        <v>9</v>
      </c>
      <c r="D119" s="37">
        <v>12</v>
      </c>
      <c r="E119" s="11">
        <f t="shared" si="107"/>
        <v>33</v>
      </c>
      <c r="F119" s="74">
        <f t="shared" si="112"/>
        <v>21</v>
      </c>
      <c r="G119" s="107">
        <f t="shared" si="113"/>
        <v>0</v>
      </c>
      <c r="H119" s="69">
        <f t="shared" si="108"/>
        <v>12</v>
      </c>
      <c r="I119" s="12">
        <f t="shared" si="114"/>
        <v>0.63636363636363635</v>
      </c>
      <c r="J119" s="30">
        <f t="shared" si="115"/>
        <v>0.36363636363636365</v>
      </c>
      <c r="K119" s="130">
        <f t="shared" si="119"/>
        <v>5.6220089474567338E-2</v>
      </c>
      <c r="L119" s="205">
        <f>H119/H115</f>
        <v>4.4609665427509292E-2</v>
      </c>
      <c r="T119" s="5"/>
      <c r="U119" s="5"/>
      <c r="V119" s="6"/>
      <c r="Y119" s="13">
        <f t="shared" si="109"/>
        <v>12</v>
      </c>
      <c r="Z119" s="201">
        <f t="shared" si="116"/>
        <v>0.16866026842370202</v>
      </c>
      <c r="AA119" s="201">
        <f t="shared" si="117"/>
        <v>0.14757773487073927</v>
      </c>
      <c r="AB119" s="163">
        <f t="shared" si="118"/>
        <v>0.31623800329444129</v>
      </c>
      <c r="AC119" s="66">
        <f t="shared" si="120"/>
        <v>5.8073680628259874</v>
      </c>
    </row>
    <row r="120" spans="1:29" x14ac:dyDescent="0.3">
      <c r="A120" s="106">
        <f t="shared" si="106"/>
        <v>27</v>
      </c>
      <c r="B120" s="16">
        <f t="shared" si="110"/>
        <v>233</v>
      </c>
      <c r="C120" s="58">
        <f t="shared" si="111"/>
        <v>12</v>
      </c>
      <c r="D120" s="37">
        <v>15</v>
      </c>
      <c r="E120" s="11">
        <f t="shared" si="107"/>
        <v>12</v>
      </c>
      <c r="F120" s="74">
        <f t="shared" si="112"/>
        <v>2</v>
      </c>
      <c r="G120" s="107">
        <f t="shared" si="113"/>
        <v>1</v>
      </c>
      <c r="H120" s="69">
        <f t="shared" si="108"/>
        <v>9</v>
      </c>
      <c r="I120" s="103">
        <f t="shared" si="114"/>
        <v>0.16666666666666666</v>
      </c>
      <c r="J120" s="104">
        <f t="shared" si="115"/>
        <v>0.83333333333333337</v>
      </c>
      <c r="K120" s="132">
        <f t="shared" si="119"/>
        <v>4.6850074562139452E-2</v>
      </c>
      <c r="L120" s="205">
        <f>H120/H115</f>
        <v>3.3457249070631967E-2</v>
      </c>
      <c r="T120" s="5"/>
      <c r="U120" s="5"/>
      <c r="V120" s="6"/>
      <c r="Y120" s="13">
        <f t="shared" si="109"/>
        <v>15</v>
      </c>
      <c r="Z120" s="201">
        <f t="shared" si="116"/>
        <v>0.14055022368641834</v>
      </c>
      <c r="AA120" s="201">
        <f t="shared" si="117"/>
        <v>1.4055022368641829E-2</v>
      </c>
      <c r="AB120" s="163">
        <f t="shared" si="118"/>
        <v>0.15460524605506018</v>
      </c>
      <c r="AC120" s="66">
        <f t="shared" si="120"/>
        <v>5.9619733088810474</v>
      </c>
    </row>
    <row r="121" spans="1:29" x14ac:dyDescent="0.3">
      <c r="A121" s="106">
        <f t="shared" si="106"/>
        <v>27</v>
      </c>
      <c r="B121" s="16">
        <f t="shared" si="110"/>
        <v>235</v>
      </c>
      <c r="C121" s="58">
        <f t="shared" si="111"/>
        <v>15</v>
      </c>
      <c r="D121" s="37">
        <v>18</v>
      </c>
      <c r="E121" s="11">
        <f t="shared" si="107"/>
        <v>9</v>
      </c>
      <c r="F121" s="74">
        <f t="shared" si="112"/>
        <v>2</v>
      </c>
      <c r="G121" s="107">
        <f t="shared" si="113"/>
        <v>0</v>
      </c>
      <c r="H121" s="69">
        <f t="shared" si="108"/>
        <v>7</v>
      </c>
      <c r="I121" s="12">
        <f t="shared" si="114"/>
        <v>0.22222222222222221</v>
      </c>
      <c r="J121" s="30">
        <f t="shared" si="115"/>
        <v>0.77777777777777779</v>
      </c>
      <c r="K121" s="130">
        <f t="shared" si="119"/>
        <v>3.6438946881664019E-2</v>
      </c>
      <c r="L121" s="205">
        <f>H121/H115</f>
        <v>2.6022304832713755E-2</v>
      </c>
      <c r="T121" s="5"/>
      <c r="U121" s="5"/>
      <c r="V121" s="6"/>
      <c r="Y121" s="13">
        <f t="shared" si="109"/>
        <v>18</v>
      </c>
      <c r="Z121" s="201">
        <f t="shared" si="116"/>
        <v>0.10931684064499206</v>
      </c>
      <c r="AA121" s="201">
        <f t="shared" si="117"/>
        <v>1.5616691520713148E-2</v>
      </c>
      <c r="AB121" s="163">
        <f t="shared" si="118"/>
        <v>0.12493353216570521</v>
      </c>
      <c r="AC121" s="66">
        <f t="shared" si="120"/>
        <v>6.0869068410467522</v>
      </c>
    </row>
    <row r="122" spans="1:29" x14ac:dyDescent="0.3">
      <c r="A122" s="106">
        <f t="shared" si="106"/>
        <v>27</v>
      </c>
      <c r="B122" s="16">
        <f t="shared" si="110"/>
        <v>235</v>
      </c>
      <c r="C122" s="58">
        <f t="shared" si="111"/>
        <v>18</v>
      </c>
      <c r="D122" s="37">
        <v>21</v>
      </c>
      <c r="E122" s="11">
        <f t="shared" si="107"/>
        <v>7</v>
      </c>
      <c r="F122" s="74">
        <f t="shared" si="112"/>
        <v>0</v>
      </c>
      <c r="G122" s="107">
        <f t="shared" si="113"/>
        <v>0</v>
      </c>
      <c r="H122" s="69">
        <f t="shared" si="108"/>
        <v>7</v>
      </c>
      <c r="I122" s="12">
        <f t="shared" si="114"/>
        <v>0</v>
      </c>
      <c r="J122" s="30">
        <f t="shared" si="115"/>
        <v>1</v>
      </c>
      <c r="K122" s="130">
        <f t="shared" si="119"/>
        <v>3.6438946881664019E-2</v>
      </c>
      <c r="L122" s="205">
        <f>H122/H115</f>
        <v>2.6022304832713755E-2</v>
      </c>
      <c r="T122" s="5"/>
      <c r="U122" s="5"/>
      <c r="V122" s="6"/>
      <c r="Y122" s="13">
        <f t="shared" si="109"/>
        <v>21</v>
      </c>
      <c r="Z122" s="201">
        <f t="shared" si="116"/>
        <v>0.10931684064499206</v>
      </c>
      <c r="AA122" s="201">
        <f t="shared" si="117"/>
        <v>0</v>
      </c>
      <c r="AB122" s="163">
        <f t="shared" si="118"/>
        <v>0.10931684064499206</v>
      </c>
      <c r="AC122" s="66">
        <f t="shared" si="120"/>
        <v>6.1962236816917446</v>
      </c>
    </row>
    <row r="123" spans="1:29" x14ac:dyDescent="0.3">
      <c r="A123" s="106">
        <f t="shared" si="106"/>
        <v>27</v>
      </c>
      <c r="B123" s="16">
        <f t="shared" si="110"/>
        <v>236</v>
      </c>
      <c r="C123" s="58">
        <f t="shared" si="111"/>
        <v>21</v>
      </c>
      <c r="D123" s="37">
        <v>24</v>
      </c>
      <c r="E123" s="11">
        <f t="shared" si="107"/>
        <v>7</v>
      </c>
      <c r="F123" s="74">
        <f t="shared" si="112"/>
        <v>1</v>
      </c>
      <c r="G123" s="107">
        <f t="shared" si="113"/>
        <v>0</v>
      </c>
      <c r="H123" s="69">
        <f t="shared" si="108"/>
        <v>6</v>
      </c>
      <c r="I123" s="12">
        <f t="shared" si="114"/>
        <v>0.14285714285714285</v>
      </c>
      <c r="J123" s="30">
        <f t="shared" si="115"/>
        <v>0.85714285714285721</v>
      </c>
      <c r="K123" s="130">
        <f t="shared" si="119"/>
        <v>3.1233383041426303E-2</v>
      </c>
      <c r="L123" s="205">
        <f>H123/H115</f>
        <v>2.2304832713754646E-2</v>
      </c>
      <c r="T123" s="5"/>
      <c r="U123" s="5"/>
      <c r="V123" s="6"/>
      <c r="Y123" s="13">
        <f t="shared" si="109"/>
        <v>24</v>
      </c>
      <c r="Z123" s="201">
        <f t="shared" si="116"/>
        <v>9.3700149124278903E-2</v>
      </c>
      <c r="AA123" s="201">
        <f t="shared" si="117"/>
        <v>7.8083457603565741E-3</v>
      </c>
      <c r="AB123" s="163">
        <f t="shared" si="118"/>
        <v>0.10150849488463548</v>
      </c>
      <c r="AC123" s="66">
        <f t="shared" si="120"/>
        <v>6.2977321765763801</v>
      </c>
    </row>
    <row r="124" spans="1:29" x14ac:dyDescent="0.3">
      <c r="A124" s="106">
        <f t="shared" si="106"/>
        <v>32</v>
      </c>
      <c r="B124" s="16">
        <f t="shared" si="110"/>
        <v>236</v>
      </c>
      <c r="C124" s="58">
        <f t="shared" si="111"/>
        <v>24</v>
      </c>
      <c r="D124" s="37">
        <v>27</v>
      </c>
      <c r="E124" s="11">
        <f t="shared" si="107"/>
        <v>6</v>
      </c>
      <c r="F124" s="74">
        <f t="shared" si="112"/>
        <v>0</v>
      </c>
      <c r="G124" s="107">
        <f t="shared" si="113"/>
        <v>5</v>
      </c>
      <c r="H124" s="69">
        <f t="shared" si="108"/>
        <v>1</v>
      </c>
      <c r="I124" s="12">
        <f t="shared" si="114"/>
        <v>0</v>
      </c>
      <c r="J124" s="30">
        <f t="shared" si="115"/>
        <v>1</v>
      </c>
      <c r="K124" s="130">
        <f t="shared" si="119"/>
        <v>3.1233383041426303E-2</v>
      </c>
      <c r="L124" s="205">
        <f>H124/H115</f>
        <v>3.7174721189591076E-3</v>
      </c>
      <c r="T124" s="5"/>
      <c r="U124" s="5"/>
      <c r="V124" s="6"/>
      <c r="Y124" s="13">
        <f t="shared" si="109"/>
        <v>27</v>
      </c>
      <c r="Z124" s="201">
        <f t="shared" si="116"/>
        <v>9.3700149124278903E-2</v>
      </c>
      <c r="AA124" s="201">
        <f t="shared" si="117"/>
        <v>0</v>
      </c>
      <c r="AB124" s="163">
        <f t="shared" si="118"/>
        <v>9.3700149124278903E-2</v>
      </c>
      <c r="AC124" s="66">
        <f t="shared" si="120"/>
        <v>6.3914323257006593</v>
      </c>
    </row>
    <row r="125" spans="1:29" x14ac:dyDescent="0.3">
      <c r="A125" s="106">
        <f t="shared" si="106"/>
        <v>33</v>
      </c>
      <c r="B125" s="16">
        <f t="shared" si="110"/>
        <v>236</v>
      </c>
      <c r="C125" s="58">
        <f t="shared" si="111"/>
        <v>27</v>
      </c>
      <c r="D125" s="37">
        <v>30</v>
      </c>
      <c r="E125" s="11">
        <f t="shared" si="107"/>
        <v>1</v>
      </c>
      <c r="F125" s="74">
        <f t="shared" si="112"/>
        <v>0</v>
      </c>
      <c r="G125" s="107">
        <f t="shared" si="113"/>
        <v>1</v>
      </c>
      <c r="H125" s="75">
        <f>H38</f>
        <v>0</v>
      </c>
      <c r="I125" s="12">
        <f t="shared" si="114"/>
        <v>0</v>
      </c>
      <c r="J125" s="30">
        <f t="shared" si="115"/>
        <v>1</v>
      </c>
      <c r="K125" s="130">
        <f t="shared" si="119"/>
        <v>3.1233383041426303E-2</v>
      </c>
      <c r="L125" s="205">
        <f>H125/H115</f>
        <v>0</v>
      </c>
      <c r="T125" s="5"/>
      <c r="U125" s="5"/>
      <c r="V125" s="6"/>
      <c r="Y125" s="13">
        <f t="shared" si="109"/>
        <v>30</v>
      </c>
      <c r="Z125" s="201">
        <f t="shared" si="116"/>
        <v>9.3700149124278903E-2</v>
      </c>
      <c r="AA125" s="201">
        <f t="shared" si="117"/>
        <v>0</v>
      </c>
      <c r="AB125" s="163">
        <f t="shared" si="118"/>
        <v>9.3700149124278903E-2</v>
      </c>
      <c r="AC125" s="66">
        <f t="shared" si="120"/>
        <v>6.4851324748249386</v>
      </c>
    </row>
    <row r="126" spans="1:29" x14ac:dyDescent="0.3">
      <c r="D126" s="16"/>
      <c r="E126" s="16"/>
      <c r="F126" s="17"/>
      <c r="G126" s="17"/>
      <c r="H126" s="16"/>
      <c r="I126" s="18"/>
      <c r="J126" s="19"/>
      <c r="K126" s="19"/>
      <c r="L126" s="19"/>
      <c r="M126" s="20"/>
      <c r="N126" s="20"/>
      <c r="O126" s="20"/>
      <c r="P126" s="20"/>
      <c r="Q126" s="19"/>
      <c r="AA126" s="2"/>
      <c r="AB126" s="2"/>
      <c r="AC126" s="2"/>
    </row>
    <row r="127" spans="1:29" x14ac:dyDescent="0.3">
      <c r="D127" s="21"/>
      <c r="E127" s="22" t="s">
        <v>3</v>
      </c>
      <c r="F127" s="38">
        <f>SUM(F116:F125)</f>
        <v>236</v>
      </c>
      <c r="G127" s="38">
        <f>SUM(G116:G125)</f>
        <v>33</v>
      </c>
      <c r="H127" s="38">
        <f>H125</f>
        <v>0</v>
      </c>
      <c r="I127" s="18"/>
      <c r="J127" s="19"/>
      <c r="K127" s="19"/>
      <c r="L127" s="19"/>
      <c r="M127" s="20"/>
      <c r="N127" s="20"/>
      <c r="O127" s="20"/>
      <c r="P127" s="25"/>
      <c r="Q127" s="19"/>
      <c r="W127" s="1"/>
      <c r="X127" s="1"/>
      <c r="AA127" s="2"/>
      <c r="AB127" s="2"/>
      <c r="AC127" s="2"/>
    </row>
    <row r="128" spans="1:29" x14ac:dyDescent="0.3">
      <c r="D128" s="21"/>
      <c r="E128" s="97"/>
      <c r="F128" s="252">
        <f>F127/E115</f>
        <v>0.87732342007434949</v>
      </c>
      <c r="G128" s="253">
        <f>G127/E115</f>
        <v>0.12267657992565056</v>
      </c>
      <c r="H128" s="254">
        <f>H127/E115</f>
        <v>0</v>
      </c>
      <c r="I128" s="18"/>
      <c r="K128" s="223" t="s">
        <v>105</v>
      </c>
      <c r="L128" s="224">
        <f>R132</f>
        <v>5.7314471243042675</v>
      </c>
      <c r="M128" s="18" t="s">
        <v>49</v>
      </c>
      <c r="N128" s="18"/>
      <c r="O128" s="225">
        <f>R134</f>
        <v>117.60899814471243</v>
      </c>
      <c r="P128" s="1" t="s">
        <v>106</v>
      </c>
      <c r="R128" s="226"/>
      <c r="S128" s="1"/>
      <c r="T128" s="219">
        <f>R135</f>
        <v>0.4372081715416819</v>
      </c>
      <c r="U128" s="1" t="s">
        <v>48</v>
      </c>
      <c r="V128" s="1"/>
      <c r="W128" s="1"/>
      <c r="X128" s="1"/>
      <c r="AA128" s="2"/>
      <c r="AB128" s="2"/>
      <c r="AC128" s="2"/>
    </row>
    <row r="129" spans="1:29" ht="13.5" thickBot="1" x14ac:dyDescent="0.35">
      <c r="A129" s="35"/>
      <c r="B129" s="35"/>
      <c r="C129" s="35"/>
      <c r="D129" s="91"/>
      <c r="E129" s="100"/>
      <c r="F129" s="92"/>
      <c r="G129" s="92"/>
      <c r="H129" s="101"/>
      <c r="I129" s="93"/>
      <c r="J129" s="18"/>
      <c r="K129" s="18"/>
      <c r="L129" s="18"/>
      <c r="M129" s="18"/>
      <c r="N129" s="18"/>
      <c r="O129" s="18"/>
      <c r="P129" s="18"/>
      <c r="Q129" s="18"/>
      <c r="R129" s="18"/>
      <c r="S129" s="18"/>
      <c r="T129" s="18"/>
      <c r="U129" s="1"/>
      <c r="V129" s="1"/>
      <c r="W129" s="1"/>
      <c r="X129" s="35"/>
      <c r="Y129" s="70"/>
      <c r="Z129" s="70"/>
      <c r="AA129" s="70"/>
      <c r="AB129" s="70"/>
      <c r="AC129" s="70"/>
    </row>
    <row r="130" spans="1:29" ht="13.5" x14ac:dyDescent="0.35">
      <c r="D130" s="91">
        <v>0</v>
      </c>
      <c r="E130" s="111" t="s">
        <v>45</v>
      </c>
      <c r="F130" s="202" t="s">
        <v>46</v>
      </c>
      <c r="G130" s="112" t="s">
        <v>56</v>
      </c>
      <c r="H130" s="93"/>
      <c r="K130" s="227" t="s">
        <v>52</v>
      </c>
      <c r="L130" s="228"/>
      <c r="M130" s="228"/>
      <c r="N130" s="228"/>
      <c r="O130" s="228"/>
      <c r="P130" s="228"/>
      <c r="Q130" s="229"/>
      <c r="R130" s="229"/>
      <c r="S130" s="230"/>
      <c r="T130" s="1"/>
      <c r="U130" s="1"/>
      <c r="V130" s="1"/>
      <c r="W130" s="1"/>
      <c r="X130" s="1"/>
      <c r="AA130" s="2"/>
      <c r="AB130" s="2"/>
      <c r="AC130" s="2"/>
    </row>
    <row r="131" spans="1:29" x14ac:dyDescent="0.3">
      <c r="D131" s="89">
        <v>3</v>
      </c>
      <c r="E131" s="94">
        <f t="shared" ref="E131" si="121">AVERAGE(H115:H116)</f>
        <v>232</v>
      </c>
      <c r="F131" s="94">
        <f>E131*(D131-D130)</f>
        <v>696</v>
      </c>
      <c r="G131" s="99">
        <f>F131/E115</f>
        <v>2.5873605947955389</v>
      </c>
      <c r="K131" s="231" t="s">
        <v>107</v>
      </c>
      <c r="L131" s="232">
        <f>K116</f>
        <v>0.7806691449814126</v>
      </c>
      <c r="M131" s="232">
        <f>K117</f>
        <v>0.47240491850157279</v>
      </c>
      <c r="N131" s="233">
        <f>L131-M131</f>
        <v>0.30826422647983981</v>
      </c>
      <c r="O131" s="210">
        <f>C122-C121</f>
        <v>3</v>
      </c>
      <c r="P131" s="234"/>
      <c r="Q131" s="234" t="s">
        <v>108</v>
      </c>
      <c r="R131" s="235">
        <f>D116</f>
        <v>3</v>
      </c>
      <c r="S131" s="236"/>
      <c r="T131" s="1"/>
      <c r="U131" s="1"/>
      <c r="V131" s="1"/>
      <c r="W131" s="1"/>
      <c r="X131" s="1"/>
      <c r="AA131" s="2"/>
      <c r="AB131" s="2"/>
      <c r="AC131" s="2"/>
    </row>
    <row r="132" spans="1:29" x14ac:dyDescent="0.3">
      <c r="D132" s="89">
        <v>6</v>
      </c>
      <c r="E132" s="94">
        <f>AVERAGE(H116:H117)</f>
        <v>152.5</v>
      </c>
      <c r="F132" s="94">
        <f t="shared" ref="F132:F140" si="122">E132*(D132-D131)</f>
        <v>457.5</v>
      </c>
      <c r="G132" s="99">
        <f>F132/E115</f>
        <v>1.7007434944237918</v>
      </c>
      <c r="H132" s="93"/>
      <c r="K132" s="237"/>
      <c r="L132" s="238">
        <f>L131</f>
        <v>0.7806691449814126</v>
      </c>
      <c r="M132" s="239">
        <v>0.5</v>
      </c>
      <c r="N132" s="233">
        <f>L132-M132</f>
        <v>0.2806691449814126</v>
      </c>
      <c r="O132" s="240">
        <f>N132*O131/N131</f>
        <v>2.7314471243042671</v>
      </c>
      <c r="P132" s="234"/>
      <c r="Q132" s="234" t="s">
        <v>101</v>
      </c>
      <c r="R132" s="208">
        <f>R131+O132</f>
        <v>5.7314471243042675</v>
      </c>
      <c r="S132" s="236" t="s">
        <v>109</v>
      </c>
      <c r="T132" s="1" t="s">
        <v>47</v>
      </c>
      <c r="U132" s="1"/>
      <c r="V132" s="1"/>
      <c r="W132" s="1"/>
      <c r="X132" s="1"/>
      <c r="AA132" s="2"/>
      <c r="AB132" s="2"/>
      <c r="AC132" s="2"/>
    </row>
    <row r="133" spans="1:29" x14ac:dyDescent="0.3">
      <c r="D133" s="37">
        <v>9</v>
      </c>
      <c r="E133" s="94">
        <f t="shared" ref="E133:E140" si="123">AVERAGE(H117:H118)</f>
        <v>71.5</v>
      </c>
      <c r="F133" s="94">
        <f t="shared" si="122"/>
        <v>214.5</v>
      </c>
      <c r="G133" s="99">
        <f>F133/E115</f>
        <v>0.79739776951672858</v>
      </c>
      <c r="H133" s="93"/>
      <c r="K133" s="237"/>
      <c r="L133" s="241"/>
      <c r="M133" s="241"/>
      <c r="N133" s="242"/>
      <c r="O133" s="243"/>
      <c r="P133" s="234"/>
      <c r="Q133" s="234"/>
      <c r="R133" s="234"/>
      <c r="S133" s="236"/>
      <c r="T133" s="1"/>
      <c r="U133" s="1"/>
      <c r="V133" s="1"/>
      <c r="W133" s="1"/>
      <c r="X133" s="1"/>
      <c r="AA133" s="2"/>
      <c r="AB133" s="2"/>
      <c r="AC133" s="2"/>
    </row>
    <row r="134" spans="1:29" x14ac:dyDescent="0.3">
      <c r="D134" s="37">
        <v>12</v>
      </c>
      <c r="E134" s="94">
        <f t="shared" si="123"/>
        <v>22.5</v>
      </c>
      <c r="F134" s="94">
        <f t="shared" si="122"/>
        <v>67.5</v>
      </c>
      <c r="G134" s="99">
        <f>F134/E115</f>
        <v>0.25092936802973975</v>
      </c>
      <c r="H134" s="93"/>
      <c r="K134" s="237" t="s">
        <v>110</v>
      </c>
      <c r="L134" s="244">
        <f>H116</f>
        <v>195</v>
      </c>
      <c r="M134" s="244">
        <f>H117</f>
        <v>110</v>
      </c>
      <c r="N134" s="245">
        <f>L134-M134</f>
        <v>85</v>
      </c>
      <c r="O134" s="210">
        <f>O131</f>
        <v>3</v>
      </c>
      <c r="P134" s="234"/>
      <c r="Q134" s="206" t="s">
        <v>102</v>
      </c>
      <c r="R134" s="246">
        <f>L134-N135</f>
        <v>117.60899814471243</v>
      </c>
      <c r="S134" s="247"/>
      <c r="T134" s="1"/>
      <c r="U134" s="1"/>
      <c r="V134" s="1"/>
      <c r="W134" s="1"/>
      <c r="X134" s="1"/>
      <c r="AA134" s="2"/>
      <c r="AB134" s="2"/>
      <c r="AC134" s="2"/>
    </row>
    <row r="135" spans="1:29" x14ac:dyDescent="0.3">
      <c r="D135" s="37">
        <v>15</v>
      </c>
      <c r="E135" s="94">
        <f t="shared" si="123"/>
        <v>10.5</v>
      </c>
      <c r="F135" s="94">
        <f t="shared" si="122"/>
        <v>31.5</v>
      </c>
      <c r="G135" s="99">
        <f>F135/E115</f>
        <v>0.1171003717472119</v>
      </c>
      <c r="H135" s="93"/>
      <c r="K135" s="237"/>
      <c r="L135" s="241"/>
      <c r="M135" s="241"/>
      <c r="N135" s="245">
        <f>N134*O135/O134</f>
        <v>77.39100185528757</v>
      </c>
      <c r="O135" s="240">
        <f>O132</f>
        <v>2.7314471243042671</v>
      </c>
      <c r="P135" s="234"/>
      <c r="Q135" s="206" t="s">
        <v>103</v>
      </c>
      <c r="R135" s="248">
        <f>R134/E116</f>
        <v>0.4372081715416819</v>
      </c>
      <c r="S135" s="236"/>
      <c r="T135" s="1"/>
      <c r="U135" s="1"/>
      <c r="V135" s="1"/>
      <c r="W135" s="1"/>
      <c r="X135" s="1"/>
      <c r="AA135" s="2"/>
      <c r="AB135" s="2"/>
      <c r="AC135" s="2"/>
    </row>
    <row r="136" spans="1:29" ht="13.5" thickBot="1" x14ac:dyDescent="0.35">
      <c r="D136" s="37">
        <v>18</v>
      </c>
      <c r="E136" s="94">
        <f t="shared" si="123"/>
        <v>8</v>
      </c>
      <c r="F136" s="94">
        <f t="shared" si="122"/>
        <v>24</v>
      </c>
      <c r="G136" s="99">
        <f>F136/E115</f>
        <v>8.9219330855018583E-2</v>
      </c>
      <c r="H136" s="93"/>
      <c r="K136" s="249"/>
      <c r="L136" s="250"/>
      <c r="M136" s="250"/>
      <c r="N136" s="250"/>
      <c r="O136" s="250"/>
      <c r="P136" s="250"/>
      <c r="Q136" s="250"/>
      <c r="R136" s="250"/>
      <c r="S136" s="251"/>
      <c r="T136" s="1"/>
      <c r="U136" s="1"/>
      <c r="V136" s="1"/>
      <c r="W136" s="1"/>
      <c r="X136" s="1"/>
      <c r="Y136" s="1"/>
    </row>
    <row r="137" spans="1:29" x14ac:dyDescent="0.3">
      <c r="D137" s="37">
        <v>21</v>
      </c>
      <c r="E137" s="94">
        <f t="shared" si="123"/>
        <v>7</v>
      </c>
      <c r="F137" s="94">
        <f t="shared" si="122"/>
        <v>21</v>
      </c>
      <c r="G137" s="99">
        <f>F137/E115</f>
        <v>7.8066914498141265E-2</v>
      </c>
      <c r="H137" s="93"/>
      <c r="L137" s="93"/>
      <c r="M137" s="93"/>
      <c r="N137" s="93"/>
      <c r="R137" s="1"/>
      <c r="S137" s="1"/>
      <c r="T137" s="1"/>
      <c r="U137" s="1"/>
      <c r="V137" s="1"/>
      <c r="W137" s="1"/>
      <c r="X137" s="1"/>
      <c r="Y137" s="1"/>
    </row>
    <row r="138" spans="1:29" x14ac:dyDescent="0.3">
      <c r="D138" s="37">
        <v>24</v>
      </c>
      <c r="E138" s="94">
        <f t="shared" si="123"/>
        <v>6.5</v>
      </c>
      <c r="F138" s="94">
        <f t="shared" si="122"/>
        <v>19.5</v>
      </c>
      <c r="G138" s="99">
        <f>F138/E115</f>
        <v>7.24907063197026E-2</v>
      </c>
      <c r="H138" s="93"/>
      <c r="L138" s="93"/>
      <c r="M138" s="93"/>
      <c r="N138" s="93"/>
      <c r="O138" s="93"/>
      <c r="P138" s="93"/>
      <c r="Q138" s="93"/>
      <c r="R138" s="1"/>
      <c r="S138" s="1"/>
      <c r="T138" s="1"/>
      <c r="U138" s="1"/>
      <c r="V138" s="1"/>
      <c r="W138" s="1"/>
      <c r="X138" s="1"/>
      <c r="Y138" s="1"/>
    </row>
    <row r="139" spans="1:29" x14ac:dyDescent="0.3">
      <c r="D139" s="37">
        <v>27</v>
      </c>
      <c r="E139" s="94">
        <f t="shared" si="123"/>
        <v>3.5</v>
      </c>
      <c r="F139" s="94">
        <f t="shared" si="122"/>
        <v>10.5</v>
      </c>
      <c r="G139" s="99">
        <f>F139/E115</f>
        <v>3.9033457249070633E-2</v>
      </c>
      <c r="H139" s="93"/>
      <c r="L139" s="93"/>
      <c r="M139" s="93"/>
      <c r="N139" s="93"/>
      <c r="O139" s="93"/>
      <c r="P139" s="93"/>
      <c r="Q139" s="93"/>
      <c r="R139" s="1"/>
      <c r="S139" s="1"/>
      <c r="T139" s="1"/>
      <c r="U139" s="1"/>
      <c r="V139" s="1"/>
      <c r="W139" s="1"/>
      <c r="X139" s="1"/>
      <c r="Y139" s="1"/>
    </row>
    <row r="140" spans="1:29" x14ac:dyDescent="0.3">
      <c r="D140" s="37">
        <v>30</v>
      </c>
      <c r="E140" s="94">
        <f t="shared" si="123"/>
        <v>0.5</v>
      </c>
      <c r="F140" s="94">
        <f t="shared" si="122"/>
        <v>1.5</v>
      </c>
      <c r="G140" s="99">
        <f>F140/E115</f>
        <v>5.5762081784386614E-3</v>
      </c>
      <c r="H140" s="93"/>
      <c r="L140" s="93"/>
      <c r="M140" s="93"/>
      <c r="N140" s="93"/>
      <c r="O140" s="93"/>
      <c r="P140" s="25"/>
      <c r="Q140" s="19"/>
      <c r="W140" s="1"/>
      <c r="X140" s="1"/>
      <c r="Y140" s="1"/>
    </row>
    <row r="141" spans="1:29" x14ac:dyDescent="0.3">
      <c r="D141" s="91"/>
      <c r="E141" s="35"/>
      <c r="F141" s="95">
        <f>SUM(F131:F140)</f>
        <v>1543.5</v>
      </c>
      <c r="G141" s="96">
        <f>SUM(G131:G140)</f>
        <v>5.7379182156133837</v>
      </c>
      <c r="H141" s="93" t="s">
        <v>104</v>
      </c>
      <c r="L141" s="93"/>
      <c r="M141" s="20"/>
      <c r="N141" s="20"/>
      <c r="O141" s="20"/>
      <c r="P141" s="25"/>
      <c r="Q141" s="19"/>
      <c r="W141" s="1"/>
      <c r="X141" s="1"/>
      <c r="Y141" s="1"/>
    </row>
    <row r="142" spans="1:29" x14ac:dyDescent="0.3">
      <c r="D142" s="91"/>
      <c r="E142" s="35"/>
      <c r="F142" s="92"/>
      <c r="G142" s="92"/>
      <c r="H142" s="35"/>
      <c r="I142" s="93"/>
      <c r="L142" s="93"/>
      <c r="M142" s="20"/>
      <c r="N142" s="20"/>
      <c r="O142" s="20"/>
      <c r="P142" s="25"/>
      <c r="Q142" s="25"/>
      <c r="R142" s="25"/>
      <c r="S142" s="25"/>
      <c r="T142" s="25"/>
      <c r="U142" s="25"/>
      <c r="V142" s="25"/>
      <c r="W142" s="25"/>
      <c r="X142" s="25"/>
      <c r="Y142" s="25"/>
      <c r="Z142" s="25"/>
      <c r="AA142" s="25"/>
      <c r="AB142" s="25"/>
      <c r="AC142" s="25"/>
    </row>
    <row r="143" spans="1:29" x14ac:dyDescent="0.3">
      <c r="D143" s="21"/>
      <c r="E143" s="97"/>
      <c r="F143" s="98"/>
      <c r="G143" s="92"/>
      <c r="H143" s="105"/>
      <c r="I143" s="18"/>
      <c r="J143" s="19"/>
      <c r="K143" s="19"/>
      <c r="L143" s="19"/>
      <c r="M143" s="20"/>
      <c r="N143" s="20"/>
      <c r="O143" s="20"/>
      <c r="P143" s="25"/>
      <c r="Q143" s="25"/>
      <c r="R143" s="25"/>
      <c r="S143" s="25"/>
      <c r="T143" s="25"/>
      <c r="U143" s="25"/>
      <c r="V143" s="25"/>
      <c r="W143" s="25"/>
      <c r="X143" s="25"/>
      <c r="Y143" s="25"/>
      <c r="Z143" s="25"/>
      <c r="AA143" s="25"/>
      <c r="AB143" s="25"/>
      <c r="AC143" s="25"/>
    </row>
    <row r="144" spans="1:29" x14ac:dyDescent="0.3">
      <c r="D144" s="21"/>
      <c r="E144" s="97"/>
      <c r="F144" s="98"/>
      <c r="G144" s="92"/>
      <c r="H144" s="23"/>
      <c r="I144" s="18"/>
      <c r="J144" s="19"/>
      <c r="K144" s="19"/>
      <c r="L144" s="19"/>
      <c r="M144" s="20"/>
      <c r="N144" s="20"/>
      <c r="O144" s="20"/>
      <c r="P144" s="25"/>
      <c r="Q144" s="25"/>
      <c r="R144" s="25"/>
      <c r="S144" s="25"/>
      <c r="T144" s="25"/>
      <c r="U144" s="25"/>
      <c r="V144" s="25"/>
      <c r="W144" s="25"/>
      <c r="X144" s="25"/>
      <c r="Y144" s="25"/>
      <c r="Z144" s="25"/>
      <c r="AA144" s="25"/>
      <c r="AB144" s="25"/>
      <c r="AC144" s="25"/>
    </row>
    <row r="146" spans="1:29" x14ac:dyDescent="0.3">
      <c r="A146" s="3" t="s">
        <v>51</v>
      </c>
      <c r="C146" s="3"/>
      <c r="E146" s="7"/>
      <c r="F146" s="4"/>
      <c r="T146" s="5"/>
      <c r="U146" s="5"/>
      <c r="V146" s="6"/>
      <c r="Y146" s="3" t="s">
        <v>63</v>
      </c>
      <c r="Z146" s="3"/>
      <c r="AA146" s="3"/>
      <c r="AB146" s="3"/>
      <c r="AC146" s="3"/>
    </row>
    <row r="147" spans="1:29" ht="54" x14ac:dyDescent="0.3">
      <c r="A147" s="79" t="s">
        <v>54</v>
      </c>
      <c r="B147" s="79" t="s">
        <v>55</v>
      </c>
      <c r="C147" s="8" t="s">
        <v>34</v>
      </c>
      <c r="D147" s="8" t="s">
        <v>33</v>
      </c>
      <c r="E147" s="8" t="s">
        <v>18</v>
      </c>
      <c r="F147" s="29" t="s">
        <v>19</v>
      </c>
      <c r="G147" s="29" t="s">
        <v>21</v>
      </c>
      <c r="H147" s="68" t="s">
        <v>20</v>
      </c>
      <c r="I147" s="9" t="s">
        <v>12</v>
      </c>
      <c r="J147" s="9" t="s">
        <v>0</v>
      </c>
      <c r="K147" s="128" t="s">
        <v>82</v>
      </c>
      <c r="L147" s="203" t="s">
        <v>98</v>
      </c>
      <c r="O147" s="200" t="s">
        <v>99</v>
      </c>
      <c r="P147" s="204" t="s">
        <v>100</v>
      </c>
      <c r="T147" s="5"/>
      <c r="U147" s="5"/>
      <c r="V147" s="6"/>
      <c r="Y147" s="8" t="s">
        <v>33</v>
      </c>
      <c r="Z147" s="157" t="s">
        <v>27</v>
      </c>
      <c r="AA147" s="157" t="s">
        <v>28</v>
      </c>
      <c r="AB147" s="157" t="s">
        <v>29</v>
      </c>
      <c r="AC147" s="29" t="s">
        <v>30</v>
      </c>
    </row>
    <row r="148" spans="1:29" x14ac:dyDescent="0.3">
      <c r="A148" s="106">
        <f t="shared" ref="A148:A158" si="124">A84+A115</f>
        <v>0</v>
      </c>
      <c r="B148" s="34">
        <f>F148</f>
        <v>0</v>
      </c>
      <c r="D148" s="8">
        <v>0</v>
      </c>
      <c r="E148" s="8">
        <f t="shared" ref="E148:E158" si="125">E84+E115</f>
        <v>537</v>
      </c>
      <c r="F148" s="8">
        <v>0</v>
      </c>
      <c r="G148" s="68">
        <v>0</v>
      </c>
      <c r="H148" s="69">
        <f>E149</f>
        <v>537</v>
      </c>
      <c r="I148" s="28">
        <f>F148/E148</f>
        <v>0</v>
      </c>
      <c r="J148" s="30">
        <f>1-I148</f>
        <v>1</v>
      </c>
      <c r="K148" s="129">
        <f>J148</f>
        <v>1</v>
      </c>
      <c r="L148" s="205">
        <f>H148/H148</f>
        <v>1</v>
      </c>
      <c r="N148" s="206" t="s">
        <v>101</v>
      </c>
      <c r="O148" s="207">
        <v>5.59167654028436</v>
      </c>
      <c r="P148" s="208">
        <v>5.1994382022471912</v>
      </c>
      <c r="T148" s="5"/>
      <c r="U148" s="5"/>
      <c r="V148" s="6"/>
      <c r="Y148" s="65"/>
      <c r="Z148" s="166"/>
      <c r="AA148" s="166"/>
      <c r="AB148" s="166"/>
      <c r="AC148" s="65"/>
    </row>
    <row r="149" spans="1:29" x14ac:dyDescent="0.3">
      <c r="A149" s="106">
        <f t="shared" si="124"/>
        <v>23</v>
      </c>
      <c r="B149" s="16">
        <f>B148+F149</f>
        <v>115</v>
      </c>
      <c r="C149" s="58">
        <f>D148</f>
        <v>0</v>
      </c>
      <c r="D149" s="89">
        <v>3</v>
      </c>
      <c r="E149" s="11">
        <f t="shared" si="125"/>
        <v>537</v>
      </c>
      <c r="F149" s="74">
        <f t="shared" ref="F149:F158" si="126">E149-H149-G149</f>
        <v>115</v>
      </c>
      <c r="G149" s="107">
        <f>A149-A148</f>
        <v>23</v>
      </c>
      <c r="H149" s="90">
        <f t="shared" ref="H149:H157" si="127">E150</f>
        <v>399</v>
      </c>
      <c r="I149" s="12">
        <f>F149/E149</f>
        <v>0.21415270018621974</v>
      </c>
      <c r="J149" s="30">
        <f>1-I149</f>
        <v>0.78584729981378021</v>
      </c>
      <c r="K149" s="131">
        <f>J149*K148</f>
        <v>0.78584729981378021</v>
      </c>
      <c r="L149" s="205">
        <f>H149/H148</f>
        <v>0.74301675977653636</v>
      </c>
      <c r="N149" s="206"/>
      <c r="O149" s="209"/>
      <c r="P149" s="210"/>
      <c r="T149" s="5"/>
      <c r="U149" s="5"/>
      <c r="V149" s="6"/>
      <c r="X149" s="15"/>
      <c r="Y149" s="13">
        <f t="shared" ref="Y149:Y158" si="128">D149</f>
        <v>3</v>
      </c>
      <c r="Z149" s="201">
        <f>K149*(D149-D148)</f>
        <v>2.3575418994413404</v>
      </c>
      <c r="AA149" s="201">
        <f>(K148-K149)*(D149-D148)/2</f>
        <v>0.32122905027932969</v>
      </c>
      <c r="AB149" s="163">
        <f>SUM(Z149:AA149)</f>
        <v>2.6787709497206702</v>
      </c>
      <c r="AC149" s="66">
        <f>AB149</f>
        <v>2.6787709497206702</v>
      </c>
    </row>
    <row r="150" spans="1:29" x14ac:dyDescent="0.3">
      <c r="A150" s="106">
        <f t="shared" si="124"/>
        <v>33</v>
      </c>
      <c r="B150" s="16">
        <f t="shared" ref="B150:B158" si="129">B149+F150</f>
        <v>283</v>
      </c>
      <c r="C150" s="58">
        <f t="shared" ref="C150:C158" si="130">D149</f>
        <v>3</v>
      </c>
      <c r="D150" s="89">
        <v>6</v>
      </c>
      <c r="E150" s="11">
        <f t="shared" si="125"/>
        <v>399</v>
      </c>
      <c r="F150" s="74">
        <f t="shared" si="126"/>
        <v>168</v>
      </c>
      <c r="G150" s="107">
        <f t="shared" ref="G150:G158" si="131">A150-A149</f>
        <v>10</v>
      </c>
      <c r="H150" s="90">
        <f t="shared" si="127"/>
        <v>221</v>
      </c>
      <c r="I150" s="12">
        <f t="shared" ref="I150:I158" si="132">F150/E150</f>
        <v>0.42105263157894735</v>
      </c>
      <c r="J150" s="30">
        <f t="shared" ref="J150:J158" si="133">1-I150</f>
        <v>0.57894736842105265</v>
      </c>
      <c r="K150" s="131">
        <f>J150*K149</f>
        <v>0.45496422620797805</v>
      </c>
      <c r="L150" s="205">
        <f>H150/H148</f>
        <v>0.41154562383612664</v>
      </c>
      <c r="N150" s="206" t="s">
        <v>102</v>
      </c>
      <c r="O150" s="211">
        <v>245.22719194312796</v>
      </c>
      <c r="P150" s="212">
        <v>268.5</v>
      </c>
      <c r="T150" s="5"/>
      <c r="U150" s="5"/>
      <c r="V150" s="6"/>
      <c r="Y150" s="13">
        <f t="shared" si="128"/>
        <v>6</v>
      </c>
      <c r="Z150" s="201">
        <f t="shared" ref="Z150:Z158" si="134">K150*(D150-D149)</f>
        <v>1.3648926786239342</v>
      </c>
      <c r="AA150" s="201">
        <f t="shared" ref="AA150:AA158" si="135">(K149-K150)*(D150-D149)/2</f>
        <v>0.49632461040870324</v>
      </c>
      <c r="AB150" s="163">
        <f t="shared" ref="AB150:AB158" si="136">SUM(Z150:AA150)</f>
        <v>1.8612172890326373</v>
      </c>
      <c r="AC150" s="66">
        <f>AB150+AC149</f>
        <v>4.5399882387533079</v>
      </c>
    </row>
    <row r="151" spans="1:29" x14ac:dyDescent="0.3">
      <c r="A151" s="106">
        <f t="shared" si="124"/>
        <v>37</v>
      </c>
      <c r="B151" s="16">
        <f t="shared" si="129"/>
        <v>413</v>
      </c>
      <c r="C151" s="58">
        <f t="shared" si="130"/>
        <v>6</v>
      </c>
      <c r="D151" s="37">
        <v>9</v>
      </c>
      <c r="E151" s="11">
        <f t="shared" si="125"/>
        <v>221</v>
      </c>
      <c r="F151" s="74">
        <f t="shared" si="126"/>
        <v>130</v>
      </c>
      <c r="G151" s="107">
        <f t="shared" si="131"/>
        <v>4</v>
      </c>
      <c r="H151" s="69">
        <f t="shared" si="127"/>
        <v>87</v>
      </c>
      <c r="I151" s="12">
        <f t="shared" si="132"/>
        <v>0.58823529411764708</v>
      </c>
      <c r="J151" s="30">
        <f t="shared" si="133"/>
        <v>0.41176470588235292</v>
      </c>
      <c r="K151" s="130">
        <f t="shared" ref="K151:K158" si="137">J151*K150</f>
        <v>0.18733821079152035</v>
      </c>
      <c r="L151" s="205">
        <f>H151/H148</f>
        <v>0.16201117318435754</v>
      </c>
      <c r="N151" s="206" t="s">
        <v>103</v>
      </c>
      <c r="O151" s="213">
        <v>0.45666143751048038</v>
      </c>
      <c r="P151" s="214">
        <v>0.5</v>
      </c>
      <c r="T151" s="5"/>
      <c r="U151" s="5"/>
      <c r="V151" s="6"/>
      <c r="Y151" s="13">
        <f t="shared" si="128"/>
        <v>9</v>
      </c>
      <c r="Z151" s="201">
        <f t="shared" si="134"/>
        <v>0.56201463237456106</v>
      </c>
      <c r="AA151" s="201">
        <f t="shared" si="135"/>
        <v>0.40143902312468654</v>
      </c>
      <c r="AB151" s="163">
        <f t="shared" si="136"/>
        <v>0.96345365549924766</v>
      </c>
      <c r="AC151" s="66">
        <f t="shared" ref="AC151:AC158" si="138">AB151+AC150</f>
        <v>5.5034418942525551</v>
      </c>
    </row>
    <row r="152" spans="1:29" x14ac:dyDescent="0.3">
      <c r="A152" s="106">
        <f t="shared" si="124"/>
        <v>38</v>
      </c>
      <c r="B152" s="16">
        <f t="shared" si="129"/>
        <v>445</v>
      </c>
      <c r="C152" s="58">
        <f t="shared" si="130"/>
        <v>9</v>
      </c>
      <c r="D152" s="37">
        <v>12</v>
      </c>
      <c r="E152" s="11">
        <f t="shared" si="125"/>
        <v>87</v>
      </c>
      <c r="F152" s="74">
        <f t="shared" si="126"/>
        <v>32</v>
      </c>
      <c r="G152" s="107">
        <f t="shared" si="131"/>
        <v>1</v>
      </c>
      <c r="H152" s="69">
        <f t="shared" si="127"/>
        <v>54</v>
      </c>
      <c r="I152" s="12">
        <f t="shared" si="132"/>
        <v>0.36781609195402298</v>
      </c>
      <c r="J152" s="30">
        <f t="shared" si="133"/>
        <v>0.63218390804597702</v>
      </c>
      <c r="K152" s="130">
        <f t="shared" si="137"/>
        <v>0.11843220222452436</v>
      </c>
      <c r="L152" s="205">
        <f>H152/H148</f>
        <v>0.1005586592178771</v>
      </c>
      <c r="T152" s="5"/>
      <c r="U152" s="5"/>
      <c r="V152" s="6"/>
      <c r="Y152" s="13">
        <f t="shared" si="128"/>
        <v>12</v>
      </c>
      <c r="Z152" s="201">
        <f t="shared" si="134"/>
        <v>0.3552966066735731</v>
      </c>
      <c r="AA152" s="201">
        <f t="shared" si="135"/>
        <v>0.10335901285049399</v>
      </c>
      <c r="AB152" s="163">
        <f t="shared" si="136"/>
        <v>0.45865561952406708</v>
      </c>
      <c r="AC152" s="66">
        <f t="shared" si="138"/>
        <v>5.9620975137766221</v>
      </c>
    </row>
    <row r="153" spans="1:29" x14ac:dyDescent="0.3">
      <c r="A153" s="106">
        <f t="shared" si="124"/>
        <v>40</v>
      </c>
      <c r="B153" s="16">
        <f t="shared" si="129"/>
        <v>452</v>
      </c>
      <c r="C153" s="58">
        <f t="shared" si="130"/>
        <v>12</v>
      </c>
      <c r="D153" s="37">
        <v>15</v>
      </c>
      <c r="E153" s="11">
        <f t="shared" si="125"/>
        <v>54</v>
      </c>
      <c r="F153" s="74">
        <f t="shared" si="126"/>
        <v>7</v>
      </c>
      <c r="G153" s="107">
        <f t="shared" si="131"/>
        <v>2</v>
      </c>
      <c r="H153" s="69">
        <f t="shared" si="127"/>
        <v>45</v>
      </c>
      <c r="I153" s="103">
        <f t="shared" si="132"/>
        <v>0.12962962962962962</v>
      </c>
      <c r="J153" s="104">
        <f t="shared" si="133"/>
        <v>0.87037037037037035</v>
      </c>
      <c r="K153" s="132">
        <f t="shared" si="137"/>
        <v>0.10307987971393787</v>
      </c>
      <c r="L153" s="205">
        <f>H153/H148</f>
        <v>8.3798882681564241E-2</v>
      </c>
      <c r="T153" s="5"/>
      <c r="U153" s="5"/>
      <c r="V153" s="6"/>
      <c r="Y153" s="13">
        <f t="shared" si="128"/>
        <v>15</v>
      </c>
      <c r="Z153" s="201">
        <f t="shared" si="134"/>
        <v>0.30923963914181363</v>
      </c>
      <c r="AA153" s="201">
        <f t="shared" si="135"/>
        <v>2.3028483765879737E-2</v>
      </c>
      <c r="AB153" s="163">
        <f t="shared" si="136"/>
        <v>0.33226812290769336</v>
      </c>
      <c r="AC153" s="66">
        <f t="shared" si="138"/>
        <v>6.294365636684315</v>
      </c>
    </row>
    <row r="154" spans="1:29" x14ac:dyDescent="0.3">
      <c r="A154" s="106">
        <f t="shared" si="124"/>
        <v>41</v>
      </c>
      <c r="B154" s="16">
        <f t="shared" si="129"/>
        <v>459</v>
      </c>
      <c r="C154" s="58">
        <f t="shared" si="130"/>
        <v>15</v>
      </c>
      <c r="D154" s="37">
        <v>18</v>
      </c>
      <c r="E154" s="11">
        <f t="shared" si="125"/>
        <v>45</v>
      </c>
      <c r="F154" s="74">
        <f t="shared" si="126"/>
        <v>7</v>
      </c>
      <c r="G154" s="107">
        <f t="shared" si="131"/>
        <v>1</v>
      </c>
      <c r="H154" s="69">
        <f t="shared" si="127"/>
        <v>37</v>
      </c>
      <c r="I154" s="103">
        <f t="shared" si="132"/>
        <v>0.15555555555555556</v>
      </c>
      <c r="J154" s="104">
        <f t="shared" si="133"/>
        <v>0.84444444444444444</v>
      </c>
      <c r="K154" s="132">
        <f t="shared" si="137"/>
        <v>8.7045231758436425E-2</v>
      </c>
      <c r="L154" s="205">
        <f>H154/H148</f>
        <v>6.8901303538175043E-2</v>
      </c>
      <c r="T154" s="5"/>
      <c r="U154" s="5"/>
      <c r="V154" s="6"/>
      <c r="Y154" s="13">
        <f t="shared" si="128"/>
        <v>18</v>
      </c>
      <c r="Z154" s="201">
        <f t="shared" si="134"/>
        <v>0.26113569527530928</v>
      </c>
      <c r="AA154" s="201">
        <f t="shared" si="135"/>
        <v>2.4051971933252161E-2</v>
      </c>
      <c r="AB154" s="163">
        <f t="shared" si="136"/>
        <v>0.28518766720856142</v>
      </c>
      <c r="AC154" s="66">
        <f t="shared" si="138"/>
        <v>6.5795533038928768</v>
      </c>
    </row>
    <row r="155" spans="1:29" x14ac:dyDescent="0.3">
      <c r="A155" s="106">
        <f t="shared" si="124"/>
        <v>42</v>
      </c>
      <c r="B155" s="16">
        <f t="shared" si="129"/>
        <v>462</v>
      </c>
      <c r="C155" s="58">
        <f t="shared" si="130"/>
        <v>18</v>
      </c>
      <c r="D155" s="37">
        <v>21</v>
      </c>
      <c r="E155" s="11">
        <f t="shared" si="125"/>
        <v>37</v>
      </c>
      <c r="F155" s="74">
        <f t="shared" si="126"/>
        <v>3</v>
      </c>
      <c r="G155" s="107">
        <f t="shared" si="131"/>
        <v>1</v>
      </c>
      <c r="H155" s="69">
        <f t="shared" si="127"/>
        <v>33</v>
      </c>
      <c r="I155" s="12">
        <f t="shared" si="132"/>
        <v>8.1081081081081086E-2</v>
      </c>
      <c r="J155" s="30">
        <f t="shared" si="133"/>
        <v>0.91891891891891886</v>
      </c>
      <c r="K155" s="130">
        <f t="shared" si="137"/>
        <v>7.9987510264509148E-2</v>
      </c>
      <c r="L155" s="205">
        <f>H155/H148</f>
        <v>6.1452513966480445E-2</v>
      </c>
      <c r="T155" s="5"/>
      <c r="U155" s="5"/>
      <c r="V155" s="6"/>
      <c r="Y155" s="13">
        <f t="shared" si="128"/>
        <v>21</v>
      </c>
      <c r="Z155" s="201">
        <f t="shared" si="134"/>
        <v>0.23996253079352745</v>
      </c>
      <c r="AA155" s="201">
        <f t="shared" si="135"/>
        <v>1.0586582240890915E-2</v>
      </c>
      <c r="AB155" s="163">
        <f t="shared" si="136"/>
        <v>0.25054911303441835</v>
      </c>
      <c r="AC155" s="66">
        <f t="shared" si="138"/>
        <v>6.8301024169272955</v>
      </c>
    </row>
    <row r="156" spans="1:29" x14ac:dyDescent="0.3">
      <c r="A156" s="106">
        <f t="shared" si="124"/>
        <v>50</v>
      </c>
      <c r="B156" s="16">
        <f t="shared" si="129"/>
        <v>463</v>
      </c>
      <c r="C156" s="58">
        <f t="shared" si="130"/>
        <v>21</v>
      </c>
      <c r="D156" s="37">
        <v>24</v>
      </c>
      <c r="E156" s="11">
        <f t="shared" si="125"/>
        <v>33</v>
      </c>
      <c r="F156" s="74">
        <f t="shared" si="126"/>
        <v>1</v>
      </c>
      <c r="G156" s="107">
        <f t="shared" si="131"/>
        <v>8</v>
      </c>
      <c r="H156" s="69">
        <f t="shared" si="127"/>
        <v>24</v>
      </c>
      <c r="I156" s="12">
        <f t="shared" si="132"/>
        <v>3.0303030303030304E-2</v>
      </c>
      <c r="J156" s="30">
        <f t="shared" si="133"/>
        <v>0.96969696969696972</v>
      </c>
      <c r="K156" s="130">
        <f t="shared" si="137"/>
        <v>7.7563646317099777E-2</v>
      </c>
      <c r="L156" s="205">
        <f>H156/H148</f>
        <v>4.4692737430167599E-2</v>
      </c>
      <c r="T156" s="5"/>
      <c r="U156" s="5"/>
      <c r="V156" s="6"/>
      <c r="Y156" s="13">
        <f t="shared" si="128"/>
        <v>24</v>
      </c>
      <c r="Z156" s="201">
        <f t="shared" si="134"/>
        <v>0.23269093895129933</v>
      </c>
      <c r="AA156" s="201">
        <f t="shared" si="135"/>
        <v>3.6357959211140572E-3</v>
      </c>
      <c r="AB156" s="163">
        <f t="shared" si="136"/>
        <v>0.2363267348724134</v>
      </c>
      <c r="AC156" s="66">
        <f t="shared" si="138"/>
        <v>7.0664291517997091</v>
      </c>
    </row>
    <row r="157" spans="1:29" x14ac:dyDescent="0.3">
      <c r="A157" s="106">
        <f t="shared" si="124"/>
        <v>66</v>
      </c>
      <c r="B157" s="16">
        <f t="shared" si="129"/>
        <v>465</v>
      </c>
      <c r="C157" s="58">
        <f t="shared" si="130"/>
        <v>24</v>
      </c>
      <c r="D157" s="37">
        <v>27</v>
      </c>
      <c r="E157" s="11">
        <f t="shared" si="125"/>
        <v>24</v>
      </c>
      <c r="F157" s="74">
        <f t="shared" si="126"/>
        <v>2</v>
      </c>
      <c r="G157" s="107">
        <f t="shared" si="131"/>
        <v>16</v>
      </c>
      <c r="H157" s="69">
        <f t="shared" si="127"/>
        <v>6</v>
      </c>
      <c r="I157" s="12">
        <f t="shared" si="132"/>
        <v>8.3333333333333329E-2</v>
      </c>
      <c r="J157" s="30">
        <f t="shared" si="133"/>
        <v>0.91666666666666663</v>
      </c>
      <c r="K157" s="130">
        <f t="shared" si="137"/>
        <v>7.1100009124008129E-2</v>
      </c>
      <c r="L157" s="205">
        <f>H157/H148</f>
        <v>1.11731843575419E-2</v>
      </c>
      <c r="T157" s="5"/>
      <c r="U157" s="5"/>
      <c r="V157" s="6"/>
      <c r="Y157" s="13">
        <f t="shared" si="128"/>
        <v>27</v>
      </c>
      <c r="Z157" s="201">
        <f t="shared" si="134"/>
        <v>0.21330002737202439</v>
      </c>
      <c r="AA157" s="201">
        <f t="shared" si="135"/>
        <v>9.6954557896374721E-3</v>
      </c>
      <c r="AB157" s="163">
        <f t="shared" si="136"/>
        <v>0.22299548316166184</v>
      </c>
      <c r="AC157" s="66">
        <f t="shared" si="138"/>
        <v>7.2894246349613709</v>
      </c>
    </row>
    <row r="158" spans="1:29" x14ac:dyDescent="0.3">
      <c r="A158" s="106">
        <f t="shared" si="124"/>
        <v>71</v>
      </c>
      <c r="B158" s="16">
        <f t="shared" si="129"/>
        <v>465</v>
      </c>
      <c r="C158" s="58">
        <f t="shared" si="130"/>
        <v>27</v>
      </c>
      <c r="D158" s="37">
        <v>30</v>
      </c>
      <c r="E158" s="11">
        <f t="shared" si="125"/>
        <v>6</v>
      </c>
      <c r="F158" s="74">
        <f t="shared" si="126"/>
        <v>0</v>
      </c>
      <c r="G158" s="107">
        <f t="shared" si="131"/>
        <v>5</v>
      </c>
      <c r="H158" s="75">
        <f>H94+H125</f>
        <v>1</v>
      </c>
      <c r="I158" s="12">
        <f t="shared" si="132"/>
        <v>0</v>
      </c>
      <c r="J158" s="30">
        <f t="shared" si="133"/>
        <v>1</v>
      </c>
      <c r="K158" s="130">
        <f t="shared" si="137"/>
        <v>7.1100009124008129E-2</v>
      </c>
      <c r="L158" s="205">
        <f>H158/H148</f>
        <v>1.8621973929236499E-3</v>
      </c>
      <c r="T158" s="5"/>
      <c r="U158" s="5"/>
      <c r="V158" s="6"/>
      <c r="Y158" s="13">
        <f t="shared" si="128"/>
        <v>30</v>
      </c>
      <c r="Z158" s="201">
        <f t="shared" si="134"/>
        <v>0.21330002737202439</v>
      </c>
      <c r="AA158" s="201">
        <f t="shared" si="135"/>
        <v>0</v>
      </c>
      <c r="AB158" s="163">
        <f t="shared" si="136"/>
        <v>0.21330002737202439</v>
      </c>
      <c r="AC158" s="66">
        <f t="shared" si="138"/>
        <v>7.502724662333395</v>
      </c>
    </row>
    <row r="159" spans="1:29" x14ac:dyDescent="0.3">
      <c r="D159" s="16"/>
      <c r="E159" s="16"/>
      <c r="F159" s="17"/>
      <c r="G159" s="17"/>
      <c r="H159" s="16"/>
      <c r="I159" s="18"/>
      <c r="J159" s="19"/>
      <c r="K159" s="19"/>
      <c r="L159" s="19"/>
      <c r="M159" s="20"/>
      <c r="N159" s="20"/>
      <c r="O159" s="20"/>
      <c r="P159" s="20"/>
      <c r="Q159" s="19"/>
    </row>
    <row r="160" spans="1:29" x14ac:dyDescent="0.3">
      <c r="D160" s="21"/>
      <c r="E160" s="22" t="s">
        <v>3</v>
      </c>
      <c r="F160" s="38">
        <f>SUM(F149:F158)</f>
        <v>465</v>
      </c>
      <c r="G160" s="38">
        <f>SUM(G149:G158)</f>
        <v>71</v>
      </c>
      <c r="H160" s="38">
        <f>H158</f>
        <v>1</v>
      </c>
      <c r="I160" s="18"/>
      <c r="J160" s="19"/>
      <c r="K160" s="19"/>
      <c r="L160" s="19"/>
      <c r="M160" s="19"/>
      <c r="N160" s="19"/>
      <c r="O160" s="20"/>
      <c r="P160" s="20"/>
      <c r="Q160" s="19"/>
    </row>
    <row r="161" spans="1:24" x14ac:dyDescent="0.3">
      <c r="D161" s="21"/>
      <c r="F161" s="252">
        <f>F160/E148</f>
        <v>0.86592178770949724</v>
      </c>
      <c r="G161" s="253">
        <f>G160/E148</f>
        <v>0.13221601489757914</v>
      </c>
      <c r="H161" s="254">
        <f>H160/E148</f>
        <v>1.8621973929236499E-3</v>
      </c>
      <c r="I161" s="18"/>
      <c r="K161" s="223" t="s">
        <v>105</v>
      </c>
      <c r="L161" s="224">
        <f>R165</f>
        <v>5.59167654028436</v>
      </c>
      <c r="M161" s="18" t="s">
        <v>49</v>
      </c>
      <c r="N161" s="18"/>
      <c r="O161" s="225">
        <f>R167</f>
        <v>245.22719194312796</v>
      </c>
      <c r="P161" s="1" t="s">
        <v>106</v>
      </c>
      <c r="R161" s="226"/>
      <c r="S161" s="1"/>
      <c r="T161" s="219">
        <f>R168</f>
        <v>0.45666143751048038</v>
      </c>
      <c r="U161" s="1" t="s">
        <v>48</v>
      </c>
      <c r="V161" s="1"/>
      <c r="W161" s="1"/>
    </row>
    <row r="162" spans="1:24" ht="13.5" thickBot="1" x14ac:dyDescent="0.35">
      <c r="D162" s="21"/>
      <c r="I162" s="18"/>
      <c r="J162" s="18"/>
      <c r="K162" s="18"/>
      <c r="L162" s="18"/>
      <c r="M162" s="18"/>
      <c r="N162" s="18"/>
      <c r="O162" s="18"/>
      <c r="P162" s="18"/>
      <c r="Q162" s="18"/>
      <c r="R162" s="18"/>
      <c r="S162" s="18"/>
      <c r="T162" s="18"/>
      <c r="U162" s="1"/>
      <c r="V162" s="1"/>
      <c r="W162" s="1"/>
    </row>
    <row r="163" spans="1:24" ht="13.5" x14ac:dyDescent="0.35">
      <c r="A163" s="35"/>
      <c r="B163" s="35"/>
      <c r="C163" s="35"/>
      <c r="D163" s="91">
        <v>0</v>
      </c>
      <c r="E163" s="111" t="s">
        <v>45</v>
      </c>
      <c r="F163" s="202" t="s">
        <v>46</v>
      </c>
      <c r="G163" s="112" t="s">
        <v>56</v>
      </c>
      <c r="H163" s="93"/>
      <c r="I163" s="35"/>
      <c r="K163" s="227" t="s">
        <v>52</v>
      </c>
      <c r="L163" s="228"/>
      <c r="M163" s="228"/>
      <c r="N163" s="228"/>
      <c r="O163" s="228"/>
      <c r="P163" s="228"/>
      <c r="Q163" s="229"/>
      <c r="R163" s="229"/>
      <c r="S163" s="230"/>
      <c r="T163" s="1"/>
      <c r="U163" s="1"/>
      <c r="V163" s="1"/>
      <c r="W163" s="1"/>
      <c r="X163" s="70"/>
    </row>
    <row r="164" spans="1:24" x14ac:dyDescent="0.3">
      <c r="A164" s="35"/>
      <c r="B164" s="35"/>
      <c r="C164" s="35"/>
      <c r="D164" s="89">
        <v>3</v>
      </c>
      <c r="E164" s="94">
        <f t="shared" ref="E164" si="139">AVERAGE(H148:H149)</f>
        <v>468</v>
      </c>
      <c r="F164" s="94">
        <f>E164*(D164-D163)</f>
        <v>1404</v>
      </c>
      <c r="G164" s="99">
        <f>F164/E148</f>
        <v>2.6145251396648046</v>
      </c>
      <c r="H164" s="35"/>
      <c r="I164" s="35"/>
      <c r="K164" s="231" t="s">
        <v>107</v>
      </c>
      <c r="L164" s="232">
        <f>K149</f>
        <v>0.78584729981378021</v>
      </c>
      <c r="M164" s="232">
        <f>K150</f>
        <v>0.45496422620797805</v>
      </c>
      <c r="N164" s="233">
        <f>L164-M164</f>
        <v>0.33088307360580216</v>
      </c>
      <c r="O164" s="210">
        <f>C155-C154</f>
        <v>3</v>
      </c>
      <c r="P164" s="234"/>
      <c r="Q164" s="234" t="s">
        <v>108</v>
      </c>
      <c r="R164" s="235">
        <f>D149</f>
        <v>3</v>
      </c>
      <c r="S164" s="236"/>
      <c r="T164" s="1"/>
      <c r="U164" s="1"/>
      <c r="V164" s="1"/>
      <c r="W164" s="1"/>
      <c r="X164" s="70"/>
    </row>
    <row r="165" spans="1:24" x14ac:dyDescent="0.3">
      <c r="A165" s="35"/>
      <c r="B165" s="35"/>
      <c r="C165" s="35"/>
      <c r="D165" s="89">
        <v>6</v>
      </c>
      <c r="E165" s="94">
        <f t="shared" ref="E165:E173" si="140">AVERAGE(H149:H150)</f>
        <v>310</v>
      </c>
      <c r="F165" s="94">
        <f t="shared" ref="F165:F173" si="141">E165*(D165-D164)</f>
        <v>930</v>
      </c>
      <c r="G165" s="99">
        <f>F165/E148</f>
        <v>1.7318435754189945</v>
      </c>
      <c r="H165" s="93"/>
      <c r="I165" s="35"/>
      <c r="K165" s="237"/>
      <c r="L165" s="238">
        <f>L164</f>
        <v>0.78584729981378021</v>
      </c>
      <c r="M165" s="239">
        <v>0.5</v>
      </c>
      <c r="N165" s="233">
        <f>L165-M165</f>
        <v>0.28584729981378021</v>
      </c>
      <c r="O165" s="240">
        <f>N165*O164/N164</f>
        <v>2.59167654028436</v>
      </c>
      <c r="P165" s="234"/>
      <c r="Q165" s="234" t="s">
        <v>101</v>
      </c>
      <c r="R165" s="208">
        <f>R164+O165</f>
        <v>5.59167654028436</v>
      </c>
      <c r="S165" s="236" t="s">
        <v>109</v>
      </c>
      <c r="T165" s="1" t="s">
        <v>47</v>
      </c>
      <c r="U165" s="1"/>
      <c r="V165" s="1"/>
      <c r="W165" s="1"/>
      <c r="X165" s="70"/>
    </row>
    <row r="166" spans="1:24" x14ac:dyDescent="0.3">
      <c r="A166" s="35"/>
      <c r="B166" s="35"/>
      <c r="C166" s="35"/>
      <c r="D166" s="37">
        <v>9</v>
      </c>
      <c r="E166" s="94">
        <f t="shared" si="140"/>
        <v>154</v>
      </c>
      <c r="F166" s="94">
        <f t="shared" si="141"/>
        <v>462</v>
      </c>
      <c r="G166" s="99">
        <f>F166/E148</f>
        <v>0.86033519553072624</v>
      </c>
      <c r="H166" s="93"/>
      <c r="I166" s="35"/>
      <c r="K166" s="237"/>
      <c r="L166" s="241"/>
      <c r="M166" s="241"/>
      <c r="N166" s="242"/>
      <c r="O166" s="243"/>
      <c r="P166" s="234"/>
      <c r="Q166" s="234"/>
      <c r="R166" s="234"/>
      <c r="S166" s="236"/>
      <c r="T166" s="1"/>
      <c r="U166" s="1"/>
      <c r="V166" s="1"/>
      <c r="W166" s="1"/>
      <c r="X166" s="70"/>
    </row>
    <row r="167" spans="1:24" x14ac:dyDescent="0.3">
      <c r="A167" s="35"/>
      <c r="B167" s="35"/>
      <c r="C167" s="35"/>
      <c r="D167" s="37">
        <v>12</v>
      </c>
      <c r="E167" s="94">
        <f t="shared" si="140"/>
        <v>70.5</v>
      </c>
      <c r="F167" s="94">
        <f t="shared" si="141"/>
        <v>211.5</v>
      </c>
      <c r="G167" s="99">
        <f>F167/E148</f>
        <v>0.39385474860335196</v>
      </c>
      <c r="H167" s="93"/>
      <c r="I167" s="35"/>
      <c r="K167" s="237" t="s">
        <v>110</v>
      </c>
      <c r="L167" s="244">
        <f>H149</f>
        <v>399</v>
      </c>
      <c r="M167" s="244">
        <f>H150</f>
        <v>221</v>
      </c>
      <c r="N167" s="245">
        <f>L167-M167</f>
        <v>178</v>
      </c>
      <c r="O167" s="210">
        <f>O164</f>
        <v>3</v>
      </c>
      <c r="P167" s="234"/>
      <c r="Q167" s="206" t="s">
        <v>102</v>
      </c>
      <c r="R167" s="246">
        <f>L167-N168</f>
        <v>245.22719194312796</v>
      </c>
      <c r="S167" s="247"/>
      <c r="T167" s="1"/>
      <c r="U167" s="1"/>
      <c r="V167" s="1"/>
      <c r="W167" s="1"/>
      <c r="X167" s="70"/>
    </row>
    <row r="168" spans="1:24" x14ac:dyDescent="0.3">
      <c r="A168" s="35"/>
      <c r="B168" s="35"/>
      <c r="C168" s="35"/>
      <c r="D168" s="37">
        <v>15</v>
      </c>
      <c r="E168" s="94">
        <f t="shared" si="140"/>
        <v>49.5</v>
      </c>
      <c r="F168" s="94">
        <f t="shared" si="141"/>
        <v>148.5</v>
      </c>
      <c r="G168" s="99">
        <f>F168/E148</f>
        <v>0.27653631284916202</v>
      </c>
      <c r="H168" s="93"/>
      <c r="I168" s="35"/>
      <c r="K168" s="237"/>
      <c r="L168" s="241"/>
      <c r="M168" s="241"/>
      <c r="N168" s="245">
        <f>N167*O168/O167</f>
        <v>153.77280805687204</v>
      </c>
      <c r="O168" s="240">
        <f>O165</f>
        <v>2.59167654028436</v>
      </c>
      <c r="P168" s="234"/>
      <c r="Q168" s="206" t="s">
        <v>103</v>
      </c>
      <c r="R168" s="248">
        <f>R167/E149</f>
        <v>0.45666143751048038</v>
      </c>
      <c r="S168" s="236"/>
      <c r="T168" s="1"/>
      <c r="U168" s="1"/>
      <c r="V168" s="1"/>
      <c r="W168" s="1"/>
      <c r="X168" s="70"/>
    </row>
    <row r="169" spans="1:24" ht="13.5" thickBot="1" x14ac:dyDescent="0.35">
      <c r="A169" s="35"/>
      <c r="B169" s="35"/>
      <c r="C169" s="35"/>
      <c r="D169" s="37">
        <v>18</v>
      </c>
      <c r="E169" s="94">
        <f t="shared" si="140"/>
        <v>41</v>
      </c>
      <c r="F169" s="94">
        <f t="shared" si="141"/>
        <v>123</v>
      </c>
      <c r="G169" s="99">
        <f>F169/E148</f>
        <v>0.22905027932960895</v>
      </c>
      <c r="H169" s="93"/>
      <c r="I169" s="35"/>
      <c r="K169" s="249"/>
      <c r="L169" s="250"/>
      <c r="M169" s="250"/>
      <c r="N169" s="250"/>
      <c r="O169" s="250"/>
      <c r="P169" s="250"/>
      <c r="Q169" s="250"/>
      <c r="R169" s="250"/>
      <c r="S169" s="251"/>
      <c r="T169" s="1"/>
      <c r="U169" s="1"/>
      <c r="V169" s="1"/>
      <c r="W169" s="1"/>
      <c r="X169" s="70"/>
    </row>
    <row r="170" spans="1:24" x14ac:dyDescent="0.3">
      <c r="A170" s="35"/>
      <c r="B170" s="35"/>
      <c r="C170" s="35"/>
      <c r="D170" s="37">
        <v>21</v>
      </c>
      <c r="E170" s="94">
        <f t="shared" si="140"/>
        <v>35</v>
      </c>
      <c r="F170" s="94">
        <f t="shared" si="141"/>
        <v>105</v>
      </c>
      <c r="G170" s="99">
        <f>F170/E148</f>
        <v>0.19553072625698323</v>
      </c>
      <c r="H170" s="93"/>
      <c r="I170" s="35"/>
      <c r="L170" s="93"/>
      <c r="M170" s="93"/>
      <c r="N170" s="93"/>
      <c r="R170" s="1"/>
      <c r="S170" s="1"/>
      <c r="T170" s="1"/>
      <c r="U170" s="1"/>
      <c r="V170" s="1"/>
      <c r="W170" s="1"/>
      <c r="X170" s="70"/>
    </row>
    <row r="171" spans="1:24" x14ac:dyDescent="0.3">
      <c r="A171" s="35"/>
      <c r="B171" s="35"/>
      <c r="C171" s="35"/>
      <c r="D171" s="37">
        <v>24</v>
      </c>
      <c r="E171" s="94">
        <f t="shared" si="140"/>
        <v>28.5</v>
      </c>
      <c r="F171" s="94">
        <f t="shared" si="141"/>
        <v>85.5</v>
      </c>
      <c r="G171" s="99">
        <f>F171/E148</f>
        <v>0.15921787709497207</v>
      </c>
      <c r="H171" s="93"/>
      <c r="I171" s="35"/>
      <c r="L171" s="93"/>
      <c r="M171" s="93"/>
      <c r="N171" s="93"/>
      <c r="O171" s="93"/>
      <c r="P171" s="93"/>
      <c r="Q171" s="93"/>
      <c r="R171" s="1"/>
      <c r="S171" s="1"/>
      <c r="T171" s="1"/>
      <c r="U171" s="1"/>
      <c r="V171" s="1"/>
      <c r="W171" s="1"/>
      <c r="X171" s="70"/>
    </row>
    <row r="172" spans="1:24" x14ac:dyDescent="0.3">
      <c r="A172" s="35"/>
      <c r="B172" s="35"/>
      <c r="C172" s="35"/>
      <c r="D172" s="37">
        <v>27</v>
      </c>
      <c r="E172" s="94">
        <f t="shared" si="140"/>
        <v>15</v>
      </c>
      <c r="F172" s="94">
        <f t="shared" si="141"/>
        <v>45</v>
      </c>
      <c r="G172" s="99">
        <f>F172/E148</f>
        <v>8.3798882681564241E-2</v>
      </c>
      <c r="H172" s="93"/>
      <c r="I172" s="35"/>
      <c r="L172" s="93"/>
      <c r="M172" s="93"/>
      <c r="N172" s="93"/>
      <c r="O172" s="93"/>
      <c r="P172" s="93"/>
      <c r="Q172" s="93"/>
      <c r="R172" s="1"/>
      <c r="S172" s="1"/>
      <c r="T172" s="1"/>
      <c r="U172" s="1"/>
      <c r="V172" s="1"/>
      <c r="W172" s="1"/>
      <c r="X172" s="70"/>
    </row>
    <row r="173" spans="1:24" x14ac:dyDescent="0.3">
      <c r="A173" s="35"/>
      <c r="B173" s="35"/>
      <c r="C173" s="35"/>
      <c r="D173" s="37">
        <v>30</v>
      </c>
      <c r="E173" s="94">
        <f t="shared" si="140"/>
        <v>3.5</v>
      </c>
      <c r="F173" s="94">
        <f t="shared" si="141"/>
        <v>10.5</v>
      </c>
      <c r="G173" s="99">
        <f>F173/E148</f>
        <v>1.9553072625698324E-2</v>
      </c>
      <c r="H173" s="93"/>
      <c r="I173" s="35"/>
      <c r="J173" s="35"/>
      <c r="K173" s="35"/>
      <c r="L173" s="93"/>
      <c r="M173" s="93"/>
      <c r="N173" s="93"/>
      <c r="O173" s="93"/>
      <c r="P173" s="93"/>
      <c r="Q173" s="93"/>
      <c r="R173" s="70"/>
      <c r="S173" s="70"/>
      <c r="T173" s="70"/>
      <c r="U173" s="70"/>
      <c r="V173" s="70"/>
      <c r="W173" s="70"/>
      <c r="X173" s="70"/>
    </row>
    <row r="174" spans="1:24" x14ac:dyDescent="0.3">
      <c r="A174" s="35"/>
      <c r="B174" s="35"/>
      <c r="C174" s="35"/>
      <c r="D174" s="91"/>
      <c r="E174" s="35"/>
      <c r="F174" s="95">
        <f>SUM(F164:F173)</f>
        <v>3525</v>
      </c>
      <c r="G174" s="96">
        <f>SUM(G164:G173)</f>
        <v>6.5642458100558656</v>
      </c>
      <c r="H174" s="93" t="s">
        <v>104</v>
      </c>
      <c r="I174" s="35"/>
      <c r="J174" s="35"/>
      <c r="K174" s="35"/>
      <c r="L174" s="93"/>
      <c r="M174" s="93"/>
      <c r="N174" s="93"/>
      <c r="O174" s="93"/>
      <c r="P174" s="93"/>
      <c r="Q174" s="93"/>
      <c r="R174" s="70"/>
      <c r="S174" s="70"/>
      <c r="T174" s="70"/>
      <c r="U174" s="70"/>
      <c r="V174" s="70"/>
      <c r="W174" s="70"/>
      <c r="X174" s="70"/>
    </row>
  </sheetData>
  <mergeCells count="12">
    <mergeCell ref="E45:F45"/>
    <mergeCell ref="H45:I45"/>
    <mergeCell ref="K45:L45"/>
    <mergeCell ref="C2:N2"/>
    <mergeCell ref="C3:N3"/>
    <mergeCell ref="C4:N4"/>
    <mergeCell ref="C5:N5"/>
    <mergeCell ref="P44:Q44"/>
    <mergeCell ref="D43:M43"/>
    <mergeCell ref="E44:G44"/>
    <mergeCell ref="H44:J44"/>
    <mergeCell ref="K44:M44"/>
  </mergeCells>
  <pageMargins left="0.7" right="0.7" top="0.75" bottom="0.75" header="0.3" footer="0.3"/>
  <pageSetup paperSize="9" orientation="portrait" r:id="rId1"/>
  <ignoredErrors>
    <ignoredError sqref="O38:W38"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fs-1, OS B vs C</vt:lpstr>
      <vt:lpstr>fs-2, OS A vs C</vt:lpstr>
      <vt:lpstr>fs-3, pfs b vs c</vt:lpstr>
      <vt:lpstr>fs-4, pfs a vs c</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gasanchez</dc:creator>
  <cp:lastModifiedBy>Galo Agustín Sánchez Robles</cp:lastModifiedBy>
  <cp:lastPrinted>2010-10-30T06:49:05Z</cp:lastPrinted>
  <dcterms:created xsi:type="dcterms:W3CDTF">2009-06-05T06:22:51Z</dcterms:created>
  <dcterms:modified xsi:type="dcterms:W3CDTF">2022-06-06T18:27:31Z</dcterms:modified>
</cp:coreProperties>
</file>