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20220804-Galo\0-Datos\10-Temas publc\20220112-VÑ CASPIAN\"/>
    </mc:Choice>
  </mc:AlternateContent>
  <xr:revisionPtr revIDLastSave="0" documentId="13_ncr:1_{A9715B9E-08A8-4A48-A4C2-4DFE8D5377AC}" xr6:coauthVersionLast="47" xr6:coauthVersionMax="47" xr10:uidLastSave="{00000000-0000-0000-0000-000000000000}"/>
  <bookViews>
    <workbookView xWindow="-110" yWindow="-110" windowWidth="19420" windowHeight="10420" tabRatio="704" xr2:uid="{00000000-000D-0000-FFFF-FFFF00000000}"/>
  </bookViews>
  <sheets>
    <sheet name="fs-4, Resp B vs C" sheetId="9" r:id="rId1"/>
    <sheet name="fs-5, Resp A vs C"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4" l="1"/>
  <c r="N30" i="4"/>
  <c r="M30" i="4"/>
  <c r="O30" i="4" s="1"/>
  <c r="L30" i="4"/>
  <c r="R29" i="4"/>
  <c r="N29" i="4"/>
  <c r="M29" i="4"/>
  <c r="O29" i="4" s="1"/>
  <c r="P29" i="4" s="1"/>
  <c r="P30" i="4" s="1"/>
  <c r="Q30" i="4" s="1"/>
  <c r="L29" i="4"/>
  <c r="R28" i="4"/>
  <c r="S28" i="4" s="1"/>
  <c r="N28" i="4"/>
  <c r="M28" i="4"/>
  <c r="O28" i="4" s="1"/>
  <c r="P28" i="4" s="1"/>
  <c r="L28" i="4"/>
  <c r="R14" i="4"/>
  <c r="N14" i="4"/>
  <c r="M14" i="4"/>
  <c r="O14" i="4" s="1"/>
  <c r="L14" i="4"/>
  <c r="R13" i="4"/>
  <c r="N13" i="4"/>
  <c r="M13" i="4"/>
  <c r="O13" i="4" s="1"/>
  <c r="P13" i="4" s="1"/>
  <c r="P14" i="4" s="1"/>
  <c r="Q14" i="4" s="1"/>
  <c r="L13" i="4"/>
  <c r="R12" i="4"/>
  <c r="S12" i="4" s="1"/>
  <c r="N12" i="4"/>
  <c r="M12" i="4"/>
  <c r="O12" i="4" s="1"/>
  <c r="P12" i="4" s="1"/>
  <c r="L12" i="4"/>
  <c r="R14" i="9"/>
  <c r="N14" i="9"/>
  <c r="M14" i="9"/>
  <c r="O14" i="9" s="1"/>
  <c r="L14" i="9"/>
  <c r="R13" i="9"/>
  <c r="N13" i="9"/>
  <c r="M13" i="9"/>
  <c r="O13" i="9" s="1"/>
  <c r="P13" i="9" s="1"/>
  <c r="L13" i="9"/>
  <c r="R12" i="9"/>
  <c r="S12" i="9" s="1"/>
  <c r="N12" i="9"/>
  <c r="M12" i="9"/>
  <c r="O12" i="9" s="1"/>
  <c r="P12" i="9" s="1"/>
  <c r="L12" i="9"/>
  <c r="Q29" i="9"/>
  <c r="U28" i="9"/>
  <c r="F163" i="4"/>
  <c r="F164" i="4"/>
  <c r="F165" i="4"/>
  <c r="F166" i="4"/>
  <c r="F167" i="4"/>
  <c r="F168" i="4"/>
  <c r="F169" i="4"/>
  <c r="F170" i="4"/>
  <c r="F171" i="4"/>
  <c r="F130" i="4"/>
  <c r="F131" i="4"/>
  <c r="F132" i="4"/>
  <c r="F133" i="4"/>
  <c r="F134" i="4"/>
  <c r="F135" i="4"/>
  <c r="F136" i="4"/>
  <c r="F137" i="4"/>
  <c r="F138" i="4"/>
  <c r="E162" i="4"/>
  <c r="F162" i="4" s="1"/>
  <c r="E129" i="4"/>
  <c r="F129" i="4" s="1"/>
  <c r="F99" i="4"/>
  <c r="F100" i="4"/>
  <c r="F101" i="4"/>
  <c r="F102" i="4"/>
  <c r="F103" i="4"/>
  <c r="F104" i="4"/>
  <c r="F105" i="4"/>
  <c r="F106" i="4"/>
  <c r="F107" i="4"/>
  <c r="E98" i="4"/>
  <c r="F98" i="4" s="1"/>
  <c r="F163" i="9"/>
  <c r="F164" i="9"/>
  <c r="F165" i="9"/>
  <c r="F166" i="9"/>
  <c r="F167" i="9"/>
  <c r="F168" i="9"/>
  <c r="F169" i="9"/>
  <c r="F170" i="9"/>
  <c r="F171" i="9"/>
  <c r="F130" i="9"/>
  <c r="F131" i="9"/>
  <c r="F132" i="9"/>
  <c r="F133" i="9"/>
  <c r="F134" i="9"/>
  <c r="F135" i="9"/>
  <c r="F136" i="9"/>
  <c r="F137" i="9"/>
  <c r="F138" i="9"/>
  <c r="F99" i="9"/>
  <c r="F100" i="9"/>
  <c r="F101" i="9"/>
  <c r="F102" i="9"/>
  <c r="F103" i="9"/>
  <c r="F104" i="9"/>
  <c r="F105" i="9"/>
  <c r="F106" i="9"/>
  <c r="F107" i="9"/>
  <c r="E162" i="9"/>
  <c r="F162" i="9" s="1"/>
  <c r="E129" i="9"/>
  <c r="F129" i="9" s="1"/>
  <c r="F98" i="9"/>
  <c r="E98" i="9"/>
  <c r="U28" i="4" l="1"/>
  <c r="T28" i="4"/>
  <c r="Q29" i="4"/>
  <c r="S29" i="4"/>
  <c r="S30" i="4"/>
  <c r="Q13" i="4"/>
  <c r="S13" i="4" s="1"/>
  <c r="U12" i="4"/>
  <c r="T12" i="4"/>
  <c r="S14" i="4"/>
  <c r="U12" i="9"/>
  <c r="T12" i="9"/>
  <c r="P14" i="9"/>
  <c r="Q13" i="9"/>
  <c r="S13" i="9"/>
  <c r="Q14" i="9"/>
  <c r="S14" i="9"/>
  <c r="K24" i="9"/>
  <c r="K40" i="9"/>
  <c r="U30" i="4" l="1"/>
  <c r="T30" i="4"/>
  <c r="T29" i="4"/>
  <c r="U29" i="4"/>
  <c r="U13" i="4"/>
  <c r="T13" i="4"/>
  <c r="U14" i="4"/>
  <c r="T14" i="4"/>
  <c r="U14" i="9"/>
  <c r="T14" i="9"/>
  <c r="T13" i="9"/>
  <c r="U13" i="9"/>
  <c r="K40" i="4"/>
  <c r="K24" i="4"/>
  <c r="AA156" i="4"/>
  <c r="Z156" i="4"/>
  <c r="AB156" i="4" s="1"/>
  <c r="Y156" i="4"/>
  <c r="AA155" i="4"/>
  <c r="Z155" i="4"/>
  <c r="AB155" i="4" s="1"/>
  <c r="Y155" i="4"/>
  <c r="AA154" i="4"/>
  <c r="Z154" i="4"/>
  <c r="AB154" i="4" s="1"/>
  <c r="Y154" i="4"/>
  <c r="AA153" i="4"/>
  <c r="Z153" i="4"/>
  <c r="AB153" i="4" s="1"/>
  <c r="Y153" i="4"/>
  <c r="AA152" i="4"/>
  <c r="Z152" i="4"/>
  <c r="AB152" i="4" s="1"/>
  <c r="Y152" i="4"/>
  <c r="AA151" i="4"/>
  <c r="Z151" i="4"/>
  <c r="AB151" i="4" s="1"/>
  <c r="Y151" i="4"/>
  <c r="AB150" i="4"/>
  <c r="AA150" i="4"/>
  <c r="Z150" i="4"/>
  <c r="Y150" i="4"/>
  <c r="AA149" i="4"/>
  <c r="Z149" i="4"/>
  <c r="AB149" i="4" s="1"/>
  <c r="Y149" i="4"/>
  <c r="AA148" i="4"/>
  <c r="Z148" i="4"/>
  <c r="AB148" i="4" s="1"/>
  <c r="Y148" i="4"/>
  <c r="AA147" i="4"/>
  <c r="AB147" i="4" s="1"/>
  <c r="AC147" i="4" s="1"/>
  <c r="Z147" i="4"/>
  <c r="Y147" i="4"/>
  <c r="AA123" i="4"/>
  <c r="Z123" i="4"/>
  <c r="AB123" i="4" s="1"/>
  <c r="Y123" i="4"/>
  <c r="AA122" i="4"/>
  <c r="Z122" i="4"/>
  <c r="AB122" i="4" s="1"/>
  <c r="Y122" i="4"/>
  <c r="AA121" i="4"/>
  <c r="Z121" i="4"/>
  <c r="AB121" i="4" s="1"/>
  <c r="Y121" i="4"/>
  <c r="AA120" i="4"/>
  <c r="Z120" i="4"/>
  <c r="AB120" i="4" s="1"/>
  <c r="Y120" i="4"/>
  <c r="AA119" i="4"/>
  <c r="Z119" i="4"/>
  <c r="AB119" i="4" s="1"/>
  <c r="Y119" i="4"/>
  <c r="AA118" i="4"/>
  <c r="Z118" i="4"/>
  <c r="AB118" i="4" s="1"/>
  <c r="Y118" i="4"/>
  <c r="AB117" i="4"/>
  <c r="AA117" i="4"/>
  <c r="Z117" i="4"/>
  <c r="Y117" i="4"/>
  <c r="AA116" i="4"/>
  <c r="Z116" i="4"/>
  <c r="AB116" i="4" s="1"/>
  <c r="Y116" i="4"/>
  <c r="AA115" i="4"/>
  <c r="Z115" i="4"/>
  <c r="AB115" i="4" s="1"/>
  <c r="Y115" i="4"/>
  <c r="AA114" i="4"/>
  <c r="AB114" i="4" s="1"/>
  <c r="AC114" i="4" s="1"/>
  <c r="Z114" i="4"/>
  <c r="Y114" i="4"/>
  <c r="AA92" i="4"/>
  <c r="Z92" i="4"/>
  <c r="AB92" i="4" s="1"/>
  <c r="Y92" i="4"/>
  <c r="AA91" i="4"/>
  <c r="Z91" i="4"/>
  <c r="AB91" i="4" s="1"/>
  <c r="Y91" i="4"/>
  <c r="AA90" i="4"/>
  <c r="Z90" i="4"/>
  <c r="AB90" i="4" s="1"/>
  <c r="Y90" i="4"/>
  <c r="AA89" i="4"/>
  <c r="Z89" i="4"/>
  <c r="AB89" i="4" s="1"/>
  <c r="Y89" i="4"/>
  <c r="AA88" i="4"/>
  <c r="Z88" i="4"/>
  <c r="AB88" i="4" s="1"/>
  <c r="Y88" i="4"/>
  <c r="AA87" i="4"/>
  <c r="Z87" i="4"/>
  <c r="AB87" i="4" s="1"/>
  <c r="Y87" i="4"/>
  <c r="AB86" i="4"/>
  <c r="AA86" i="4"/>
  <c r="Z86" i="4"/>
  <c r="Y86" i="4"/>
  <c r="AA85" i="4"/>
  <c r="Z85" i="4"/>
  <c r="AB85" i="4" s="1"/>
  <c r="Y85" i="4"/>
  <c r="AA84" i="4"/>
  <c r="Z84" i="4"/>
  <c r="AB84" i="4" s="1"/>
  <c r="Y84" i="4"/>
  <c r="AA83" i="4"/>
  <c r="AB83" i="4" s="1"/>
  <c r="AC83" i="4" s="1"/>
  <c r="Z83" i="4"/>
  <c r="Y83" i="4"/>
  <c r="AC148" i="4" l="1"/>
  <c r="AC149" i="4"/>
  <c r="AC150" i="4"/>
  <c r="AC151" i="4"/>
  <c r="AC152" i="4" s="1"/>
  <c r="AC153" i="4" s="1"/>
  <c r="AC154" i="4" s="1"/>
  <c r="AC155" i="4" s="1"/>
  <c r="AC156" i="4" s="1"/>
  <c r="AC115" i="4"/>
  <c r="AC116" i="4"/>
  <c r="AC117" i="4"/>
  <c r="AC118" i="4" s="1"/>
  <c r="AC119" i="4" s="1"/>
  <c r="AC120" i="4" s="1"/>
  <c r="AC121" i="4" s="1"/>
  <c r="AC122" i="4" s="1"/>
  <c r="AC123" i="4" s="1"/>
  <c r="AC84" i="4"/>
  <c r="AC85" i="4"/>
  <c r="AC86" i="4"/>
  <c r="AC87" i="4"/>
  <c r="AC88" i="4" s="1"/>
  <c r="AC89" i="4" s="1"/>
  <c r="AC90" i="4" s="1"/>
  <c r="AC91" i="4" s="1"/>
  <c r="AC92" i="4" s="1"/>
  <c r="AQ16" i="9" l="1"/>
  <c r="AQ17" i="9"/>
  <c r="AQ18" i="9"/>
  <c r="AQ19" i="9"/>
  <c r="AQ20" i="9"/>
  <c r="AQ21" i="9"/>
  <c r="AQ22" i="9"/>
  <c r="AQ15" i="9"/>
  <c r="AQ14" i="9"/>
  <c r="AQ13" i="9"/>
  <c r="AQ18" i="4"/>
  <c r="AQ19" i="4"/>
  <c r="AQ20" i="4"/>
  <c r="AQ21" i="4"/>
  <c r="AQ22" i="4"/>
  <c r="AQ17" i="4"/>
  <c r="AQ16" i="4"/>
  <c r="AQ15" i="4"/>
  <c r="AQ14" i="4"/>
  <c r="AQ13" i="4"/>
  <c r="Y156" i="9"/>
  <c r="Y155" i="9"/>
  <c r="Y154" i="9"/>
  <c r="Y153" i="9"/>
  <c r="Y152" i="9"/>
  <c r="Y151" i="9"/>
  <c r="Y150" i="9"/>
  <c r="Y149" i="9"/>
  <c r="Y148" i="9"/>
  <c r="Y147" i="9"/>
  <c r="Y123" i="9"/>
  <c r="Y122" i="9"/>
  <c r="Y121" i="9"/>
  <c r="Y120" i="9"/>
  <c r="Y119" i="9"/>
  <c r="Y118" i="9"/>
  <c r="Y117" i="9"/>
  <c r="Y116" i="9"/>
  <c r="Y115" i="9"/>
  <c r="Y114" i="9"/>
  <c r="Y92" i="9"/>
  <c r="Y91" i="9"/>
  <c r="Y90" i="9"/>
  <c r="Y89" i="9"/>
  <c r="Y88" i="9"/>
  <c r="Y87" i="9"/>
  <c r="Y86" i="9"/>
  <c r="Y85" i="9"/>
  <c r="Y84" i="9"/>
  <c r="Y83" i="9"/>
  <c r="S162" i="4" l="1"/>
  <c r="S162" i="9"/>
  <c r="S98" i="4"/>
  <c r="G92" i="4"/>
  <c r="F92" i="4" s="1"/>
  <c r="C92" i="4"/>
  <c r="H91" i="4"/>
  <c r="G91" i="4"/>
  <c r="F91" i="4" s="1"/>
  <c r="C91" i="4"/>
  <c r="H90" i="4"/>
  <c r="G90" i="4"/>
  <c r="C90" i="4"/>
  <c r="H89" i="4"/>
  <c r="G89" i="4"/>
  <c r="C89" i="4"/>
  <c r="H88" i="4"/>
  <c r="F88" i="4" s="1"/>
  <c r="G88" i="4"/>
  <c r="C88" i="4"/>
  <c r="H87" i="4"/>
  <c r="G87" i="4"/>
  <c r="C87" i="4"/>
  <c r="H86" i="4"/>
  <c r="G86" i="4"/>
  <c r="C86" i="4"/>
  <c r="H85" i="4"/>
  <c r="G85" i="4"/>
  <c r="F85" i="4" s="1"/>
  <c r="C85" i="4"/>
  <c r="H84" i="4"/>
  <c r="N101" i="4" s="1"/>
  <c r="G84" i="4"/>
  <c r="C84" i="4"/>
  <c r="H83" i="4"/>
  <c r="M101" i="4" s="1"/>
  <c r="G83" i="4"/>
  <c r="C83" i="4"/>
  <c r="H82" i="4"/>
  <c r="B82" i="4"/>
  <c r="G123" i="4"/>
  <c r="F123" i="4" s="1"/>
  <c r="C123" i="4"/>
  <c r="H122" i="4"/>
  <c r="G122" i="4"/>
  <c r="C122" i="4"/>
  <c r="H121" i="4"/>
  <c r="G121" i="4"/>
  <c r="F121" i="4"/>
  <c r="C121" i="4"/>
  <c r="H120" i="4"/>
  <c r="G120" i="4"/>
  <c r="C120" i="4"/>
  <c r="H119" i="4"/>
  <c r="F119" i="4" s="1"/>
  <c r="G119" i="4"/>
  <c r="C119" i="4"/>
  <c r="H118" i="4"/>
  <c r="G118" i="4"/>
  <c r="C118" i="4"/>
  <c r="H117" i="4"/>
  <c r="G117" i="4"/>
  <c r="C117" i="4"/>
  <c r="H116" i="4"/>
  <c r="G116" i="4"/>
  <c r="C116" i="4"/>
  <c r="H115" i="4"/>
  <c r="N132" i="4" s="1"/>
  <c r="G115" i="4"/>
  <c r="C115" i="4"/>
  <c r="H114" i="4"/>
  <c r="M132" i="4" s="1"/>
  <c r="G114" i="4"/>
  <c r="C114" i="4"/>
  <c r="H113" i="4"/>
  <c r="B113" i="4"/>
  <c r="S129" i="4"/>
  <c r="Q129" i="4"/>
  <c r="Q132" i="4" s="1"/>
  <c r="B82" i="9"/>
  <c r="H82" i="9"/>
  <c r="C83" i="9"/>
  <c r="G83" i="9"/>
  <c r="H83" i="9"/>
  <c r="C84" i="9"/>
  <c r="G84" i="9"/>
  <c r="H84" i="9"/>
  <c r="C85" i="9"/>
  <c r="G85" i="9"/>
  <c r="H85" i="9"/>
  <c r="C86" i="9"/>
  <c r="G86" i="9"/>
  <c r="H86" i="9"/>
  <c r="C87" i="9"/>
  <c r="G87" i="9"/>
  <c r="H87" i="9"/>
  <c r="C88" i="9"/>
  <c r="G88" i="9"/>
  <c r="H88" i="9"/>
  <c r="C89" i="9"/>
  <c r="G89" i="9"/>
  <c r="H89" i="9"/>
  <c r="F89" i="9" s="1"/>
  <c r="C90" i="9"/>
  <c r="G90" i="9"/>
  <c r="H90" i="9"/>
  <c r="C91" i="9"/>
  <c r="G91" i="9"/>
  <c r="H91" i="9"/>
  <c r="C92" i="9"/>
  <c r="G92" i="9"/>
  <c r="F92" i="9" s="1"/>
  <c r="F115" i="4" l="1"/>
  <c r="F122" i="4"/>
  <c r="F117" i="4"/>
  <c r="F118" i="4"/>
  <c r="F90" i="4"/>
  <c r="F86" i="4"/>
  <c r="F89" i="4"/>
  <c r="O132" i="4"/>
  <c r="F86" i="9"/>
  <c r="F83" i="9"/>
  <c r="F120" i="4"/>
  <c r="F116" i="4"/>
  <c r="F84" i="4"/>
  <c r="F87" i="4"/>
  <c r="F83" i="4"/>
  <c r="B83" i="4" s="1"/>
  <c r="B84" i="4" s="1"/>
  <c r="B85" i="4" s="1"/>
  <c r="B86" i="4" s="1"/>
  <c r="B87" i="4" s="1"/>
  <c r="B88" i="4" s="1"/>
  <c r="B89" i="4" s="1"/>
  <c r="B90" i="4" s="1"/>
  <c r="B91" i="4" s="1"/>
  <c r="B92" i="4" s="1"/>
  <c r="F114" i="4"/>
  <c r="F87" i="9"/>
  <c r="F91" i="9"/>
  <c r="F85" i="9"/>
  <c r="B83" i="9"/>
  <c r="F90" i="9"/>
  <c r="F84" i="9"/>
  <c r="F88" i="9"/>
  <c r="S132" i="4"/>
  <c r="H125" i="4"/>
  <c r="H126" i="4" s="1"/>
  <c r="G125" i="4"/>
  <c r="G126" i="4" s="1"/>
  <c r="H94" i="4"/>
  <c r="H95" i="4" s="1"/>
  <c r="G94" i="4"/>
  <c r="G95" i="4" s="1"/>
  <c r="H40" i="4"/>
  <c r="H41" i="4" s="1"/>
  <c r="H24" i="4"/>
  <c r="H25" i="4" s="1"/>
  <c r="H40" i="9"/>
  <c r="H41" i="9" s="1"/>
  <c r="H24" i="9"/>
  <c r="H25" i="9" s="1"/>
  <c r="H94" i="9"/>
  <c r="H95" i="9" s="1"/>
  <c r="G94" i="9"/>
  <c r="G95" i="9" s="1"/>
  <c r="S129" i="9"/>
  <c r="F94" i="9" l="1"/>
  <c r="F95" i="9" s="1"/>
  <c r="F125" i="4"/>
  <c r="F126" i="4" s="1"/>
  <c r="F94" i="4"/>
  <c r="F95" i="4" s="1"/>
  <c r="B114" i="4"/>
  <c r="B115" i="4" s="1"/>
  <c r="B116" i="4" s="1"/>
  <c r="B117" i="4" s="1"/>
  <c r="B118" i="4" s="1"/>
  <c r="B119" i="4" s="1"/>
  <c r="B120" i="4" s="1"/>
  <c r="B121" i="4" s="1"/>
  <c r="B122" i="4" s="1"/>
  <c r="B123" i="4" s="1"/>
  <c r="B84" i="9"/>
  <c r="B85" i="9" s="1"/>
  <c r="B86" i="9" s="1"/>
  <c r="B87" i="9" s="1"/>
  <c r="B88" i="9" s="1"/>
  <c r="B89" i="9" s="1"/>
  <c r="B90" i="9" s="1"/>
  <c r="B91" i="9" s="1"/>
  <c r="B92" i="9" s="1"/>
  <c r="N101" i="9"/>
  <c r="M101" i="9"/>
  <c r="S98" i="9"/>
  <c r="G123" i="9"/>
  <c r="F123" i="9" s="1"/>
  <c r="C123" i="9"/>
  <c r="H122" i="9"/>
  <c r="G122" i="9"/>
  <c r="F122" i="9" s="1"/>
  <c r="C122" i="9"/>
  <c r="H121" i="9"/>
  <c r="G121" i="9"/>
  <c r="C121" i="9"/>
  <c r="H120" i="9"/>
  <c r="G120" i="9"/>
  <c r="C120" i="9"/>
  <c r="H119" i="9"/>
  <c r="G119" i="9"/>
  <c r="C119" i="9"/>
  <c r="H118" i="9"/>
  <c r="F118" i="9" s="1"/>
  <c r="G118" i="9"/>
  <c r="C118" i="9"/>
  <c r="H117" i="9"/>
  <c r="G117" i="9"/>
  <c r="F117" i="9"/>
  <c r="C117" i="9"/>
  <c r="H116" i="9"/>
  <c r="G116" i="9"/>
  <c r="C116" i="9"/>
  <c r="H115" i="9"/>
  <c r="N132" i="9" s="1"/>
  <c r="G115" i="9"/>
  <c r="C115" i="9"/>
  <c r="H114" i="9"/>
  <c r="M132" i="9" s="1"/>
  <c r="G114" i="9"/>
  <c r="C114" i="9"/>
  <c r="H113" i="9"/>
  <c r="B113" i="9"/>
  <c r="F114" i="9" l="1"/>
  <c r="B114" i="9" s="1"/>
  <c r="F119" i="9"/>
  <c r="F116" i="9"/>
  <c r="F120" i="9"/>
  <c r="F121" i="9"/>
  <c r="F115" i="9"/>
  <c r="B115" i="9" l="1"/>
  <c r="B116" i="9" s="1"/>
  <c r="B117" i="9" s="1"/>
  <c r="B118" i="9" s="1"/>
  <c r="B119" i="9" s="1"/>
  <c r="B120" i="9" s="1"/>
  <c r="B121" i="9" s="1"/>
  <c r="B122" i="9" s="1"/>
  <c r="B123" i="9" s="1"/>
  <c r="I123" i="9"/>
  <c r="J123" i="9" s="1"/>
  <c r="I122" i="9"/>
  <c r="J122" i="9" s="1"/>
  <c r="I121" i="9"/>
  <c r="J121" i="9" s="1"/>
  <c r="I120" i="9"/>
  <c r="J120" i="9" s="1"/>
  <c r="I119" i="9"/>
  <c r="J119" i="9" s="1"/>
  <c r="I118" i="9"/>
  <c r="J118" i="9" s="1"/>
  <c r="I117" i="9"/>
  <c r="J117" i="9" s="1"/>
  <c r="E132" i="9"/>
  <c r="G132" i="9" s="1"/>
  <c r="I116" i="9"/>
  <c r="J116" i="9" s="1"/>
  <c r="I115" i="9"/>
  <c r="J115" i="9" s="1"/>
  <c r="G125" i="9"/>
  <c r="G126" i="9" s="1"/>
  <c r="I114" i="9"/>
  <c r="J114" i="9" s="1"/>
  <c r="I113" i="9"/>
  <c r="J113" i="9" s="1"/>
  <c r="K113" i="9" s="1"/>
  <c r="E138" i="9"/>
  <c r="G138" i="9" s="1"/>
  <c r="E137" i="9"/>
  <c r="G137" i="9" s="1"/>
  <c r="E136" i="9"/>
  <c r="G136" i="9" s="1"/>
  <c r="I92" i="9"/>
  <c r="J92" i="9" s="1"/>
  <c r="E106" i="9"/>
  <c r="G106" i="9" s="1"/>
  <c r="I90" i="9"/>
  <c r="J90" i="9" s="1"/>
  <c r="E105" i="9"/>
  <c r="G105" i="9" s="1"/>
  <c r="I89" i="9"/>
  <c r="J89" i="9" s="1"/>
  <c r="E103" i="9"/>
  <c r="G103" i="9" s="1"/>
  <c r="I87" i="9"/>
  <c r="J87" i="9" s="1"/>
  <c r="I86" i="9"/>
  <c r="J86" i="9" s="1"/>
  <c r="E99" i="9"/>
  <c r="G99" i="9" s="1"/>
  <c r="Q162" i="9"/>
  <c r="Q165" i="9" s="1"/>
  <c r="H156" i="9"/>
  <c r="H158" i="9" s="1"/>
  <c r="E156" i="9"/>
  <c r="C156" i="9"/>
  <c r="A156" i="9"/>
  <c r="E155" i="9"/>
  <c r="H154" i="9" s="1"/>
  <c r="C155" i="9"/>
  <c r="A155" i="9"/>
  <c r="E154" i="9"/>
  <c r="H153" i="9" s="1"/>
  <c r="C154" i="9"/>
  <c r="A154" i="9"/>
  <c r="E153" i="9"/>
  <c r="C153" i="9"/>
  <c r="A153" i="9"/>
  <c r="E152" i="9"/>
  <c r="C152" i="9"/>
  <c r="A152" i="9"/>
  <c r="E151" i="9"/>
  <c r="H150" i="9" s="1"/>
  <c r="C151" i="9"/>
  <c r="A151" i="9"/>
  <c r="E150" i="9"/>
  <c r="H149" i="9" s="1"/>
  <c r="C150" i="9"/>
  <c r="A150" i="9"/>
  <c r="E149" i="9"/>
  <c r="H148" i="9" s="1"/>
  <c r="N165" i="9" s="1"/>
  <c r="C149" i="9"/>
  <c r="A149" i="9"/>
  <c r="E148" i="9"/>
  <c r="H147" i="9" s="1"/>
  <c r="M165" i="9" s="1"/>
  <c r="C148" i="9"/>
  <c r="A148" i="9"/>
  <c r="E147" i="9"/>
  <c r="C147" i="9"/>
  <c r="A147" i="9"/>
  <c r="E146" i="9"/>
  <c r="I146" i="9" s="1"/>
  <c r="J146" i="9" s="1"/>
  <c r="K146" i="9" s="1"/>
  <c r="B146" i="9"/>
  <c r="A146" i="9"/>
  <c r="Q129" i="9"/>
  <c r="Q132" i="9" s="1"/>
  <c r="H125" i="9"/>
  <c r="H126" i="9" s="1"/>
  <c r="O132" i="9"/>
  <c r="Q98" i="9"/>
  <c r="Q101" i="9" s="1"/>
  <c r="I85" i="9"/>
  <c r="J85" i="9" s="1"/>
  <c r="I83" i="9"/>
  <c r="J83" i="9" s="1"/>
  <c r="I82" i="9"/>
  <c r="J82" i="9" s="1"/>
  <c r="K82" i="9" s="1"/>
  <c r="B12" i="9"/>
  <c r="H12" i="9"/>
  <c r="I12" i="9"/>
  <c r="J12" i="9" s="1"/>
  <c r="K12" i="9" s="1"/>
  <c r="C13" i="9"/>
  <c r="G13" i="9"/>
  <c r="H13" i="9"/>
  <c r="C14" i="9"/>
  <c r="G14" i="9"/>
  <c r="H14" i="9"/>
  <c r="C15" i="9"/>
  <c r="G15" i="9"/>
  <c r="H15" i="9"/>
  <c r="M15" i="9" s="1"/>
  <c r="R15" i="9"/>
  <c r="C16" i="9"/>
  <c r="G16" i="9"/>
  <c r="H16" i="9"/>
  <c r="M16" i="9" s="1"/>
  <c r="R16" i="9"/>
  <c r="C17" i="9"/>
  <c r="G17" i="9"/>
  <c r="H17" i="9"/>
  <c r="M17" i="9" s="1"/>
  <c r="R17" i="9"/>
  <c r="C18" i="9"/>
  <c r="G18" i="9"/>
  <c r="H18" i="9"/>
  <c r="R18" i="9"/>
  <c r="C19" i="9"/>
  <c r="G19" i="9"/>
  <c r="H19" i="9"/>
  <c r="M19" i="9" s="1"/>
  <c r="R19" i="9"/>
  <c r="C20" i="9"/>
  <c r="G20" i="9"/>
  <c r="H20" i="9"/>
  <c r="R20" i="9"/>
  <c r="C21" i="9"/>
  <c r="G21" i="9"/>
  <c r="H21" i="9"/>
  <c r="M21" i="9" s="1"/>
  <c r="R21" i="9"/>
  <c r="C22" i="9"/>
  <c r="G22" i="9"/>
  <c r="F22" i="9" s="1"/>
  <c r="H56" i="9" s="1"/>
  <c r="M22" i="9"/>
  <c r="N22" i="9"/>
  <c r="R22" i="9"/>
  <c r="AK21" i="9"/>
  <c r="AK17" i="9"/>
  <c r="Y15" i="9"/>
  <c r="F56" i="9"/>
  <c r="E56" i="9"/>
  <c r="F55" i="9"/>
  <c r="E55" i="9"/>
  <c r="F54" i="9"/>
  <c r="E54" i="9"/>
  <c r="F53" i="9"/>
  <c r="E53" i="9"/>
  <c r="F52" i="9"/>
  <c r="E52" i="9"/>
  <c r="F51" i="9"/>
  <c r="E51" i="9"/>
  <c r="F50" i="9"/>
  <c r="E50" i="9"/>
  <c r="F49" i="9"/>
  <c r="E49" i="9"/>
  <c r="F48" i="9"/>
  <c r="E48" i="9"/>
  <c r="G48" i="9" s="1"/>
  <c r="F47" i="9"/>
  <c r="E47" i="9"/>
  <c r="AK38" i="9"/>
  <c r="AE38" i="9"/>
  <c r="Y38" i="9"/>
  <c r="R38" i="9"/>
  <c r="N38" i="9"/>
  <c r="M38" i="9"/>
  <c r="G38" i="9"/>
  <c r="F38" i="9" s="1"/>
  <c r="I38" i="9" s="1"/>
  <c r="J38" i="9" s="1"/>
  <c r="C38" i="9"/>
  <c r="AK37" i="9"/>
  <c r="AE37" i="9"/>
  <c r="Y37" i="9"/>
  <c r="R37" i="9"/>
  <c r="H37" i="9"/>
  <c r="G37" i="9"/>
  <c r="C37" i="9"/>
  <c r="AK36" i="9"/>
  <c r="AE36" i="9"/>
  <c r="Y36" i="9"/>
  <c r="R36" i="9"/>
  <c r="H36" i="9"/>
  <c r="N36" i="9" s="1"/>
  <c r="G36" i="9"/>
  <c r="C36" i="9"/>
  <c r="AK35" i="9"/>
  <c r="AE35" i="9"/>
  <c r="Y35" i="9"/>
  <c r="R35" i="9"/>
  <c r="H35" i="9"/>
  <c r="M35" i="9" s="1"/>
  <c r="G35" i="9"/>
  <c r="C35" i="9"/>
  <c r="AK34" i="9"/>
  <c r="AE34" i="9"/>
  <c r="Y34" i="9"/>
  <c r="R34" i="9"/>
  <c r="H34" i="9"/>
  <c r="N34" i="9" s="1"/>
  <c r="G34" i="9"/>
  <c r="C34" i="9"/>
  <c r="AK33" i="9"/>
  <c r="AE33" i="9"/>
  <c r="Y33" i="9"/>
  <c r="R33" i="9"/>
  <c r="H33" i="9"/>
  <c r="N33" i="9" s="1"/>
  <c r="G33" i="9"/>
  <c r="C33" i="9"/>
  <c r="AK32" i="9"/>
  <c r="AE32" i="9"/>
  <c r="Y32" i="9"/>
  <c r="R32" i="9"/>
  <c r="H32" i="9"/>
  <c r="G32" i="9"/>
  <c r="C32" i="9"/>
  <c r="AK31" i="9"/>
  <c r="AE31" i="9"/>
  <c r="Y31" i="9"/>
  <c r="R31" i="9"/>
  <c r="H31" i="9"/>
  <c r="N31" i="9" s="1"/>
  <c r="G31" i="9"/>
  <c r="C31" i="9"/>
  <c r="AK30" i="9"/>
  <c r="AE30" i="9"/>
  <c r="Y30" i="9"/>
  <c r="R30" i="9"/>
  <c r="H30" i="9"/>
  <c r="G30" i="9"/>
  <c r="C30" i="9"/>
  <c r="AK29" i="9"/>
  <c r="AE29" i="9"/>
  <c r="Y29" i="9"/>
  <c r="R29" i="9"/>
  <c r="S29" i="9" s="1"/>
  <c r="H29" i="9"/>
  <c r="N29" i="9" s="1"/>
  <c r="G29" i="9"/>
  <c r="C29" i="9"/>
  <c r="R28" i="9"/>
  <c r="S28" i="9" s="1"/>
  <c r="I28" i="9"/>
  <c r="J28" i="9" s="1"/>
  <c r="K28" i="9" s="1"/>
  <c r="P46" i="9" s="1"/>
  <c r="H28" i="9"/>
  <c r="M28" i="9" s="1"/>
  <c r="B28" i="9"/>
  <c r="AK22" i="9"/>
  <c r="AE22" i="9"/>
  <c r="Y22" i="9"/>
  <c r="Y21" i="9"/>
  <c r="AE20" i="9"/>
  <c r="AK18" i="9"/>
  <c r="AE18" i="9"/>
  <c r="Y18" i="9"/>
  <c r="Y17" i="9"/>
  <c r="AK16" i="9"/>
  <c r="Y16" i="9"/>
  <c r="AK14" i="9"/>
  <c r="AE14" i="9"/>
  <c r="Y14" i="9"/>
  <c r="AK13" i="9"/>
  <c r="AE13" i="9"/>
  <c r="Y13" i="9"/>
  <c r="E56" i="4"/>
  <c r="F56" i="4"/>
  <c r="E55" i="4"/>
  <c r="F55" i="4"/>
  <c r="E54" i="4"/>
  <c r="F54" i="4"/>
  <c r="E53" i="4"/>
  <c r="F53" i="4"/>
  <c r="I92" i="4"/>
  <c r="J92" i="4" s="1"/>
  <c r="C22" i="4"/>
  <c r="G22" i="4"/>
  <c r="F22" i="4" s="1"/>
  <c r="I22" i="4" s="1"/>
  <c r="J22" i="4" s="1"/>
  <c r="M22" i="4"/>
  <c r="N22" i="4"/>
  <c r="R22" i="4"/>
  <c r="Y22" i="4"/>
  <c r="AE22" i="4"/>
  <c r="AK22" i="4"/>
  <c r="H156" i="4"/>
  <c r="H158" i="4" s="1"/>
  <c r="E148" i="4"/>
  <c r="H147" i="4" s="1"/>
  <c r="M165" i="4" s="1"/>
  <c r="E149" i="4"/>
  <c r="H148" i="4" s="1"/>
  <c r="N165" i="4" s="1"/>
  <c r="E150" i="4"/>
  <c r="H149" i="4" s="1"/>
  <c r="E151" i="4"/>
  <c r="H150" i="4" s="1"/>
  <c r="E152" i="4"/>
  <c r="H151" i="4" s="1"/>
  <c r="E153" i="4"/>
  <c r="H152" i="4" s="1"/>
  <c r="E154" i="4"/>
  <c r="H153" i="4" s="1"/>
  <c r="E155" i="4"/>
  <c r="H154" i="4" s="1"/>
  <c r="E156" i="4"/>
  <c r="E147" i="4"/>
  <c r="H146" i="4" s="1"/>
  <c r="E146" i="4"/>
  <c r="I146" i="4" s="1"/>
  <c r="J146" i="4" s="1"/>
  <c r="K146" i="4" s="1"/>
  <c r="A147" i="4"/>
  <c r="A148" i="4"/>
  <c r="A149" i="4"/>
  <c r="A150" i="4"/>
  <c r="A151" i="4"/>
  <c r="A152" i="4"/>
  <c r="A153" i="4"/>
  <c r="A154" i="4"/>
  <c r="A155" i="4"/>
  <c r="A156" i="4"/>
  <c r="A146" i="4"/>
  <c r="Q162" i="4"/>
  <c r="Q165" i="4" s="1"/>
  <c r="C156" i="4"/>
  <c r="C155" i="4"/>
  <c r="C154" i="4"/>
  <c r="C153" i="4"/>
  <c r="C152" i="4"/>
  <c r="C151" i="4"/>
  <c r="C150" i="4"/>
  <c r="C149" i="4"/>
  <c r="C148" i="4"/>
  <c r="C147" i="4"/>
  <c r="B146" i="4"/>
  <c r="E107" i="4"/>
  <c r="G107" i="4" s="1"/>
  <c r="AE35" i="4"/>
  <c r="AK35" i="4"/>
  <c r="AE36" i="4"/>
  <c r="AK36" i="4"/>
  <c r="AE37" i="4"/>
  <c r="AK37" i="4"/>
  <c r="AE38" i="4"/>
  <c r="AK38" i="4"/>
  <c r="Y35" i="4"/>
  <c r="Y36" i="4"/>
  <c r="Y37" i="4"/>
  <c r="Y38" i="4"/>
  <c r="R35" i="4"/>
  <c r="R36" i="4"/>
  <c r="R37" i="4"/>
  <c r="M38" i="4"/>
  <c r="N38" i="4"/>
  <c r="R38" i="4"/>
  <c r="H34" i="4"/>
  <c r="H35" i="4"/>
  <c r="N35" i="4" s="1"/>
  <c r="H36" i="4"/>
  <c r="M36" i="4" s="1"/>
  <c r="H37" i="4"/>
  <c r="G33" i="4"/>
  <c r="G34" i="4"/>
  <c r="G35" i="4"/>
  <c r="G36" i="4"/>
  <c r="G37" i="4"/>
  <c r="G38" i="4"/>
  <c r="F38" i="4" s="1"/>
  <c r="I56" i="4" s="1"/>
  <c r="C32" i="4"/>
  <c r="C33" i="4"/>
  <c r="C34" i="4"/>
  <c r="C35" i="4"/>
  <c r="C36" i="4"/>
  <c r="C37" i="4"/>
  <c r="C38" i="4"/>
  <c r="AK19" i="4"/>
  <c r="AK20" i="4"/>
  <c r="AK21" i="4"/>
  <c r="R20" i="4"/>
  <c r="Y20" i="4"/>
  <c r="AE20" i="4"/>
  <c r="R21" i="4"/>
  <c r="Y21" i="4"/>
  <c r="AE21" i="4"/>
  <c r="H16" i="4"/>
  <c r="H17" i="4"/>
  <c r="H18" i="4"/>
  <c r="H19" i="4"/>
  <c r="H20" i="4"/>
  <c r="N20" i="4" s="1"/>
  <c r="H21" i="4"/>
  <c r="N21" i="4" s="1"/>
  <c r="G18" i="4"/>
  <c r="G19" i="4"/>
  <c r="G20" i="4"/>
  <c r="G21" i="4"/>
  <c r="G13" i="4"/>
  <c r="G14" i="4"/>
  <c r="G15" i="4"/>
  <c r="G16" i="4"/>
  <c r="G17" i="4"/>
  <c r="C19" i="4"/>
  <c r="C20" i="4"/>
  <c r="C21" i="4"/>
  <c r="I113" i="4"/>
  <c r="J113" i="4" s="1"/>
  <c r="K113" i="4" s="1"/>
  <c r="Q98" i="4"/>
  <c r="Q101" i="4" s="1"/>
  <c r="I82" i="4"/>
  <c r="J82" i="4" s="1"/>
  <c r="K82" i="4" s="1"/>
  <c r="B28" i="4"/>
  <c r="B12" i="4"/>
  <c r="T29" i="9" l="1"/>
  <c r="U29" i="9"/>
  <c r="V12" i="9"/>
  <c r="G24" i="9"/>
  <c r="G25" i="9" s="1"/>
  <c r="O22" i="9"/>
  <c r="G50" i="9"/>
  <c r="F34" i="9"/>
  <c r="I34" i="9" s="1"/>
  <c r="J34" i="9" s="1"/>
  <c r="G54" i="9"/>
  <c r="F14" i="9"/>
  <c r="H48" i="9" s="1"/>
  <c r="G40" i="9"/>
  <c r="G41" i="9" s="1"/>
  <c r="G55" i="9"/>
  <c r="F35" i="9"/>
  <c r="I35" i="9" s="1"/>
  <c r="J35" i="9" s="1"/>
  <c r="F33" i="9"/>
  <c r="I33" i="9" s="1"/>
  <c r="J33" i="9" s="1"/>
  <c r="G49" i="9"/>
  <c r="G148" i="4"/>
  <c r="F148" i="4" s="1"/>
  <c r="I148" i="4" s="1"/>
  <c r="J148" i="4" s="1"/>
  <c r="G150" i="4"/>
  <c r="H159" i="4"/>
  <c r="G56" i="4"/>
  <c r="G24" i="4"/>
  <c r="G25" i="4" s="1"/>
  <c r="G54" i="4"/>
  <c r="K83" i="9"/>
  <c r="AA83" i="9" s="1"/>
  <c r="E163" i="9"/>
  <c r="G163" i="9" s="1"/>
  <c r="F20" i="9"/>
  <c r="H54" i="9" s="1"/>
  <c r="G56" i="9"/>
  <c r="I56" i="9"/>
  <c r="J56" i="9" s="1"/>
  <c r="O38" i="9"/>
  <c r="F36" i="9"/>
  <c r="M36" i="9"/>
  <c r="O36" i="9" s="1"/>
  <c r="N35" i="9"/>
  <c r="O35" i="9" s="1"/>
  <c r="M34" i="9"/>
  <c r="O34" i="9" s="1"/>
  <c r="G53" i="9"/>
  <c r="G52" i="9"/>
  <c r="M33" i="9"/>
  <c r="O33" i="9" s="1"/>
  <c r="F31" i="9"/>
  <c r="I31" i="9" s="1"/>
  <c r="M31" i="9"/>
  <c r="O31" i="9" s="1"/>
  <c r="N28" i="9"/>
  <c r="O28" i="9" s="1"/>
  <c r="P28" i="9" s="1"/>
  <c r="G47" i="9"/>
  <c r="F18" i="9"/>
  <c r="H52" i="9" s="1"/>
  <c r="N21" i="9"/>
  <c r="O21" i="9" s="1"/>
  <c r="N18" i="9"/>
  <c r="M18" i="9"/>
  <c r="K114" i="9"/>
  <c r="E169" i="9"/>
  <c r="G169" i="9" s="1"/>
  <c r="E130" i="9"/>
  <c r="G130" i="9" s="1"/>
  <c r="G147" i="9"/>
  <c r="F147" i="9" s="1"/>
  <c r="G154" i="9"/>
  <c r="F154" i="9" s="1"/>
  <c r="I154" i="9" s="1"/>
  <c r="J154" i="9" s="1"/>
  <c r="E131" i="9"/>
  <c r="G131" i="9" s="1"/>
  <c r="G153" i="9"/>
  <c r="F153" i="9" s="1"/>
  <c r="I153" i="9" s="1"/>
  <c r="J153" i="9" s="1"/>
  <c r="E133" i="9"/>
  <c r="G133" i="9" s="1"/>
  <c r="E134" i="9"/>
  <c r="G134" i="9" s="1"/>
  <c r="E135" i="9"/>
  <c r="G135" i="9" s="1"/>
  <c r="G129" i="9"/>
  <c r="G156" i="9"/>
  <c r="F156" i="9" s="1"/>
  <c r="I156" i="9" s="1"/>
  <c r="J156" i="9" s="1"/>
  <c r="H159" i="9"/>
  <c r="G150" i="9"/>
  <c r="F150" i="9" s="1"/>
  <c r="I150" i="9" s="1"/>
  <c r="J150" i="9" s="1"/>
  <c r="E101" i="9"/>
  <c r="G101" i="9" s="1"/>
  <c r="I91" i="9"/>
  <c r="J91" i="9" s="1"/>
  <c r="G155" i="9"/>
  <c r="O101" i="9"/>
  <c r="E102" i="9"/>
  <c r="G102" i="9" s="1"/>
  <c r="E107" i="9"/>
  <c r="G107" i="9" s="1"/>
  <c r="H155" i="9"/>
  <c r="E170" i="9" s="1"/>
  <c r="G170" i="9" s="1"/>
  <c r="G151" i="9"/>
  <c r="I84" i="9"/>
  <c r="J84" i="9" s="1"/>
  <c r="E100" i="9"/>
  <c r="G100" i="9" s="1"/>
  <c r="G152" i="9"/>
  <c r="I88" i="9"/>
  <c r="J88" i="9" s="1"/>
  <c r="E104" i="9"/>
  <c r="G104" i="9" s="1"/>
  <c r="H152" i="9"/>
  <c r="E164" i="9"/>
  <c r="G164" i="9" s="1"/>
  <c r="S101" i="9"/>
  <c r="G149" i="9"/>
  <c r="F149" i="9" s="1"/>
  <c r="I149" i="9" s="1"/>
  <c r="J149" i="9" s="1"/>
  <c r="G148" i="9"/>
  <c r="E165" i="9"/>
  <c r="G165" i="9" s="1"/>
  <c r="S132" i="9"/>
  <c r="H151" i="9"/>
  <c r="H146" i="9"/>
  <c r="F21" i="9"/>
  <c r="N17" i="9"/>
  <c r="O17" i="9" s="1"/>
  <c r="F17" i="9"/>
  <c r="F13" i="9"/>
  <c r="I13" i="9" s="1"/>
  <c r="B13" i="9"/>
  <c r="I22" i="9"/>
  <c r="W12" i="9"/>
  <c r="F16" i="9"/>
  <c r="H50" i="9" s="1"/>
  <c r="F19" i="9"/>
  <c r="H53" i="9" s="1"/>
  <c r="N20" i="9"/>
  <c r="N16" i="9"/>
  <c r="O16" i="9" s="1"/>
  <c r="M20" i="9"/>
  <c r="F15" i="9"/>
  <c r="H49" i="9" s="1"/>
  <c r="N19" i="9"/>
  <c r="O19" i="9" s="1"/>
  <c r="N15" i="9"/>
  <c r="O15" i="9" s="1"/>
  <c r="Y19" i="9"/>
  <c r="AK15" i="9"/>
  <c r="AE19" i="9"/>
  <c r="G51" i="9"/>
  <c r="AE15" i="9"/>
  <c r="AK19" i="9"/>
  <c r="AE16" i="9"/>
  <c r="Y20" i="9"/>
  <c r="AK20" i="9"/>
  <c r="AE17" i="9"/>
  <c r="AE21" i="9"/>
  <c r="Q46" i="9"/>
  <c r="S46" i="9" s="1"/>
  <c r="F30" i="9"/>
  <c r="M30" i="9"/>
  <c r="N30" i="9"/>
  <c r="T28" i="9"/>
  <c r="V28" i="9" s="1"/>
  <c r="L28" i="9"/>
  <c r="W28" i="9"/>
  <c r="F32" i="9"/>
  <c r="N32" i="9"/>
  <c r="M32" i="9"/>
  <c r="F37" i="9"/>
  <c r="N37" i="9"/>
  <c r="M37" i="9"/>
  <c r="F29" i="9"/>
  <c r="M29" i="9"/>
  <c r="O29" i="9" s="1"/>
  <c r="P29" i="9" s="1"/>
  <c r="G55" i="4"/>
  <c r="H56" i="4"/>
  <c r="J56" i="4" s="1"/>
  <c r="G53" i="4"/>
  <c r="G152" i="4"/>
  <c r="G154" i="4"/>
  <c r="F154" i="4" s="1"/>
  <c r="I154" i="4" s="1"/>
  <c r="J154" i="4" s="1"/>
  <c r="I84" i="4"/>
  <c r="J84" i="4" s="1"/>
  <c r="G149" i="4"/>
  <c r="F149" i="4" s="1"/>
  <c r="I149" i="4" s="1"/>
  <c r="J149" i="4" s="1"/>
  <c r="F152" i="4"/>
  <c r="I152" i="4" s="1"/>
  <c r="J152" i="4" s="1"/>
  <c r="O22" i="4"/>
  <c r="G155" i="4"/>
  <c r="M21" i="4"/>
  <c r="O21" i="4" s="1"/>
  <c r="H155" i="4"/>
  <c r="F21" i="4"/>
  <c r="H55" i="4" s="1"/>
  <c r="F20" i="4"/>
  <c r="G147" i="4"/>
  <c r="I118" i="4"/>
  <c r="J118" i="4" s="1"/>
  <c r="S165" i="4"/>
  <c r="G151" i="4"/>
  <c r="F151" i="4" s="1"/>
  <c r="I151" i="4" s="1"/>
  <c r="J151" i="4" s="1"/>
  <c r="G156" i="4"/>
  <c r="F156" i="4" s="1"/>
  <c r="I156" i="4" s="1"/>
  <c r="J156" i="4" s="1"/>
  <c r="G153" i="4"/>
  <c r="F153" i="4" s="1"/>
  <c r="I153" i="4" s="1"/>
  <c r="J153" i="4" s="1"/>
  <c r="I89" i="4"/>
  <c r="J89" i="4" s="1"/>
  <c r="E165" i="4"/>
  <c r="G165" i="4" s="1"/>
  <c r="E169" i="4"/>
  <c r="G169" i="4" s="1"/>
  <c r="E164" i="4"/>
  <c r="G164" i="4" s="1"/>
  <c r="E167" i="4"/>
  <c r="G167" i="4" s="1"/>
  <c r="G162" i="4"/>
  <c r="F150" i="4"/>
  <c r="I150" i="4" s="1"/>
  <c r="J150" i="4" s="1"/>
  <c r="E168" i="4"/>
  <c r="G168" i="4" s="1"/>
  <c r="E163" i="4"/>
  <c r="G163" i="4" s="1"/>
  <c r="E166" i="4"/>
  <c r="G166" i="4" s="1"/>
  <c r="I121" i="4"/>
  <c r="J121" i="4" s="1"/>
  <c r="E137" i="4"/>
  <c r="G137" i="4" s="1"/>
  <c r="M35" i="4"/>
  <c r="O35" i="4" s="1"/>
  <c r="I122" i="4"/>
  <c r="J122" i="4" s="1"/>
  <c r="I88" i="4"/>
  <c r="J88" i="4" s="1"/>
  <c r="N36" i="4"/>
  <c r="O36" i="4" s="1"/>
  <c r="F36" i="4"/>
  <c r="I54" i="4" s="1"/>
  <c r="I38" i="4"/>
  <c r="J38" i="4" s="1"/>
  <c r="I91" i="4"/>
  <c r="J91" i="4" s="1"/>
  <c r="I85" i="4"/>
  <c r="J85" i="4" s="1"/>
  <c r="I87" i="4"/>
  <c r="J87" i="4" s="1"/>
  <c r="I116" i="4"/>
  <c r="J116" i="4" s="1"/>
  <c r="M20" i="4"/>
  <c r="O20" i="4" s="1"/>
  <c r="O38" i="4"/>
  <c r="S101" i="4"/>
  <c r="I115" i="4"/>
  <c r="J115" i="4" s="1"/>
  <c r="I117" i="4"/>
  <c r="J117" i="4" s="1"/>
  <c r="F35" i="4"/>
  <c r="F37" i="4"/>
  <c r="I55" i="4" s="1"/>
  <c r="N37" i="4"/>
  <c r="I120" i="4"/>
  <c r="J120" i="4" s="1"/>
  <c r="M37" i="4"/>
  <c r="I86" i="4"/>
  <c r="J86" i="4" s="1"/>
  <c r="I90" i="4"/>
  <c r="J90" i="4" s="1"/>
  <c r="E100" i="4"/>
  <c r="G100" i="4" s="1"/>
  <c r="I123" i="4"/>
  <c r="J123" i="4" s="1"/>
  <c r="E131" i="4"/>
  <c r="G131" i="4" s="1"/>
  <c r="G98" i="4"/>
  <c r="E99" i="4"/>
  <c r="G99" i="4" s="1"/>
  <c r="G129" i="4"/>
  <c r="E130" i="4"/>
  <c r="G130" i="4" s="1"/>
  <c r="E103" i="4"/>
  <c r="G103" i="4" s="1"/>
  <c r="I119" i="4"/>
  <c r="J119" i="4" s="1"/>
  <c r="E132" i="4"/>
  <c r="G132" i="4" s="1"/>
  <c r="E135" i="4"/>
  <c r="G135" i="4" s="1"/>
  <c r="E133" i="4"/>
  <c r="G133" i="4" s="1"/>
  <c r="E101" i="4"/>
  <c r="G101" i="4" s="1"/>
  <c r="E136" i="4"/>
  <c r="G136" i="4" s="1"/>
  <c r="E102" i="4"/>
  <c r="G102" i="4" s="1"/>
  <c r="E105" i="4"/>
  <c r="G105" i="4" s="1"/>
  <c r="E104" i="4"/>
  <c r="G104" i="4" s="1"/>
  <c r="E138" i="4"/>
  <c r="G138" i="4" s="1"/>
  <c r="E106" i="4"/>
  <c r="G106" i="4" s="1"/>
  <c r="E134" i="4"/>
  <c r="G134" i="4" s="1"/>
  <c r="H47" i="9" l="1"/>
  <c r="B14" i="9"/>
  <c r="B15" i="9" s="1"/>
  <c r="B16" i="9" s="1"/>
  <c r="B17" i="9" s="1"/>
  <c r="B18" i="9" s="1"/>
  <c r="B19" i="9" s="1"/>
  <c r="B20" i="9" s="1"/>
  <c r="B21" i="9" s="1"/>
  <c r="B22" i="9" s="1"/>
  <c r="I51" i="9"/>
  <c r="I52" i="9"/>
  <c r="J52" i="9" s="1"/>
  <c r="L52" i="9" s="1"/>
  <c r="M129" i="9"/>
  <c r="Z114" i="9"/>
  <c r="AA114" i="9"/>
  <c r="M98" i="9"/>
  <c r="AA84" i="9"/>
  <c r="Z83" i="9"/>
  <c r="AB83" i="9" s="1"/>
  <c r="AC83" i="9" s="1"/>
  <c r="I14" i="9"/>
  <c r="J14" i="9" s="1"/>
  <c r="I18" i="9"/>
  <c r="J18" i="9" s="1"/>
  <c r="I53" i="9"/>
  <c r="J53" i="9" s="1"/>
  <c r="F40" i="9"/>
  <c r="F41" i="9" s="1"/>
  <c r="F24" i="9"/>
  <c r="F25" i="9" s="1"/>
  <c r="I20" i="9"/>
  <c r="J20" i="9" s="1"/>
  <c r="G139" i="9"/>
  <c r="F139" i="9"/>
  <c r="L56" i="9"/>
  <c r="F147" i="4"/>
  <c r="G158" i="4"/>
  <c r="G159" i="4" s="1"/>
  <c r="K84" i="9"/>
  <c r="E171" i="9"/>
  <c r="G171" i="9" s="1"/>
  <c r="F152" i="9"/>
  <c r="I152" i="9" s="1"/>
  <c r="J152" i="9" s="1"/>
  <c r="I49" i="9"/>
  <c r="O37" i="9"/>
  <c r="I37" i="9"/>
  <c r="J37" i="9" s="1"/>
  <c r="I55" i="9"/>
  <c r="I36" i="9"/>
  <c r="J36" i="9" s="1"/>
  <c r="I54" i="9"/>
  <c r="J54" i="9" s="1"/>
  <c r="K54" i="9" s="1"/>
  <c r="O32" i="9"/>
  <c r="I29" i="9"/>
  <c r="I47" i="9"/>
  <c r="J47" i="9" s="1"/>
  <c r="O20" i="9"/>
  <c r="O18" i="9"/>
  <c r="J13" i="9"/>
  <c r="K13" i="9" s="1"/>
  <c r="I147" i="9"/>
  <c r="J147" i="9" s="1"/>
  <c r="K147" i="9" s="1"/>
  <c r="B147" i="9"/>
  <c r="K115" i="9"/>
  <c r="E166" i="9"/>
  <c r="G166" i="9" s="1"/>
  <c r="F155" i="9"/>
  <c r="I155" i="9" s="1"/>
  <c r="J155" i="9" s="1"/>
  <c r="G158" i="9"/>
  <c r="G159" i="9" s="1"/>
  <c r="S165" i="9"/>
  <c r="O165" i="9"/>
  <c r="E167" i="9"/>
  <c r="G167" i="9" s="1"/>
  <c r="F148" i="9"/>
  <c r="F151" i="9"/>
  <c r="I151" i="9" s="1"/>
  <c r="J151" i="9" s="1"/>
  <c r="F125" i="9"/>
  <c r="F126" i="9" s="1"/>
  <c r="G98" i="9"/>
  <c r="G108" i="9" s="1"/>
  <c r="F108" i="9"/>
  <c r="E168" i="9"/>
  <c r="G168" i="9" s="1"/>
  <c r="I21" i="9"/>
  <c r="J21" i="9" s="1"/>
  <c r="H55" i="9"/>
  <c r="I17" i="9"/>
  <c r="H51" i="9"/>
  <c r="P15" i="9"/>
  <c r="P16" i="9" s="1"/>
  <c r="P17" i="9" s="1"/>
  <c r="I30" i="9"/>
  <c r="I48" i="9"/>
  <c r="J48" i="9" s="1"/>
  <c r="J31" i="9"/>
  <c r="I32" i="9"/>
  <c r="I50" i="9"/>
  <c r="I15" i="9"/>
  <c r="I19" i="9"/>
  <c r="I16" i="9"/>
  <c r="J22" i="9"/>
  <c r="K56" i="9"/>
  <c r="O30" i="9"/>
  <c r="P30" i="9" s="1"/>
  <c r="P31" i="9" s="1"/>
  <c r="B29" i="9"/>
  <c r="B30" i="9" s="1"/>
  <c r="B31" i="9" s="1"/>
  <c r="B32" i="9" s="1"/>
  <c r="B33" i="9" s="1"/>
  <c r="B34" i="9" s="1"/>
  <c r="B35" i="9" s="1"/>
  <c r="B36" i="9" s="1"/>
  <c r="B37" i="9" s="1"/>
  <c r="B38" i="9" s="1"/>
  <c r="J55" i="4"/>
  <c r="L55" i="4" s="1"/>
  <c r="K56" i="4"/>
  <c r="L56" i="4"/>
  <c r="I20" i="4"/>
  <c r="J20" i="4" s="1"/>
  <c r="H54" i="4"/>
  <c r="J54" i="4" s="1"/>
  <c r="I35" i="4"/>
  <c r="J35" i="4" s="1"/>
  <c r="I53" i="4"/>
  <c r="E171" i="4"/>
  <c r="G171" i="4" s="1"/>
  <c r="O165" i="4"/>
  <c r="E170" i="4"/>
  <c r="G170" i="4" s="1"/>
  <c r="I21" i="4"/>
  <c r="J21" i="4" s="1"/>
  <c r="F155" i="4"/>
  <c r="I155" i="4" s="1"/>
  <c r="J155" i="4" s="1"/>
  <c r="B147" i="4"/>
  <c r="B148" i="4" s="1"/>
  <c r="B149" i="4" s="1"/>
  <c r="B150" i="4" s="1"/>
  <c r="B151" i="4" s="1"/>
  <c r="B152" i="4" s="1"/>
  <c r="B153" i="4" s="1"/>
  <c r="B154" i="4" s="1"/>
  <c r="I36" i="4"/>
  <c r="J36" i="4" s="1"/>
  <c r="O101" i="4"/>
  <c r="I37" i="4"/>
  <c r="J37" i="4" s="1"/>
  <c r="O37" i="4"/>
  <c r="I83" i="4"/>
  <c r="J83" i="4" s="1"/>
  <c r="K83" i="4" s="1"/>
  <c r="I114" i="4"/>
  <c r="J114" i="4" s="1"/>
  <c r="K114" i="4" s="1"/>
  <c r="G139" i="4"/>
  <c r="G108" i="4"/>
  <c r="F139" i="4"/>
  <c r="F108" i="4"/>
  <c r="K52" i="9" l="1"/>
  <c r="AB114" i="9"/>
  <c r="AC114" i="9" s="1"/>
  <c r="J51" i="9"/>
  <c r="L51" i="9" s="1"/>
  <c r="K84" i="4"/>
  <c r="N98" i="4" s="1"/>
  <c r="M98" i="4"/>
  <c r="J55" i="9"/>
  <c r="K55" i="9" s="1"/>
  <c r="N129" i="9"/>
  <c r="Z115" i="9"/>
  <c r="Z147" i="9"/>
  <c r="AA147" i="9"/>
  <c r="N98" i="9"/>
  <c r="Z84" i="9"/>
  <c r="AB84" i="9" s="1"/>
  <c r="AC84" i="9" s="1"/>
  <c r="AA115" i="9"/>
  <c r="P32" i="9"/>
  <c r="P33" i="9" s="1"/>
  <c r="P34" i="9" s="1"/>
  <c r="P35" i="9" s="1"/>
  <c r="P36" i="9" s="1"/>
  <c r="P37" i="9" s="1"/>
  <c r="P38" i="9" s="1"/>
  <c r="M52" i="9"/>
  <c r="K85" i="9"/>
  <c r="AA85" i="9" s="1"/>
  <c r="P18" i="9"/>
  <c r="P19" i="9" s="1"/>
  <c r="P20" i="9" s="1"/>
  <c r="P21" i="9" s="1"/>
  <c r="P22" i="9" s="1"/>
  <c r="Q47" i="9"/>
  <c r="B148" i="9"/>
  <c r="B149" i="9" s="1"/>
  <c r="B150" i="9" s="1"/>
  <c r="B151" i="9" s="1"/>
  <c r="B152" i="9" s="1"/>
  <c r="B153" i="9" s="1"/>
  <c r="B154" i="9" s="1"/>
  <c r="B155" i="9" s="1"/>
  <c r="B156" i="9" s="1"/>
  <c r="V13" i="9"/>
  <c r="M162" i="9"/>
  <c r="L54" i="9"/>
  <c r="M54" i="9" s="1"/>
  <c r="M56" i="9"/>
  <c r="W13" i="9"/>
  <c r="K115" i="4"/>
  <c r="N129" i="4" s="1"/>
  <c r="M129" i="4"/>
  <c r="M130" i="4" s="1"/>
  <c r="O130" i="4" s="1"/>
  <c r="I147" i="4"/>
  <c r="J147" i="4" s="1"/>
  <c r="K147" i="4" s="1"/>
  <c r="M162" i="4" s="1"/>
  <c r="F158" i="4"/>
  <c r="F159" i="4" s="1"/>
  <c r="K55" i="4"/>
  <c r="M55" i="4" s="1"/>
  <c r="I57" i="9"/>
  <c r="L47" i="9"/>
  <c r="K47" i="9"/>
  <c r="J30" i="9"/>
  <c r="J29" i="9"/>
  <c r="K29" i="9" s="1"/>
  <c r="J17" i="9"/>
  <c r="K14" i="9"/>
  <c r="K116" i="9"/>
  <c r="AA116" i="9" s="1"/>
  <c r="F172" i="9"/>
  <c r="G162" i="9"/>
  <c r="G172" i="9" s="1"/>
  <c r="I148" i="9"/>
  <c r="J148" i="9" s="1"/>
  <c r="K148" i="9" s="1"/>
  <c r="AA148" i="9" s="1"/>
  <c r="F158" i="9"/>
  <c r="F159" i="9" s="1"/>
  <c r="M99" i="9"/>
  <c r="O99" i="9" s="1"/>
  <c r="K51" i="9"/>
  <c r="M51" i="9" s="1"/>
  <c r="L48" i="9"/>
  <c r="K48" i="9"/>
  <c r="J50" i="9"/>
  <c r="K50" i="9" s="1"/>
  <c r="J32" i="9"/>
  <c r="J16" i="9"/>
  <c r="K53" i="9"/>
  <c r="L53" i="9"/>
  <c r="J19" i="9"/>
  <c r="J15" i="9"/>
  <c r="J49" i="9"/>
  <c r="H57" i="9"/>
  <c r="Z13" i="9"/>
  <c r="AA13" i="9"/>
  <c r="M56" i="4"/>
  <c r="L54" i="4"/>
  <c r="K54" i="4"/>
  <c r="G172" i="4"/>
  <c r="B155" i="4"/>
  <c r="B156" i="4" s="1"/>
  <c r="F172" i="4"/>
  <c r="K116" i="4"/>
  <c r="K85" i="4" l="1"/>
  <c r="AB147" i="9"/>
  <c r="AC147" i="9" s="1"/>
  <c r="L55" i="9"/>
  <c r="M55" i="9" s="1"/>
  <c r="Z85" i="9"/>
  <c r="AB85" i="9" s="1"/>
  <c r="AC85" i="9" s="1"/>
  <c r="N162" i="9"/>
  <c r="Z148" i="9"/>
  <c r="AB148" i="9" s="1"/>
  <c r="K86" i="9"/>
  <c r="AB115" i="9"/>
  <c r="AC115" i="9" s="1"/>
  <c r="Z116" i="9"/>
  <c r="AB116" i="9" s="1"/>
  <c r="AC116" i="9" s="1"/>
  <c r="AA14" i="9"/>
  <c r="O129" i="4"/>
  <c r="Q130" i="4" s="1"/>
  <c r="K148" i="4"/>
  <c r="N162" i="4" s="1"/>
  <c r="M54" i="4"/>
  <c r="M47" i="9"/>
  <c r="M48" i="9"/>
  <c r="K15" i="9"/>
  <c r="K16" i="9" s="1"/>
  <c r="Q48" i="9"/>
  <c r="L50" i="9"/>
  <c r="M50" i="9" s="1"/>
  <c r="P47" i="9"/>
  <c r="S47" i="9" s="1"/>
  <c r="AA29" i="9"/>
  <c r="K30" i="9"/>
  <c r="Z29" i="9"/>
  <c r="W29" i="9"/>
  <c r="L29" i="9"/>
  <c r="V29" i="9"/>
  <c r="K117" i="9"/>
  <c r="M130" i="9"/>
  <c r="O130" i="9" s="1"/>
  <c r="K149" i="9"/>
  <c r="AA149" i="9" s="1"/>
  <c r="M53" i="9"/>
  <c r="V14" i="9"/>
  <c r="W14" i="9"/>
  <c r="J57" i="9"/>
  <c r="L49" i="9"/>
  <c r="K49" i="9"/>
  <c r="AB13" i="9"/>
  <c r="AC13" i="9" s="1"/>
  <c r="AL13" i="9"/>
  <c r="AM13" i="9"/>
  <c r="Z14" i="9"/>
  <c r="AF13" i="9"/>
  <c r="AG13" i="9"/>
  <c r="K86" i="4"/>
  <c r="K117" i="4"/>
  <c r="AB29" i="9" l="1"/>
  <c r="AC29" i="9" s="1"/>
  <c r="AR13" i="9" s="1"/>
  <c r="AC148" i="9"/>
  <c r="Z117" i="9"/>
  <c r="AA117" i="9"/>
  <c r="Z86" i="9"/>
  <c r="K87" i="9"/>
  <c r="AA87" i="9" s="1"/>
  <c r="Z149" i="9"/>
  <c r="AB149" i="9" s="1"/>
  <c r="AC149" i="9" s="1"/>
  <c r="AA86" i="9"/>
  <c r="L15" i="9"/>
  <c r="Q15" i="9" s="1"/>
  <c r="S15" i="9" s="1"/>
  <c r="T15" i="9" s="1"/>
  <c r="V15" i="9" s="1"/>
  <c r="Q49" i="9"/>
  <c r="AB14" i="9"/>
  <c r="AC14" i="9" s="1"/>
  <c r="Q133" i="4"/>
  <c r="O133" i="4" s="1"/>
  <c r="S133" i="4" s="1"/>
  <c r="S130" i="4"/>
  <c r="K149" i="4"/>
  <c r="L57" i="9"/>
  <c r="G59" i="9" s="1"/>
  <c r="AL29" i="9"/>
  <c r="AM29" i="9"/>
  <c r="AF29" i="9"/>
  <c r="AG29" i="9"/>
  <c r="P48" i="9"/>
  <c r="AA30" i="9"/>
  <c r="L30" i="9"/>
  <c r="Q30" i="9" s="1"/>
  <c r="S30" i="9" s="1"/>
  <c r="Z30" i="9"/>
  <c r="K31" i="9"/>
  <c r="K118" i="9"/>
  <c r="O129" i="9"/>
  <c r="Q130" i="9" s="1"/>
  <c r="K150" i="9"/>
  <c r="AA150" i="9" s="1"/>
  <c r="K57" i="9"/>
  <c r="M49" i="9"/>
  <c r="L16" i="9"/>
  <c r="Q16" i="9" s="1"/>
  <c r="S16" i="9" s="1"/>
  <c r="Q50" i="9"/>
  <c r="K17" i="9"/>
  <c r="Z15" i="9"/>
  <c r="AA15" i="9"/>
  <c r="AN13" i="9"/>
  <c r="AO13" i="9" s="1"/>
  <c r="AH13" i="9"/>
  <c r="AI13" i="9" s="1"/>
  <c r="K87" i="4"/>
  <c r="K88" i="4" s="1"/>
  <c r="K118" i="4"/>
  <c r="C18" i="4"/>
  <c r="C17" i="4"/>
  <c r="C16" i="4"/>
  <c r="H15" i="4"/>
  <c r="N15" i="4" s="1"/>
  <c r="C15" i="4"/>
  <c r="H14" i="4"/>
  <c r="C14" i="4"/>
  <c r="H13" i="4"/>
  <c r="C13" i="4"/>
  <c r="H12" i="4"/>
  <c r="H33" i="4"/>
  <c r="N33" i="4" s="1"/>
  <c r="H32" i="4"/>
  <c r="G32" i="4"/>
  <c r="H31" i="4"/>
  <c r="N31" i="4" s="1"/>
  <c r="G31" i="4"/>
  <c r="C31" i="4"/>
  <c r="H30" i="4"/>
  <c r="G30" i="4"/>
  <c r="C30" i="4"/>
  <c r="H29" i="4"/>
  <c r="G29" i="4"/>
  <c r="C29" i="4"/>
  <c r="H28" i="4"/>
  <c r="AK34" i="4"/>
  <c r="AE34" i="4"/>
  <c r="Y34" i="4"/>
  <c r="AK33" i="4"/>
  <c r="AE33" i="4"/>
  <c r="Y33" i="4"/>
  <c r="AK32" i="4"/>
  <c r="AE32" i="4"/>
  <c r="Y32" i="4"/>
  <c r="AK31" i="4"/>
  <c r="AE31" i="4"/>
  <c r="Y31" i="4"/>
  <c r="AK30" i="4"/>
  <c r="AE30" i="4"/>
  <c r="Y30" i="4"/>
  <c r="AK29" i="4"/>
  <c r="AE29" i="4"/>
  <c r="Y29" i="4"/>
  <c r="AE19" i="4"/>
  <c r="Y19" i="4"/>
  <c r="AK18" i="4"/>
  <c r="AE18" i="4"/>
  <c r="Y18" i="4"/>
  <c r="AK17" i="4"/>
  <c r="AE17" i="4"/>
  <c r="Y17" i="4"/>
  <c r="AK16" i="4"/>
  <c r="AE16" i="4"/>
  <c r="Y16" i="4"/>
  <c r="AK15" i="4"/>
  <c r="AE15" i="4"/>
  <c r="Y15" i="4"/>
  <c r="AK14" i="4"/>
  <c r="AE14" i="4"/>
  <c r="Y14" i="4"/>
  <c r="AK13" i="4"/>
  <c r="AE13" i="4"/>
  <c r="Y13" i="4"/>
  <c r="I12" i="4"/>
  <c r="J12" i="4" s="1"/>
  <c r="K12" i="4" s="1"/>
  <c r="I28" i="4"/>
  <c r="J28" i="4" s="1"/>
  <c r="K28" i="4" s="1"/>
  <c r="E47" i="4"/>
  <c r="F47" i="4"/>
  <c r="E48" i="4"/>
  <c r="F48" i="4"/>
  <c r="E49" i="4"/>
  <c r="F49" i="4"/>
  <c r="E50" i="4"/>
  <c r="F50" i="4"/>
  <c r="E51" i="4"/>
  <c r="F51" i="4"/>
  <c r="E52" i="4"/>
  <c r="F52" i="4"/>
  <c r="R34" i="4"/>
  <c r="M34" i="4"/>
  <c r="R33" i="4"/>
  <c r="R32" i="4"/>
  <c r="R31" i="4"/>
  <c r="R19" i="4"/>
  <c r="R18" i="4"/>
  <c r="R17" i="4"/>
  <c r="R16" i="4"/>
  <c r="R15" i="4"/>
  <c r="Z118" i="9" l="1"/>
  <c r="U15" i="9"/>
  <c r="W15" i="9" s="1"/>
  <c r="AM15" i="9" s="1"/>
  <c r="AB86" i="9"/>
  <c r="AC86" i="9" s="1"/>
  <c r="AA118" i="9"/>
  <c r="O98" i="9"/>
  <c r="Q99" i="9" s="1"/>
  <c r="Z87" i="9"/>
  <c r="AB87" i="9" s="1"/>
  <c r="K88" i="9"/>
  <c r="AA88" i="9" s="1"/>
  <c r="Z150" i="9"/>
  <c r="AB150" i="9" s="1"/>
  <c r="AC150" i="9" s="1"/>
  <c r="AB117" i="9"/>
  <c r="AC117" i="9" s="1"/>
  <c r="M126" i="4"/>
  <c r="M163" i="4"/>
  <c r="O163" i="4" s="1"/>
  <c r="K150" i="4"/>
  <c r="G40" i="4"/>
  <c r="G41" i="4" s="1"/>
  <c r="AB30" i="9"/>
  <c r="AC30" i="9" s="1"/>
  <c r="AR14" i="9" s="1"/>
  <c r="T30" i="9"/>
  <c r="V30" i="9" s="1"/>
  <c r="U30" i="9"/>
  <c r="W30" i="9" s="1"/>
  <c r="S48" i="9"/>
  <c r="T48" i="9"/>
  <c r="AH29" i="9"/>
  <c r="AI29" i="9" s="1"/>
  <c r="AS13" i="9" s="1"/>
  <c r="P49" i="9"/>
  <c r="Z31" i="9"/>
  <c r="L31" i="9"/>
  <c r="Q31" i="9" s="1"/>
  <c r="S31" i="9" s="1"/>
  <c r="K32" i="9"/>
  <c r="AA31" i="9"/>
  <c r="AN29" i="9"/>
  <c r="AO29" i="9" s="1"/>
  <c r="AT13" i="9" s="1"/>
  <c r="Q133" i="9"/>
  <c r="O133" i="9" s="1"/>
  <c r="S133" i="9" s="1"/>
  <c r="P126" i="9" s="1"/>
  <c r="S130" i="9"/>
  <c r="M126" i="9" s="1"/>
  <c r="K119" i="9"/>
  <c r="O162" i="9"/>
  <c r="K151" i="9"/>
  <c r="AA151" i="9" s="1"/>
  <c r="M163" i="9"/>
  <c r="O163" i="9" s="1"/>
  <c r="L17" i="9"/>
  <c r="Q17" i="9" s="1"/>
  <c r="S17" i="9" s="1"/>
  <c r="Q51" i="9"/>
  <c r="K18" i="9"/>
  <c r="U16" i="9"/>
  <c r="W16" i="9" s="1"/>
  <c r="T16" i="9"/>
  <c r="V16" i="9" s="1"/>
  <c r="M57" i="9"/>
  <c r="E59" i="9"/>
  <c r="I59" i="9" s="1"/>
  <c r="M59" i="9" s="1"/>
  <c r="L61" i="9"/>
  <c r="AB15" i="9"/>
  <c r="AC15" i="9" s="1"/>
  <c r="AF14" i="9"/>
  <c r="AG15" i="9"/>
  <c r="AG14" i="9"/>
  <c r="Z16" i="9"/>
  <c r="AA16" i="9"/>
  <c r="AL14" i="9"/>
  <c r="AM14" i="9"/>
  <c r="P126" i="4"/>
  <c r="T126" i="4"/>
  <c r="M31" i="4"/>
  <c r="O31" i="4" s="1"/>
  <c r="N19" i="4"/>
  <c r="F19" i="4"/>
  <c r="H53" i="4" s="1"/>
  <c r="J53" i="4" s="1"/>
  <c r="N18" i="4"/>
  <c r="F18" i="4"/>
  <c r="H52" i="4" s="1"/>
  <c r="N17" i="4"/>
  <c r="F17" i="4"/>
  <c r="N16" i="4"/>
  <c r="F16" i="4"/>
  <c r="I16" i="4" s="1"/>
  <c r="M16" i="4"/>
  <c r="G50" i="4"/>
  <c r="M33" i="4"/>
  <c r="O33" i="4" s="1"/>
  <c r="O98" i="4"/>
  <c r="K89" i="4"/>
  <c r="K119" i="4"/>
  <c r="M99" i="4"/>
  <c r="O99" i="4" s="1"/>
  <c r="M18" i="4"/>
  <c r="M19" i="4"/>
  <c r="G49" i="4"/>
  <c r="F34" i="4"/>
  <c r="N34" i="4"/>
  <c r="O34" i="4" s="1"/>
  <c r="G51" i="4"/>
  <c r="F29" i="4"/>
  <c r="F33" i="4"/>
  <c r="I33" i="4" s="1"/>
  <c r="F14" i="4"/>
  <c r="H48" i="4" s="1"/>
  <c r="F30" i="4"/>
  <c r="I30" i="4" s="1"/>
  <c r="W12" i="4"/>
  <c r="V12" i="4"/>
  <c r="W28" i="4"/>
  <c r="V28" i="4"/>
  <c r="F31" i="4"/>
  <c r="I49" i="4" s="1"/>
  <c r="F15" i="4"/>
  <c r="H49" i="4" s="1"/>
  <c r="F32" i="4"/>
  <c r="I50" i="4" s="1"/>
  <c r="M15" i="4"/>
  <c r="O15" i="4" s="1"/>
  <c r="G52" i="4"/>
  <c r="Q46" i="4"/>
  <c r="M17" i="4"/>
  <c r="F13" i="4"/>
  <c r="G48" i="4"/>
  <c r="G47" i="4"/>
  <c r="P46" i="4"/>
  <c r="M32" i="4"/>
  <c r="N32" i="4"/>
  <c r="Z151" i="9" l="1"/>
  <c r="AB151" i="9" s="1"/>
  <c r="AC151" i="9" s="1"/>
  <c r="AC87" i="9"/>
  <c r="Z119" i="9"/>
  <c r="AB118" i="9"/>
  <c r="Q102" i="9"/>
  <c r="O102" i="9" s="1"/>
  <c r="S102" i="9" s="1"/>
  <c r="S99" i="9"/>
  <c r="M95" i="9" s="1"/>
  <c r="AA119" i="9"/>
  <c r="Z88" i="9"/>
  <c r="AB88" i="9" s="1"/>
  <c r="K89" i="9"/>
  <c r="AA89" i="9" s="1"/>
  <c r="AC118" i="9"/>
  <c r="O162" i="4"/>
  <c r="Q163" i="4" s="1"/>
  <c r="K151" i="4"/>
  <c r="F40" i="4"/>
  <c r="F41" i="4" s="1"/>
  <c r="B13" i="4"/>
  <c r="F24" i="4"/>
  <c r="F25" i="4" s="1"/>
  <c r="T126" i="9"/>
  <c r="P50" i="9"/>
  <c r="Z32" i="9"/>
  <c r="L32" i="9"/>
  <c r="Q32" i="9" s="1"/>
  <c r="S32" i="9" s="1"/>
  <c r="K33" i="9"/>
  <c r="AA32" i="9"/>
  <c r="AB31" i="9"/>
  <c r="AC31" i="9" s="1"/>
  <c r="AR15" i="9" s="1"/>
  <c r="U31" i="9"/>
  <c r="W31" i="9" s="1"/>
  <c r="T31" i="9"/>
  <c r="V31" i="9" s="1"/>
  <c r="T49" i="9"/>
  <c r="S49" i="9"/>
  <c r="AM30" i="9"/>
  <c r="AL30" i="9"/>
  <c r="AG30" i="9"/>
  <c r="AF30" i="9"/>
  <c r="K120" i="9"/>
  <c r="AA120" i="9" s="1"/>
  <c r="Q163" i="9"/>
  <c r="K152" i="9"/>
  <c r="AA152" i="9" s="1"/>
  <c r="U17" i="9"/>
  <c r="W17" i="9" s="1"/>
  <c r="T17" i="9"/>
  <c r="V17" i="9" s="1"/>
  <c r="L18" i="9"/>
  <c r="Q18" i="9" s="1"/>
  <c r="S18" i="9" s="1"/>
  <c r="Q52" i="9"/>
  <c r="K19" i="9"/>
  <c r="AM16" i="9"/>
  <c r="AH14" i="9"/>
  <c r="AI14" i="9" s="1"/>
  <c r="Z17" i="9"/>
  <c r="AB16" i="9"/>
  <c r="AC16" i="9" s="1"/>
  <c r="AL15" i="9"/>
  <c r="AN15" i="9" s="1"/>
  <c r="AN14" i="9"/>
  <c r="AO14" i="9" s="1"/>
  <c r="AA17" i="9"/>
  <c r="AF15" i="9"/>
  <c r="AH15" i="9" s="1"/>
  <c r="AG16" i="9"/>
  <c r="K53" i="4"/>
  <c r="L53" i="4"/>
  <c r="O16" i="4"/>
  <c r="O18" i="4"/>
  <c r="O19" i="4"/>
  <c r="B14" i="4"/>
  <c r="B15" i="4" s="1"/>
  <c r="B16" i="4" s="1"/>
  <c r="B17" i="4" s="1"/>
  <c r="B18" i="4" s="1"/>
  <c r="B19" i="4" s="1"/>
  <c r="B20" i="4" s="1"/>
  <c r="B21" i="4" s="1"/>
  <c r="B22" i="4" s="1"/>
  <c r="O17" i="4"/>
  <c r="I52" i="4"/>
  <c r="J52" i="4" s="1"/>
  <c r="L52" i="4" s="1"/>
  <c r="I15" i="4"/>
  <c r="J15" i="4" s="1"/>
  <c r="I48" i="4"/>
  <c r="J48" i="4" s="1"/>
  <c r="K48" i="4" s="1"/>
  <c r="P15" i="4"/>
  <c r="Q99" i="4"/>
  <c r="Q102" i="4" s="1"/>
  <c r="O102" i="4" s="1"/>
  <c r="S102" i="4" s="1"/>
  <c r="I34" i="4"/>
  <c r="J34" i="4" s="1"/>
  <c r="I19" i="4"/>
  <c r="I29" i="4"/>
  <c r="J29" i="4" s="1"/>
  <c r="K29" i="4" s="1"/>
  <c r="B29" i="4"/>
  <c r="B30" i="4" s="1"/>
  <c r="B31" i="4" s="1"/>
  <c r="B32" i="4" s="1"/>
  <c r="B33" i="4" s="1"/>
  <c r="B34" i="4" s="1"/>
  <c r="B35" i="4" s="1"/>
  <c r="B36" i="4" s="1"/>
  <c r="B37" i="4" s="1"/>
  <c r="B38" i="4" s="1"/>
  <c r="K90" i="4"/>
  <c r="K120" i="4"/>
  <c r="J33" i="4"/>
  <c r="I14" i="4"/>
  <c r="I18" i="4"/>
  <c r="I51" i="4"/>
  <c r="I47" i="4"/>
  <c r="I32" i="4"/>
  <c r="J32" i="4" s="1"/>
  <c r="I31" i="4"/>
  <c r="S46" i="4"/>
  <c r="H50" i="4"/>
  <c r="J50" i="4" s="1"/>
  <c r="J49" i="4"/>
  <c r="K49" i="4" s="1"/>
  <c r="P31" i="4"/>
  <c r="H51" i="4"/>
  <c r="I17" i="4"/>
  <c r="H47" i="4"/>
  <c r="I13" i="4"/>
  <c r="J16" i="4"/>
  <c r="O32" i="4"/>
  <c r="J30" i="4"/>
  <c r="AN30" i="9" l="1"/>
  <c r="AO30" i="9" s="1"/>
  <c r="AT14" i="9" s="1"/>
  <c r="T95" i="9"/>
  <c r="P95" i="9"/>
  <c r="AB119" i="9"/>
  <c r="AC119" i="9" s="1"/>
  <c r="AC88" i="9"/>
  <c r="Z89" i="9"/>
  <c r="AB89" i="9" s="1"/>
  <c r="K90" i="9"/>
  <c r="AA90" i="9" s="1"/>
  <c r="Z152" i="9"/>
  <c r="AB152" i="9" s="1"/>
  <c r="AC152" i="9" s="1"/>
  <c r="Z120" i="9"/>
  <c r="AB120" i="9" s="1"/>
  <c r="AA121" i="9"/>
  <c r="AH30" i="9"/>
  <c r="AI30" i="9" s="1"/>
  <c r="AS14" i="9" s="1"/>
  <c r="Q166" i="4"/>
  <c r="O166" i="4" s="1"/>
  <c r="S166" i="4" s="1"/>
  <c r="S163" i="4"/>
  <c r="M159" i="4" s="1"/>
  <c r="K152" i="4"/>
  <c r="P16" i="4"/>
  <c r="P17" i="4" s="1"/>
  <c r="P18" i="4" s="1"/>
  <c r="P19" i="4" s="1"/>
  <c r="P20" i="4" s="1"/>
  <c r="P21" i="4" s="1"/>
  <c r="P22" i="4" s="1"/>
  <c r="AI15" i="9"/>
  <c r="P51" i="9"/>
  <c r="K34" i="9"/>
  <c r="Z33" i="9"/>
  <c r="L33" i="9"/>
  <c r="Q33" i="9" s="1"/>
  <c r="S33" i="9" s="1"/>
  <c r="AG31" i="9"/>
  <c r="AF31" i="9"/>
  <c r="AH31" i="9" s="1"/>
  <c r="AB32" i="9"/>
  <c r="AC32" i="9" s="1"/>
  <c r="AR16" i="9" s="1"/>
  <c r="T32" i="9"/>
  <c r="V32" i="9" s="1"/>
  <c r="AF32" i="9" s="1"/>
  <c r="U32" i="9"/>
  <c r="W32" i="9" s="1"/>
  <c r="AA33" i="9"/>
  <c r="AM31" i="9"/>
  <c r="AL31" i="9"/>
  <c r="S50" i="9"/>
  <c r="T50" i="9"/>
  <c r="K121" i="9"/>
  <c r="Q166" i="9"/>
  <c r="O166" i="9" s="1"/>
  <c r="S166" i="9" s="1"/>
  <c r="S163" i="9"/>
  <c r="M159" i="9" s="1"/>
  <c r="K153" i="9"/>
  <c r="L19" i="9"/>
  <c r="Q19" i="9" s="1"/>
  <c r="S19" i="9" s="1"/>
  <c r="Q53" i="9"/>
  <c r="K20" i="9"/>
  <c r="T18" i="9"/>
  <c r="V18" i="9" s="1"/>
  <c r="U18" i="9"/>
  <c r="W18" i="9" s="1"/>
  <c r="AB17" i="9"/>
  <c r="AC17" i="9" s="1"/>
  <c r="AF16" i="9"/>
  <c r="AH16" i="9" s="1"/>
  <c r="AO15" i="9"/>
  <c r="Z18" i="9"/>
  <c r="AM17" i="9"/>
  <c r="AL16" i="9"/>
  <c r="AN16" i="9" s="1"/>
  <c r="AA18" i="9"/>
  <c r="S99" i="4"/>
  <c r="M95" i="4" s="1"/>
  <c r="M53" i="4"/>
  <c r="J19" i="4"/>
  <c r="T95" i="4"/>
  <c r="P95" i="4"/>
  <c r="P47" i="4"/>
  <c r="Z29" i="4"/>
  <c r="V29" i="4"/>
  <c r="AF29" i="4" s="1"/>
  <c r="J14" i="4"/>
  <c r="K30" i="4"/>
  <c r="AA30" i="4" s="1"/>
  <c r="AA29" i="4"/>
  <c r="W29" i="4"/>
  <c r="AL29" i="4" s="1"/>
  <c r="I57" i="4"/>
  <c r="P32" i="4"/>
  <c r="P33" i="4" s="1"/>
  <c r="P34" i="4" s="1"/>
  <c r="P35" i="4" s="1"/>
  <c r="P36" i="4" s="1"/>
  <c r="P37" i="4" s="1"/>
  <c r="P38" i="4" s="1"/>
  <c r="K91" i="4"/>
  <c r="K92" i="4" s="1"/>
  <c r="K121" i="4"/>
  <c r="J31" i="4"/>
  <c r="J51" i="4"/>
  <c r="L51" i="4" s="1"/>
  <c r="L48" i="4"/>
  <c r="M48" i="4" s="1"/>
  <c r="L49" i="4"/>
  <c r="M49" i="4" s="1"/>
  <c r="J18" i="4"/>
  <c r="K50" i="4"/>
  <c r="L50" i="4"/>
  <c r="K52" i="4"/>
  <c r="M52" i="4" s="1"/>
  <c r="H57" i="4"/>
  <c r="J17" i="4"/>
  <c r="J47" i="4"/>
  <c r="L47" i="4" s="1"/>
  <c r="J13" i="4"/>
  <c r="K13" i="4" s="1"/>
  <c r="AC120" i="9" l="1"/>
  <c r="AC89" i="9"/>
  <c r="Z90" i="9"/>
  <c r="AB90" i="9" s="1"/>
  <c r="K91" i="9"/>
  <c r="AA91" i="9" s="1"/>
  <c r="AI16" i="9"/>
  <c r="AI31" i="9"/>
  <c r="AS15" i="9" s="1"/>
  <c r="Z153" i="9"/>
  <c r="AA153" i="9"/>
  <c r="Z121" i="9"/>
  <c r="AB121" i="9" s="1"/>
  <c r="AC121" i="9" s="1"/>
  <c r="K153" i="4"/>
  <c r="T159" i="4"/>
  <c r="P159" i="4"/>
  <c r="AN31" i="9"/>
  <c r="AO31" i="9" s="1"/>
  <c r="AT15" i="9" s="1"/>
  <c r="AG32" i="9"/>
  <c r="AH32" i="9" s="1"/>
  <c r="AM32" i="9"/>
  <c r="AL32" i="9"/>
  <c r="T33" i="9"/>
  <c r="V33" i="9" s="1"/>
  <c r="U33" i="9"/>
  <c r="W33" i="9" s="1"/>
  <c r="P52" i="9"/>
  <c r="K35" i="9"/>
  <c r="L34" i="9"/>
  <c r="Q34" i="9" s="1"/>
  <c r="S34" i="9" s="1"/>
  <c r="Z34" i="9"/>
  <c r="AA34" i="9"/>
  <c r="AB33" i="9"/>
  <c r="AC33" i="9" s="1"/>
  <c r="AR17" i="9" s="1"/>
  <c r="T51" i="9"/>
  <c r="S51" i="9"/>
  <c r="K122" i="9"/>
  <c r="AA122" i="9" s="1"/>
  <c r="K154" i="9"/>
  <c r="AA154" i="9" s="1"/>
  <c r="T159" i="9"/>
  <c r="P159" i="9"/>
  <c r="L20" i="9"/>
  <c r="Q20" i="9" s="1"/>
  <c r="S20" i="9" s="1"/>
  <c r="Q54" i="9"/>
  <c r="K21" i="9"/>
  <c r="T19" i="9"/>
  <c r="V19" i="9" s="1"/>
  <c r="U19" i="9"/>
  <c r="W19" i="9" s="1"/>
  <c r="AO16" i="9"/>
  <c r="AM18" i="9"/>
  <c r="Z19" i="9"/>
  <c r="AA19" i="9"/>
  <c r="AB18" i="9"/>
  <c r="AC18" i="9" s="1"/>
  <c r="AF17" i="9"/>
  <c r="AL17" i="9"/>
  <c r="AN17" i="9" s="1"/>
  <c r="AG17" i="9"/>
  <c r="AB29" i="4"/>
  <c r="AC29" i="4" s="1"/>
  <c r="AG29" i="4"/>
  <c r="AH29" i="4" s="1"/>
  <c r="AI29" i="4" s="1"/>
  <c r="K31" i="4"/>
  <c r="AA31" i="4" s="1"/>
  <c r="AM29" i="4"/>
  <c r="AN29" i="4" s="1"/>
  <c r="AO29" i="4" s="1"/>
  <c r="Z30" i="4"/>
  <c r="AB30" i="4" s="1"/>
  <c r="W30" i="4"/>
  <c r="P48" i="4"/>
  <c r="M50" i="4"/>
  <c r="K51" i="4"/>
  <c r="M51" i="4" s="1"/>
  <c r="K122" i="4"/>
  <c r="L57" i="4"/>
  <c r="G59" i="4" s="1"/>
  <c r="V13" i="4"/>
  <c r="W13" i="4"/>
  <c r="Q47" i="4"/>
  <c r="Z13" i="4"/>
  <c r="AA13" i="4"/>
  <c r="K14" i="4"/>
  <c r="K47" i="4"/>
  <c r="J57" i="4"/>
  <c r="AB153" i="9" l="1"/>
  <c r="AC153" i="9" s="1"/>
  <c r="Z91" i="9"/>
  <c r="AB91" i="9" s="1"/>
  <c r="K92" i="9"/>
  <c r="AA92" i="9" s="1"/>
  <c r="Z122" i="9"/>
  <c r="AB122" i="9" s="1"/>
  <c r="AC122" i="9" s="1"/>
  <c r="AC90" i="9"/>
  <c r="AI32" i="9"/>
  <c r="AS16" i="9" s="1"/>
  <c r="Z154" i="9"/>
  <c r="AB154" i="9" s="1"/>
  <c r="K154" i="4"/>
  <c r="AN32" i="9"/>
  <c r="AO32" i="9" s="1"/>
  <c r="AT16" i="9" s="1"/>
  <c r="U34" i="9"/>
  <c r="W34" i="9" s="1"/>
  <c r="T34" i="9"/>
  <c r="V34" i="9" s="1"/>
  <c r="AB34" i="9"/>
  <c r="AC34" i="9" s="1"/>
  <c r="AR18" i="9" s="1"/>
  <c r="AM33" i="9"/>
  <c r="AL33" i="9"/>
  <c r="S52" i="9"/>
  <c r="T52" i="9"/>
  <c r="P53" i="9"/>
  <c r="K36" i="9"/>
  <c r="AA35" i="9"/>
  <c r="Z35" i="9"/>
  <c r="L35" i="9"/>
  <c r="Q35" i="9" s="1"/>
  <c r="S35" i="9" s="1"/>
  <c r="AG33" i="9"/>
  <c r="AF33" i="9"/>
  <c r="K123" i="9"/>
  <c r="Z123" i="9" s="1"/>
  <c r="AB123" i="9" s="1"/>
  <c r="K155" i="9"/>
  <c r="AA155" i="9" s="1"/>
  <c r="AO17" i="9"/>
  <c r="L21" i="9"/>
  <c r="Q21" i="9" s="1"/>
  <c r="S21" i="9" s="1"/>
  <c r="Q55" i="9"/>
  <c r="K22" i="9"/>
  <c r="T20" i="9"/>
  <c r="V20" i="9" s="1"/>
  <c r="U20" i="9"/>
  <c r="W20" i="9" s="1"/>
  <c r="AG18" i="9"/>
  <c r="AB19" i="9"/>
  <c r="AC19" i="9" s="1"/>
  <c r="AH17" i="9"/>
  <c r="AI17" i="9" s="1"/>
  <c r="AA21" i="9"/>
  <c r="Z20" i="9"/>
  <c r="AA20" i="9"/>
  <c r="AL18" i="9"/>
  <c r="AN18" i="9" s="1"/>
  <c r="AF18" i="9"/>
  <c r="AM19" i="9"/>
  <c r="AC30" i="4"/>
  <c r="L31" i="4"/>
  <c r="Q31" i="4" s="1"/>
  <c r="S31" i="4" s="1"/>
  <c r="U31" i="4" s="1"/>
  <c r="W31" i="4" s="1"/>
  <c r="AM31" i="4" s="1"/>
  <c r="Z31" i="4"/>
  <c r="AB31" i="4" s="1"/>
  <c r="K32" i="4"/>
  <c r="L32" i="4" s="1"/>
  <c r="Q32" i="4" s="1"/>
  <c r="S32" i="4" s="1"/>
  <c r="V30" i="4"/>
  <c r="AF30" i="4" s="1"/>
  <c r="P49" i="4"/>
  <c r="K57" i="4"/>
  <c r="E59" i="4" s="1"/>
  <c r="I59" i="4" s="1"/>
  <c r="M59" i="4" s="1"/>
  <c r="M47" i="4"/>
  <c r="K123" i="4"/>
  <c r="AB13" i="4"/>
  <c r="AC13" i="4" s="1"/>
  <c r="AR13" i="4" s="1"/>
  <c r="S47" i="4"/>
  <c r="Q48" i="4"/>
  <c r="Z14" i="4"/>
  <c r="K15" i="4"/>
  <c r="AA15" i="4" s="1"/>
  <c r="AL13" i="4"/>
  <c r="AM13" i="4"/>
  <c r="AF13" i="4"/>
  <c r="AG13" i="4"/>
  <c r="AA14" i="4"/>
  <c r="AL30" i="4"/>
  <c r="AM30" i="4"/>
  <c r="AC91" i="9" l="1"/>
  <c r="AN33" i="9"/>
  <c r="AC123" i="9"/>
  <c r="AC31" i="4"/>
  <c r="AA123" i="9"/>
  <c r="AO33" i="9"/>
  <c r="Z92" i="9"/>
  <c r="AB92" i="9" s="1"/>
  <c r="AC92" i="9" s="1"/>
  <c r="AC154" i="9"/>
  <c r="Z155" i="9"/>
  <c r="AB155" i="9" s="1"/>
  <c r="AT17" i="9"/>
  <c r="K155" i="4"/>
  <c r="AB35" i="9"/>
  <c r="AC35" i="9" s="1"/>
  <c r="AR19" i="9" s="1"/>
  <c r="S53" i="9"/>
  <c r="T53" i="9"/>
  <c r="U35" i="9"/>
  <c r="W35" i="9" s="1"/>
  <c r="T35" i="9"/>
  <c r="V35" i="9" s="1"/>
  <c r="Z36" i="9"/>
  <c r="K37" i="9"/>
  <c r="L36" i="9"/>
  <c r="Q36" i="9" s="1"/>
  <c r="S36" i="9" s="1"/>
  <c r="P54" i="9"/>
  <c r="AG34" i="9"/>
  <c r="AF34" i="9"/>
  <c r="AH34" i="9" s="1"/>
  <c r="AM34" i="9"/>
  <c r="AL34" i="9"/>
  <c r="AH33" i="9"/>
  <c r="AI33" i="9" s="1"/>
  <c r="AS17" i="9" s="1"/>
  <c r="AA36" i="9"/>
  <c r="K156" i="9"/>
  <c r="Z156" i="9" s="1"/>
  <c r="AO18" i="9"/>
  <c r="L22" i="9"/>
  <c r="Q22" i="9" s="1"/>
  <c r="S22" i="9" s="1"/>
  <c r="Q56" i="9"/>
  <c r="U21" i="9"/>
  <c r="W21" i="9" s="1"/>
  <c r="T21" i="9"/>
  <c r="V21" i="9" s="1"/>
  <c r="AH18" i="9"/>
  <c r="AB20" i="9"/>
  <c r="AC20" i="9" s="1"/>
  <c r="AF19" i="9"/>
  <c r="AI18" i="9"/>
  <c r="AL19" i="9"/>
  <c r="AN19" i="9" s="1"/>
  <c r="AG19" i="9"/>
  <c r="Z21" i="9"/>
  <c r="AB21" i="9" s="1"/>
  <c r="P50" i="4"/>
  <c r="T31" i="4"/>
  <c r="V31" i="4" s="1"/>
  <c r="AG31" i="4" s="1"/>
  <c r="K33" i="4"/>
  <c r="AA33" i="4" s="1"/>
  <c r="AG30" i="4"/>
  <c r="AH30" i="4" s="1"/>
  <c r="AI30" i="4" s="1"/>
  <c r="AA32" i="4"/>
  <c r="Z32" i="4"/>
  <c r="M57" i="4"/>
  <c r="L61" i="4"/>
  <c r="AH13" i="4"/>
  <c r="AI13" i="4" s="1"/>
  <c r="AT13" i="4" s="1"/>
  <c r="S48" i="4"/>
  <c r="T48" i="4"/>
  <c r="Q49" i="4"/>
  <c r="L15" i="4"/>
  <c r="Q15" i="4" s="1"/>
  <c r="S15" i="4" s="1"/>
  <c r="Z15" i="4"/>
  <c r="AB15" i="4" s="1"/>
  <c r="K16" i="4"/>
  <c r="AN13" i="4"/>
  <c r="AO13" i="4" s="1"/>
  <c r="AS13" i="4" s="1"/>
  <c r="AB14" i="4"/>
  <c r="AC14" i="4" s="1"/>
  <c r="AR14" i="4" s="1"/>
  <c r="W14" i="4"/>
  <c r="V14" i="4"/>
  <c r="AN30" i="4"/>
  <c r="AO30" i="4" s="1"/>
  <c r="AL31" i="4"/>
  <c r="AN31" i="4" s="1"/>
  <c r="T32" i="4"/>
  <c r="V32" i="4" s="1"/>
  <c r="U32" i="4"/>
  <c r="W32" i="4" s="1"/>
  <c r="AN34" i="9" l="1"/>
  <c r="AO34" i="9" s="1"/>
  <c r="AT18" i="9" s="1"/>
  <c r="AC155" i="9"/>
  <c r="AA156" i="9"/>
  <c r="AB156" i="9" s="1"/>
  <c r="K156" i="4"/>
  <c r="AF31" i="4"/>
  <c r="AH31" i="4" s="1"/>
  <c r="AI31" i="4" s="1"/>
  <c r="AG35" i="9"/>
  <c r="AF35" i="9"/>
  <c r="U36" i="9"/>
  <c r="W36" i="9" s="1"/>
  <c r="T36" i="9"/>
  <c r="V36" i="9" s="1"/>
  <c r="AF36" i="9" s="1"/>
  <c r="AM35" i="9"/>
  <c r="AL35" i="9"/>
  <c r="T54" i="9"/>
  <c r="S54" i="9"/>
  <c r="AB36" i="9"/>
  <c r="AC36" i="9" s="1"/>
  <c r="AR20" i="9" s="1"/>
  <c r="AI34" i="9"/>
  <c r="AS18" i="9" s="1"/>
  <c r="P55" i="9"/>
  <c r="L37" i="9"/>
  <c r="Q37" i="9" s="1"/>
  <c r="S37" i="9" s="1"/>
  <c r="Z37" i="9"/>
  <c r="K38" i="9"/>
  <c r="AA37" i="9"/>
  <c r="AO19" i="9"/>
  <c r="T22" i="9"/>
  <c r="V22" i="9" s="1"/>
  <c r="U22" i="9"/>
  <c r="W22" i="9" s="1"/>
  <c r="AC21" i="9"/>
  <c r="Z22" i="9"/>
  <c r="AA22" i="9"/>
  <c r="AM21" i="9"/>
  <c r="AL20" i="9"/>
  <c r="AM20" i="9"/>
  <c r="AH19" i="9"/>
  <c r="AI19" i="9" s="1"/>
  <c r="AF20" i="9"/>
  <c r="AG20" i="9"/>
  <c r="K34" i="4"/>
  <c r="P52" i="4" s="1"/>
  <c r="L33" i="4"/>
  <c r="Q33" i="4" s="1"/>
  <c r="S33" i="4" s="1"/>
  <c r="U33" i="4" s="1"/>
  <c r="W33" i="4" s="1"/>
  <c r="P51" i="4"/>
  <c r="Z33" i="4"/>
  <c r="AB33" i="4" s="1"/>
  <c r="AB32" i="4"/>
  <c r="AC32" i="4" s="1"/>
  <c r="K35" i="4"/>
  <c r="S49" i="4"/>
  <c r="T49" i="4"/>
  <c r="AO31" i="4"/>
  <c r="AL14" i="4"/>
  <c r="AM14" i="4"/>
  <c r="Q50" i="4"/>
  <c r="Z16" i="4"/>
  <c r="L16" i="4"/>
  <c r="Q16" i="4" s="1"/>
  <c r="S16" i="4" s="1"/>
  <c r="K17" i="4"/>
  <c r="AA17" i="4" s="1"/>
  <c r="AF14" i="4"/>
  <c r="AG14" i="4"/>
  <c r="AC15" i="4"/>
  <c r="AR15" i="4" s="1"/>
  <c r="U15" i="4"/>
  <c r="W15" i="4" s="1"/>
  <c r="AM15" i="4" s="1"/>
  <c r="T15" i="4"/>
  <c r="V15" i="4" s="1"/>
  <c r="AG15" i="4" s="1"/>
  <c r="AA16" i="4"/>
  <c r="AF32" i="4"/>
  <c r="AL32" i="4"/>
  <c r="AM32" i="4"/>
  <c r="AG32" i="4"/>
  <c r="AC156" i="9" l="1"/>
  <c r="AN35" i="9"/>
  <c r="AO35" i="9" s="1"/>
  <c r="AT19" i="9" s="1"/>
  <c r="AH35" i="9"/>
  <c r="AI35" i="9" s="1"/>
  <c r="AB37" i="9"/>
  <c r="AC37" i="9" s="1"/>
  <c r="AG36" i="9"/>
  <c r="AH36" i="9" s="1"/>
  <c r="S55" i="9"/>
  <c r="T55" i="9"/>
  <c r="T37" i="9"/>
  <c r="V37" i="9" s="1"/>
  <c r="U37" i="9"/>
  <c r="W37" i="9" s="1"/>
  <c r="AM36" i="9"/>
  <c r="AL36" i="9"/>
  <c r="AR21" i="9"/>
  <c r="P56" i="9"/>
  <c r="L38" i="9"/>
  <c r="Q38" i="9" s="1"/>
  <c r="S38" i="9" s="1"/>
  <c r="Z38" i="9"/>
  <c r="AA38" i="9"/>
  <c r="AG21" i="9"/>
  <c r="AH20" i="9"/>
  <c r="AI20" i="9" s="1"/>
  <c r="AL21" i="9"/>
  <c r="AN21" i="9" s="1"/>
  <c r="AB22" i="9"/>
  <c r="AC22" i="9" s="1"/>
  <c r="AF21" i="9"/>
  <c r="AF22" i="9"/>
  <c r="AL22" i="9"/>
  <c r="AN20" i="9"/>
  <c r="AO20" i="9" s="1"/>
  <c r="T33" i="4"/>
  <c r="V33" i="4" s="1"/>
  <c r="AF33" i="4" s="1"/>
  <c r="AA34" i="4"/>
  <c r="L34" i="4"/>
  <c r="Q34" i="4" s="1"/>
  <c r="S34" i="4" s="1"/>
  <c r="T34" i="4" s="1"/>
  <c r="V34" i="4" s="1"/>
  <c r="Z34" i="4"/>
  <c r="AC33" i="4"/>
  <c r="Z35" i="4"/>
  <c r="L35" i="4"/>
  <c r="Q35" i="4" s="1"/>
  <c r="S35" i="4" s="1"/>
  <c r="K36" i="4"/>
  <c r="AA35" i="4"/>
  <c r="AB16" i="4"/>
  <c r="AC16" i="4" s="1"/>
  <c r="AR16" i="4" s="1"/>
  <c r="S50" i="4"/>
  <c r="T50" i="4"/>
  <c r="AH14" i="4"/>
  <c r="AI14" i="4" s="1"/>
  <c r="AT14" i="4" s="1"/>
  <c r="T16" i="4"/>
  <c r="V16" i="4" s="1"/>
  <c r="AG16" i="4" s="1"/>
  <c r="U16" i="4"/>
  <c r="W16" i="4" s="1"/>
  <c r="AM16" i="4" s="1"/>
  <c r="Q51" i="4"/>
  <c r="L17" i="4"/>
  <c r="Q17" i="4" s="1"/>
  <c r="S17" i="4" s="1"/>
  <c r="Z17" i="4"/>
  <c r="AB17" i="4" s="1"/>
  <c r="K18" i="4"/>
  <c r="AA18" i="4" s="1"/>
  <c r="AF15" i="4"/>
  <c r="AH15" i="4" s="1"/>
  <c r="AN14" i="4"/>
  <c r="AO14" i="4" s="1"/>
  <c r="AS14" i="4" s="1"/>
  <c r="AL15" i="4"/>
  <c r="AN15" i="4" s="1"/>
  <c r="AL33" i="4"/>
  <c r="P53" i="4"/>
  <c r="AM33" i="4"/>
  <c r="AN32" i="4"/>
  <c r="AO32" i="4" s="1"/>
  <c r="AH32" i="4"/>
  <c r="AI32" i="4" s="1"/>
  <c r="U34" i="4" l="1"/>
  <c r="W34" i="4" s="1"/>
  <c r="AL34" i="4" s="1"/>
  <c r="AG33" i="4"/>
  <c r="AH33" i="4" s="1"/>
  <c r="AI33" i="4" s="1"/>
  <c r="AI36" i="9"/>
  <c r="AS20" i="9" s="1"/>
  <c r="AN36" i="9"/>
  <c r="AO36" i="9" s="1"/>
  <c r="AT20" i="9" s="1"/>
  <c r="AS19" i="9"/>
  <c r="AG37" i="9"/>
  <c r="AF37" i="9"/>
  <c r="AH37" i="9" s="1"/>
  <c r="AB38" i="9"/>
  <c r="AC38" i="9" s="1"/>
  <c r="AR22" i="9" s="1"/>
  <c r="AL37" i="9"/>
  <c r="AM37" i="9"/>
  <c r="T56" i="9"/>
  <c r="S56" i="9"/>
  <c r="T38" i="9"/>
  <c r="V38" i="9" s="1"/>
  <c r="AF38" i="9" s="1"/>
  <c r="AH38" i="9" s="1"/>
  <c r="U38" i="9"/>
  <c r="W38" i="9" s="1"/>
  <c r="AH21" i="9"/>
  <c r="AI21" i="9" s="1"/>
  <c r="AG22" i="9"/>
  <c r="AH22" i="9" s="1"/>
  <c r="AO21" i="9"/>
  <c r="AM22" i="9"/>
  <c r="AN22" i="9" s="1"/>
  <c r="AB34" i="4"/>
  <c r="AC34" i="4" s="1"/>
  <c r="P54" i="4"/>
  <c r="Z36" i="4"/>
  <c r="L36" i="4"/>
  <c r="Q36" i="4" s="1"/>
  <c r="S36" i="4" s="1"/>
  <c r="K37" i="4"/>
  <c r="T35" i="4"/>
  <c r="V35" i="4" s="1"/>
  <c r="AG35" i="4" s="1"/>
  <c r="U35" i="4"/>
  <c r="W35" i="4" s="1"/>
  <c r="AA36" i="4"/>
  <c r="AB35" i="4"/>
  <c r="AI15" i="4"/>
  <c r="AT15" i="4" s="1"/>
  <c r="AC17" i="4"/>
  <c r="AR17" i="4" s="1"/>
  <c r="S51" i="4"/>
  <c r="T51" i="4"/>
  <c r="AF16" i="4"/>
  <c r="AH16" i="4" s="1"/>
  <c r="T17" i="4"/>
  <c r="V17" i="4" s="1"/>
  <c r="U17" i="4"/>
  <c r="W17" i="4" s="1"/>
  <c r="AM17" i="4" s="1"/>
  <c r="Z18" i="4"/>
  <c r="AB18" i="4" s="1"/>
  <c r="Q52" i="4"/>
  <c r="L18" i="4"/>
  <c r="Q18" i="4" s="1"/>
  <c r="S18" i="4" s="1"/>
  <c r="K19" i="4"/>
  <c r="AL16" i="4"/>
  <c r="AN16" i="4" s="1"/>
  <c r="AO15" i="4"/>
  <c r="AS15" i="4" s="1"/>
  <c r="AF34" i="4"/>
  <c r="AG34" i="4"/>
  <c r="AM34" i="4"/>
  <c r="AN33" i="4"/>
  <c r="AO33" i="4" s="1"/>
  <c r="AM35" i="4" l="1"/>
  <c r="AI16" i="4"/>
  <c r="AT16" i="4" s="1"/>
  <c r="AI37" i="9"/>
  <c r="AS21" i="9" s="1"/>
  <c r="AL38" i="9"/>
  <c r="AN38" i="9" s="1"/>
  <c r="AM38" i="9"/>
  <c r="AG38" i="9"/>
  <c r="AN37" i="9"/>
  <c r="AO37" i="9" s="1"/>
  <c r="AO22" i="9"/>
  <c r="AI22" i="9"/>
  <c r="AC35" i="4"/>
  <c r="AL35" i="4"/>
  <c r="AN35" i="4" s="1"/>
  <c r="AF35" i="4"/>
  <c r="AH35" i="4" s="1"/>
  <c r="P55" i="4"/>
  <c r="Z37" i="4"/>
  <c r="L37" i="4"/>
  <c r="Q37" i="4" s="1"/>
  <c r="S37" i="4" s="1"/>
  <c r="K38" i="4"/>
  <c r="U36" i="4"/>
  <c r="W36" i="4" s="1"/>
  <c r="T36" i="4"/>
  <c r="V36" i="4" s="1"/>
  <c r="AB36" i="4"/>
  <c r="AA37" i="4"/>
  <c r="AA19" i="4"/>
  <c r="K20" i="4"/>
  <c r="Q54" i="4" s="1"/>
  <c r="T54" i="4" s="1"/>
  <c r="AC18" i="4"/>
  <c r="AR18" i="4" s="1"/>
  <c r="S52" i="4"/>
  <c r="T52" i="4"/>
  <c r="Z19" i="4"/>
  <c r="Q53" i="4"/>
  <c r="L19" i="4"/>
  <c r="Q19" i="4" s="1"/>
  <c r="S19" i="4" s="1"/>
  <c r="T18" i="4"/>
  <c r="V18" i="4" s="1"/>
  <c r="U18" i="4"/>
  <c r="W18" i="4" s="1"/>
  <c r="AL17" i="4"/>
  <c r="AN17" i="4" s="1"/>
  <c r="AF17" i="4"/>
  <c r="AG17" i="4"/>
  <c r="AO16" i="4"/>
  <c r="AS16" i="4" s="1"/>
  <c r="AH34" i="4"/>
  <c r="AI34" i="4" s="1"/>
  <c r="AN34" i="4"/>
  <c r="AO34" i="4" s="1"/>
  <c r="AC36" i="4" l="1"/>
  <c r="AB37" i="4"/>
  <c r="AI38" i="9"/>
  <c r="AS22" i="9" s="1"/>
  <c r="AO38" i="9"/>
  <c r="AT22" i="9" s="1"/>
  <c r="AT21" i="9"/>
  <c r="AO35" i="4"/>
  <c r="P56" i="4"/>
  <c r="Z38" i="4"/>
  <c r="L38" i="4"/>
  <c r="Q38" i="4" s="1"/>
  <c r="S38" i="4" s="1"/>
  <c r="AB19" i="4"/>
  <c r="AC19" i="4" s="1"/>
  <c r="AR19" i="4" s="1"/>
  <c r="AA38" i="4"/>
  <c r="AL36" i="4"/>
  <c r="AF36" i="4"/>
  <c r="T37" i="4"/>
  <c r="V37" i="4" s="1"/>
  <c r="AG37" i="4" s="1"/>
  <c r="U37" i="4"/>
  <c r="W37" i="4" s="1"/>
  <c r="AI35" i="4"/>
  <c r="AG36" i="4"/>
  <c r="S54" i="4"/>
  <c r="AA20" i="4"/>
  <c r="AM36" i="4"/>
  <c r="AM18" i="4"/>
  <c r="K21" i="4"/>
  <c r="Z20" i="4"/>
  <c r="L20" i="4"/>
  <c r="Q20" i="4" s="1"/>
  <c r="S20" i="4" s="1"/>
  <c r="S53" i="4"/>
  <c r="T53" i="4"/>
  <c r="AF18" i="4"/>
  <c r="AO17" i="4"/>
  <c r="AS17" i="4" s="1"/>
  <c r="AH17" i="4"/>
  <c r="AI17" i="4" s="1"/>
  <c r="AT17" i="4" s="1"/>
  <c r="AL18" i="4"/>
  <c r="U19" i="4"/>
  <c r="W19" i="4" s="1"/>
  <c r="AM19" i="4" s="1"/>
  <c r="T19" i="4"/>
  <c r="V19" i="4" s="1"/>
  <c r="AG18" i="4"/>
  <c r="AC37" i="4" l="1"/>
  <c r="K22" i="4"/>
  <c r="AN36" i="4"/>
  <c r="AO36" i="4" s="1"/>
  <c r="AB38" i="4"/>
  <c r="AC38" i="4" s="1"/>
  <c r="AL37" i="4"/>
  <c r="AH36" i="4"/>
  <c r="AI36" i="4" s="1"/>
  <c r="AM37" i="4"/>
  <c r="AB20" i="4"/>
  <c r="AC20" i="4" s="1"/>
  <c r="AR20" i="4" s="1"/>
  <c r="AA21" i="4"/>
  <c r="Q55" i="4"/>
  <c r="T38" i="4"/>
  <c r="V38" i="4" s="1"/>
  <c r="AF38" i="4" s="1"/>
  <c r="AH38" i="4" s="1"/>
  <c r="U38" i="4"/>
  <c r="W38" i="4" s="1"/>
  <c r="AL38" i="4" s="1"/>
  <c r="AN38" i="4" s="1"/>
  <c r="AF37" i="4"/>
  <c r="AH37" i="4" s="1"/>
  <c r="AN18" i="4"/>
  <c r="AO18" i="4" s="1"/>
  <c r="AS18" i="4" s="1"/>
  <c r="T20" i="4"/>
  <c r="V20" i="4" s="1"/>
  <c r="AG20" i="4" s="1"/>
  <c r="U20" i="4"/>
  <c r="W20" i="4" s="1"/>
  <c r="AM20" i="4" s="1"/>
  <c r="Z21" i="4"/>
  <c r="L21" i="4"/>
  <c r="Q21" i="4" s="1"/>
  <c r="S21" i="4" s="1"/>
  <c r="AG19" i="4"/>
  <c r="AL19" i="4"/>
  <c r="AN19" i="4" s="1"/>
  <c r="AF19" i="4"/>
  <c r="AH18" i="4"/>
  <c r="AI18" i="4" s="1"/>
  <c r="AT18" i="4" s="1"/>
  <c r="AI37" i="4" l="1"/>
  <c r="AI38" i="4" s="1"/>
  <c r="AH19" i="4"/>
  <c r="AI19" i="4" s="1"/>
  <c r="AT19" i="4" s="1"/>
  <c r="L22" i="4"/>
  <c r="Q22" i="4" s="1"/>
  <c r="S22" i="4" s="1"/>
  <c r="Z22" i="4"/>
  <c r="Q56" i="4"/>
  <c r="T56" i="4" s="1"/>
  <c r="AA22" i="4"/>
  <c r="AG38" i="4"/>
  <c r="AO19" i="4"/>
  <c r="AS19" i="4" s="1"/>
  <c r="T55" i="4"/>
  <c r="S55" i="4"/>
  <c r="AB21" i="4"/>
  <c r="AC21" i="4" s="1"/>
  <c r="AR21" i="4" s="1"/>
  <c r="AN37" i="4"/>
  <c r="AO37" i="4" s="1"/>
  <c r="AO38" i="4" s="1"/>
  <c r="AM38" i="4"/>
  <c r="T21" i="4"/>
  <c r="V21" i="4" s="1"/>
  <c r="U21" i="4"/>
  <c r="W21" i="4" s="1"/>
  <c r="AF20" i="4"/>
  <c r="AH20" i="4" s="1"/>
  <c r="AL20" i="4"/>
  <c r="AN20" i="4" s="1"/>
  <c r="S56" i="4" l="1"/>
  <c r="AO20" i="4"/>
  <c r="AS20" i="4" s="1"/>
  <c r="AB22" i="4"/>
  <c r="AC22" i="4" s="1"/>
  <c r="AR22" i="4" s="1"/>
  <c r="U22" i="4"/>
  <c r="W22" i="4" s="1"/>
  <c r="AL22" i="4" s="1"/>
  <c r="T22" i="4"/>
  <c r="V22" i="4" s="1"/>
  <c r="AF22" i="4" s="1"/>
  <c r="AG21" i="4"/>
  <c r="AM21" i="4"/>
  <c r="AI20" i="4"/>
  <c r="AT20" i="4" s="1"/>
  <c r="AL21" i="4"/>
  <c r="AF21" i="4"/>
  <c r="AH21" i="4" l="1"/>
  <c r="AI21" i="4" s="1"/>
  <c r="AT21" i="4" s="1"/>
  <c r="AM22" i="4"/>
  <c r="AN22" i="4" s="1"/>
  <c r="AG22" i="4"/>
  <c r="AH22" i="4" s="1"/>
  <c r="AN21" i="4"/>
  <c r="AO21" i="4" s="1"/>
  <c r="AS21" i="4" s="1"/>
  <c r="AO22" i="4" l="1"/>
  <c r="AS22" i="4" s="1"/>
  <c r="AI22" i="4"/>
  <c r="AT22" i="4" s="1"/>
</calcChain>
</file>

<file path=xl/sharedStrings.xml><?xml version="1.0" encoding="utf-8"?>
<sst xmlns="http://schemas.openxmlformats.org/spreadsheetml/2006/main" count="454" uniqueCount="101">
  <si>
    <r>
      <t>S</t>
    </r>
    <r>
      <rPr>
        <vertAlign val="subscript"/>
        <sz val="9"/>
        <rFont val="Calibri"/>
        <family val="2"/>
      </rPr>
      <t>i</t>
    </r>
    <r>
      <rPr>
        <sz val="9"/>
        <rFont val="Calibri"/>
        <family val="2"/>
      </rPr>
      <t xml:space="preserve"> = Supervivencia de cada tramo temporal</t>
    </r>
  </si>
  <si>
    <r>
      <t>S</t>
    </r>
    <r>
      <rPr>
        <vertAlign val="subscript"/>
        <sz val="9"/>
        <rFont val="Calibri"/>
        <family val="2"/>
      </rPr>
      <t>t</t>
    </r>
    <r>
      <rPr>
        <vertAlign val="superscript"/>
        <sz val="9"/>
        <rFont val="Calibri"/>
        <family val="2"/>
      </rPr>
      <t>EXP (+  Z α/2 * EEt)</t>
    </r>
    <r>
      <rPr>
        <sz val="9"/>
        <rFont val="Calibri"/>
        <family val="2"/>
      </rPr>
      <t xml:space="preserve"> = Límite inferior del IC 95%</t>
    </r>
  </si>
  <si>
    <r>
      <t>S</t>
    </r>
    <r>
      <rPr>
        <vertAlign val="subscript"/>
        <sz val="9"/>
        <rFont val="Calibri"/>
        <family val="2"/>
      </rPr>
      <t>t</t>
    </r>
    <r>
      <rPr>
        <vertAlign val="superscript"/>
        <sz val="9"/>
        <rFont val="Calibri"/>
        <family val="2"/>
      </rPr>
      <t>EXP ( - Z α/2 * EEt)</t>
    </r>
    <r>
      <rPr>
        <sz val="9"/>
        <rFont val="Calibri"/>
        <family val="2"/>
      </rPr>
      <t xml:space="preserve"> = Límite inferior del IC 95%</t>
    </r>
  </si>
  <si>
    <t>Suma:</t>
  </si>
  <si>
    <t>Tratamiento</t>
  </si>
  <si>
    <t>A</t>
  </si>
  <si>
    <t>B</t>
  </si>
  <si>
    <t>Total</t>
  </si>
  <si>
    <t>χ² cal=</t>
  </si>
  <si>
    <t>OR=</t>
  </si>
  <si>
    <t>UNA INTRODUCCIÓN AL ANÁLISIS DE LA SUPERVIVENCIA DE KAPLAN Y MEIER Y SUS CURVAS</t>
  </si>
  <si>
    <t>Test de log-rank (test de Mantel-Haenszel) para comparar la probabilidad de supervivencia entre grupos. </t>
  </si>
  <si>
    <t>% eventos de cada intervalo / sujetos en riesgo</t>
  </si>
  <si>
    <r>
      <t xml:space="preserve">     </t>
    </r>
    <r>
      <rPr>
        <b/>
        <sz val="10"/>
        <rFont val="Calibri"/>
        <family val="2"/>
      </rPr>
      <t>Primera asunción de Kaplan-Meier:</t>
    </r>
    <r>
      <rPr>
        <sz val="10"/>
        <rFont val="Calibri"/>
        <family val="2"/>
      </rPr>
      <t xml:space="preserve"> Si un paciente de la cohorte decide retirarse del estudio, sabemos que ha sobrevivido hasta ese momento. Sin embargo habremos perdido la información posterior. Entonces debe hacerse una corrección para que el abandono del protocolo no se registre como “muerte”, dado que no sabemos si el paciente sigue o no en la situación inicial (sobreviviendo). Debe haber censura siempre que la falta de datos posteriores a un determinado punto en el tiempo se deba a factores distintos al tratamiento.</t>
    </r>
  </si>
  <si>
    <r>
      <t xml:space="preserve">     </t>
    </r>
    <r>
      <rPr>
        <b/>
        <sz val="10"/>
        <rFont val="Calibri"/>
        <family val="2"/>
      </rPr>
      <t>Tercera y última asunción:</t>
    </r>
    <r>
      <rPr>
        <sz val="10"/>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más grandes.</t>
    </r>
  </si>
  <si>
    <t>g. l. = 1</t>
  </si>
  <si>
    <r>
      <t>Corresponde a</t>
    </r>
    <r>
      <rPr>
        <b/>
        <i/>
        <sz val="10"/>
        <rFont val="Calibri"/>
        <family val="2"/>
      </rPr>
      <t xml:space="preserve"> p</t>
    </r>
    <r>
      <rPr>
        <sz val="10"/>
        <rFont val="Calibri"/>
        <family val="2"/>
      </rPr>
      <t>=</t>
    </r>
  </si>
  <si>
    <r>
      <t xml:space="preserve">    En el análisis de la supervivencia, el estimador de Kaplan–Meier es un estimador no paramétrico de la función de supervivencia. Fue introducido por Edward L Kaplan y Paul Meier en 1958. La función de supervivencia es la probabilidad de que uno de los integrantes sobreviva más allá de un tiempo </t>
    </r>
    <r>
      <rPr>
        <b/>
        <i/>
        <sz val="10"/>
        <rFont val="Calibri"/>
        <family val="2"/>
      </rPr>
      <t>t</t>
    </r>
    <r>
      <rPr>
        <sz val="10"/>
        <rFont val="Calibri"/>
        <family val="2"/>
      </rPr>
      <t>.</t>
    </r>
  </si>
  <si>
    <r>
      <t>n</t>
    </r>
    <r>
      <rPr>
        <vertAlign val="subscript"/>
        <sz val="10"/>
        <rFont val="Calibri"/>
        <family val="2"/>
      </rPr>
      <t>i</t>
    </r>
    <r>
      <rPr>
        <sz val="10"/>
        <rFont val="Calibri"/>
        <family val="2"/>
      </rPr>
      <t xml:space="preserve"> = sujetos en riesgo (al comienzo del intervalo)</t>
    </r>
  </si>
  <si>
    <t>Eventos (al final del intervalo)</t>
  </si>
  <si>
    <r>
      <t>s</t>
    </r>
    <r>
      <rPr>
        <vertAlign val="subscript"/>
        <sz val="10"/>
        <rFont val="Calibri"/>
        <family val="2"/>
      </rPr>
      <t>i</t>
    </r>
    <r>
      <rPr>
        <sz val="10"/>
        <rFont val="Calibri"/>
        <family val="2"/>
      </rPr>
      <t xml:space="preserve"> = supervivientes (al final del intervalo)</t>
    </r>
  </si>
  <si>
    <t>Censurados (al final del intervalo)</t>
  </si>
  <si>
    <r>
      <t>S</t>
    </r>
    <r>
      <rPr>
        <vertAlign val="subscript"/>
        <sz val="9"/>
        <rFont val="Calibri"/>
        <family val="2"/>
      </rPr>
      <t>t</t>
    </r>
    <r>
      <rPr>
        <sz val="9"/>
        <rFont val="Calibri"/>
        <family val="2"/>
      </rPr>
      <t xml:space="preserve"> = condicionada a la S anterior (al final del ntervalo)</t>
    </r>
  </si>
  <si>
    <t>Meses</t>
  </si>
  <si>
    <t>% Supervivencia control</t>
  </si>
  <si>
    <t>% Supervivencia intervención</t>
  </si>
  <si>
    <r>
      <t xml:space="preserve">   </t>
    </r>
    <r>
      <rPr>
        <b/>
        <sz val="10"/>
        <rFont val="Calibri"/>
        <family val="2"/>
      </rPr>
      <t xml:space="preserve">  Segunda asunción: </t>
    </r>
    <r>
      <rPr>
        <sz val="10"/>
        <rFont val="Calibri"/>
        <family val="2"/>
      </rPr>
      <t>Los sujetos censurados siguen teniendo la misma probabilidad de supervivencia que los que siguen en el estudio. A esto se le denomina censura NO informativa, es decir que la censura no está relacionada con el tratamiento (como por ejemplo, los efectos adversos).</t>
    </r>
  </si>
  <si>
    <r>
      <t>HR</t>
    </r>
    <r>
      <rPr>
        <b/>
        <vertAlign val="subscript"/>
        <sz val="9"/>
        <color indexed="12"/>
        <rFont val="Calibri"/>
        <family val="2"/>
      </rPr>
      <t>i</t>
    </r>
  </si>
  <si>
    <t>ABC de los cuadrados, en meses</t>
  </si>
  <si>
    <t>ABC de los triángulos en meses</t>
  </si>
  <si>
    <t>ABC en cada intervalo, en meses</t>
  </si>
  <si>
    <t>ABC acumulada, en meses</t>
  </si>
  <si>
    <t>PtSLEv, meses</t>
  </si>
  <si>
    <t>tiempo final del intervalo (meses)</t>
  </si>
  <si>
    <t>tiempo inicial del intervalo (meses)</t>
  </si>
  <si>
    <t>Funciones de supervivencia condicionadas</t>
  </si>
  <si>
    <r>
      <t>S</t>
    </r>
    <r>
      <rPr>
        <vertAlign val="subscript"/>
        <sz val="10"/>
        <rFont val="Calibri"/>
        <family val="2"/>
      </rPr>
      <t>i</t>
    </r>
    <r>
      <rPr>
        <sz val="10"/>
        <rFont val="Calibri"/>
        <family val="2"/>
      </rPr>
      <t xml:space="preserve"> = S</t>
    </r>
    <r>
      <rPr>
        <vertAlign val="subscript"/>
        <sz val="10"/>
        <rFont val="Calibri"/>
        <family val="2"/>
      </rPr>
      <t>c</t>
    </r>
    <r>
      <rPr>
        <vertAlign val="superscript"/>
        <sz val="10"/>
        <rFont val="Calibri"/>
        <family val="2"/>
      </rPr>
      <t>HR</t>
    </r>
    <r>
      <rPr>
        <sz val="10"/>
        <rFont val="Calibri"/>
        <family val="2"/>
      </rPr>
      <t xml:space="preserve"> =&gt; Log </t>
    </r>
    <r>
      <rPr>
        <vertAlign val="subscript"/>
        <sz val="10"/>
        <rFont val="Calibri"/>
        <family val="2"/>
      </rPr>
      <t>Sc</t>
    </r>
    <r>
      <rPr>
        <sz val="10"/>
        <rFont val="Calibri"/>
        <family val="2"/>
      </rPr>
      <t xml:space="preserve"> S</t>
    </r>
    <r>
      <rPr>
        <vertAlign val="subscript"/>
        <sz val="10"/>
        <rFont val="Calibri"/>
        <family val="2"/>
      </rPr>
      <t>i</t>
    </r>
    <r>
      <rPr>
        <sz val="10"/>
        <rFont val="Calibri"/>
        <family val="2"/>
      </rPr>
      <t xml:space="preserve"> = HR</t>
    </r>
  </si>
  <si>
    <r>
      <t>En excel así: HR = LOG(S</t>
    </r>
    <r>
      <rPr>
        <vertAlign val="subscript"/>
        <sz val="10"/>
        <rFont val="Calibri"/>
        <family val="2"/>
      </rPr>
      <t>i</t>
    </r>
    <r>
      <rPr>
        <sz val="10"/>
        <rFont val="Calibri"/>
        <family val="2"/>
      </rPr>
      <t>;S</t>
    </r>
    <r>
      <rPr>
        <vertAlign val="subscript"/>
        <sz val="10"/>
        <rFont val="Calibri"/>
        <family val="2"/>
      </rPr>
      <t>c</t>
    </r>
    <r>
      <rPr>
        <sz val="10"/>
        <rFont val="Calibri"/>
        <family val="2"/>
      </rPr>
      <t>)</t>
    </r>
  </si>
  <si>
    <t>obtenidos exponencialmente</t>
  </si>
  <si>
    <t>NNT</t>
  </si>
  <si>
    <t>Mes</t>
  </si>
  <si>
    <t>Pacientes en riesgo comienzo intervalo</t>
  </si>
  <si>
    <t>Observados Pacientes con evento final intervalo</t>
  </si>
  <si>
    <t>Esperados Pacientes con evento final intervalo</t>
  </si>
  <si>
    <t>Ev Acum</t>
  </si>
  <si>
    <t>Nº pac en riesgo</t>
  </si>
  <si>
    <t>Nº pac-mes</t>
  </si>
  <si>
    <t>Su mediana de supervivencia</t>
  </si>
  <si>
    <t>de la población inicial, no con el 50%</t>
  </si>
  <si>
    <t xml:space="preserve">de los supervivientes en riesgo, que es un </t>
  </si>
  <si>
    <t>meses, y la establece el nº</t>
  </si>
  <si>
    <t>Cálculo manual de la Mediana de Supervivencia al Evento, y del nº del paciente de entre los supervivientes en riesgo la establece</t>
  </si>
  <si>
    <t>Goldman JW, Paz-Ares L, Dvorkin M, Chen Y, on behalf of the CASPIAN investigators. Durvalumab, with or without tremelimumab, plus platinum-etoposide versus platinum-etoposide alone in first-line treatment of extensive-stage small-cell lung cancer (CASPIAN): updated results from a randomised, controlled, open-label, phase 3 trial. Lancet Oncol. 2021 Jan;22(1):51-65.</t>
  </si>
  <si>
    <t xml:space="preserve">Su mediana de supervivencia se alcanza a los </t>
  </si>
  <si>
    <t>AMBOS GRUPOS</t>
  </si>
  <si>
    <t>Cálculo manual de la Mediana de Supervivencia al Evento, y del nº del paciente de entre los supervivientes en riesgo que la establece</t>
  </si>
  <si>
    <t>Su mediana de supervivencia se alcanza a los</t>
  </si>
  <si>
    <t>Grupo de control: Grupo C: Pt-ET, n= 156 con respuesta de los 269 iniciales</t>
  </si>
  <si>
    <t>20210101-ECA Caspian 12,5m, CPM-ex, 1L Pt-ET [Dur-Tre vs Dur vs Nada]. Goldman</t>
  </si>
  <si>
    <t>Ev Acum fin interv</t>
  </si>
  <si>
    <t>total meses de seguimiento, sólo de los supervivientes al final cada intervalo (no incluyendo la vida que aportan la vida que aportan las censuras hasta que salen)</t>
  </si>
  <si>
    <r>
      <t xml:space="preserve">meses </t>
    </r>
    <r>
      <rPr>
        <b/>
        <sz val="9"/>
        <color rgb="FF0000FF"/>
        <rFont val="Calibri"/>
        <family val="2"/>
      </rPr>
      <t>│</t>
    </r>
    <r>
      <rPr>
        <sz val="9"/>
        <rFont val="Calibri"/>
        <family val="2"/>
      </rPr>
      <t xml:space="preserve"> n </t>
    </r>
    <r>
      <rPr>
        <vertAlign val="subscript"/>
        <sz val="9"/>
        <rFont val="Calibri"/>
        <family val="2"/>
      </rPr>
      <t>origen</t>
    </r>
  </si>
  <si>
    <t>Límite Inferior del IC del Área Bajo la Curva (ABC) por suma de polígonos</t>
  </si>
  <si>
    <t>Límite Superior del IC del Área Bajo la Curva (ABC) por suma de polígonos</t>
  </si>
  <si>
    <t>Estimación Puntual del Área Bajo la Curva (ABC) por suma de polígonos</t>
  </si>
  <si>
    <t>Diferencia</t>
  </si>
  <si>
    <t>En estimación puntual ABC</t>
  </si>
  <si>
    <t>LS IC 95% ABC</t>
  </si>
  <si>
    <t>LI IC 95% ABC</t>
  </si>
  <si>
    <t>Grupo de intervención: Grupo A: Pt-ET + (Durval + Tremelim), n= 156 con respuesta de los 268 iniciales</t>
  </si>
  <si>
    <r>
      <t xml:space="preserve">VARIABLE: Mantenimiento de la respuesta entre los que tuvieron respuesta completa o parcial </t>
    </r>
    <r>
      <rPr>
        <b/>
        <sz val="10"/>
        <color rgb="FF993300"/>
        <rFont val="Calibri"/>
        <family val="2"/>
        <scheme val="minor"/>
      </rPr>
      <t>(fs-5, Resp A vs C)</t>
    </r>
    <r>
      <rPr>
        <b/>
        <sz val="10"/>
        <rFont val="Calibri"/>
        <family val="2"/>
        <scheme val="minor"/>
      </rPr>
      <t>, Grupo A vs Grupo C (Figura S3.A, del apendice, pág 9);  Ptatino-Etopósido + [Durvalumab-Tremelimumab  vs Nada]</t>
    </r>
  </si>
  <si>
    <r>
      <t xml:space="preserve">VARIABLE: Mantenimiento de la respuesta entre los que tuvieron respuesta completa o parcial </t>
    </r>
    <r>
      <rPr>
        <b/>
        <sz val="10"/>
        <color rgb="FF993300"/>
        <rFont val="Calibri"/>
        <family val="2"/>
        <scheme val="minor"/>
      </rPr>
      <t>(fs-4, Resp B vs C)</t>
    </r>
    <r>
      <rPr>
        <b/>
        <sz val="10"/>
        <rFont val="Calibri"/>
        <family val="2"/>
        <scheme val="minor"/>
      </rPr>
      <t>, Grupo B vs Grupo C (Figura S3.B, del apendice, pág 9); Ptatino-Etopósido + [Durvalumab  vs Nada]</t>
    </r>
  </si>
  <si>
    <t>Grupo de intervención: Grupo B: Pt-ET + Durval, n= 182 con respuesta de los 268 iniciales</t>
  </si>
  <si>
    <r>
      <rPr>
        <b/>
        <sz val="10"/>
        <color rgb="FF993300"/>
        <rFont val="Calibri"/>
        <family val="2"/>
        <scheme val="minor"/>
      </rPr>
      <t>Hoja fs-4 [Resp, Grupo B vs Grupo C]:</t>
    </r>
    <r>
      <rPr>
        <b/>
        <sz val="10"/>
        <rFont val="Calibri"/>
        <family val="2"/>
        <scheme val="minor"/>
      </rPr>
      <t xml:space="preserve"> Mantenimiento de la respuesta entre los que tuvieron respuesta completa o parcial, Grupo B vs Grupo C (Figura S3.B, del apendice, pág 9); Ptatino-Etopósido + [Durvalumab  vs Nada]</t>
    </r>
  </si>
  <si>
    <r>
      <rPr>
        <b/>
        <sz val="10"/>
        <color rgb="FF993300"/>
        <rFont val="Calibri"/>
        <family val="2"/>
        <scheme val="minor"/>
      </rPr>
      <t>Hoja fs-5 [Resp, Grupo A vs Grupo C]:</t>
    </r>
    <r>
      <rPr>
        <b/>
        <sz val="10"/>
        <rFont val="Calibri"/>
        <family val="2"/>
        <scheme val="minor"/>
      </rPr>
      <t xml:space="preserve"> Mantenimiento de la respuesta entre los que tuvieron respuesta completa o parcial, Grupo A vs Grupo C (Figura S3.A, del apendice, pág 9);  Ptatino-Etopósido + [Durvalumab-Tremelimumab  vs Nada]</t>
    </r>
  </si>
  <si>
    <t>Esto implica</t>
  </si>
  <si>
    <t>% de Eventos</t>
  </si>
  <si>
    <r>
      <t>S</t>
    </r>
    <r>
      <rPr>
        <i/>
        <vertAlign val="subscript"/>
        <sz val="9"/>
        <rFont val="Calibri"/>
        <family val="2"/>
      </rPr>
      <t>t</t>
    </r>
    <r>
      <rPr>
        <i/>
        <sz val="9"/>
        <rFont val="Calibri"/>
        <family val="2"/>
      </rPr>
      <t xml:space="preserve"> = condicionada a la S anterior (al final del ntervalo)</t>
    </r>
  </si>
  <si>
    <r>
      <t>[ln S</t>
    </r>
    <r>
      <rPr>
        <vertAlign val="subscript"/>
        <sz val="10"/>
        <color theme="2" tint="-9.9978637043366805E-2"/>
        <rFont val="Calibri"/>
        <family val="2"/>
      </rPr>
      <t>t</t>
    </r>
    <r>
      <rPr>
        <sz val="10"/>
        <color theme="2" tint="-9.9978637043366805E-2"/>
        <rFont val="Calibri"/>
        <family val="2"/>
      </rPr>
      <t>]</t>
    </r>
    <r>
      <rPr>
        <vertAlign val="superscript"/>
        <sz val="10"/>
        <color theme="2" tint="-9.9978637043366805E-2"/>
        <rFont val="Calibri"/>
        <family val="2"/>
      </rPr>
      <t>2</t>
    </r>
  </si>
  <si>
    <r>
      <t>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</si>
  <si>
    <r>
      <t>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</si>
  <si>
    <r>
      <t>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r>
      <rPr>
        <sz val="10"/>
        <color theme="2" tint="-9.9978637043366805E-2"/>
        <rFont val="Calibri"/>
        <family val="2"/>
      </rPr>
      <t xml:space="preserve"> / 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</si>
  <si>
    <r>
      <t>Sumat (n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r>
      <rPr>
        <sz val="10"/>
        <color theme="2" tint="-9.9978637043366805E-2"/>
        <rFont val="Calibri"/>
        <family val="2"/>
      </rPr>
      <t xml:space="preserve"> / n</t>
    </r>
    <r>
      <rPr>
        <vertAlign val="subscript"/>
        <sz val="10"/>
        <color theme="2" tint="-9.9978637043366805E-2"/>
        <rFont val="Calibri"/>
        <family val="2"/>
      </rPr>
      <t>i</t>
    </r>
    <r>
      <rPr>
        <sz val="10"/>
        <color theme="2" tint="-9.9978637043366805E-2"/>
        <rFont val="Calibri"/>
        <family val="2"/>
      </rPr>
      <t xml:space="preserve"> * s</t>
    </r>
    <r>
      <rPr>
        <vertAlign val="subscript"/>
        <sz val="10"/>
        <color theme="2" tint="-9.9978637043366805E-2"/>
        <rFont val="Calibri"/>
        <family val="2"/>
      </rPr>
      <t>i</t>
    </r>
    <r>
      <rPr>
        <sz val="10"/>
        <color theme="2" tint="-9.9978637043366805E-2"/>
        <rFont val="Calibri"/>
        <family val="2"/>
      </rPr>
      <t>)</t>
    </r>
  </si>
  <si>
    <r>
      <t>EE</t>
    </r>
    <r>
      <rPr>
        <vertAlign val="subscript"/>
        <sz val="10"/>
        <color theme="2" tint="-9.9978637043366805E-2"/>
        <rFont val="Calibri"/>
        <family val="2"/>
      </rPr>
      <t>t</t>
    </r>
  </si>
  <si>
    <r>
      <t xml:space="preserve">Z </t>
    </r>
    <r>
      <rPr>
        <vertAlign val="subscript"/>
        <sz val="10"/>
        <color theme="2" tint="-9.9978637043366805E-2"/>
        <rFont val="Calibri"/>
        <family val="2"/>
      </rPr>
      <t>α/2</t>
    </r>
    <r>
      <rPr>
        <sz val="10"/>
        <color theme="2" tint="-9.9978637043366805E-2"/>
        <rFont val="Calibri"/>
        <family val="2"/>
      </rPr>
      <t xml:space="preserve"> (0,05)</t>
    </r>
  </si>
  <si>
    <r>
      <t xml:space="preserve">Z </t>
    </r>
    <r>
      <rPr>
        <vertAlign val="subscript"/>
        <sz val="9"/>
        <color theme="2" tint="-9.9978637043366805E-2"/>
        <rFont val="Calibri"/>
        <family val="2"/>
      </rPr>
      <t>α/2</t>
    </r>
    <r>
      <rPr>
        <sz val="9"/>
        <color theme="2" tint="-9.9978637043366805E-2"/>
        <rFont val="Calibri"/>
        <family val="2"/>
      </rPr>
      <t xml:space="preserve"> (0,05) * EE</t>
    </r>
    <r>
      <rPr>
        <vertAlign val="subscript"/>
        <sz val="9"/>
        <color theme="2" tint="-9.9978637043366805E-2"/>
        <rFont val="Calibri"/>
        <family val="2"/>
      </rPr>
      <t>t</t>
    </r>
  </si>
  <si>
    <r>
      <t xml:space="preserve">EXP (+ Z </t>
    </r>
    <r>
      <rPr>
        <vertAlign val="subscript"/>
        <sz val="9"/>
        <color theme="2" tint="-9.9978637043366805E-2"/>
        <rFont val="Calibri"/>
        <family val="2"/>
      </rPr>
      <t>α/2</t>
    </r>
    <r>
      <rPr>
        <sz val="9"/>
        <color theme="2" tint="-9.9978637043366805E-2"/>
        <rFont val="Calibri"/>
        <family val="2"/>
      </rPr>
      <t xml:space="preserve"> (0,05) * EE</t>
    </r>
    <r>
      <rPr>
        <vertAlign val="subscript"/>
        <sz val="9"/>
        <color theme="2" tint="-9.9978637043366805E-2"/>
        <rFont val="Calibri"/>
        <family val="2"/>
      </rPr>
      <t>t</t>
    </r>
    <r>
      <rPr>
        <sz val="9"/>
        <color theme="2" tint="-9.9978637043366805E-2"/>
        <rFont val="Calibri"/>
        <family val="2"/>
      </rPr>
      <t>)</t>
    </r>
  </si>
  <si>
    <r>
      <t xml:space="preserve">EXP (- Z </t>
    </r>
    <r>
      <rPr>
        <vertAlign val="subscript"/>
        <sz val="9"/>
        <color theme="2" tint="-9.9978637043366805E-2"/>
        <rFont val="Calibri"/>
        <family val="2"/>
      </rPr>
      <t>α/2</t>
    </r>
    <r>
      <rPr>
        <sz val="9"/>
        <color theme="2" tint="-9.9978637043366805E-2"/>
        <rFont val="Calibri"/>
        <family val="2"/>
      </rPr>
      <t xml:space="preserve"> (0,05) * EE</t>
    </r>
    <r>
      <rPr>
        <vertAlign val="subscript"/>
        <sz val="9"/>
        <color theme="2" tint="-9.9978637043366805E-2"/>
        <rFont val="Calibri"/>
        <family val="2"/>
      </rPr>
      <t>t</t>
    </r>
    <r>
      <rPr>
        <sz val="9"/>
        <color theme="2" tint="-9.9978637043366805E-2"/>
        <rFont val="Calibri"/>
        <family val="2"/>
      </rPr>
      <t>)</t>
    </r>
  </si>
  <si>
    <r>
      <t>[ln S</t>
    </r>
    <r>
      <rPr>
        <i/>
        <vertAlign val="subscript"/>
        <sz val="10"/>
        <color theme="2" tint="-9.9978637043366805E-2"/>
        <rFont val="Calibri"/>
        <family val="2"/>
      </rPr>
      <t>t</t>
    </r>
    <r>
      <rPr>
        <i/>
        <sz val="10"/>
        <color theme="2" tint="-9.9978637043366805E-2"/>
        <rFont val="Calibri"/>
        <family val="2"/>
      </rPr>
      <t>]</t>
    </r>
    <r>
      <rPr>
        <i/>
        <vertAlign val="superscript"/>
        <sz val="10"/>
        <color theme="2" tint="-9.9978637043366805E-2"/>
        <rFont val="Calibri"/>
        <family val="2"/>
      </rPr>
      <t>2</t>
    </r>
  </si>
  <si>
    <r>
      <t>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</si>
  <si>
    <r>
      <t>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</si>
  <si>
    <r>
      <t>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r>
      <rPr>
        <i/>
        <sz val="10"/>
        <color theme="2" tint="-9.9978637043366805E-2"/>
        <rFont val="Calibri"/>
        <family val="2"/>
      </rPr>
      <t xml:space="preserve"> / 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</si>
  <si>
    <r>
      <t>Sumat (n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r>
      <rPr>
        <i/>
        <sz val="10"/>
        <color theme="2" tint="-9.9978637043366805E-2"/>
        <rFont val="Calibri"/>
        <family val="2"/>
      </rPr>
      <t xml:space="preserve"> / n</t>
    </r>
    <r>
      <rPr>
        <i/>
        <vertAlign val="subscript"/>
        <sz val="10"/>
        <color theme="2" tint="-9.9978637043366805E-2"/>
        <rFont val="Calibri"/>
        <family val="2"/>
      </rPr>
      <t>i</t>
    </r>
    <r>
      <rPr>
        <i/>
        <sz val="10"/>
        <color theme="2" tint="-9.9978637043366805E-2"/>
        <rFont val="Calibri"/>
        <family val="2"/>
      </rPr>
      <t xml:space="preserve"> * s</t>
    </r>
    <r>
      <rPr>
        <i/>
        <vertAlign val="subscript"/>
        <sz val="10"/>
        <color theme="2" tint="-9.9978637043366805E-2"/>
        <rFont val="Calibri"/>
        <family val="2"/>
      </rPr>
      <t>i</t>
    </r>
    <r>
      <rPr>
        <i/>
        <sz val="10"/>
        <color theme="2" tint="-9.9978637043366805E-2"/>
        <rFont val="Calibri"/>
        <family val="2"/>
      </rPr>
      <t>)</t>
    </r>
  </si>
  <si>
    <r>
      <t>EE</t>
    </r>
    <r>
      <rPr>
        <i/>
        <vertAlign val="subscript"/>
        <sz val="10"/>
        <color theme="2" tint="-9.9978637043366805E-2"/>
        <rFont val="Calibri"/>
        <family val="2"/>
      </rPr>
      <t>t</t>
    </r>
  </si>
  <si>
    <r>
      <t xml:space="preserve">Z </t>
    </r>
    <r>
      <rPr>
        <i/>
        <vertAlign val="subscript"/>
        <sz val="10"/>
        <color theme="2" tint="-9.9978637043366805E-2"/>
        <rFont val="Calibri"/>
        <family val="2"/>
      </rPr>
      <t>α/2</t>
    </r>
    <r>
      <rPr>
        <i/>
        <sz val="10"/>
        <color theme="2" tint="-9.9978637043366805E-2"/>
        <rFont val="Calibri"/>
        <family val="2"/>
      </rPr>
      <t xml:space="preserve"> (0,05)</t>
    </r>
  </si>
  <si>
    <r>
      <t xml:space="preserve">Z </t>
    </r>
    <r>
      <rPr>
        <i/>
        <vertAlign val="subscript"/>
        <sz val="9"/>
        <color theme="2" tint="-9.9978637043366805E-2"/>
        <rFont val="Calibri"/>
        <family val="2"/>
      </rPr>
      <t>α/2</t>
    </r>
    <r>
      <rPr>
        <i/>
        <sz val="9"/>
        <color theme="2" tint="-9.9978637043366805E-2"/>
        <rFont val="Calibri"/>
        <family val="2"/>
      </rPr>
      <t xml:space="preserve"> (0,05) * EE</t>
    </r>
    <r>
      <rPr>
        <i/>
        <vertAlign val="subscript"/>
        <sz val="9"/>
        <color theme="2" tint="-9.9978637043366805E-2"/>
        <rFont val="Calibri"/>
        <family val="2"/>
      </rPr>
      <t>t</t>
    </r>
  </si>
  <si>
    <r>
      <t xml:space="preserve">EXP (+ Z </t>
    </r>
    <r>
      <rPr>
        <i/>
        <vertAlign val="subscript"/>
        <sz val="9"/>
        <color theme="2" tint="-9.9978637043366805E-2"/>
        <rFont val="Calibri"/>
        <family val="2"/>
      </rPr>
      <t>α/2</t>
    </r>
    <r>
      <rPr>
        <i/>
        <sz val="9"/>
        <color theme="2" tint="-9.9978637043366805E-2"/>
        <rFont val="Calibri"/>
        <family val="2"/>
      </rPr>
      <t xml:space="preserve"> (0,05) * EE</t>
    </r>
    <r>
      <rPr>
        <i/>
        <vertAlign val="subscript"/>
        <sz val="9"/>
        <color theme="2" tint="-9.9978637043366805E-2"/>
        <rFont val="Calibri"/>
        <family val="2"/>
      </rPr>
      <t>t</t>
    </r>
    <r>
      <rPr>
        <i/>
        <sz val="9"/>
        <color theme="2" tint="-9.9978637043366805E-2"/>
        <rFont val="Calibri"/>
        <family val="2"/>
      </rPr>
      <t>)</t>
    </r>
  </si>
  <si>
    <r>
      <t xml:space="preserve">EXP (- Z </t>
    </r>
    <r>
      <rPr>
        <i/>
        <vertAlign val="subscript"/>
        <sz val="9"/>
        <color theme="2" tint="-9.9978637043366805E-2"/>
        <rFont val="Calibri"/>
        <family val="2"/>
      </rPr>
      <t>α/2</t>
    </r>
    <r>
      <rPr>
        <i/>
        <sz val="9"/>
        <color theme="2" tint="-9.9978637043366805E-2"/>
        <rFont val="Calibri"/>
        <family val="2"/>
      </rPr>
      <t xml:space="preserve"> (0,05) * EE</t>
    </r>
    <r>
      <rPr>
        <i/>
        <vertAlign val="subscript"/>
        <sz val="9"/>
        <color theme="2" tint="-9.9978637043366805E-2"/>
        <rFont val="Calibri"/>
        <family val="2"/>
      </rPr>
      <t>t</t>
    </r>
    <r>
      <rPr>
        <i/>
        <sz val="9"/>
        <color theme="2" tint="-9.9978637043366805E-2"/>
        <rFont val="Calibri"/>
        <family val="2"/>
      </rPr>
      <t>)</t>
    </r>
  </si>
  <si>
    <r>
      <t>S</t>
    </r>
    <r>
      <rPr>
        <i/>
        <vertAlign val="subscript"/>
        <sz val="9"/>
        <rFont val="Calibri"/>
        <family val="2"/>
      </rPr>
      <t>t</t>
    </r>
    <r>
      <rPr>
        <i/>
        <vertAlign val="superscript"/>
        <sz val="9"/>
        <rFont val="Calibri"/>
        <family val="2"/>
      </rPr>
      <t>EXP (+  Z α/2 * EEt)</t>
    </r>
    <r>
      <rPr>
        <i/>
        <sz val="9"/>
        <rFont val="Calibri"/>
        <family val="2"/>
      </rPr>
      <t xml:space="preserve"> = Límite inferior del IC 95%</t>
    </r>
  </si>
  <si>
    <r>
      <t>S</t>
    </r>
    <r>
      <rPr>
        <i/>
        <vertAlign val="subscript"/>
        <sz val="9"/>
        <rFont val="Calibri"/>
        <family val="2"/>
      </rPr>
      <t>t</t>
    </r>
    <r>
      <rPr>
        <i/>
        <vertAlign val="superscript"/>
        <sz val="9"/>
        <rFont val="Calibri"/>
        <family val="2"/>
      </rPr>
      <t>EXP ( - Z α/2 * EEt)</t>
    </r>
    <r>
      <rPr>
        <i/>
        <sz val="9"/>
        <rFont val="Calibri"/>
        <family val="2"/>
      </rPr>
      <t xml:space="preserve"> = Límite inferior del IC 95%</t>
    </r>
  </si>
  <si>
    <t>Cens Acum al final interva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</si>
</sst>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0\ _€_-;\-* #,##0\ _€_-;_-* &quot;-&quot;??\ _€_-;_-@_-"/>
    <numFmt numFmtId="166" formatCode="0.0%"/>
    <numFmt numFmtId="167" formatCode="_-* #,##0.000\ _€_-;\-* #,##0.000\ _€_-;_-* &quot;-&quot;??\ _€_-;_-@_-"/>
    <numFmt numFmtId="168" formatCode="_-* #,##0.0000\ _€_-;\-* #,##0.0000\ _€_-;_-* &quot;-&quot;??\ _€_-;_-@_-"/>
    <numFmt numFmtId="169" formatCode="0.000"/>
    <numFmt numFmtId="170" formatCode="0.0"/>
    <numFmt numFmtId="171" formatCode="#,##0_ ;\-#,##0\ "/>
    <numFmt numFmtId="172" formatCode="_-* #,##0.0\ _€_-;\-* #,##0.0\ _€_-;_-* &quot;-&quot;??\ _€_-;_-@_-"/>
  </numFmts>
  <fonts count="56" x14ac:knownFonts="1">
    <font>
      <sz val="10"/>
      <name val="Arial"/>
    </font>
    <font>
      <sz val="10"/>
      <name val="Arial"/>
      <family val="2"/>
    </font>
    <font>
      <sz val="10"/>
      <name val="Calibri"/>
      <family val="2"/>
    </font>
    <font>
      <b/>
      <sz val="10"/>
      <name val="Calibri"/>
      <family val="2"/>
    </font>
    <font>
      <vertAlign val="subscript"/>
      <sz val="9"/>
      <name val="Calibri"/>
      <family val="2"/>
    </font>
    <font>
      <sz val="9"/>
      <name val="Calibri"/>
      <family val="2"/>
    </font>
    <font>
      <vertAlign val="subscript"/>
      <sz val="10"/>
      <name val="Calibri"/>
      <family val="2"/>
    </font>
    <font>
      <vertAlign val="superscript"/>
      <sz val="10"/>
      <name val="Calibri"/>
      <family val="2"/>
    </font>
    <font>
      <vertAlign val="superscript"/>
      <sz val="9"/>
      <name val="Calibri"/>
      <family val="2"/>
    </font>
    <font>
      <b/>
      <sz val="9"/>
      <name val="Calibri"/>
      <family val="2"/>
    </font>
    <font>
      <b/>
      <i/>
      <sz val="10"/>
      <name val="Calibri"/>
      <family val="2"/>
    </font>
    <font>
      <b/>
      <sz val="12"/>
      <name val="Calibri"/>
      <family val="2"/>
    </font>
    <font>
      <b/>
      <vertAlign val="subscript"/>
      <sz val="9"/>
      <color indexed="12"/>
      <name val="Calibri"/>
      <family val="2"/>
    </font>
    <font>
      <sz val="10"/>
      <name val="Calibri"/>
      <family val="2"/>
      <scheme val="minor"/>
    </font>
    <font>
      <b/>
      <sz val="10"/>
      <name val="Calibri"/>
      <family val="2"/>
      <scheme val="minor"/>
    </font>
    <font>
      <sz val="10"/>
      <color indexed="52"/>
      <name val="Calibri"/>
      <family val="2"/>
      <scheme val="minor"/>
    </font>
    <font>
      <sz val="10"/>
      <color indexed="12"/>
      <name val="Calibri"/>
      <family val="2"/>
      <scheme val="minor"/>
    </font>
    <font>
      <sz val="10"/>
      <color indexed="61"/>
      <name val="Calibri"/>
      <family val="2"/>
      <scheme val="minor"/>
    </font>
    <font>
      <sz val="9"/>
      <name val="Calibri"/>
      <family val="2"/>
      <scheme val="minor"/>
    </font>
    <font>
      <sz val="10"/>
      <color rgb="FF0000FF"/>
      <name val="Calibri"/>
      <family val="2"/>
      <scheme val="minor"/>
    </font>
    <font>
      <b/>
      <sz val="10"/>
      <color rgb="FF0000FF"/>
      <name val="Calibri"/>
      <family val="2"/>
      <scheme val="minor"/>
    </font>
    <font>
      <sz val="9"/>
      <color rgb="FF0000FF"/>
      <name val="Calibri"/>
      <family val="2"/>
      <scheme val="minor"/>
    </font>
    <font>
      <b/>
      <u/>
      <sz val="10"/>
      <name val="Calibri"/>
      <family val="2"/>
      <scheme val="minor"/>
    </font>
    <font>
      <sz val="8"/>
      <name val="Calibri"/>
      <family val="2"/>
      <scheme val="minor"/>
    </font>
    <font>
      <b/>
      <sz val="9"/>
      <name val="Calibri"/>
      <family val="2"/>
      <scheme val="minor"/>
    </font>
    <font>
      <i/>
      <sz val="10"/>
      <name val="Calibri"/>
      <family val="2"/>
      <scheme val="minor"/>
    </font>
    <font>
      <b/>
      <sz val="11"/>
      <color rgb="FF0000FF"/>
      <name val="Calibri"/>
      <family val="2"/>
      <scheme val="minor"/>
    </font>
    <font>
      <sz val="10"/>
      <color theme="1"/>
      <name val="Calibri"/>
      <family val="2"/>
      <scheme val="minor"/>
    </font>
    <font>
      <b/>
      <sz val="9"/>
      <color rgb="FF0000FF"/>
      <name val="Calibri"/>
      <family val="2"/>
    </font>
    <font>
      <b/>
      <sz val="10"/>
      <color rgb="FF993300"/>
      <name val="Calibri"/>
      <family val="2"/>
      <scheme val="minor"/>
    </font>
    <font>
      <sz val="10"/>
      <color theme="2" tint="-9.9978637043366805E-2"/>
      <name val="Calibri"/>
      <family val="2"/>
      <scheme val="minor"/>
    </font>
    <font>
      <i/>
      <sz val="9"/>
      <name val="Calibri"/>
      <family val="2"/>
      <scheme val="minor"/>
    </font>
    <font>
      <i/>
      <sz val="10"/>
      <color theme="2" tint="-9.9978637043366805E-2"/>
      <name val="Calibri"/>
      <family val="2"/>
      <scheme val="minor"/>
    </font>
    <font>
      <i/>
      <sz val="10"/>
      <color theme="1"/>
      <name val="Calibri"/>
      <family val="2"/>
      <scheme val="minor"/>
    </font>
    <font>
      <b/>
      <i/>
      <sz val="10"/>
      <name val="Calibri"/>
      <family val="2"/>
      <scheme val="minor"/>
    </font>
    <font>
      <i/>
      <vertAlign val="subscript"/>
      <sz val="9"/>
      <name val="Calibri"/>
      <family val="2"/>
    </font>
    <font>
      <i/>
      <sz val="9"/>
      <name val="Calibri"/>
      <family val="2"/>
    </font>
    <font>
      <i/>
      <sz val="10"/>
      <color rgb="FF0000FF"/>
      <name val="Calibri"/>
      <family val="2"/>
      <scheme val="minor"/>
    </font>
    <font>
      <b/>
      <sz val="10"/>
      <color theme="2" tint="-9.9978637043366805E-2"/>
      <name val="Calibri"/>
      <family val="2"/>
      <scheme val="minor"/>
    </font>
    <font>
      <b/>
      <i/>
      <sz val="10"/>
      <color theme="2" tint="-9.9978637043366805E-2"/>
      <name val="Calibri"/>
      <family val="2"/>
      <scheme val="minor"/>
    </font>
    <font>
      <vertAlign val="subscript"/>
      <sz val="10"/>
      <color theme="2" tint="-9.9978637043366805E-2"/>
      <name val="Calibri"/>
      <family val="2"/>
    </font>
    <font>
      <sz val="10"/>
      <color theme="2" tint="-9.9978637043366805E-2"/>
      <name val="Calibri"/>
      <family val="2"/>
    </font>
    <font>
      <vertAlign val="superscript"/>
      <sz val="10"/>
      <color theme="2" tint="-9.9978637043366805E-2"/>
      <name val="Calibri"/>
      <family val="2"/>
    </font>
    <font>
      <vertAlign val="subscript"/>
      <sz val="9"/>
      <color theme="2" tint="-9.9978637043366805E-2"/>
      <name val="Calibri"/>
      <family val="2"/>
    </font>
    <font>
      <sz val="9"/>
      <color theme="2" tint="-9.9978637043366805E-2"/>
      <name val="Calibri"/>
      <family val="2"/>
    </font>
    <font>
      <i/>
      <vertAlign val="subscript"/>
      <sz val="10"/>
      <color theme="2" tint="-9.9978637043366805E-2"/>
      <name val="Calibri"/>
      <family val="2"/>
    </font>
    <font>
      <i/>
      <sz val="10"/>
      <color theme="2" tint="-9.9978637043366805E-2"/>
      <name val="Calibri"/>
      <family val="2"/>
    </font>
    <font>
      <i/>
      <vertAlign val="superscript"/>
      <sz val="10"/>
      <color theme="2" tint="-9.9978637043366805E-2"/>
      <name val="Calibri"/>
      <family val="2"/>
    </font>
    <font>
      <i/>
      <sz val="9"/>
      <color theme="2" tint="-9.9978637043366805E-2"/>
      <name val="Calibri"/>
      <family val="2"/>
      <scheme val="minor"/>
    </font>
    <font>
      <i/>
      <vertAlign val="subscript"/>
      <sz val="9"/>
      <color theme="2" tint="-9.9978637043366805E-2"/>
      <name val="Calibri"/>
      <family val="2"/>
    </font>
    <font>
      <i/>
      <sz val="9"/>
      <color theme="2" tint="-9.9978637043366805E-2"/>
      <name val="Calibri"/>
      <family val="2"/>
    </font>
    <font>
      <i/>
      <vertAlign val="superscript"/>
      <sz val="9"/>
      <name val="Calibri"/>
      <family val="2"/>
    </font>
    <font>
      <i/>
      <sz val="8"/>
      <color rgb="FF993300"/>
      <name val="Calibri"/>
      <family val="2"/>
      <scheme val="minor"/>
    </font>
    <font>
      <i/>
      <sz val="8"/>
      <color rgb="FF669900"/>
      <name val="Calibri"/>
      <family val="2"/>
      <scheme val="minor"/>
    </font>
    <font>
      <i/>
      <sz val="10"/>
      <color rgb="FF993300"/>
      <name val="Calibri"/>
      <family val="2"/>
      <scheme val="minor"/>
    </font>
    <font>
      <i/>
      <sz val="10"/>
      <color rgb="FF669900"/>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right style="thin">
        <color indexed="21"/>
      </right>
      <top style="thin">
        <color indexed="21"/>
      </top>
      <bottom style="thin">
        <color indexed="21"/>
      </bottom>
      <diagonal/>
    </border>
    <border>
      <left/>
      <right/>
      <top style="thin">
        <color indexed="64"/>
      </top>
      <bottom style="thin">
        <color indexed="64"/>
      </bottom>
      <diagonal/>
    </border>
    <border>
      <left style="thin">
        <color indexed="21"/>
      </left>
      <right/>
      <top style="thin">
        <color indexed="21"/>
      </top>
      <bottom style="thin">
        <color indexed="21"/>
      </bottom>
      <diagonal/>
    </border>
    <border>
      <left style="thin">
        <color indexed="21"/>
      </left>
      <right style="thin">
        <color indexed="21"/>
      </right>
      <top/>
      <bottom/>
      <diagonal/>
    </border>
    <border>
      <left style="thin">
        <color indexed="21"/>
      </left>
      <right style="thin">
        <color indexed="21"/>
      </right>
      <top/>
      <bottom style="thin">
        <color indexed="21"/>
      </bottom>
      <diagonal/>
    </border>
    <border>
      <left style="thin">
        <color indexed="64"/>
      </left>
      <right style="thin">
        <color indexed="64"/>
      </right>
      <top style="thin">
        <color indexed="64"/>
      </top>
      <bottom/>
      <diagonal/>
    </border>
    <border>
      <left/>
      <right/>
      <top style="thin">
        <color indexed="21"/>
      </top>
      <bottom style="thin">
        <color indexed="21"/>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36">
    <xf numFmtId="0" fontId="0" fillId="0" borderId="0" xfId="0"/>
    <xf numFmtId="0" fontId="13" fillId="0" borderId="0" xfId="0" applyFont="1"/>
    <xf numFmtId="0" fontId="13" fillId="0" borderId="0" xfId="0" applyFont="1" applyBorder="1"/>
    <xf numFmtId="0" fontId="14" fillId="0" borderId="0" xfId="0" applyFont="1"/>
    <xf numFmtId="0" fontId="15" fillId="0" borderId="0" xfId="0" applyFont="1"/>
    <xf numFmtId="0" fontId="13" fillId="0" borderId="0" xfId="0" applyFont="1" applyBorder="1" applyAlignment="1">
      <alignment horizontal="center"/>
    </xf>
    <xf numFmtId="0" fontId="16" fillId="0" borderId="0" xfId="0" applyFont="1" applyBorder="1" applyAlignment="1">
      <alignment horizontal="center"/>
    </xf>
    <xf numFmtId="0" fontId="17" fillId="0" borderId="0" xfId="0" applyFont="1"/>
    <xf numFmtId="0" fontId="13"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1" fontId="13" fillId="4" borderId="1" xfId="1" applyNumberFormat="1" applyFont="1" applyFill="1" applyBorder="1" applyAlignment="1">
      <alignment horizontal="center"/>
    </xf>
    <xf numFmtId="10" fontId="13" fillId="0" borderId="1" xfId="2" applyNumberFormat="1" applyFont="1" applyBorder="1" applyAlignment="1">
      <alignment horizontal="center"/>
    </xf>
    <xf numFmtId="1" fontId="13" fillId="0" borderId="1" xfId="0" applyNumberFormat="1" applyFont="1" applyBorder="1" applyAlignment="1">
      <alignment horizontal="center"/>
    </xf>
    <xf numFmtId="168" fontId="13" fillId="0" borderId="0" xfId="0" applyNumberFormat="1" applyFont="1" applyBorder="1"/>
    <xf numFmtId="1" fontId="13" fillId="0" borderId="0" xfId="0" applyNumberFormat="1" applyFont="1" applyAlignment="1">
      <alignment horizontal="center"/>
    </xf>
    <xf numFmtId="1" fontId="14" fillId="0" borderId="0" xfId="0" applyNumberFormat="1" applyFont="1" applyAlignment="1">
      <alignment horizontal="center"/>
    </xf>
    <xf numFmtId="164" fontId="13" fillId="0" borderId="0" xfId="1" applyFont="1"/>
    <xf numFmtId="164" fontId="13" fillId="0" borderId="0" xfId="1" applyFont="1" applyBorder="1"/>
    <xf numFmtId="1" fontId="13" fillId="0" borderId="0" xfId="0" applyNumberFormat="1" applyFont="1" applyBorder="1" applyAlignment="1">
      <alignment horizontal="center"/>
    </xf>
    <xf numFmtId="1" fontId="13" fillId="0" borderId="0" xfId="1" applyNumberFormat="1" applyFont="1" applyBorder="1" applyAlignment="1">
      <alignment horizontal="center"/>
    </xf>
    <xf numFmtId="0" fontId="13" fillId="0" borderId="1" xfId="0" applyFont="1" applyBorder="1" applyAlignment="1">
      <alignment horizontal="right"/>
    </xf>
    <xf numFmtId="165" fontId="13" fillId="0" borderId="0" xfId="0" applyNumberFormat="1" applyFont="1"/>
    <xf numFmtId="165" fontId="14" fillId="0" borderId="0" xfId="0" applyNumberFormat="1" applyFont="1" applyBorder="1"/>
    <xf numFmtId="0" fontId="2" fillId="0" borderId="0" xfId="0" applyFont="1"/>
    <xf numFmtId="164" fontId="2" fillId="0" borderId="0" xfId="0" applyNumberFormat="1" applyFont="1" applyFill="1" applyBorder="1"/>
    <xf numFmtId="10" fontId="13" fillId="0" borderId="1" xfId="2" applyNumberFormat="1" applyFont="1" applyFill="1" applyBorder="1" applyAlignment="1">
      <alignment horizontal="center"/>
    </xf>
    <xf numFmtId="0" fontId="13" fillId="3" borderId="1" xfId="0" applyFont="1" applyFill="1" applyBorder="1" applyAlignment="1">
      <alignment horizontal="center" vertical="center" wrapText="1"/>
    </xf>
    <xf numFmtId="166" fontId="13" fillId="0" borderId="1" xfId="2" applyNumberFormat="1" applyFont="1" applyFill="1" applyBorder="1" applyAlignment="1">
      <alignment horizontal="center"/>
    </xf>
    <xf numFmtId="166" fontId="13" fillId="3" borderId="1" xfId="2" applyNumberFormat="1" applyFont="1" applyFill="1" applyBorder="1" applyAlignment="1">
      <alignment horizontal="center"/>
    </xf>
    <xf numFmtId="0" fontId="19" fillId="0" borderId="0" xfId="0" applyFont="1" applyBorder="1"/>
    <xf numFmtId="0" fontId="20" fillId="0" borderId="0" xfId="0" applyFont="1"/>
    <xf numFmtId="0" fontId="21" fillId="0" borderId="0" xfId="0" applyFont="1"/>
    <xf numFmtId="0" fontId="13" fillId="0" borderId="0" xfId="0" applyFont="1" applyAlignment="1">
      <alignment horizontal="center"/>
    </xf>
    <xf numFmtId="0" fontId="13" fillId="0" borderId="0" xfId="0" applyFont="1" applyFill="1"/>
    <xf numFmtId="0" fontId="22" fillId="0" borderId="0" xfId="0" applyFont="1" applyAlignment="1">
      <alignment vertical="center"/>
    </xf>
    <xf numFmtId="1" fontId="13" fillId="5" borderId="1" xfId="1" applyNumberFormat="1" applyFont="1" applyFill="1" applyBorder="1" applyAlignment="1">
      <alignment horizontal="center"/>
    </xf>
    <xf numFmtId="1" fontId="14" fillId="0" borderId="1" xfId="1" applyNumberFormat="1" applyFont="1" applyFill="1" applyBorder="1" applyAlignment="1">
      <alignment horizontal="center"/>
    </xf>
    <xf numFmtId="0" fontId="2" fillId="2" borderId="4" xfId="0" applyFont="1" applyFill="1" applyBorder="1" applyAlignment="1">
      <alignment wrapText="1"/>
    </xf>
    <xf numFmtId="0" fontId="3" fillId="2" borderId="4" xfId="0" applyFont="1" applyFill="1" applyBorder="1" applyAlignment="1">
      <alignmen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1" fontId="2" fillId="4" borderId="4" xfId="0" applyNumberFormat="1" applyFont="1" applyFill="1" applyBorder="1" applyAlignment="1">
      <alignment horizontal="center" wrapText="1"/>
    </xf>
    <xf numFmtId="1" fontId="2" fillId="0" borderId="4" xfId="0" applyNumberFormat="1" applyFont="1" applyFill="1" applyBorder="1" applyAlignment="1">
      <alignment horizontal="center" wrapText="1"/>
    </xf>
    <xf numFmtId="170" fontId="2" fillId="3" borderId="1" xfId="1" applyNumberFormat="1" applyFont="1" applyFill="1" applyBorder="1" applyAlignment="1">
      <alignment horizontal="center"/>
    </xf>
    <xf numFmtId="1" fontId="2" fillId="2" borderId="6" xfId="0" applyNumberFormat="1" applyFont="1" applyFill="1" applyBorder="1" applyAlignment="1">
      <alignment horizontal="center" wrapText="1"/>
    </xf>
    <xf numFmtId="0" fontId="2" fillId="2" borderId="4" xfId="0" applyFont="1" applyFill="1" applyBorder="1" applyAlignment="1">
      <alignment horizontal="center" wrapText="1"/>
    </xf>
    <xf numFmtId="1" fontId="2" fillId="2" borderId="4" xfId="0" applyNumberFormat="1" applyFont="1" applyFill="1" applyBorder="1" applyAlignment="1">
      <alignment horizontal="center" wrapText="1"/>
    </xf>
    <xf numFmtId="1" fontId="3" fillId="2" borderId="4" xfId="0" applyNumberFormat="1" applyFont="1" applyFill="1" applyBorder="1" applyAlignment="1">
      <alignment horizontal="center" wrapText="1"/>
    </xf>
    <xf numFmtId="170" fontId="3" fillId="2" borderId="4" xfId="1" applyNumberFormat="1" applyFont="1" applyFill="1" applyBorder="1" applyAlignment="1">
      <alignment horizontal="center" wrapText="1"/>
    </xf>
    <xf numFmtId="1" fontId="3" fillId="2" borderId="6" xfId="0" applyNumberFormat="1" applyFont="1" applyFill="1" applyBorder="1" applyAlignment="1">
      <alignment horizontal="center" wrapText="1"/>
    </xf>
    <xf numFmtId="2" fontId="2" fillId="0" borderId="0" xfId="0" applyNumberFormat="1" applyFont="1"/>
    <xf numFmtId="0" fontId="3" fillId="0" borderId="3" xfId="0" applyFont="1" applyBorder="1" applyAlignment="1">
      <alignment horizontal="right"/>
    </xf>
    <xf numFmtId="167" fontId="2" fillId="0" borderId="7" xfId="0" applyNumberFormat="1" applyFont="1" applyBorder="1"/>
    <xf numFmtId="0" fontId="2" fillId="0" borderId="7" xfId="0" applyFont="1" applyBorder="1"/>
    <xf numFmtId="168" fontId="2" fillId="0" borderId="7" xfId="0" applyNumberFormat="1" applyFont="1" applyBorder="1"/>
    <xf numFmtId="168" fontId="2" fillId="0" borderId="2" xfId="1" applyNumberFormat="1" applyFont="1" applyFill="1" applyBorder="1" applyAlignment="1">
      <alignment horizontal="center"/>
    </xf>
    <xf numFmtId="0" fontId="13" fillId="0" borderId="1" xfId="0" applyFont="1" applyBorder="1" applyAlignment="1">
      <alignment horizontal="center"/>
    </xf>
    <xf numFmtId="0" fontId="2" fillId="0" borderId="2" xfId="0" applyFont="1" applyFill="1" applyBorder="1" applyAlignment="1">
      <alignment horizontal="right"/>
    </xf>
    <xf numFmtId="167" fontId="2" fillId="0" borderId="0" xfId="1" applyNumberFormat="1" applyFont="1"/>
    <xf numFmtId="0" fontId="2" fillId="0" borderId="0" xfId="0" applyFont="1" applyBorder="1"/>
    <xf numFmtId="0" fontId="13" fillId="0" borderId="0" xfId="0" applyFont="1" applyFill="1" applyAlignment="1">
      <alignment horizontal="left" vertical="center"/>
    </xf>
    <xf numFmtId="0" fontId="13" fillId="0" borderId="0" xfId="0" applyFont="1" applyFill="1" applyAlignment="1">
      <alignment vertical="center"/>
    </xf>
    <xf numFmtId="0" fontId="13" fillId="0" borderId="1" xfId="0" applyFont="1" applyBorder="1"/>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center"/>
    </xf>
    <xf numFmtId="166" fontId="18" fillId="0" borderId="2" xfId="0" applyNumberFormat="1" applyFont="1" applyFill="1" applyBorder="1" applyAlignment="1">
      <alignment horizontal="center" vertical="center" wrapText="1"/>
    </xf>
    <xf numFmtId="2" fontId="13" fillId="0" borderId="1" xfId="0" applyNumberFormat="1" applyFont="1" applyBorder="1"/>
    <xf numFmtId="0" fontId="13" fillId="0" borderId="1" xfId="0" applyFont="1" applyBorder="1" applyAlignment="1">
      <alignment horizontal="right" vertical="center" wrapText="1"/>
    </xf>
    <xf numFmtId="0" fontId="13" fillId="0" borderId="0" xfId="0" applyFont="1" applyFill="1" applyBorder="1" applyAlignment="1">
      <alignment horizontal="center" vertical="center" wrapText="1"/>
    </xf>
    <xf numFmtId="0" fontId="13" fillId="0" borderId="0" xfId="0" applyFont="1" applyFill="1" applyBorder="1"/>
    <xf numFmtId="170" fontId="13" fillId="0" borderId="0" xfId="0" applyNumberFormat="1" applyFont="1" applyFill="1" applyBorder="1" applyAlignment="1">
      <alignment horizontal="center"/>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1" fontId="13" fillId="4" borderId="1" xfId="0" applyNumberFormat="1" applyFont="1" applyFill="1" applyBorder="1" applyAlignment="1">
      <alignment horizontal="center"/>
    </xf>
    <xf numFmtId="0" fontId="18" fillId="0" borderId="0" xfId="0" applyFont="1" applyAlignment="1">
      <alignment horizontal="center" vertical="center" wrapText="1"/>
    </xf>
    <xf numFmtId="2" fontId="13" fillId="0" borderId="1" xfId="1"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3" fillId="0" borderId="1" xfId="0" applyFont="1" applyBorder="1" applyAlignment="1">
      <alignment horizontal="right" vertical="center"/>
    </xf>
    <xf numFmtId="164" fontId="2" fillId="3" borderId="1" xfId="1" applyFont="1" applyFill="1" applyBorder="1" applyAlignment="1">
      <alignment horizontal="center" vertical="center"/>
    </xf>
    <xf numFmtId="0" fontId="23" fillId="0" borderId="0" xfId="0" applyFont="1" applyBorder="1" applyAlignment="1">
      <alignment horizontal="right" vertical="center"/>
    </xf>
    <xf numFmtId="2" fontId="23" fillId="0" borderId="1" xfId="1" applyNumberFormat="1" applyFont="1" applyBorder="1" applyAlignment="1">
      <alignment horizontal="center" vertical="center" wrapText="1"/>
    </xf>
    <xf numFmtId="167" fontId="2" fillId="3" borderId="1" xfId="1" applyNumberFormat="1" applyFont="1" applyFill="1" applyBorder="1" applyAlignment="1">
      <alignment vertical="center"/>
    </xf>
    <xf numFmtId="1" fontId="19" fillId="5" borderId="1" xfId="1" applyNumberFormat="1" applyFont="1" applyFill="1" applyBorder="1" applyAlignment="1">
      <alignment horizontal="center"/>
    </xf>
    <xf numFmtId="1" fontId="19" fillId="0" borderId="1" xfId="0" applyNumberFormat="1" applyFont="1" applyFill="1" applyBorder="1" applyAlignment="1">
      <alignment horizontal="center"/>
    </xf>
    <xf numFmtId="166" fontId="19" fillId="3" borderId="1" xfId="2" applyNumberFormat="1" applyFont="1" applyFill="1" applyBorder="1" applyAlignment="1">
      <alignment horizontal="center"/>
    </xf>
    <xf numFmtId="1" fontId="13" fillId="0" borderId="0" xfId="1" applyNumberFormat="1" applyFont="1" applyFill="1" applyBorder="1" applyAlignment="1">
      <alignment horizontal="center"/>
    </xf>
    <xf numFmtId="9" fontId="25" fillId="0" borderId="0" xfId="0" applyNumberFormat="1" applyFont="1" applyFill="1" applyAlignment="1">
      <alignment horizontal="center" vertical="center"/>
    </xf>
    <xf numFmtId="164" fontId="13" fillId="0" borderId="0" xfId="1" applyFont="1" applyFill="1"/>
    <xf numFmtId="0" fontId="13" fillId="0" borderId="0" xfId="1" applyNumberFormat="1" applyFont="1" applyFill="1"/>
    <xf numFmtId="3" fontId="13" fillId="0" borderId="0" xfId="0" applyNumberFormat="1" applyFont="1" applyFill="1"/>
    <xf numFmtId="3" fontId="14" fillId="0" borderId="1" xfId="0" applyNumberFormat="1" applyFont="1" applyFill="1" applyBorder="1"/>
    <xf numFmtId="172" fontId="13" fillId="3" borderId="1" xfId="1" applyNumberFormat="1" applyFont="1" applyFill="1" applyBorder="1"/>
    <xf numFmtId="0" fontId="13" fillId="0" borderId="0" xfId="0" applyFont="1" applyBorder="1" applyAlignment="1">
      <alignment horizontal="right"/>
    </xf>
    <xf numFmtId="1" fontId="14" fillId="0" borderId="0" xfId="1" applyNumberFormat="1" applyFont="1" applyFill="1" applyBorder="1" applyAlignment="1">
      <alignment horizontal="center"/>
    </xf>
    <xf numFmtId="9" fontId="13" fillId="3" borderId="0" xfId="2" applyFont="1" applyFill="1"/>
    <xf numFmtId="172" fontId="13" fillId="0" borderId="0" xfId="1" applyNumberFormat="1" applyFont="1" applyFill="1"/>
    <xf numFmtId="0" fontId="13" fillId="0" borderId="0" xfId="0" applyFont="1" applyFill="1" applyBorder="1" applyAlignment="1">
      <alignment horizontal="right"/>
    </xf>
    <xf numFmtId="165" fontId="13" fillId="0" borderId="0" xfId="0" applyNumberFormat="1" applyFont="1" applyFill="1"/>
    <xf numFmtId="164" fontId="13" fillId="0" borderId="0" xfId="1" applyFont="1" applyFill="1" applyBorder="1"/>
    <xf numFmtId="1" fontId="13" fillId="0" borderId="0" xfId="0" applyNumberFormat="1" applyFont="1" applyFill="1" applyBorder="1" applyAlignment="1">
      <alignment horizontal="center"/>
    </xf>
    <xf numFmtId="0" fontId="26" fillId="0" borderId="0" xfId="0" applyFont="1"/>
    <xf numFmtId="10" fontId="27" fillId="0" borderId="1" xfId="2" applyNumberFormat="1" applyFont="1" applyBorder="1" applyAlignment="1">
      <alignment horizontal="center"/>
    </xf>
    <xf numFmtId="166" fontId="27" fillId="0" borderId="1" xfId="2" applyNumberFormat="1" applyFont="1" applyFill="1" applyBorder="1" applyAlignment="1">
      <alignment horizontal="center"/>
    </xf>
    <xf numFmtId="166" fontId="27" fillId="3" borderId="1" xfId="2" applyNumberFormat="1" applyFont="1" applyFill="1" applyBorder="1" applyAlignment="1">
      <alignment horizontal="center"/>
    </xf>
    <xf numFmtId="2" fontId="13" fillId="3" borderId="0" xfId="0" applyNumberFormat="1" applyFont="1" applyFill="1" applyBorder="1" applyAlignment="1">
      <alignment horizontal="center"/>
    </xf>
    <xf numFmtId="2" fontId="13" fillId="0" borderId="0" xfId="0" applyNumberFormat="1" applyFont="1" applyFill="1" applyBorder="1" applyAlignment="1">
      <alignment horizontal="center"/>
    </xf>
    <xf numFmtId="1" fontId="19" fillId="5" borderId="11" xfId="1" applyNumberFormat="1" applyFont="1" applyFill="1" applyBorder="1" applyAlignment="1">
      <alignment horizontal="center"/>
    </xf>
    <xf numFmtId="2" fontId="13" fillId="3" borderId="13" xfId="0" applyNumberFormat="1" applyFont="1" applyFill="1" applyBorder="1" applyAlignment="1">
      <alignment horizontal="center"/>
    </xf>
    <xf numFmtId="165" fontId="13" fillId="0" borderId="0" xfId="0" applyNumberFormat="1" applyFont="1" applyFill="1" applyBorder="1"/>
    <xf numFmtId="165" fontId="13" fillId="3" borderId="13" xfId="0" applyNumberFormat="1" applyFont="1" applyFill="1" applyBorder="1"/>
    <xf numFmtId="164" fontId="13" fillId="0" borderId="0" xfId="0" applyNumberFormat="1" applyFont="1"/>
    <xf numFmtId="165" fontId="23" fillId="0" borderId="0" xfId="0" applyNumberFormat="1" applyFont="1" applyBorder="1" applyAlignment="1">
      <alignment horizontal="center" wrapText="1"/>
    </xf>
    <xf numFmtId="2" fontId="13" fillId="3" borderId="13" xfId="0" applyNumberFormat="1" applyFont="1" applyFill="1" applyBorder="1" applyAlignment="1"/>
    <xf numFmtId="0" fontId="13" fillId="0" borderId="14" xfId="0" applyFont="1" applyFill="1" applyBorder="1"/>
    <xf numFmtId="164" fontId="13" fillId="0" borderId="15" xfId="1" applyFont="1" applyFill="1" applyBorder="1"/>
    <xf numFmtId="0" fontId="13" fillId="0" borderId="15" xfId="0" applyFont="1" applyFill="1" applyBorder="1"/>
    <xf numFmtId="0" fontId="13" fillId="0" borderId="16" xfId="0" applyFont="1" applyFill="1" applyBorder="1"/>
    <xf numFmtId="0" fontId="13" fillId="0" borderId="17" xfId="0" applyFont="1" applyFill="1" applyBorder="1"/>
    <xf numFmtId="166" fontId="19" fillId="4" borderId="0" xfId="2" applyNumberFormat="1" applyFont="1" applyFill="1" applyBorder="1"/>
    <xf numFmtId="166" fontId="13" fillId="3" borderId="0" xfId="2" applyNumberFormat="1" applyFont="1" applyFill="1" applyBorder="1"/>
    <xf numFmtId="0" fontId="13" fillId="0" borderId="18" xfId="0" applyFont="1" applyFill="1" applyBorder="1"/>
    <xf numFmtId="164" fontId="13" fillId="0" borderId="17" xfId="1" applyFont="1" applyFill="1" applyBorder="1"/>
    <xf numFmtId="166" fontId="13" fillId="0" borderId="0" xfId="2" applyNumberFormat="1" applyFont="1" applyFill="1" applyBorder="1"/>
    <xf numFmtId="166" fontId="13" fillId="4" borderId="0" xfId="2" applyNumberFormat="1" applyFont="1" applyFill="1" applyBorder="1"/>
    <xf numFmtId="0" fontId="13" fillId="0" borderId="18" xfId="0" applyFont="1" applyBorder="1"/>
    <xf numFmtId="165" fontId="19" fillId="4" borderId="0" xfId="1" applyNumberFormat="1" applyFont="1" applyFill="1" applyBorder="1"/>
    <xf numFmtId="164" fontId="13" fillId="3" borderId="0" xfId="1" applyFont="1" applyFill="1" applyBorder="1"/>
    <xf numFmtId="164" fontId="13" fillId="0" borderId="19" xfId="1" applyFont="1" applyFill="1" applyBorder="1"/>
    <xf numFmtId="0" fontId="13" fillId="0" borderId="20" xfId="0" applyFont="1" applyFill="1" applyBorder="1"/>
    <xf numFmtId="0" fontId="13" fillId="0" borderId="21" xfId="0" applyFont="1" applyFill="1" applyBorder="1"/>
    <xf numFmtId="0" fontId="13" fillId="4" borderId="0" xfId="0" applyFont="1" applyFill="1" applyAlignment="1">
      <alignment horizontal="center"/>
    </xf>
    <xf numFmtId="1" fontId="13" fillId="3" borderId="1" xfId="1" applyNumberFormat="1" applyFont="1" applyFill="1" applyBorder="1" applyAlignment="1">
      <alignment horizontal="center"/>
    </xf>
    <xf numFmtId="2" fontId="13" fillId="3" borderId="0" xfId="1" applyNumberFormat="1" applyFont="1" applyFill="1" applyAlignment="1">
      <alignment horizontal="center"/>
    </xf>
    <xf numFmtId="171" fontId="13" fillId="3" borderId="0" xfId="1" applyNumberFormat="1" applyFont="1" applyFill="1" applyAlignment="1">
      <alignment horizontal="center"/>
    </xf>
    <xf numFmtId="172" fontId="13" fillId="3" borderId="0" xfId="1" applyNumberFormat="1" applyFont="1" applyFill="1" applyBorder="1"/>
    <xf numFmtId="1" fontId="27" fillId="5" borderId="1" xfId="1" applyNumberFormat="1" applyFont="1" applyFill="1" applyBorder="1" applyAlignment="1">
      <alignment horizontal="center"/>
    </xf>
    <xf numFmtId="1" fontId="27" fillId="0" borderId="1" xfId="0" applyNumberFormat="1" applyFont="1" applyFill="1" applyBorder="1" applyAlignment="1">
      <alignment horizontal="center"/>
    </xf>
    <xf numFmtId="49" fontId="18" fillId="0" borderId="1" xfId="0" applyNumberFormat="1" applyFont="1" applyBorder="1" applyAlignment="1">
      <alignment horizontal="right" vertical="center"/>
    </xf>
    <xf numFmtId="49" fontId="18" fillId="0" borderId="1" xfId="1" applyNumberFormat="1" applyFont="1" applyFill="1" applyBorder="1" applyAlignment="1">
      <alignment horizontal="right"/>
    </xf>
    <xf numFmtId="2" fontId="13" fillId="0" borderId="0" xfId="0" applyNumberFormat="1" applyFont="1" applyFill="1"/>
    <xf numFmtId="0" fontId="14" fillId="0" borderId="0" xfId="0" applyFont="1" applyAlignment="1">
      <alignment horizontal="center" vertical="center" wrapText="1"/>
    </xf>
    <xf numFmtId="0" fontId="13" fillId="6" borderId="1" xfId="0" applyFont="1" applyFill="1" applyBorder="1"/>
    <xf numFmtId="0" fontId="14" fillId="0" borderId="0" xfId="0" applyFont="1" applyAlignment="1">
      <alignment horizontal="center" wrapText="1"/>
    </xf>
    <xf numFmtId="0" fontId="11" fillId="0" borderId="8"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6" xfId="0" applyFont="1" applyFill="1" applyBorder="1" applyAlignment="1">
      <alignment horizontal="lef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0" borderId="6" xfId="0" applyFont="1" applyFill="1" applyBorder="1" applyAlignment="1">
      <alignment vertical="center"/>
    </xf>
    <xf numFmtId="0" fontId="30"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25" fillId="3" borderId="1" xfId="0" applyFont="1" applyFill="1" applyBorder="1" applyAlignment="1">
      <alignment horizontal="center" vertical="center" wrapText="1"/>
    </xf>
    <xf numFmtId="1" fontId="30" fillId="0" borderId="1" xfId="0" applyNumberFormat="1" applyFont="1" applyBorder="1" applyAlignment="1">
      <alignment horizontal="center"/>
    </xf>
    <xf numFmtId="9" fontId="25" fillId="0" borderId="1" xfId="2" applyFont="1" applyFill="1" applyBorder="1" applyAlignment="1">
      <alignment horizontal="center"/>
    </xf>
    <xf numFmtId="0" fontId="32" fillId="0" borderId="1" xfId="0" applyFont="1" applyBorder="1"/>
    <xf numFmtId="0" fontId="25" fillId="0" borderId="1" xfId="0" applyFont="1" applyBorder="1"/>
    <xf numFmtId="0" fontId="25" fillId="0" borderId="0" xfId="0" applyFont="1"/>
    <xf numFmtId="0" fontId="30" fillId="0" borderId="1" xfId="0" applyFont="1" applyBorder="1"/>
    <xf numFmtId="0" fontId="32" fillId="0" borderId="0" xfId="0" applyFont="1"/>
    <xf numFmtId="9" fontId="25" fillId="3" borderId="1" xfId="2" applyFont="1" applyFill="1" applyBorder="1" applyAlignment="1">
      <alignment horizontal="center"/>
    </xf>
    <xf numFmtId="2" fontId="32" fillId="0" borderId="1" xfId="0" applyNumberFormat="1" applyFont="1" applyBorder="1" applyAlignment="1">
      <alignment horizontal="center" vertical="center"/>
    </xf>
    <xf numFmtId="2" fontId="32" fillId="0" borderId="1" xfId="0" applyNumberFormat="1" applyFont="1" applyBorder="1" applyAlignment="1">
      <alignment horizontal="center"/>
    </xf>
    <xf numFmtId="170" fontId="25" fillId="3" borderId="1" xfId="0" applyNumberFormat="1" applyFont="1" applyFill="1" applyBorder="1" applyAlignment="1">
      <alignment horizontal="center"/>
    </xf>
    <xf numFmtId="0" fontId="34" fillId="0" borderId="0" xfId="0" applyFont="1"/>
    <xf numFmtId="164" fontId="25" fillId="0" borderId="3" xfId="1" applyFont="1" applyBorder="1" applyAlignment="1">
      <alignment vertical="center"/>
    </xf>
    <xf numFmtId="166" fontId="25" fillId="0" borderId="7" xfId="2" applyNumberFormat="1" applyFont="1" applyBorder="1" applyAlignment="1">
      <alignment horizontal="center" vertical="center"/>
    </xf>
    <xf numFmtId="10" fontId="25" fillId="0" borderId="2" xfId="1" applyNumberFormat="1" applyFont="1" applyFill="1" applyBorder="1" applyAlignment="1">
      <alignment vertical="center"/>
    </xf>
    <xf numFmtId="0" fontId="31" fillId="3" borderId="2" xfId="0" applyFont="1" applyFill="1" applyBorder="1" applyAlignment="1">
      <alignment horizontal="center" vertical="center" wrapText="1"/>
    </xf>
    <xf numFmtId="166" fontId="25" fillId="0" borderId="1" xfId="2" applyNumberFormat="1" applyFont="1" applyFill="1" applyBorder="1" applyAlignment="1">
      <alignment horizontal="center"/>
    </xf>
    <xf numFmtId="166" fontId="25" fillId="3" borderId="1" xfId="2" applyNumberFormat="1" applyFont="1" applyFill="1" applyBorder="1" applyAlignment="1">
      <alignment horizontal="center"/>
    </xf>
    <xf numFmtId="164" fontId="25" fillId="0" borderId="0" xfId="1" applyFont="1" applyBorder="1"/>
    <xf numFmtId="164" fontId="25" fillId="0" borderId="0" xfId="1" applyFont="1"/>
    <xf numFmtId="166" fontId="31" fillId="0" borderId="2" xfId="0" applyNumberFormat="1" applyFont="1" applyFill="1" applyBorder="1" applyAlignment="1">
      <alignment horizontal="center" vertical="center" wrapText="1"/>
    </xf>
    <xf numFmtId="166" fontId="37" fillId="3" borderId="1" xfId="2" applyNumberFormat="1" applyFont="1" applyFill="1" applyBorder="1" applyAlignment="1">
      <alignment horizontal="center"/>
    </xf>
    <xf numFmtId="166" fontId="33" fillId="3" borderId="1" xfId="2" applyNumberFormat="1" applyFont="1" applyFill="1" applyBorder="1" applyAlignment="1">
      <alignment horizontal="center"/>
    </xf>
    <xf numFmtId="0" fontId="25" fillId="0" borderId="0" xfId="0" applyFont="1" applyBorder="1"/>
    <xf numFmtId="170" fontId="25" fillId="0" borderId="0" xfId="0" applyNumberFormat="1" applyFont="1"/>
    <xf numFmtId="0" fontId="25" fillId="3" borderId="1" xfId="0" applyFont="1" applyFill="1" applyBorder="1" applyAlignment="1">
      <alignment horizontal="right" vertical="center" wrapText="1"/>
    </xf>
    <xf numFmtId="0" fontId="25" fillId="0" borderId="1" xfId="0" applyFont="1" applyBorder="1" applyAlignment="1">
      <alignment horizontal="right" vertical="center" wrapText="1"/>
    </xf>
    <xf numFmtId="2" fontId="25" fillId="3" borderId="1" xfId="0" applyNumberFormat="1" applyFont="1" applyFill="1" applyBorder="1"/>
    <xf numFmtId="2" fontId="25" fillId="0" borderId="1" xfId="0" applyNumberFormat="1" applyFont="1" applyBorder="1"/>
    <xf numFmtId="0" fontId="32" fillId="0" borderId="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2" fillId="0" borderId="1" xfId="0" applyFont="1" applyFill="1" applyBorder="1"/>
    <xf numFmtId="0" fontId="30" fillId="0" borderId="0" xfId="0" applyFont="1" applyFill="1" applyBorder="1"/>
    <xf numFmtId="0" fontId="30" fillId="0" borderId="1" xfId="0" applyFont="1" applyFill="1" applyBorder="1"/>
    <xf numFmtId="170" fontId="32" fillId="0" borderId="1" xfId="0" applyNumberFormat="1" applyFont="1" applyFill="1" applyBorder="1" applyAlignment="1">
      <alignment horizontal="center"/>
    </xf>
    <xf numFmtId="170" fontId="30" fillId="0" borderId="0" xfId="0" applyNumberFormat="1" applyFont="1" applyFill="1" applyBorder="1" applyAlignment="1">
      <alignment horizontal="center"/>
    </xf>
    <xf numFmtId="1" fontId="30" fillId="0" borderId="1" xfId="0" applyNumberFormat="1" applyFont="1" applyFill="1" applyBorder="1" applyAlignment="1">
      <alignment horizontal="center"/>
    </xf>
    <xf numFmtId="2" fontId="32" fillId="0" borderId="1" xfId="0" applyNumberFormat="1" applyFont="1" applyFill="1" applyBorder="1" applyAlignment="1">
      <alignment horizontal="center" vertical="center"/>
    </xf>
    <xf numFmtId="2" fontId="32" fillId="0" borderId="1" xfId="0" applyNumberFormat="1" applyFont="1" applyFill="1" applyBorder="1" applyAlignment="1">
      <alignment horizontal="center"/>
    </xf>
    <xf numFmtId="0" fontId="30" fillId="0" borderId="0" xfId="0" applyFont="1" applyFill="1"/>
    <xf numFmtId="0" fontId="30" fillId="0" borderId="0" xfId="0" applyFont="1"/>
    <xf numFmtId="0" fontId="32" fillId="0" borderId="0" xfId="0" applyFont="1" applyFill="1"/>
    <xf numFmtId="170" fontId="32" fillId="0" borderId="0" xfId="0" applyNumberFormat="1" applyFont="1" applyFill="1"/>
    <xf numFmtId="2" fontId="32" fillId="0" borderId="0" xfId="0" applyNumberFormat="1" applyFont="1" applyFill="1"/>
    <xf numFmtId="0" fontId="38" fillId="0" borderId="0" xfId="0" applyFont="1"/>
    <xf numFmtId="0" fontId="39" fillId="0" borderId="0" xfId="0" applyFont="1"/>
    <xf numFmtId="0" fontId="39" fillId="0" borderId="0" xfId="0" applyFont="1" applyFill="1"/>
    <xf numFmtId="0" fontId="38" fillId="0" borderId="0" xfId="0" applyFont="1" applyFill="1"/>
    <xf numFmtId="0" fontId="32" fillId="0" borderId="0" xfId="0" applyFont="1" applyBorder="1"/>
    <xf numFmtId="0" fontId="32" fillId="0" borderId="2"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3" xfId="0" applyFont="1" applyBorder="1" applyAlignment="1">
      <alignment horizontal="center" vertical="center" wrapText="1"/>
    </xf>
    <xf numFmtId="2" fontId="32" fillId="0" borderId="1" xfId="1" applyNumberFormat="1" applyFont="1" applyBorder="1" applyAlignment="1">
      <alignment horizontal="center"/>
    </xf>
    <xf numFmtId="1" fontId="32" fillId="0" borderId="1" xfId="0" applyNumberFormat="1" applyFont="1" applyBorder="1" applyAlignment="1">
      <alignment horizontal="center"/>
    </xf>
    <xf numFmtId="169" fontId="32" fillId="0" borderId="1" xfId="0" applyNumberFormat="1" applyFont="1" applyBorder="1" applyAlignment="1">
      <alignment horizontal="center"/>
    </xf>
    <xf numFmtId="164" fontId="32" fillId="0" borderId="1" xfId="1" applyFont="1" applyFill="1" applyBorder="1" applyAlignment="1">
      <alignment horizontal="center"/>
    </xf>
    <xf numFmtId="2" fontId="32" fillId="0" borderId="1" xfId="2" applyNumberFormat="1" applyFont="1" applyBorder="1" applyAlignment="1">
      <alignment horizontal="center"/>
    </xf>
    <xf numFmtId="164" fontId="32" fillId="0" borderId="0" xfId="1" applyFont="1" applyBorder="1"/>
    <xf numFmtId="1" fontId="32" fillId="0" borderId="0" xfId="0" applyNumberFormat="1" applyFont="1" applyBorder="1" applyAlignment="1">
      <alignment horizontal="center"/>
    </xf>
    <xf numFmtId="164" fontId="32" fillId="0" borderId="0" xfId="1" applyFont="1"/>
    <xf numFmtId="0" fontId="52"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10" fontId="54" fillId="0" borderId="1" xfId="2" applyNumberFormat="1" applyFont="1" applyFill="1" applyBorder="1" applyAlignment="1">
      <alignment horizontal="center"/>
    </xf>
    <xf numFmtId="10" fontId="55" fillId="0" borderId="1" xfId="2" applyNumberFormat="1" applyFont="1" applyFill="1" applyBorder="1" applyAlignment="1">
      <alignment horizontal="center"/>
    </xf>
    <xf numFmtId="166" fontId="54" fillId="0" borderId="1" xfId="2" applyNumberFormat="1" applyFont="1" applyFill="1" applyBorder="1" applyAlignment="1">
      <alignment horizontal="center"/>
    </xf>
    <xf numFmtId="166" fontId="55" fillId="0" borderId="1" xfId="2" applyNumberFormat="1" applyFont="1" applyFill="1" applyBorder="1" applyAlignment="1">
      <alignment horizontal="center"/>
    </xf>
    <xf numFmtId="49" fontId="18" fillId="4" borderId="1" xfId="0" applyNumberFormat="1" applyFont="1" applyFill="1" applyBorder="1" applyAlignment="1">
      <alignment horizontal="right" vertical="center"/>
    </xf>
    <xf numFmtId="3" fontId="13" fillId="0" borderId="0" xfId="0" applyNumberFormat="1" applyFont="1"/>
    <xf numFmtId="9" fontId="13" fillId="0" borderId="0" xfId="0" applyNumberFormat="1" applyFont="1" applyFill="1" applyAlignment="1">
      <alignment horizontal="center" vertical="center"/>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13" fillId="0" borderId="2" xfId="0" applyFont="1" applyBorder="1" applyAlignment="1">
      <alignment horizontal="left" vertical="center" wrapText="1"/>
    </xf>
    <xf numFmtId="0" fontId="9"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993300"/>
      <color rgb="FFCCFFFF"/>
      <color rgb="FF0000FF"/>
      <color rgb="FF00CC00"/>
      <color rgb="FF008000"/>
      <color rgb="FF009900"/>
      <color rgb="FFFFFF99"/>
      <color rgb="FF996633"/>
      <color rgb="FF00FF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b="1">
                <a:solidFill>
                  <a:srgbClr val="993300"/>
                </a:solidFill>
              </a:rPr>
              <a:t>Gráfico</a:t>
            </a:r>
            <a:r>
              <a:rPr lang="es-ES" sz="1200" b="1" baseline="0">
                <a:solidFill>
                  <a:srgbClr val="993300"/>
                </a:solidFill>
              </a:rPr>
              <a:t> fs-4 [Resp, Grupo B vs Grupo C]: </a:t>
            </a:r>
            <a:r>
              <a:rPr lang="es-ES" sz="1200" baseline="0">
                <a:solidFill>
                  <a:sysClr val="windowText" lastClr="000000"/>
                </a:solidFill>
              </a:rPr>
              <a:t>Funciones de supervivencia condicionadas al intervalo anterior</a:t>
            </a:r>
            <a:endParaRPr lang="es-ES" sz="1200">
              <a:solidFill>
                <a:sysClr val="windowText" lastClr="000000"/>
              </a:solidFill>
            </a:endParaRPr>
          </a:p>
        </c:rich>
      </c:tx>
      <c:overlay val="0"/>
      <c:spPr>
        <a:noFill/>
        <a:ln w="25400">
          <a:noFill/>
        </a:ln>
      </c:spPr>
    </c:title>
    <c:autoTitleDeleted val="0"/>
    <c:plotArea>
      <c:layout/>
      <c:lineChart>
        <c:grouping val="standard"/>
        <c:varyColors val="0"/>
        <c:ser>
          <c:idx val="0"/>
          <c:order val="0"/>
          <c:tx>
            <c:strRef>
              <c:f>'fs-4, Resp B vs C'!$P$45</c:f>
              <c:strCache>
                <c:ptCount val="1"/>
                <c:pt idx="0">
                  <c:v>% Supervivencia control</c:v>
                </c:pt>
              </c:strCache>
            </c:strRef>
          </c:tx>
          <c:spPr>
            <a:ln w="28575" cap="rnd">
              <a:solidFill>
                <a:srgbClr val="C00000"/>
              </a:solidFill>
              <a:round/>
            </a:ln>
            <a:effectLst/>
          </c:spPr>
          <c:marker>
            <c:symbol val="none"/>
          </c:marker>
          <c:dLbls>
            <c:dLbl>
              <c:idx val="0"/>
              <c:layout>
                <c:manualLayout>
                  <c:x val="-6.6695179241124808E-2"/>
                  <c:y val="2.4567645397419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1-4AA1-A5D5-D4F7B6336D2C}"/>
                </c:ext>
              </c:extLst>
            </c:dLbl>
            <c:dLbl>
              <c:idx val="1"/>
              <c:layout>
                <c:manualLayout>
                  <c:x val="-7.7866851188038835E-2"/>
                  <c:y val="4.64989069095544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1-4AA1-A5D5-D4F7B6336D2C}"/>
                </c:ext>
              </c:extLst>
            </c:dLbl>
            <c:dLbl>
              <c:idx val="2"/>
              <c:layout>
                <c:manualLayout>
                  <c:x val="-7.5085892217037473E-2"/>
                  <c:y val="5.11487976005098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F1-4AA1-A5D5-D4F7B6336D2C}"/>
                </c:ext>
              </c:extLst>
            </c:dLbl>
            <c:dLbl>
              <c:idx val="3"/>
              <c:layout>
                <c:manualLayout>
                  <c:x val="-7.5085892217037431E-2"/>
                  <c:y val="4.6498906909554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F1-4AA1-A5D5-D4F7B6336D2C}"/>
                </c:ext>
              </c:extLst>
            </c:dLbl>
            <c:dLbl>
              <c:idx val="4"/>
              <c:layout>
                <c:manualLayout>
                  <c:x val="-6.674301530403326E-2"/>
                  <c:y val="6.0448578982420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F1-4AA1-A5D5-D4F7B6336D2C}"/>
                </c:ext>
              </c:extLst>
            </c:dLbl>
            <c:dLbl>
              <c:idx val="5"/>
              <c:layout>
                <c:manualLayout>
                  <c:x val="-5.2838220449026335E-2"/>
                  <c:y val="4.6498906909554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F1-4AA1-A5D5-D4F7B6336D2C}"/>
                </c:ext>
              </c:extLst>
            </c:dLbl>
            <c:dLbl>
              <c:idx val="6"/>
              <c:layout>
                <c:manualLayout>
                  <c:x val="-5.5619179420027823E-2"/>
                  <c:y val="5.114879760050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F1-4AA1-A5D5-D4F7B6336D2C}"/>
                </c:ext>
              </c:extLst>
            </c:dLbl>
            <c:dLbl>
              <c:idx val="7"/>
              <c:layout>
                <c:manualLayout>
                  <c:x val="-5.0057261478025153E-2"/>
                  <c:y val="4.6498906909554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F1-4AA1-A5D5-D4F7B6336D2C}"/>
                </c:ext>
              </c:extLst>
            </c:dLbl>
            <c:dLbl>
              <c:idx val="8"/>
              <c:layout>
                <c:manualLayout>
                  <c:x val="-4.4495343536022074E-2"/>
                  <c:y val="3.719912552764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F1-4AA1-A5D5-D4F7B6336D2C}"/>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1"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'fs-4, Resp B vs C'!$O$46:$O$56</c:f>
              <c:numCache>
                <c:formatCode>General</c:formatCode>
                <c:ptCount val="11"/>
                <c:pt idx="0">
                  <c:v>0</c:v>
                </c:pt>
                <c:pt idx="1">
                  <c:v>3</c:v>
                </c:pt>
                <c:pt idx="2">
                  <c:v>6</c:v>
                </c:pt>
                <c:pt idx="3">
                  <c:v>9</c:v>
                </c:pt>
                <c:pt idx="4">
                  <c:v>12</c:v>
                </c:pt>
                <c:pt idx="5">
                  <c:v>15</c:v>
                </c:pt>
                <c:pt idx="6">
                  <c:v>18</c:v>
                </c:pt>
                <c:pt idx="7">
                  <c:v>21</c:v>
                </c:pt>
                <c:pt idx="8">
                  <c:v>24</c:v>
                </c:pt>
                <c:pt idx="9">
                  <c:v>27</c:v>
                </c:pt>
                <c:pt idx="10">
                  <c:v>30</c:v>
                </c:pt>
              </c:numCache>
            </c:numRef>
          </c:cat>
          <c:val>
            <c:numRef>
              <c:f>'fs-4, Resp B vs C'!$P$46:$P$56</c:f>
              <c:numCache>
                <c:formatCode>0.0%</c:formatCode>
                <c:ptCount val="11"/>
                <c:pt idx="0" formatCode="0.00%">
                  <c:v>1</c:v>
                </c:pt>
                <c:pt idx="1">
                  <c:v>0.97435897435897434</c:v>
                </c:pt>
                <c:pt idx="2">
                  <c:v>0.35614500442086644</c:v>
                </c:pt>
                <c:pt idx="3">
                  <c:v>0.13533510167992924</c:v>
                </c:pt>
                <c:pt idx="4">
                  <c:v>7.9608883341134848E-2</c:v>
                </c:pt>
                <c:pt idx="5">
                  <c:v>5.5726218338794389E-2</c:v>
                </c:pt>
                <c:pt idx="6">
                  <c:v>5.5726218338794389E-2</c:v>
                </c:pt>
                <c:pt idx="7">
                  <c:v>4.643851528232866E-2</c:v>
                </c:pt>
                <c:pt idx="8">
                  <c:v>4.643851528232866E-2</c:v>
                </c:pt>
                <c:pt idx="9">
                  <c:v>4.643851528232866E-2</c:v>
                </c:pt>
                <c:pt idx="10">
                  <c:v>0</c:v>
                </c:pt>
              </c:numCache>
            </c:numRef>
          </c:val>
          <c:smooth val="0"/>
          <c:extLst>
            <c:ext xmlns:c16="http://schemas.microsoft.com/office/drawing/2014/chart" uri="{C3380CC4-5D6E-409C-BE32-E72D297353CC}">
              <c16:uniqueId val="{00000009-F5F1-4AA1-A5D5-D4F7B6336D2C}"/>
            </c:ext>
          </c:extLst>
        </c:ser>
        <c:ser>
          <c:idx val="1"/>
          <c:order val="1"/>
          <c:tx>
            <c:strRef>
              <c:f>'fs-4, Resp B vs C'!$Q$45</c:f>
              <c:strCache>
                <c:ptCount val="1"/>
                <c:pt idx="0">
                  <c:v>% Supervivencia intervención</c:v>
                </c:pt>
              </c:strCache>
            </c:strRef>
          </c:tx>
          <c:spPr>
            <a:ln w="28575" cap="rnd">
              <a:solidFill>
                <a:srgbClr val="669900"/>
              </a:solidFill>
              <a:round/>
            </a:ln>
            <a:effectLst/>
          </c:spPr>
          <c:marker>
            <c:symbol val="none"/>
          </c:marker>
          <c:dLbls>
            <c:dLbl>
              <c:idx val="3"/>
              <c:layout>
                <c:manualLayout>
                  <c:x val="-3.615246662301802E-2"/>
                  <c:y val="-2.78993441457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F1-4AA1-A5D5-D4F7B6336D2C}"/>
                </c:ext>
              </c:extLst>
            </c:dLbl>
            <c:dLbl>
              <c:idx val="4"/>
              <c:layout>
                <c:manualLayout>
                  <c:x val="-3.615246662301802E-2"/>
                  <c:y val="-5.57986882914654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F1-4AA1-A5D5-D4F7B6336D2C}"/>
                </c:ext>
              </c:extLst>
            </c:dLbl>
            <c:dLbl>
              <c:idx val="5"/>
              <c:layout>
                <c:manualLayout>
                  <c:x val="-3.8933425594019404E-2"/>
                  <c:y val="-4.64989069095545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F1-4AA1-A5D5-D4F7B6336D2C}"/>
                </c:ext>
              </c:extLst>
            </c:dLbl>
            <c:dLbl>
              <c:idx val="6"/>
              <c:layout>
                <c:manualLayout>
                  <c:x val="-5.8400138391029213E-2"/>
                  <c:y val="-5.114879760050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F1-4AA1-A5D5-D4F7B6336D2C}"/>
                </c:ext>
              </c:extLst>
            </c:dLbl>
            <c:dLbl>
              <c:idx val="7"/>
              <c:layout>
                <c:manualLayout>
                  <c:x val="-5.2838220449026439E-2"/>
                  <c:y val="-4.6498906909554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F1-4AA1-A5D5-D4F7B6336D2C}"/>
                </c:ext>
              </c:extLst>
            </c:dLbl>
            <c:dLbl>
              <c:idx val="8"/>
              <c:layout>
                <c:manualLayout>
                  <c:x val="-3.3371507652016533E-2"/>
                  <c:y val="-4.3645839173066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F1-4AA1-A5D5-D4F7B6336D2C}"/>
                </c:ext>
              </c:extLst>
            </c:dLbl>
            <c:dLbl>
              <c:idx val="9"/>
              <c:layout>
                <c:manualLayout>
                  <c:x val="-1.6244537675328848E-16"/>
                  <c:y val="-3.3775625593733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1-4D7B-BCE8-F127C5F7EA2E}"/>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1" u="none" strike="noStrike" kern="1200" baseline="0">
                    <a:solidFill>
                      <a:srgbClr val="6699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'fs-4, Resp B vs C'!$O$46:$O$56</c:f>
              <c:numCache>
                <c:formatCode>General</c:formatCode>
                <c:ptCount val="11"/>
                <c:pt idx="0">
                  <c:v>0</c:v>
                </c:pt>
                <c:pt idx="1">
                  <c:v>3</c:v>
                </c:pt>
                <c:pt idx="2">
                  <c:v>6</c:v>
                </c:pt>
                <c:pt idx="3">
                  <c:v>9</c:v>
                </c:pt>
                <c:pt idx="4">
                  <c:v>12</c:v>
                </c:pt>
                <c:pt idx="5">
                  <c:v>15</c:v>
                </c:pt>
                <c:pt idx="6">
                  <c:v>18</c:v>
                </c:pt>
                <c:pt idx="7">
                  <c:v>21</c:v>
                </c:pt>
                <c:pt idx="8">
                  <c:v>24</c:v>
                </c:pt>
                <c:pt idx="9">
                  <c:v>27</c:v>
                </c:pt>
                <c:pt idx="10">
                  <c:v>30</c:v>
                </c:pt>
              </c:numCache>
            </c:numRef>
          </c:cat>
          <c:val>
            <c:numRef>
              <c:f>'fs-4, Resp B vs C'!$Q$46:$Q$56</c:f>
              <c:numCache>
                <c:formatCode>0.0%</c:formatCode>
                <c:ptCount val="11"/>
                <c:pt idx="0" formatCode="0.00%">
                  <c:v>1</c:v>
                </c:pt>
                <c:pt idx="1">
                  <c:v>0.93406593406593408</c:v>
                </c:pt>
                <c:pt idx="2">
                  <c:v>0.39560439560439564</c:v>
                </c:pt>
                <c:pt idx="3">
                  <c:v>0.26562009419152283</c:v>
                </c:pt>
                <c:pt idx="4">
                  <c:v>0.23610675039246473</c:v>
                </c:pt>
                <c:pt idx="5">
                  <c:v>0.20659340659340664</c:v>
                </c:pt>
                <c:pt idx="6">
                  <c:v>0.17117739403453691</c:v>
                </c:pt>
                <c:pt idx="7">
                  <c:v>0.15215768358625503</c:v>
                </c:pt>
                <c:pt idx="8">
                  <c:v>0.14320723161059298</c:v>
                </c:pt>
                <c:pt idx="9">
                  <c:v>0.14320723161059298</c:v>
                </c:pt>
                <c:pt idx="10">
                  <c:v>0.14320723161059298</c:v>
                </c:pt>
              </c:numCache>
            </c:numRef>
          </c:val>
          <c:smooth val="0"/>
          <c:extLst>
            <c:ext xmlns:c16="http://schemas.microsoft.com/office/drawing/2014/chart" uri="{C3380CC4-5D6E-409C-BE32-E72D297353CC}">
              <c16:uniqueId val="{00000010-F5F1-4AA1-A5D5-D4F7B6336D2C}"/>
            </c:ext>
          </c:extLst>
        </c:ser>
        <c:dLbls>
          <c:showLegendKey val="0"/>
          <c:showVal val="0"/>
          <c:showCatName val="0"/>
          <c:showSerName val="0"/>
          <c:showPercent val="0"/>
          <c:showBubbleSize val="0"/>
        </c:dLbls>
        <c:smooth val="0"/>
        <c:axId val="485561048"/>
        <c:axId val="1"/>
      </c:lineChart>
      <c:catAx>
        <c:axId val="485561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tiempo (meses)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a:t>
                </a:r>
                <a:r>
                  <a:rPr lang="es-ES" baseline="0">
                    <a:solidFill>
                      <a:schemeClr val="tx1"/>
                    </a:solidFill>
                  </a:rPr>
                  <a:t> Supervivencia</a:t>
                </a:r>
                <a:endParaRPr lang="es-ES">
                  <a:solidFill>
                    <a:schemeClr val="tx1"/>
                  </a:solidFill>
                </a:endParaRPr>
              </a:p>
            </c:rich>
          </c:tx>
          <c:overlay val="0"/>
          <c:spPr>
            <a:noFill/>
            <a:ln w="25400">
              <a:noFill/>
            </a:ln>
          </c:spPr>
        </c:title>
        <c:numFmt formatCode="0%"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485561048"/>
        <c:crosses val="autoZero"/>
        <c:crossBetween val="between"/>
      </c:valAx>
      <c:spPr>
        <a:noFill/>
        <a:ln w="25400">
          <a:noFill/>
        </a:ln>
      </c:spPr>
    </c:plotArea>
    <c:legend>
      <c:legendPos val="b"/>
      <c:layout>
        <c:manualLayout>
          <c:xMode val="edge"/>
          <c:yMode val="edge"/>
          <c:x val="0.181580504794665"/>
          <c:y val="0.92611542008899728"/>
          <c:w val="0.64569974968355059"/>
          <c:h val="5.6996767114136086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a:solidFill>
                  <a:sysClr val="windowText" lastClr="000000"/>
                </a:solidFill>
              </a:rPr>
              <a:t>Hazards</a:t>
            </a:r>
            <a:r>
              <a:rPr lang="es-ES" sz="1200" baseline="0">
                <a:solidFill>
                  <a:sysClr val="windowText" lastClr="000000"/>
                </a:solidFill>
              </a:rPr>
              <a:t> Ratio (obtenidos exponencialmente) al final de cada intervalo, condicionado al anterior</a:t>
            </a:r>
            <a:endParaRPr lang="es-ES" sz="1200">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'fs-4, Resp B vs C'!$R$46:$R$56</c:f>
              <c:numCache>
                <c:formatCode>General</c:formatCode>
                <c:ptCount val="11"/>
                <c:pt idx="0">
                  <c:v>0</c:v>
                </c:pt>
                <c:pt idx="1">
                  <c:v>3</c:v>
                </c:pt>
                <c:pt idx="2">
                  <c:v>6</c:v>
                </c:pt>
                <c:pt idx="3">
                  <c:v>9</c:v>
                </c:pt>
                <c:pt idx="4">
                  <c:v>12</c:v>
                </c:pt>
                <c:pt idx="5">
                  <c:v>15</c:v>
                </c:pt>
                <c:pt idx="6">
                  <c:v>18</c:v>
                </c:pt>
                <c:pt idx="7">
                  <c:v>21</c:v>
                </c:pt>
                <c:pt idx="8">
                  <c:v>24</c:v>
                </c:pt>
                <c:pt idx="9">
                  <c:v>27</c:v>
                </c:pt>
                <c:pt idx="10">
                  <c:v>30</c:v>
                </c:pt>
              </c:numCache>
            </c:numRef>
          </c:xVal>
          <c:yVal>
            <c:numRef>
              <c:f>'fs-4, Resp B vs C'!$S$46:$S$56</c:f>
              <c:numCache>
                <c:formatCode>0.00</c:formatCode>
                <c:ptCount val="11"/>
                <c:pt idx="0">
                  <c:v>1</c:v>
                </c:pt>
                <c:pt idx="1">
                  <c:v>2.6258699824759186</c:v>
                </c:pt>
                <c:pt idx="2">
                  <c:v>0.89822260276279942</c:v>
                </c:pt>
                <c:pt idx="3">
                  <c:v>0.66284365958655966</c:v>
                </c:pt>
                <c:pt idx="4">
                  <c:v>0.57040004917349418</c:v>
                </c:pt>
                <c:pt idx="5">
                  <c:v>0.54618507217594991</c:v>
                </c:pt>
                <c:pt idx="6">
                  <c:v>0.61131579500876265</c:v>
                </c:pt>
                <c:pt idx="7">
                  <c:v>0.61337695425920147</c:v>
                </c:pt>
                <c:pt idx="8">
                  <c:v>0.63312679348170486</c:v>
                </c:pt>
                <c:pt idx="9">
                  <c:v>0.63312679348170486</c:v>
                </c:pt>
                <c:pt idx="10">
                  <c:v>0</c:v>
                </c:pt>
              </c:numCache>
            </c:numRef>
          </c:yVal>
          <c:smooth val="0"/>
          <c:extLst>
            <c:ext xmlns:c16="http://schemas.microsoft.com/office/drawing/2014/chart" uri="{C3380CC4-5D6E-409C-BE32-E72D297353CC}">
              <c16:uniqueId val="{00000000-0F40-49E6-A6C5-3A52D7B711C3}"/>
            </c:ext>
          </c:extLst>
        </c:ser>
        <c:dLbls>
          <c:showLegendKey val="0"/>
          <c:showVal val="0"/>
          <c:showCatName val="0"/>
          <c:showSerName val="0"/>
          <c:showPercent val="0"/>
          <c:showBubbleSize val="0"/>
        </c:dLbls>
        <c:axId val="723672400"/>
        <c:axId val="723679616"/>
      </c:scatterChart>
      <c:valAx>
        <c:axId val="723672400"/>
        <c:scaling>
          <c:orientation val="minMax"/>
          <c:max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23679616"/>
        <c:crosses val="autoZero"/>
        <c:crossBetween val="midCat"/>
        <c:majorUnit val="3"/>
      </c:valAx>
      <c:valAx>
        <c:axId val="723679616"/>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Hazard Ratio</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236724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'fs-4, Resp B vs C'!$G$97</c:f>
              <c:strCache>
                <c:ptCount val="1"/>
                <c:pt idx="0">
                  <c:v>meses │ n origen</c:v>
                </c:pt>
              </c:strCache>
            </c:strRef>
          </c:tx>
          <c:spPr>
            <a:solidFill>
              <a:schemeClr val="accent1"/>
            </a:solidFill>
            <a:ln>
              <a:noFill/>
            </a:ln>
            <a:effectLst/>
          </c:spPr>
          <c:invertIfNegative val="0"/>
          <c:cat>
            <c:numRef>
              <c:f>'fs-4, Resp B vs C'!$D$98:$D$107</c:f>
              <c:numCache>
                <c:formatCode>0</c:formatCode>
                <c:ptCount val="10"/>
                <c:pt idx="0">
                  <c:v>3</c:v>
                </c:pt>
                <c:pt idx="1">
                  <c:v>6</c:v>
                </c:pt>
                <c:pt idx="2">
                  <c:v>9</c:v>
                </c:pt>
                <c:pt idx="3">
                  <c:v>12</c:v>
                </c:pt>
                <c:pt idx="4">
                  <c:v>15</c:v>
                </c:pt>
                <c:pt idx="5">
                  <c:v>18</c:v>
                </c:pt>
                <c:pt idx="6">
                  <c:v>21</c:v>
                </c:pt>
                <c:pt idx="7">
                  <c:v>24</c:v>
                </c:pt>
                <c:pt idx="8">
                  <c:v>27</c:v>
                </c:pt>
                <c:pt idx="9">
                  <c:v>30</c:v>
                </c:pt>
              </c:numCache>
            </c:numRef>
          </c:cat>
          <c:val>
            <c:numRef>
              <c:f>'fs-4, Resp B vs C'!$G$98:$G$107</c:f>
              <c:numCache>
                <c:formatCode>_-* #,##0.0\ _€_-;\-* #,##0.0\ _€_-;_-* "-"??\ _€_-;_-@_-</c:formatCode>
                <c:ptCount val="10"/>
                <c:pt idx="0">
                  <c:v>2.901098901098901</c:v>
                </c:pt>
                <c:pt idx="1">
                  <c:v>1.9780219780219781</c:v>
                </c:pt>
                <c:pt idx="2">
                  <c:v>0.94780219780219777</c:v>
                </c:pt>
                <c:pt idx="3">
                  <c:v>0.7005494505494505</c:v>
                </c:pt>
                <c:pt idx="4">
                  <c:v>0.61813186813186816</c:v>
                </c:pt>
                <c:pt idx="5">
                  <c:v>0.51098901098901095</c:v>
                </c:pt>
                <c:pt idx="6">
                  <c:v>0.36263736263736263</c:v>
                </c:pt>
                <c:pt idx="7">
                  <c:v>0.23901098901098902</c:v>
                </c:pt>
                <c:pt idx="8">
                  <c:v>0.14835164835164835</c:v>
                </c:pt>
                <c:pt idx="9">
                  <c:v>4.9450549450549448E-2</c:v>
                </c:pt>
              </c:numCache>
            </c:numRef>
          </c:val>
          <c:extLst>
            <c:ext xmlns:c16="http://schemas.microsoft.com/office/drawing/2014/chart" uri="{C3380CC4-5D6E-409C-BE32-E72D297353CC}">
              <c16:uniqueId val="{00000000-A4B3-49A3-B30B-4A50A1DDBB75}"/>
            </c:ext>
          </c:extLst>
        </c:ser>
        <c:dLbls>
          <c:showLegendKey val="0"/>
          <c:showVal val="0"/>
          <c:showCatName val="0"/>
          <c:showSerName val="0"/>
          <c:showPercent val="0"/>
          <c:showBubbleSize val="0"/>
        </c:dLbls>
        <c:gapWidth val="219"/>
        <c:overlap val="-27"/>
        <c:axId val="723631400"/>
        <c:axId val="723635992"/>
      </c:barChart>
      <c:catAx>
        <c:axId val="72363140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3635992"/>
        <c:crosses val="autoZero"/>
        <c:auto val="1"/>
        <c:lblAlgn val="ctr"/>
        <c:lblOffset val="100"/>
        <c:noMultiLvlLbl val="0"/>
      </c:catAx>
      <c:valAx>
        <c:axId val="72363599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363140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9.5428696412948377E-2"/>
          <c:y val="0.18097222222222226"/>
          <c:w val="0.87401574803149606"/>
          <c:h val="0.54329802122455451"/>
        </c:manualLayout>
      </c:layout>
      <c:barChart>
        <c:barDir val="col"/>
        <c:grouping val="clustered"/>
        <c:varyColors val="0"/>
        <c:ser>
          <c:idx val="0"/>
          <c:order val="0"/>
          <c:tx>
            <c:strRef>
              <c:f>'fs-4, Resp B vs C'!$G$128</c:f>
              <c:strCache>
                <c:ptCount val="1"/>
                <c:pt idx="0">
                  <c:v>meses │ n origen</c:v>
                </c:pt>
              </c:strCache>
            </c:strRef>
          </c:tx>
          <c:spPr>
            <a:solidFill>
              <a:schemeClr val="accent1"/>
            </a:solidFill>
            <a:ln>
              <a:noFill/>
            </a:ln>
            <a:effectLst/>
          </c:spPr>
          <c:invertIfNegative val="0"/>
          <c:cat>
            <c:numRef>
              <c:f>'fs-4, Resp B vs C'!$D$129:$D$138</c:f>
              <c:numCache>
                <c:formatCode>0</c:formatCode>
                <c:ptCount val="10"/>
                <c:pt idx="0">
                  <c:v>3</c:v>
                </c:pt>
                <c:pt idx="1">
                  <c:v>6</c:v>
                </c:pt>
                <c:pt idx="2">
                  <c:v>9</c:v>
                </c:pt>
                <c:pt idx="3">
                  <c:v>12</c:v>
                </c:pt>
                <c:pt idx="4">
                  <c:v>15</c:v>
                </c:pt>
                <c:pt idx="5">
                  <c:v>18</c:v>
                </c:pt>
                <c:pt idx="6">
                  <c:v>21</c:v>
                </c:pt>
                <c:pt idx="7">
                  <c:v>24</c:v>
                </c:pt>
                <c:pt idx="8">
                  <c:v>27</c:v>
                </c:pt>
                <c:pt idx="9">
                  <c:v>30</c:v>
                </c:pt>
              </c:numCache>
            </c:numRef>
          </c:cat>
          <c:val>
            <c:numRef>
              <c:f>'fs-4, Resp B vs C'!$G$129:$G$138</c:f>
              <c:numCache>
                <c:formatCode>_-* #,##0.0\ _€_-;\-* #,##0.0\ _€_-;_-* "-"??\ _€_-;_-@_-</c:formatCode>
                <c:ptCount val="10"/>
                <c:pt idx="0">
                  <c:v>2.8942307692307692</c:v>
                </c:pt>
                <c:pt idx="1">
                  <c:v>1.875</c:v>
                </c:pt>
                <c:pt idx="2">
                  <c:v>0.64423076923076927</c:v>
                </c:pt>
                <c:pt idx="3">
                  <c:v>0.25961538461538464</c:v>
                </c:pt>
                <c:pt idx="4">
                  <c:v>0.15384615384615385</c:v>
                </c:pt>
                <c:pt idx="5">
                  <c:v>0.11538461538461539</c:v>
                </c:pt>
                <c:pt idx="6">
                  <c:v>9.6153846153846159E-2</c:v>
                </c:pt>
                <c:pt idx="7">
                  <c:v>7.6923076923076927E-2</c:v>
                </c:pt>
                <c:pt idx="8">
                  <c:v>3.8461538461538464E-2</c:v>
                </c:pt>
                <c:pt idx="9">
                  <c:v>0</c:v>
                </c:pt>
              </c:numCache>
            </c:numRef>
          </c:val>
          <c:extLst>
            <c:ext xmlns:c16="http://schemas.microsoft.com/office/drawing/2014/chart" uri="{C3380CC4-5D6E-409C-BE32-E72D297353CC}">
              <c16:uniqueId val="{00000000-ADA0-4B2E-92F2-7FC8B7E364D9}"/>
            </c:ext>
          </c:extLst>
        </c:ser>
        <c:dLbls>
          <c:showLegendKey val="0"/>
          <c:showVal val="0"/>
          <c:showCatName val="0"/>
          <c:showSerName val="0"/>
          <c:showPercent val="0"/>
          <c:showBubbleSize val="0"/>
        </c:dLbls>
        <c:gapWidth val="219"/>
        <c:overlap val="-27"/>
        <c:axId val="668985416"/>
        <c:axId val="668987056"/>
      </c:barChart>
      <c:catAx>
        <c:axId val="6689854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8987056"/>
        <c:crosses val="autoZero"/>
        <c:auto val="1"/>
        <c:lblAlgn val="ctr"/>
        <c:lblOffset val="100"/>
        <c:noMultiLvlLbl val="0"/>
      </c:catAx>
      <c:valAx>
        <c:axId val="668987056"/>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898541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100" b="1" i="0" u="none" strike="noStrike" baseline="0">
                <a:solidFill>
                  <a:srgbClr val="993300"/>
                </a:solidFill>
                <a:latin typeface="Calibri"/>
                <a:cs typeface="Calibri"/>
              </a:rPr>
              <a:t>Gráfico Fs-5 [Resp, Grupo A vs Grupo C]: </a:t>
            </a:r>
            <a:r>
              <a:rPr lang="es-ES" sz="1100" b="0" i="0" u="none" strike="noStrike" baseline="0">
                <a:solidFill>
                  <a:srgbClr val="000000"/>
                </a:solidFill>
                <a:latin typeface="Calibri"/>
                <a:cs typeface="Calibri"/>
              </a:rPr>
              <a:t>Funciones de supervivencia condicionadas al intervalo anterior</a:t>
            </a:r>
          </a:p>
        </c:rich>
      </c:tx>
      <c:overlay val="0"/>
      <c:spPr>
        <a:noFill/>
        <a:ln w="25400">
          <a:noFill/>
        </a:ln>
      </c:spPr>
    </c:title>
    <c:autoTitleDeleted val="0"/>
    <c:plotArea>
      <c:layout>
        <c:manualLayout>
          <c:layoutTarget val="inner"/>
          <c:xMode val="edge"/>
          <c:yMode val="edge"/>
          <c:x val="0.1770588339378926"/>
          <c:y val="0.1688198762831474"/>
          <c:w val="0.79952996500437445"/>
          <c:h val="0.63090798493737887"/>
        </c:manualLayout>
      </c:layout>
      <c:lineChart>
        <c:grouping val="standard"/>
        <c:varyColors val="0"/>
        <c:ser>
          <c:idx val="0"/>
          <c:order val="0"/>
          <c:tx>
            <c:strRef>
              <c:f>'fs-5, Resp A vs C'!$P$45</c:f>
              <c:strCache>
                <c:ptCount val="1"/>
                <c:pt idx="0">
                  <c:v>% Supervivencia control</c:v>
                </c:pt>
              </c:strCache>
            </c:strRef>
          </c:tx>
          <c:spPr>
            <a:ln w="25400">
              <a:solidFill>
                <a:srgbClr val="993300"/>
              </a:solidFill>
              <a:prstDash val="solid"/>
            </a:ln>
          </c:spPr>
          <c:marker>
            <c:symbol val="none"/>
          </c:marker>
          <c:dLbls>
            <c:dLbl>
              <c:idx val="0"/>
              <c:layout>
                <c:manualLayout>
                  <c:x val="-7.415730337078652E-2"/>
                  <c:y val="-1.826527826359208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67-47BB-ACDB-84DFC5904D95}"/>
                </c:ext>
              </c:extLst>
            </c:dLbl>
            <c:dLbl>
              <c:idx val="1"/>
              <c:layout>
                <c:manualLayout>
                  <c:x val="4.1177683015640092E-17"/>
                  <c:y val="-1.5397956860865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24-4C5F-AE82-E83C9B8B6420}"/>
                </c:ext>
              </c:extLst>
            </c:dLbl>
            <c:dLbl>
              <c:idx val="2"/>
              <c:layout>
                <c:manualLayout>
                  <c:x val="-7.8651685393258425E-2"/>
                  <c:y val="1.5940790631835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67-47BB-ACDB-84DFC5904D95}"/>
                </c:ext>
              </c:extLst>
            </c:dLbl>
            <c:numFmt formatCode="0.0%" sourceLinked="0"/>
            <c:spPr>
              <a:noFill/>
              <a:ln w="25400">
                <a:noFill/>
              </a:ln>
            </c:spPr>
            <c:txPr>
              <a:bodyPr wrap="square" lIns="38100" tIns="19050" rIns="38100" bIns="19050" anchor="ctr">
                <a:spAutoFit/>
              </a:bodyPr>
              <a:lstStyle/>
              <a:p>
                <a:pPr>
                  <a:defRPr sz="800" i="1">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'fs-5, Resp A vs C'!$O$46:$O$56</c:f>
              <c:numCache>
                <c:formatCode>General</c:formatCode>
                <c:ptCount val="11"/>
                <c:pt idx="0">
                  <c:v>0</c:v>
                </c:pt>
                <c:pt idx="1">
                  <c:v>3</c:v>
                </c:pt>
                <c:pt idx="2">
                  <c:v>6</c:v>
                </c:pt>
                <c:pt idx="3">
                  <c:v>9</c:v>
                </c:pt>
                <c:pt idx="4">
                  <c:v>12</c:v>
                </c:pt>
                <c:pt idx="5">
                  <c:v>15</c:v>
                </c:pt>
                <c:pt idx="6">
                  <c:v>18</c:v>
                </c:pt>
                <c:pt idx="7">
                  <c:v>21</c:v>
                </c:pt>
                <c:pt idx="8">
                  <c:v>24</c:v>
                </c:pt>
                <c:pt idx="9">
                  <c:v>27</c:v>
                </c:pt>
                <c:pt idx="10">
                  <c:v>30</c:v>
                </c:pt>
              </c:numCache>
            </c:numRef>
          </c:cat>
          <c:val>
            <c:numRef>
              <c:f>'fs-5, Resp A vs C'!$P$46:$P$56</c:f>
              <c:numCache>
                <c:formatCode>0.0%</c:formatCode>
                <c:ptCount val="11"/>
                <c:pt idx="0" formatCode="0.00%">
                  <c:v>1</c:v>
                </c:pt>
                <c:pt idx="1">
                  <c:v>0.97435897435897434</c:v>
                </c:pt>
                <c:pt idx="2">
                  <c:v>0.35614500442086644</c:v>
                </c:pt>
                <c:pt idx="3">
                  <c:v>0.13533510167992924</c:v>
                </c:pt>
                <c:pt idx="4">
                  <c:v>7.9608883341134848E-2</c:v>
                </c:pt>
                <c:pt idx="5">
                  <c:v>5.5726218338794389E-2</c:v>
                </c:pt>
                <c:pt idx="6">
                  <c:v>5.5726218338794389E-2</c:v>
                </c:pt>
                <c:pt idx="7">
                  <c:v>4.643851528232866E-2</c:v>
                </c:pt>
                <c:pt idx="8">
                  <c:v>4.643851528232866E-2</c:v>
                </c:pt>
                <c:pt idx="9">
                  <c:v>4.643851528232866E-2</c:v>
                </c:pt>
                <c:pt idx="10">
                  <c:v>0</c:v>
                </c:pt>
              </c:numCache>
            </c:numRef>
          </c:val>
          <c:smooth val="0"/>
          <c:extLst>
            <c:ext xmlns:c16="http://schemas.microsoft.com/office/drawing/2014/chart" uri="{C3380CC4-5D6E-409C-BE32-E72D297353CC}">
              <c16:uniqueId val="{00000000-4633-4086-81C9-0E8CB9742251}"/>
            </c:ext>
          </c:extLst>
        </c:ser>
        <c:ser>
          <c:idx val="1"/>
          <c:order val="1"/>
          <c:tx>
            <c:strRef>
              <c:f>'fs-5, Resp A vs C'!$Q$45</c:f>
              <c:strCache>
                <c:ptCount val="1"/>
                <c:pt idx="0">
                  <c:v>% Supervivencia intervención</c:v>
                </c:pt>
              </c:strCache>
            </c:strRef>
          </c:tx>
          <c:spPr>
            <a:ln w="28575" cap="rnd">
              <a:solidFill>
                <a:srgbClr val="669900"/>
              </a:solidFill>
              <a:round/>
            </a:ln>
            <a:effectLst/>
          </c:spPr>
          <c:marker>
            <c:symbol val="none"/>
          </c:marker>
          <c:dLbls>
            <c:dLbl>
              <c:idx val="0"/>
              <c:layout>
                <c:manualLayout>
                  <c:x val="-4.8583480004388138E-17"/>
                  <c:y val="-2.2654581844582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33-4086-81C9-0E8CB9742251}"/>
                </c:ext>
              </c:extLst>
            </c:dLbl>
            <c:dLbl>
              <c:idx val="1"/>
              <c:layout>
                <c:manualLayout>
                  <c:x val="1.3476488303044837E-2"/>
                  <c:y val="7.69897843043291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4-4C5F-AE82-E83C9B8B6420}"/>
                </c:ext>
              </c:extLst>
            </c:dLbl>
            <c:dLbl>
              <c:idx val="2"/>
              <c:layout>
                <c:manualLayout>
                  <c:x val="-1.5730337078651686E-2"/>
                  <c:y val="-7.97039531591798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67-47BB-ACDB-84DFC5904D95}"/>
                </c:ext>
              </c:extLst>
            </c:dLbl>
            <c:dLbl>
              <c:idx val="3"/>
              <c:layout>
                <c:manualLayout>
                  <c:x val="-8.2355366031280184E-17"/>
                  <c:y val="-3.07959137217316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4-4C5F-AE82-E83C9B8B6420}"/>
                </c:ext>
              </c:extLst>
            </c:dLbl>
            <c:numFmt formatCode="0.0%" sourceLinked="0"/>
            <c:spPr>
              <a:noFill/>
              <a:ln w="25400">
                <a:noFill/>
              </a:ln>
            </c:spPr>
            <c:txPr>
              <a:bodyPr wrap="square" lIns="38100" tIns="19050" rIns="38100" bIns="19050" anchor="ctr">
                <a:spAutoFit/>
              </a:bodyPr>
              <a:lstStyle/>
              <a:p>
                <a:pPr>
                  <a:defRPr sz="800" i="1">
                    <a:solidFill>
                      <a:srgbClr val="008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'fs-5, Resp A vs C'!$O$46:$O$56</c:f>
              <c:numCache>
                <c:formatCode>General</c:formatCode>
                <c:ptCount val="11"/>
                <c:pt idx="0">
                  <c:v>0</c:v>
                </c:pt>
                <c:pt idx="1">
                  <c:v>3</c:v>
                </c:pt>
                <c:pt idx="2">
                  <c:v>6</c:v>
                </c:pt>
                <c:pt idx="3">
                  <c:v>9</c:v>
                </c:pt>
                <c:pt idx="4">
                  <c:v>12</c:v>
                </c:pt>
                <c:pt idx="5">
                  <c:v>15</c:v>
                </c:pt>
                <c:pt idx="6">
                  <c:v>18</c:v>
                </c:pt>
                <c:pt idx="7">
                  <c:v>21</c:v>
                </c:pt>
                <c:pt idx="8">
                  <c:v>24</c:v>
                </c:pt>
                <c:pt idx="9">
                  <c:v>27</c:v>
                </c:pt>
                <c:pt idx="10">
                  <c:v>30</c:v>
                </c:pt>
              </c:numCache>
            </c:numRef>
          </c:cat>
          <c:val>
            <c:numRef>
              <c:f>'fs-5, Resp A vs C'!$Q$46:$Q$56</c:f>
              <c:numCache>
                <c:formatCode>0.0%</c:formatCode>
                <c:ptCount val="11"/>
                <c:pt idx="0" formatCode="0.00%">
                  <c:v>1</c:v>
                </c:pt>
                <c:pt idx="1">
                  <c:v>0.94230769230769229</c:v>
                </c:pt>
                <c:pt idx="2">
                  <c:v>0.40661222339304526</c:v>
                </c:pt>
                <c:pt idx="3">
                  <c:v>0.2799625144673426</c:v>
                </c:pt>
                <c:pt idx="4">
                  <c:v>0.25264909842174821</c:v>
                </c:pt>
                <c:pt idx="5">
                  <c:v>0.21850732836475523</c:v>
                </c:pt>
                <c:pt idx="6">
                  <c:v>0.19736145787784343</c:v>
                </c:pt>
                <c:pt idx="7">
                  <c:v>0.18977063257484944</c:v>
                </c:pt>
                <c:pt idx="8">
                  <c:v>0.1807339357855709</c:v>
                </c:pt>
                <c:pt idx="9">
                  <c:v>0.1807339357855709</c:v>
                </c:pt>
                <c:pt idx="10">
                  <c:v>0.1807339357855709</c:v>
                </c:pt>
              </c:numCache>
            </c:numRef>
          </c:val>
          <c:smooth val="0"/>
          <c:extLst>
            <c:ext xmlns:c16="http://schemas.microsoft.com/office/drawing/2014/chart" uri="{C3380CC4-5D6E-409C-BE32-E72D297353CC}">
              <c16:uniqueId val="{00000002-4633-4086-81C9-0E8CB9742251}"/>
            </c:ext>
          </c:extLst>
        </c:ser>
        <c:dLbls>
          <c:showLegendKey val="0"/>
          <c:showVal val="0"/>
          <c:showCatName val="0"/>
          <c:showSerName val="0"/>
          <c:showPercent val="0"/>
          <c:showBubbleSize val="0"/>
        </c:dLbls>
        <c:smooth val="0"/>
        <c:axId val="485412864"/>
        <c:axId val="1"/>
      </c:lineChart>
      <c:catAx>
        <c:axId val="485412864"/>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ES"/>
                  <a:t>Meses</a:t>
                </a:r>
              </a:p>
            </c:rich>
          </c:tx>
          <c:layout>
            <c:manualLayout>
              <c:xMode val="edge"/>
              <c:yMode val="edge"/>
              <c:x val="0.44470355112895654"/>
              <c:y val="0.85567855488652156"/>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auto val="1"/>
        <c:lblAlgn val="ctr"/>
        <c:lblOffset val="100"/>
        <c:noMultiLvlLbl val="0"/>
      </c:catAx>
      <c:valAx>
        <c:axId val="1"/>
        <c:scaling>
          <c:orientation val="minMax"/>
          <c:max val="1"/>
        </c:scaling>
        <c:delete val="0"/>
        <c:axPos val="l"/>
        <c:title>
          <c:tx>
            <c:rich>
              <a:bodyPr/>
              <a:lstStyle/>
              <a:p>
                <a:pPr>
                  <a:defRPr sz="1000" b="0" i="0" u="none" strike="noStrike" baseline="0">
                    <a:solidFill>
                      <a:srgbClr val="000000"/>
                    </a:solidFill>
                    <a:latin typeface="Calibri"/>
                    <a:ea typeface="Calibri"/>
                    <a:cs typeface="Calibri"/>
                  </a:defRPr>
                </a:pPr>
                <a:r>
                  <a:rPr lang="es-ES"/>
                  <a:t>% de Supervivencia al evento</a:t>
                </a:r>
              </a:p>
            </c:rich>
          </c:tx>
          <c:layout>
            <c:manualLayout>
              <c:xMode val="edge"/>
              <c:yMode val="edge"/>
              <c:x val="1.9444334358867395E-2"/>
              <c:y val="0.14771974204581892"/>
            </c:manualLayout>
          </c:layout>
          <c:overlay val="0"/>
          <c:spPr>
            <a:noFill/>
            <a:ln w="25400">
              <a:noFill/>
            </a:ln>
          </c:spPr>
        </c:title>
        <c:numFmt formatCode="0%" sourceLinked="0"/>
        <c:majorTickMark val="none"/>
        <c:minorTickMark val="none"/>
        <c:tickLblPos val="nextTo"/>
        <c:spPr>
          <a:ln w="6350">
            <a:noFill/>
          </a:ln>
        </c:spPr>
        <c:txPr>
          <a:bodyPr rot="0" vert="horz"/>
          <a:lstStyle/>
          <a:p>
            <a:pPr>
              <a:defRPr sz="900" b="0" i="0" u="none" strike="noStrike" baseline="0">
                <a:solidFill>
                  <a:srgbClr val="000000"/>
                </a:solidFill>
                <a:latin typeface="Calibri"/>
                <a:ea typeface="Calibri"/>
                <a:cs typeface="Calibri"/>
              </a:defRPr>
            </a:pPr>
            <a:endParaRPr lang="es-ES"/>
          </a:p>
        </c:txPr>
        <c:crossAx val="485412864"/>
        <c:crosses val="autoZero"/>
        <c:crossBetween val="between"/>
      </c:valAx>
      <c:spPr>
        <a:noFill/>
        <a:ln w="25400">
          <a:noFill/>
        </a:ln>
      </c:spPr>
    </c:plotArea>
    <c:legend>
      <c:legendPos val="r"/>
      <c:layout>
        <c:manualLayout>
          <c:xMode val="edge"/>
          <c:yMode val="edge"/>
          <c:x val="0.13262658392866455"/>
          <c:y val="0.91627177824491401"/>
          <c:w val="0.72148719820618457"/>
          <c:h val="7.3286065486158125E-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'fs-5, Resp A vs C'!$G$128</c:f>
              <c:strCache>
                <c:ptCount val="1"/>
                <c:pt idx="0">
                  <c:v>meses │ n origen</c:v>
                </c:pt>
              </c:strCache>
            </c:strRef>
          </c:tx>
          <c:spPr>
            <a:solidFill>
              <a:schemeClr val="accent1"/>
            </a:solidFill>
            <a:ln>
              <a:noFill/>
            </a:ln>
            <a:effectLst/>
          </c:spPr>
          <c:invertIfNegative val="0"/>
          <c:cat>
            <c:numRef>
              <c:f>'fs-5, Resp A vs C'!$D$129:$D$138</c:f>
              <c:numCache>
                <c:formatCode>0</c:formatCode>
                <c:ptCount val="10"/>
                <c:pt idx="0">
                  <c:v>3</c:v>
                </c:pt>
                <c:pt idx="1">
                  <c:v>6</c:v>
                </c:pt>
                <c:pt idx="2">
                  <c:v>9</c:v>
                </c:pt>
                <c:pt idx="3">
                  <c:v>12</c:v>
                </c:pt>
                <c:pt idx="4">
                  <c:v>15</c:v>
                </c:pt>
                <c:pt idx="5">
                  <c:v>18</c:v>
                </c:pt>
                <c:pt idx="6">
                  <c:v>21</c:v>
                </c:pt>
                <c:pt idx="7">
                  <c:v>24</c:v>
                </c:pt>
                <c:pt idx="8">
                  <c:v>27</c:v>
                </c:pt>
                <c:pt idx="9">
                  <c:v>30</c:v>
                </c:pt>
              </c:numCache>
            </c:numRef>
          </c:cat>
          <c:val>
            <c:numRef>
              <c:f>'fs-5, Resp A vs C'!$G$129:$G$138</c:f>
              <c:numCache>
                <c:formatCode>_-* #,##0.0\ _€_-;\-* #,##0.0\ _€_-;_-* "-"??\ _€_-;_-@_-</c:formatCode>
                <c:ptCount val="10"/>
                <c:pt idx="0">
                  <c:v>2.8942307692307692</c:v>
                </c:pt>
                <c:pt idx="1">
                  <c:v>1.875</c:v>
                </c:pt>
                <c:pt idx="2">
                  <c:v>0.64423076923076927</c:v>
                </c:pt>
                <c:pt idx="3">
                  <c:v>0.25961538461538464</c:v>
                </c:pt>
                <c:pt idx="4">
                  <c:v>0.15384615384615385</c:v>
                </c:pt>
                <c:pt idx="5">
                  <c:v>0.11538461538461539</c:v>
                </c:pt>
                <c:pt idx="6">
                  <c:v>9.6153846153846159E-2</c:v>
                </c:pt>
                <c:pt idx="7">
                  <c:v>7.6923076923076927E-2</c:v>
                </c:pt>
                <c:pt idx="8">
                  <c:v>3.8461538461538464E-2</c:v>
                </c:pt>
                <c:pt idx="9">
                  <c:v>0</c:v>
                </c:pt>
              </c:numCache>
            </c:numRef>
          </c:val>
          <c:extLst>
            <c:ext xmlns:c16="http://schemas.microsoft.com/office/drawing/2014/chart" uri="{C3380CC4-5D6E-409C-BE32-E72D297353CC}">
              <c16:uniqueId val="{00000000-0732-4E38-BB9B-8AA4FAAA9D8D}"/>
            </c:ext>
          </c:extLst>
        </c:ser>
        <c:dLbls>
          <c:showLegendKey val="0"/>
          <c:showVal val="0"/>
          <c:showCatName val="0"/>
          <c:showSerName val="0"/>
          <c:showPercent val="0"/>
          <c:showBubbleSize val="0"/>
        </c:dLbls>
        <c:gapWidth val="219"/>
        <c:overlap val="-27"/>
        <c:axId val="737354088"/>
        <c:axId val="737350480"/>
      </c:barChart>
      <c:catAx>
        <c:axId val="7373540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7350480"/>
        <c:crosses val="autoZero"/>
        <c:auto val="1"/>
        <c:lblAlgn val="ctr"/>
        <c:lblOffset val="100"/>
        <c:noMultiLvlLbl val="0"/>
      </c:catAx>
      <c:valAx>
        <c:axId val="737350480"/>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73540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'fs-5, Resp A vs C'!$G$97</c:f>
              <c:strCache>
                <c:ptCount val="1"/>
                <c:pt idx="0">
                  <c:v>meses │ n origen</c:v>
                </c:pt>
              </c:strCache>
            </c:strRef>
          </c:tx>
          <c:spPr>
            <a:solidFill>
              <a:schemeClr val="accent1"/>
            </a:solidFill>
            <a:ln>
              <a:noFill/>
            </a:ln>
            <a:effectLst/>
          </c:spPr>
          <c:invertIfNegative val="0"/>
          <c:cat>
            <c:numRef>
              <c:f>'fs-5, Resp A vs C'!$D$98:$D$107</c:f>
              <c:numCache>
                <c:formatCode>0</c:formatCode>
                <c:ptCount val="10"/>
                <c:pt idx="0">
                  <c:v>3</c:v>
                </c:pt>
                <c:pt idx="1">
                  <c:v>6</c:v>
                </c:pt>
                <c:pt idx="2">
                  <c:v>9</c:v>
                </c:pt>
                <c:pt idx="3">
                  <c:v>12</c:v>
                </c:pt>
                <c:pt idx="4">
                  <c:v>15</c:v>
                </c:pt>
                <c:pt idx="5">
                  <c:v>18</c:v>
                </c:pt>
                <c:pt idx="6">
                  <c:v>21</c:v>
                </c:pt>
                <c:pt idx="7">
                  <c:v>24</c:v>
                </c:pt>
                <c:pt idx="8">
                  <c:v>27</c:v>
                </c:pt>
                <c:pt idx="9">
                  <c:v>30</c:v>
                </c:pt>
              </c:numCache>
            </c:numRef>
          </c:cat>
          <c:val>
            <c:numRef>
              <c:f>'fs-5, Resp A vs C'!$G$98:$G$107</c:f>
              <c:numCache>
                <c:formatCode>_-* #,##0.0\ _€_-;\-* #,##0.0\ _€_-;_-* "-"??\ _€_-;_-@_-</c:formatCode>
                <c:ptCount val="10"/>
                <c:pt idx="0">
                  <c:v>2.9038461538461537</c:v>
                </c:pt>
                <c:pt idx="1">
                  <c:v>1.9903846153846154</c:v>
                </c:pt>
                <c:pt idx="2">
                  <c:v>0.98076923076923073</c:v>
                </c:pt>
                <c:pt idx="3">
                  <c:v>0.75</c:v>
                </c:pt>
                <c:pt idx="4">
                  <c:v>0.65384615384615385</c:v>
                </c:pt>
                <c:pt idx="5">
                  <c:v>0.54807692307692313</c:v>
                </c:pt>
                <c:pt idx="6">
                  <c:v>0.45192307692307693</c:v>
                </c:pt>
                <c:pt idx="7">
                  <c:v>0.29807692307692307</c:v>
                </c:pt>
                <c:pt idx="8">
                  <c:v>0.13461538461538461</c:v>
                </c:pt>
                <c:pt idx="9">
                  <c:v>4.807692307692308E-2</c:v>
                </c:pt>
              </c:numCache>
            </c:numRef>
          </c:val>
          <c:extLst>
            <c:ext xmlns:c16="http://schemas.microsoft.com/office/drawing/2014/chart" uri="{C3380CC4-5D6E-409C-BE32-E72D297353CC}">
              <c16:uniqueId val="{00000000-F0D2-4E46-BE11-7C0F3E150B28}"/>
            </c:ext>
          </c:extLst>
        </c:ser>
        <c:dLbls>
          <c:showLegendKey val="0"/>
          <c:showVal val="0"/>
          <c:showCatName val="0"/>
          <c:showSerName val="0"/>
          <c:showPercent val="0"/>
          <c:showBubbleSize val="0"/>
        </c:dLbls>
        <c:gapWidth val="219"/>
        <c:overlap val="-27"/>
        <c:axId val="737378360"/>
        <c:axId val="737378688"/>
      </c:barChart>
      <c:catAx>
        <c:axId val="7373783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7378688"/>
        <c:crosses val="autoZero"/>
        <c:auto val="1"/>
        <c:lblAlgn val="ctr"/>
        <c:lblOffset val="100"/>
        <c:noMultiLvlLbl val="0"/>
      </c:catAx>
      <c:valAx>
        <c:axId val="73737868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3737836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s-ES" sz="1200">
                <a:solidFill>
                  <a:sysClr val="windowText" lastClr="000000"/>
                </a:solidFill>
              </a:rPr>
              <a:t>Hazards</a:t>
            </a:r>
            <a:r>
              <a:rPr lang="es-ES" sz="1200" baseline="0">
                <a:solidFill>
                  <a:sysClr val="windowText" lastClr="000000"/>
                </a:solidFill>
              </a:rPr>
              <a:t> Ratio (obtenidos exponencialmente) al final de cada intervalo, condicionado al anterior</a:t>
            </a:r>
            <a:endParaRPr lang="es-ES" sz="1200">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E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'fs-5, Resp A vs C'!$R$46:$R$56</c:f>
              <c:numCache>
                <c:formatCode>General</c:formatCode>
                <c:ptCount val="11"/>
                <c:pt idx="0">
                  <c:v>0</c:v>
                </c:pt>
                <c:pt idx="1">
                  <c:v>3</c:v>
                </c:pt>
                <c:pt idx="2">
                  <c:v>6</c:v>
                </c:pt>
                <c:pt idx="3">
                  <c:v>9</c:v>
                </c:pt>
                <c:pt idx="4">
                  <c:v>12</c:v>
                </c:pt>
                <c:pt idx="5">
                  <c:v>15</c:v>
                </c:pt>
                <c:pt idx="6">
                  <c:v>18</c:v>
                </c:pt>
                <c:pt idx="7">
                  <c:v>21</c:v>
                </c:pt>
                <c:pt idx="8">
                  <c:v>24</c:v>
                </c:pt>
                <c:pt idx="9">
                  <c:v>27</c:v>
                </c:pt>
                <c:pt idx="10">
                  <c:v>30</c:v>
                </c:pt>
              </c:numCache>
            </c:numRef>
          </c:xVal>
          <c:yVal>
            <c:numRef>
              <c:f>'fs-5, Resp A vs C'!$S$46:$S$56</c:f>
              <c:numCache>
                <c:formatCode>0.00</c:formatCode>
                <c:ptCount val="11"/>
                <c:pt idx="0">
                  <c:v>1</c:v>
                </c:pt>
                <c:pt idx="1">
                  <c:v>2.2876730602180908</c:v>
                </c:pt>
                <c:pt idx="2">
                  <c:v>0.87163911576857722</c:v>
                </c:pt>
                <c:pt idx="3">
                  <c:v>0.63654935386265832</c:v>
                </c:pt>
                <c:pt idx="4">
                  <c:v>0.54364088674335087</c:v>
                </c:pt>
                <c:pt idx="5">
                  <c:v>0.52676664561602926</c:v>
                </c:pt>
                <c:pt idx="6">
                  <c:v>0.56201844985837424</c:v>
                </c:pt>
                <c:pt idx="7">
                  <c:v>0.54141419264630253</c:v>
                </c:pt>
                <c:pt idx="8">
                  <c:v>0.55730869011473216</c:v>
                </c:pt>
                <c:pt idx="9">
                  <c:v>0.55730869011473216</c:v>
                </c:pt>
                <c:pt idx="10">
                  <c:v>0</c:v>
                </c:pt>
              </c:numCache>
            </c:numRef>
          </c:yVal>
          <c:smooth val="0"/>
          <c:extLst>
            <c:ext xmlns:c16="http://schemas.microsoft.com/office/drawing/2014/chart" uri="{C3380CC4-5D6E-409C-BE32-E72D297353CC}">
              <c16:uniqueId val="{00000000-9C39-46D7-9CBA-E2C7325F6CB9}"/>
            </c:ext>
          </c:extLst>
        </c:ser>
        <c:dLbls>
          <c:showLegendKey val="0"/>
          <c:showVal val="0"/>
          <c:showCatName val="0"/>
          <c:showSerName val="0"/>
          <c:showPercent val="0"/>
          <c:showBubbleSize val="0"/>
        </c:dLbls>
        <c:axId val="661401920"/>
        <c:axId val="661403560"/>
      </c:scatterChart>
      <c:valAx>
        <c:axId val="661401920"/>
        <c:scaling>
          <c:orientation val="minMax"/>
          <c:max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(meses)</a:t>
                </a:r>
                <a:endParaRPr lang="es-E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661403560"/>
        <c:crosses val="autoZero"/>
        <c:crossBetween val="midCat"/>
        <c:majorUnit val="3"/>
      </c:valAx>
      <c:valAx>
        <c:axId val="661403560"/>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s-ES" sz="1050">
                    <a:solidFill>
                      <a:sysClr val="windowText" lastClr="000000"/>
                    </a:solidFill>
                  </a:rPr>
                  <a:t>HR</a:t>
                </a:r>
                <a:r>
                  <a:rPr lang="es-ES" sz="1050" b="1" baseline="-25000">
                    <a:solidFill>
                      <a:srgbClr val="0000FF"/>
                    </a:solidFill>
                  </a:rPr>
                  <a:t>i</a:t>
                </a:r>
              </a:p>
            </c:rich>
          </c:tx>
          <c:layout>
            <c:manualLayout>
              <c:xMode val="edge"/>
              <c:yMode val="edge"/>
              <c:x val="2.1470103299654843E-2"/>
              <c:y val="0.474401807013687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6614019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4.emf"/><Relationship Id="rId5" Type="http://schemas.openxmlformats.org/officeDocument/2006/relationships/image" Target="../media/image3.emf"/><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124241</xdr:colOff>
      <xdr:row>57</xdr:row>
      <xdr:rowOff>149087</xdr:rowOff>
    </xdr:from>
    <xdr:to>
      <xdr:col>5</xdr:col>
      <xdr:colOff>441861</xdr:colOff>
      <xdr:row>59</xdr:row>
      <xdr:rowOff>16566</xdr:rowOff>
    </xdr:to>
    <xdr:sp macro="" textlink="">
      <xdr:nvSpPr>
        <xdr:cNvPr id="2" name="Más 44">
          <a:extLst>
            <a:ext uri="{FF2B5EF4-FFF2-40B4-BE49-F238E27FC236}">
              <a16:creationId xmlns:a16="http://schemas.microsoft.com/office/drawing/2014/main" id="{7DDFA679-6B66-47FD-A3EA-FCAC48A0239D}"/>
            </a:ext>
          </a:extLst>
        </xdr:cNvPr>
        <xdr:cNvSpPr/>
      </xdr:nvSpPr>
      <xdr:spPr>
        <a:xfrm>
          <a:off x="2537241" y="111917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57</xdr:row>
      <xdr:rowOff>140804</xdr:rowOff>
    </xdr:from>
    <xdr:to>
      <xdr:col>7</xdr:col>
      <xdr:colOff>482494</xdr:colOff>
      <xdr:row>59</xdr:row>
      <xdr:rowOff>33131</xdr:rowOff>
    </xdr:to>
    <xdr:sp macro="" textlink="">
      <xdr:nvSpPr>
        <xdr:cNvPr id="3" name="Igual que 45">
          <a:extLst>
            <a:ext uri="{FF2B5EF4-FFF2-40B4-BE49-F238E27FC236}">
              <a16:creationId xmlns:a16="http://schemas.microsoft.com/office/drawing/2014/main" id="{34589B2D-3340-424D-97F4-DAADE4B1AD93}"/>
            </a:ext>
          </a:extLst>
        </xdr:cNvPr>
        <xdr:cNvSpPr/>
      </xdr:nvSpPr>
      <xdr:spPr>
        <a:xfrm>
          <a:off x="4027279" y="111834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19</xdr:col>
      <xdr:colOff>616857</xdr:colOff>
      <xdr:row>39</xdr:row>
      <xdr:rowOff>122464</xdr:rowOff>
    </xdr:from>
    <xdr:to>
      <xdr:col>26</xdr:col>
      <xdr:colOff>571500</xdr:colOff>
      <xdr:row>59</xdr:row>
      <xdr:rowOff>127001</xdr:rowOff>
    </xdr:to>
    <xdr:graphicFrame macro="">
      <xdr:nvGraphicFramePr>
        <xdr:cNvPr id="1158224" name="Gráfico 7">
          <a:extLst>
            <a:ext uri="{FF2B5EF4-FFF2-40B4-BE49-F238E27FC236}">
              <a16:creationId xmlns:a16="http://schemas.microsoft.com/office/drawing/2014/main" id="{FE33F952-30FF-4C3A-9AD7-50BB581D3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563770</xdr:colOff>
      <xdr:row>12</xdr:row>
      <xdr:rowOff>82826</xdr:rowOff>
    </xdr:from>
    <xdr:to>
      <xdr:col>10</xdr:col>
      <xdr:colOff>179828</xdr:colOff>
      <xdr:row>13</xdr:row>
      <xdr:rowOff>74544</xdr:rowOff>
    </xdr:to>
    <xdr:cxnSp macro="">
      <xdr:nvCxnSpPr>
        <xdr:cNvPr id="11" name="Conector recto de flecha 10">
          <a:extLst>
            <a:ext uri="{FF2B5EF4-FFF2-40B4-BE49-F238E27FC236}">
              <a16:creationId xmlns:a16="http://schemas.microsoft.com/office/drawing/2014/main" id="{D2A5327F-76C6-46E3-89DF-4568F40C2518}"/>
            </a:ext>
          </a:extLst>
        </xdr:cNvPr>
        <xdr:cNvCxnSpPr/>
      </xdr:nvCxnSpPr>
      <xdr:spPr>
        <a:xfrm flipV="1">
          <a:off x="6678820" y="3911876"/>
          <a:ext cx="416158" cy="1568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572057</xdr:colOff>
      <xdr:row>13</xdr:row>
      <xdr:rowOff>82822</xdr:rowOff>
    </xdr:from>
    <xdr:to>
      <xdr:col>10</xdr:col>
      <xdr:colOff>188680</xdr:colOff>
      <xdr:row>14</xdr:row>
      <xdr:rowOff>74540</xdr:rowOff>
    </xdr:to>
    <xdr:cxnSp macro="">
      <xdr:nvCxnSpPr>
        <xdr:cNvPr id="12" name="Conector recto de flecha 11">
          <a:extLst>
            <a:ext uri="{FF2B5EF4-FFF2-40B4-BE49-F238E27FC236}">
              <a16:creationId xmlns:a16="http://schemas.microsoft.com/office/drawing/2014/main" id="{39D77856-6DF2-4B23-907C-42C1944A32F3}"/>
            </a:ext>
          </a:extLst>
        </xdr:cNvPr>
        <xdr:cNvCxnSpPr/>
      </xdr:nvCxnSpPr>
      <xdr:spPr>
        <a:xfrm flipV="1">
          <a:off x="6687107" y="4076972"/>
          <a:ext cx="416723" cy="1568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572046</xdr:colOff>
      <xdr:row>14</xdr:row>
      <xdr:rowOff>99400</xdr:rowOff>
    </xdr:from>
    <xdr:to>
      <xdr:col>10</xdr:col>
      <xdr:colOff>188669</xdr:colOff>
      <xdr:row>15</xdr:row>
      <xdr:rowOff>91117</xdr:rowOff>
    </xdr:to>
    <xdr:cxnSp macro="">
      <xdr:nvCxnSpPr>
        <xdr:cNvPr id="13" name="Conector recto de flecha 12">
          <a:extLst>
            <a:ext uri="{FF2B5EF4-FFF2-40B4-BE49-F238E27FC236}">
              <a16:creationId xmlns:a16="http://schemas.microsoft.com/office/drawing/2014/main" id="{0BF2BF78-B783-4593-AEC7-6959947C7D7E}"/>
            </a:ext>
          </a:extLst>
        </xdr:cNvPr>
        <xdr:cNvCxnSpPr/>
      </xdr:nvCxnSpPr>
      <xdr:spPr>
        <a:xfrm flipV="1">
          <a:off x="6687096" y="4258650"/>
          <a:ext cx="416723" cy="1568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710924</xdr:colOff>
      <xdr:row>12</xdr:row>
      <xdr:rowOff>57977</xdr:rowOff>
    </xdr:from>
    <xdr:to>
      <xdr:col>11</xdr:col>
      <xdr:colOff>32951</xdr:colOff>
      <xdr:row>13</xdr:row>
      <xdr:rowOff>66260</xdr:rowOff>
    </xdr:to>
    <xdr:sp macro="" textlink="">
      <xdr:nvSpPr>
        <xdr:cNvPr id="14" name="Flecha curvada hacia la izquierda 5">
          <a:extLst>
            <a:ext uri="{FF2B5EF4-FFF2-40B4-BE49-F238E27FC236}">
              <a16:creationId xmlns:a16="http://schemas.microsoft.com/office/drawing/2014/main" id="{5C74BDD0-1402-4377-A577-CF3C9A4BDD2C}"/>
            </a:ext>
          </a:extLst>
        </xdr:cNvPr>
        <xdr:cNvSpPr/>
      </xdr:nvSpPr>
      <xdr:spPr>
        <a:xfrm>
          <a:off x="7626074" y="3887027"/>
          <a:ext cx="261827" cy="173383"/>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10</xdr:col>
      <xdr:colOff>727490</xdr:colOff>
      <xdr:row>13</xdr:row>
      <xdr:rowOff>99389</xdr:rowOff>
    </xdr:from>
    <xdr:to>
      <xdr:col>11</xdr:col>
      <xdr:colOff>32636</xdr:colOff>
      <xdr:row>14</xdr:row>
      <xdr:rowOff>99384</xdr:rowOff>
    </xdr:to>
    <xdr:sp macro="" textlink="">
      <xdr:nvSpPr>
        <xdr:cNvPr id="15" name="Flecha curvada hacia la izquierda 6">
          <a:extLst>
            <a:ext uri="{FF2B5EF4-FFF2-40B4-BE49-F238E27FC236}">
              <a16:creationId xmlns:a16="http://schemas.microsoft.com/office/drawing/2014/main" id="{0AE91F24-E43B-4500-86C2-152990D01C76}"/>
            </a:ext>
          </a:extLst>
        </xdr:cNvPr>
        <xdr:cNvSpPr/>
      </xdr:nvSpPr>
      <xdr:spPr>
        <a:xfrm>
          <a:off x="7642640" y="4093539"/>
          <a:ext cx="244946" cy="165095"/>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10</xdr:col>
      <xdr:colOff>727485</xdr:colOff>
      <xdr:row>14</xdr:row>
      <xdr:rowOff>124236</xdr:rowOff>
    </xdr:from>
    <xdr:to>
      <xdr:col>11</xdr:col>
      <xdr:colOff>32631</xdr:colOff>
      <xdr:row>15</xdr:row>
      <xdr:rowOff>124230</xdr:rowOff>
    </xdr:to>
    <xdr:sp macro="" textlink="">
      <xdr:nvSpPr>
        <xdr:cNvPr id="16" name="Flecha curvada hacia la izquierda 7">
          <a:extLst>
            <a:ext uri="{FF2B5EF4-FFF2-40B4-BE49-F238E27FC236}">
              <a16:creationId xmlns:a16="http://schemas.microsoft.com/office/drawing/2014/main" id="{08CA2534-C5A9-4002-9071-2F175FC00AA8}"/>
            </a:ext>
          </a:extLst>
        </xdr:cNvPr>
        <xdr:cNvSpPr/>
      </xdr:nvSpPr>
      <xdr:spPr>
        <a:xfrm>
          <a:off x="7642635" y="4283486"/>
          <a:ext cx="244946" cy="165094"/>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124241</xdr:colOff>
      <xdr:row>57</xdr:row>
      <xdr:rowOff>149087</xdr:rowOff>
    </xdr:from>
    <xdr:to>
      <xdr:col>5</xdr:col>
      <xdr:colOff>441861</xdr:colOff>
      <xdr:row>59</xdr:row>
      <xdr:rowOff>16566</xdr:rowOff>
    </xdr:to>
    <xdr:sp macro="" textlink="">
      <xdr:nvSpPr>
        <xdr:cNvPr id="19" name="Más 8">
          <a:extLst>
            <a:ext uri="{FF2B5EF4-FFF2-40B4-BE49-F238E27FC236}">
              <a16:creationId xmlns:a16="http://schemas.microsoft.com/office/drawing/2014/main" id="{2D21C353-9BD2-406F-9D60-BE7762EFC3CC}"/>
            </a:ext>
          </a:extLst>
        </xdr:cNvPr>
        <xdr:cNvSpPr/>
      </xdr:nvSpPr>
      <xdr:spPr>
        <a:xfrm>
          <a:off x="2981741" y="1237918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57</xdr:row>
      <xdr:rowOff>140804</xdr:rowOff>
    </xdr:from>
    <xdr:to>
      <xdr:col>7</xdr:col>
      <xdr:colOff>482494</xdr:colOff>
      <xdr:row>59</xdr:row>
      <xdr:rowOff>33131</xdr:rowOff>
    </xdr:to>
    <xdr:sp macro="" textlink="">
      <xdr:nvSpPr>
        <xdr:cNvPr id="20" name="Igual que 9">
          <a:extLst>
            <a:ext uri="{FF2B5EF4-FFF2-40B4-BE49-F238E27FC236}">
              <a16:creationId xmlns:a16="http://schemas.microsoft.com/office/drawing/2014/main" id="{98FCAA16-67E0-4D88-8E55-064427152A12}"/>
            </a:ext>
          </a:extLst>
        </xdr:cNvPr>
        <xdr:cNvSpPr/>
      </xdr:nvSpPr>
      <xdr:spPr>
        <a:xfrm>
          <a:off x="4509879" y="1237090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19</xdr:col>
      <xdr:colOff>544286</xdr:colOff>
      <xdr:row>61</xdr:row>
      <xdr:rowOff>125186</xdr:rowOff>
    </xdr:from>
    <xdr:to>
      <xdr:col>25</xdr:col>
      <xdr:colOff>136072</xdr:colOff>
      <xdr:row>76</xdr:row>
      <xdr:rowOff>0</xdr:rowOff>
    </xdr:to>
    <xdr:graphicFrame macro="">
      <xdr:nvGraphicFramePr>
        <xdr:cNvPr id="5" name="Gráfico 4">
          <a:extLst>
            <a:ext uri="{FF2B5EF4-FFF2-40B4-BE49-F238E27FC236}">
              <a16:creationId xmlns:a16="http://schemas.microsoft.com/office/drawing/2014/main" id="{13DB4175-068C-48B2-B5A6-4D092884E4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498929</xdr:colOff>
      <xdr:row>83</xdr:row>
      <xdr:rowOff>81643</xdr:rowOff>
    </xdr:from>
    <xdr:to>
      <xdr:col>11</xdr:col>
      <xdr:colOff>979714</xdr:colOff>
      <xdr:row>94</xdr:row>
      <xdr:rowOff>72573</xdr:rowOff>
    </xdr:to>
    <xdr:cxnSp macro="">
      <xdr:nvCxnSpPr>
        <xdr:cNvPr id="28" name="Conector recto de flecha 27">
          <a:extLst>
            <a:ext uri="{FF2B5EF4-FFF2-40B4-BE49-F238E27FC236}">
              <a16:creationId xmlns:a16="http://schemas.microsoft.com/office/drawing/2014/main" id="{147D81DB-B8E5-492C-A0E3-75BFC87ABB23}"/>
            </a:ext>
          </a:extLst>
        </xdr:cNvPr>
        <xdr:cNvCxnSpPr/>
      </xdr:nvCxnSpPr>
      <xdr:spPr>
        <a:xfrm flipH="1" flipV="1">
          <a:off x="1714500" y="19957143"/>
          <a:ext cx="7075714" cy="179614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635001</xdr:colOff>
      <xdr:row>76</xdr:row>
      <xdr:rowOff>0</xdr:rowOff>
    </xdr:from>
    <xdr:to>
      <xdr:col>10</xdr:col>
      <xdr:colOff>281217</xdr:colOff>
      <xdr:row>77</xdr:row>
      <xdr:rowOff>108857</xdr:rowOff>
    </xdr:to>
    <xdr:sp macro="" textlink="">
      <xdr:nvSpPr>
        <xdr:cNvPr id="29" name="Forma libre: forma 28">
          <a:extLst>
            <a:ext uri="{FF2B5EF4-FFF2-40B4-BE49-F238E27FC236}">
              <a16:creationId xmlns:a16="http://schemas.microsoft.com/office/drawing/2014/main" id="{A53E6C76-C30A-41A6-A0FD-E28641AE349D}"/>
            </a:ext>
          </a:extLst>
        </xdr:cNvPr>
        <xdr:cNvSpPr/>
      </xdr:nvSpPr>
      <xdr:spPr>
        <a:xfrm>
          <a:off x="4780644" y="18006647"/>
          <a:ext cx="2367644" cy="635139"/>
        </a:xfrm>
        <a:custGeom>
          <a:avLst/>
          <a:gdLst>
            <a:gd name="connsiteX0" fmla="*/ 2576616 w 2576616"/>
            <a:gd name="connsiteY0" fmla="*/ 589783 h 690606"/>
            <a:gd name="connsiteX1" fmla="*/ 626259 w 2576616"/>
            <a:gd name="connsiteY1" fmla="*/ 140 h 690606"/>
            <a:gd name="connsiteX2" fmla="*/ 63831 w 2576616"/>
            <a:gd name="connsiteY2" fmla="*/ 635140 h 690606"/>
            <a:gd name="connsiteX3" fmla="*/ 36616 w 2576616"/>
            <a:gd name="connsiteY3" fmla="*/ 616997 h 690606"/>
          </a:gdLst>
          <a:ahLst/>
          <a:cxnLst>
            <a:cxn ang="0">
              <a:pos x="connsiteX0" y="connsiteY0"/>
            </a:cxn>
            <a:cxn ang="0">
              <a:pos x="connsiteX1" y="connsiteY1"/>
            </a:cxn>
            <a:cxn ang="0">
              <a:pos x="connsiteX2" y="connsiteY2"/>
            </a:cxn>
            <a:cxn ang="0">
              <a:pos x="connsiteX3" y="connsiteY3"/>
            </a:cxn>
          </a:cxnLst>
          <a:rect l="l" t="t" r="r" b="b"/>
          <a:pathLst>
            <a:path w="2576616" h="690606">
              <a:moveTo>
                <a:pt x="2576616" y="589783"/>
              </a:moveTo>
              <a:cubicBezTo>
                <a:pt x="1810836" y="291182"/>
                <a:pt x="1045056" y="-7419"/>
                <a:pt x="626259" y="140"/>
              </a:cubicBezTo>
              <a:cubicBezTo>
                <a:pt x="207462" y="7699"/>
                <a:pt x="162105" y="532331"/>
                <a:pt x="63831" y="635140"/>
              </a:cubicBezTo>
              <a:cubicBezTo>
                <a:pt x="-34443" y="737949"/>
                <a:pt x="1086" y="677473"/>
                <a:pt x="36616" y="61699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553359</xdr:colOff>
      <xdr:row>114</xdr:row>
      <xdr:rowOff>9072</xdr:rowOff>
    </xdr:from>
    <xdr:to>
      <xdr:col>11</xdr:col>
      <xdr:colOff>961571</xdr:colOff>
      <xdr:row>125</xdr:row>
      <xdr:rowOff>63500</xdr:rowOff>
    </xdr:to>
    <xdr:cxnSp macro="">
      <xdr:nvCxnSpPr>
        <xdr:cNvPr id="33" name="Conector recto de flecha 32">
          <a:extLst>
            <a:ext uri="{FF2B5EF4-FFF2-40B4-BE49-F238E27FC236}">
              <a16:creationId xmlns:a16="http://schemas.microsoft.com/office/drawing/2014/main" id="{A5EF41C5-B13F-431F-B653-09D700E52B91}"/>
            </a:ext>
          </a:extLst>
        </xdr:cNvPr>
        <xdr:cNvCxnSpPr/>
      </xdr:nvCxnSpPr>
      <xdr:spPr>
        <a:xfrm flipH="1" flipV="1">
          <a:off x="1768930" y="25554215"/>
          <a:ext cx="7003141" cy="18596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480786</xdr:colOff>
      <xdr:row>149</xdr:row>
      <xdr:rowOff>36285</xdr:rowOff>
    </xdr:from>
    <xdr:to>
      <xdr:col>11</xdr:col>
      <xdr:colOff>725714</xdr:colOff>
      <xdr:row>158</xdr:row>
      <xdr:rowOff>72571</xdr:rowOff>
    </xdr:to>
    <xdr:cxnSp macro="">
      <xdr:nvCxnSpPr>
        <xdr:cNvPr id="36" name="Conector recto de flecha 35">
          <a:extLst>
            <a:ext uri="{FF2B5EF4-FFF2-40B4-BE49-F238E27FC236}">
              <a16:creationId xmlns:a16="http://schemas.microsoft.com/office/drawing/2014/main" id="{732C8EE4-56D5-4488-9CE4-A99241E4AC55}"/>
            </a:ext>
          </a:extLst>
        </xdr:cNvPr>
        <xdr:cNvCxnSpPr/>
      </xdr:nvCxnSpPr>
      <xdr:spPr>
        <a:xfrm flipH="1" flipV="1">
          <a:off x="1795236" y="32141885"/>
          <a:ext cx="6785428" cy="15285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625927</xdr:colOff>
      <xdr:row>144</xdr:row>
      <xdr:rowOff>335505</xdr:rowOff>
    </xdr:from>
    <xdr:to>
      <xdr:col>10</xdr:col>
      <xdr:colOff>254000</xdr:colOff>
      <xdr:row>146</xdr:row>
      <xdr:rowOff>136071</xdr:rowOff>
    </xdr:to>
    <xdr:sp macro="" textlink="">
      <xdr:nvSpPr>
        <xdr:cNvPr id="37" name="Forma libre: forma 36">
          <a:extLst>
            <a:ext uri="{FF2B5EF4-FFF2-40B4-BE49-F238E27FC236}">
              <a16:creationId xmlns:a16="http://schemas.microsoft.com/office/drawing/2014/main" id="{4D3370AF-89E1-476B-A1DC-5CC4AC556EDA}"/>
            </a:ext>
          </a:extLst>
        </xdr:cNvPr>
        <xdr:cNvSpPr/>
      </xdr:nvSpPr>
      <xdr:spPr>
        <a:xfrm>
          <a:off x="4771570" y="30761076"/>
          <a:ext cx="2349501" cy="653281"/>
        </a:xfrm>
        <a:custGeom>
          <a:avLst/>
          <a:gdLst>
            <a:gd name="connsiteX0" fmla="*/ 2576616 w 2576616"/>
            <a:gd name="connsiteY0" fmla="*/ 589783 h 690606"/>
            <a:gd name="connsiteX1" fmla="*/ 626259 w 2576616"/>
            <a:gd name="connsiteY1" fmla="*/ 140 h 690606"/>
            <a:gd name="connsiteX2" fmla="*/ 63831 w 2576616"/>
            <a:gd name="connsiteY2" fmla="*/ 635140 h 690606"/>
            <a:gd name="connsiteX3" fmla="*/ 36616 w 2576616"/>
            <a:gd name="connsiteY3" fmla="*/ 616997 h 690606"/>
          </a:gdLst>
          <a:ahLst/>
          <a:cxnLst>
            <a:cxn ang="0">
              <a:pos x="connsiteX0" y="connsiteY0"/>
            </a:cxn>
            <a:cxn ang="0">
              <a:pos x="connsiteX1" y="connsiteY1"/>
            </a:cxn>
            <a:cxn ang="0">
              <a:pos x="connsiteX2" y="connsiteY2"/>
            </a:cxn>
            <a:cxn ang="0">
              <a:pos x="connsiteX3" y="connsiteY3"/>
            </a:cxn>
          </a:cxnLst>
          <a:rect l="l" t="t" r="r" b="b"/>
          <a:pathLst>
            <a:path w="2576616" h="690606">
              <a:moveTo>
                <a:pt x="2576616" y="589783"/>
              </a:moveTo>
              <a:cubicBezTo>
                <a:pt x="1810836" y="291182"/>
                <a:pt x="1045056" y="-7419"/>
                <a:pt x="626259" y="140"/>
              </a:cubicBezTo>
              <a:cubicBezTo>
                <a:pt x="207462" y="7699"/>
                <a:pt x="162105" y="532331"/>
                <a:pt x="63831" y="635140"/>
              </a:cubicBezTo>
              <a:cubicBezTo>
                <a:pt x="-34443" y="737949"/>
                <a:pt x="1086" y="677473"/>
                <a:pt x="36616" y="61699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254000</xdr:colOff>
      <xdr:row>96</xdr:row>
      <xdr:rowOff>45357</xdr:rowOff>
    </xdr:from>
    <xdr:to>
      <xdr:col>10</xdr:col>
      <xdr:colOff>616857</xdr:colOff>
      <xdr:row>106</xdr:row>
      <xdr:rowOff>63499</xdr:rowOff>
    </xdr:to>
    <xdr:graphicFrame macro="">
      <xdr:nvGraphicFramePr>
        <xdr:cNvPr id="6" name="Gráfico 5">
          <a:extLst>
            <a:ext uri="{FF2B5EF4-FFF2-40B4-BE49-F238E27FC236}">
              <a16:creationId xmlns:a16="http://schemas.microsoft.com/office/drawing/2014/main" id="{183E01E8-C5C5-4BCD-8B7E-EAA3A81CC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344715</xdr:colOff>
      <xdr:row>127</xdr:row>
      <xdr:rowOff>7257</xdr:rowOff>
    </xdr:from>
    <xdr:to>
      <xdr:col>10</xdr:col>
      <xdr:colOff>734787</xdr:colOff>
      <xdr:row>137</xdr:row>
      <xdr:rowOff>45357</xdr:rowOff>
    </xdr:to>
    <xdr:graphicFrame macro="">
      <xdr:nvGraphicFramePr>
        <xdr:cNvPr id="21" name="Gráfico 20">
          <a:extLst>
            <a:ext uri="{FF2B5EF4-FFF2-40B4-BE49-F238E27FC236}">
              <a16:creationId xmlns:a16="http://schemas.microsoft.com/office/drawing/2014/main" id="{B3B01503-CCA1-45E6-B1D8-0D753768B1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707572</xdr:colOff>
      <xdr:row>111</xdr:row>
      <xdr:rowOff>613216</xdr:rowOff>
    </xdr:from>
    <xdr:to>
      <xdr:col>10</xdr:col>
      <xdr:colOff>210292</xdr:colOff>
      <xdr:row>114</xdr:row>
      <xdr:rowOff>63499</xdr:rowOff>
    </xdr:to>
    <xdr:sp macro="" textlink="">
      <xdr:nvSpPr>
        <xdr:cNvPr id="41" name="Forma libre: forma 40">
          <a:extLst>
            <a:ext uri="{FF2B5EF4-FFF2-40B4-BE49-F238E27FC236}">
              <a16:creationId xmlns:a16="http://schemas.microsoft.com/office/drawing/2014/main" id="{02AD49EA-8D3F-412E-B79A-5783F6409C7C}"/>
            </a:ext>
          </a:extLst>
        </xdr:cNvPr>
        <xdr:cNvSpPr/>
      </xdr:nvSpPr>
      <xdr:spPr>
        <a:xfrm>
          <a:off x="5107215" y="22030859"/>
          <a:ext cx="2224148" cy="466283"/>
        </a:xfrm>
        <a:custGeom>
          <a:avLst/>
          <a:gdLst>
            <a:gd name="connsiteX0" fmla="*/ 2576616 w 2576616"/>
            <a:gd name="connsiteY0" fmla="*/ 589783 h 690606"/>
            <a:gd name="connsiteX1" fmla="*/ 626259 w 2576616"/>
            <a:gd name="connsiteY1" fmla="*/ 140 h 690606"/>
            <a:gd name="connsiteX2" fmla="*/ 63831 w 2576616"/>
            <a:gd name="connsiteY2" fmla="*/ 635140 h 690606"/>
            <a:gd name="connsiteX3" fmla="*/ 36616 w 2576616"/>
            <a:gd name="connsiteY3" fmla="*/ 616997 h 690606"/>
          </a:gdLst>
          <a:ahLst/>
          <a:cxnLst>
            <a:cxn ang="0">
              <a:pos x="connsiteX0" y="connsiteY0"/>
            </a:cxn>
            <a:cxn ang="0">
              <a:pos x="connsiteX1" y="connsiteY1"/>
            </a:cxn>
            <a:cxn ang="0">
              <a:pos x="connsiteX2" y="connsiteY2"/>
            </a:cxn>
            <a:cxn ang="0">
              <a:pos x="connsiteX3" y="connsiteY3"/>
            </a:cxn>
          </a:cxnLst>
          <a:rect l="l" t="t" r="r" b="b"/>
          <a:pathLst>
            <a:path w="2576616" h="690606">
              <a:moveTo>
                <a:pt x="2576616" y="589783"/>
              </a:moveTo>
              <a:cubicBezTo>
                <a:pt x="1810836" y="291182"/>
                <a:pt x="1045056" y="-7419"/>
                <a:pt x="626259" y="140"/>
              </a:cubicBezTo>
              <a:cubicBezTo>
                <a:pt x="207462" y="7699"/>
                <a:pt x="162105" y="532331"/>
                <a:pt x="63831" y="635140"/>
              </a:cubicBezTo>
              <a:cubicBezTo>
                <a:pt x="-34443" y="737949"/>
                <a:pt x="1086" y="677473"/>
                <a:pt x="36616" y="61699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725716</xdr:colOff>
      <xdr:row>83</xdr:row>
      <xdr:rowOff>54430</xdr:rowOff>
    </xdr:from>
    <xdr:to>
      <xdr:col>13</xdr:col>
      <xdr:colOff>681590</xdr:colOff>
      <xdr:row>97</xdr:row>
      <xdr:rowOff>36287</xdr:rowOff>
    </xdr:to>
    <xdr:sp macro="" textlink="">
      <xdr:nvSpPr>
        <xdr:cNvPr id="39" name="Forma libre: forma 38">
          <a:extLst>
            <a:ext uri="{FF2B5EF4-FFF2-40B4-BE49-F238E27FC236}">
              <a16:creationId xmlns:a16="http://schemas.microsoft.com/office/drawing/2014/main" id="{361E15F9-D3F8-4525-AA59-2ACC13C0F7CE}"/>
            </a:ext>
          </a:extLst>
        </xdr:cNvPr>
        <xdr:cNvSpPr/>
      </xdr:nvSpPr>
      <xdr:spPr>
        <a:xfrm>
          <a:off x="7592787" y="19929930"/>
          <a:ext cx="2786160" cy="2313214"/>
        </a:xfrm>
        <a:custGeom>
          <a:avLst/>
          <a:gdLst>
            <a:gd name="connsiteX0" fmla="*/ 0 w 2704517"/>
            <a:gd name="connsiteY0" fmla="*/ 0 h 1959429"/>
            <a:gd name="connsiteX1" fmla="*/ 2585357 w 2704517"/>
            <a:gd name="connsiteY1" fmla="*/ 771072 h 1959429"/>
            <a:gd name="connsiteX2" fmla="*/ 2032000 w 2704517"/>
            <a:gd name="connsiteY2" fmla="*/ 1959429 h 1959429"/>
          </a:gdLst>
          <a:ahLst/>
          <a:cxnLst>
            <a:cxn ang="0">
              <a:pos x="connsiteX0" y="connsiteY0"/>
            </a:cxn>
            <a:cxn ang="0">
              <a:pos x="connsiteX1" y="connsiteY1"/>
            </a:cxn>
            <a:cxn ang="0">
              <a:pos x="connsiteX2" y="connsiteY2"/>
            </a:cxn>
          </a:cxnLst>
          <a:rect l="l" t="t" r="r" b="b"/>
          <a:pathLst>
            <a:path w="2704517" h="1959429">
              <a:moveTo>
                <a:pt x="0" y="0"/>
              </a:moveTo>
              <a:cubicBezTo>
                <a:pt x="1123345" y="222250"/>
                <a:pt x="2246690" y="444501"/>
                <a:pt x="2585357" y="771072"/>
              </a:cubicBezTo>
              <a:cubicBezTo>
                <a:pt x="2924024" y="1097643"/>
                <a:pt x="2478012" y="1528536"/>
                <a:pt x="2032000" y="1959429"/>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752929</xdr:colOff>
      <xdr:row>115</xdr:row>
      <xdr:rowOff>117928</xdr:rowOff>
    </xdr:from>
    <xdr:to>
      <xdr:col>13</xdr:col>
      <xdr:colOff>663230</xdr:colOff>
      <xdr:row>128</xdr:row>
      <xdr:rowOff>9071</xdr:rowOff>
    </xdr:to>
    <xdr:sp macro="" textlink="">
      <xdr:nvSpPr>
        <xdr:cNvPr id="40" name="Forma libre: forma 39">
          <a:extLst>
            <a:ext uri="{FF2B5EF4-FFF2-40B4-BE49-F238E27FC236}">
              <a16:creationId xmlns:a16="http://schemas.microsoft.com/office/drawing/2014/main" id="{3148C2F9-3572-44A5-B209-7804E00F01EC}"/>
            </a:ext>
          </a:extLst>
        </xdr:cNvPr>
        <xdr:cNvSpPr/>
      </xdr:nvSpPr>
      <xdr:spPr>
        <a:xfrm>
          <a:off x="7620000" y="25826357"/>
          <a:ext cx="2740587" cy="2059214"/>
        </a:xfrm>
        <a:custGeom>
          <a:avLst/>
          <a:gdLst>
            <a:gd name="connsiteX0" fmla="*/ 0 w 2740587"/>
            <a:gd name="connsiteY0" fmla="*/ 0 h 2059214"/>
            <a:gd name="connsiteX1" fmla="*/ 2630714 w 2740587"/>
            <a:gd name="connsiteY1" fmla="*/ 1279072 h 2059214"/>
            <a:gd name="connsiteX2" fmla="*/ 1995714 w 2740587"/>
            <a:gd name="connsiteY2" fmla="*/ 2059214 h 2059214"/>
          </a:gdLst>
          <a:ahLst/>
          <a:cxnLst>
            <a:cxn ang="0">
              <a:pos x="connsiteX0" y="connsiteY0"/>
            </a:cxn>
            <a:cxn ang="0">
              <a:pos x="connsiteX1" y="connsiteY1"/>
            </a:cxn>
            <a:cxn ang="0">
              <a:pos x="connsiteX2" y="connsiteY2"/>
            </a:cxn>
          </a:cxnLst>
          <a:rect l="l" t="t" r="r" b="b"/>
          <a:pathLst>
            <a:path w="2740587" h="2059214">
              <a:moveTo>
                <a:pt x="0" y="0"/>
              </a:moveTo>
              <a:cubicBezTo>
                <a:pt x="1149047" y="467935"/>
                <a:pt x="2298095" y="935870"/>
                <a:pt x="2630714" y="1279072"/>
              </a:cubicBezTo>
              <a:cubicBezTo>
                <a:pt x="2963333" y="1622274"/>
                <a:pt x="2479523" y="1840744"/>
                <a:pt x="1995714" y="2059214"/>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625929</xdr:colOff>
      <xdr:row>146</xdr:row>
      <xdr:rowOff>127000</xdr:rowOff>
    </xdr:from>
    <xdr:to>
      <xdr:col>13</xdr:col>
      <xdr:colOff>478490</xdr:colOff>
      <xdr:row>160</xdr:row>
      <xdr:rowOff>172358</xdr:rowOff>
    </xdr:to>
    <xdr:sp macro="" textlink="">
      <xdr:nvSpPr>
        <xdr:cNvPr id="42" name="Forma libre: forma 41">
          <a:extLst>
            <a:ext uri="{FF2B5EF4-FFF2-40B4-BE49-F238E27FC236}">
              <a16:creationId xmlns:a16="http://schemas.microsoft.com/office/drawing/2014/main" id="{F353A49C-45A2-4958-931E-A1772F6901DE}"/>
            </a:ext>
          </a:extLst>
        </xdr:cNvPr>
        <xdr:cNvSpPr/>
      </xdr:nvSpPr>
      <xdr:spPr>
        <a:xfrm>
          <a:off x="7493000" y="31405286"/>
          <a:ext cx="2682847" cy="2349501"/>
        </a:xfrm>
        <a:custGeom>
          <a:avLst/>
          <a:gdLst>
            <a:gd name="connsiteX0" fmla="*/ 0 w 2646561"/>
            <a:gd name="connsiteY0" fmla="*/ 0 h 2113643"/>
            <a:gd name="connsiteX1" fmla="*/ 2521857 w 2646561"/>
            <a:gd name="connsiteY1" fmla="*/ 1378857 h 2113643"/>
            <a:gd name="connsiteX2" fmla="*/ 2032000 w 2646561"/>
            <a:gd name="connsiteY2" fmla="*/ 2113643 h 2113643"/>
          </a:gdLst>
          <a:ahLst/>
          <a:cxnLst>
            <a:cxn ang="0">
              <a:pos x="connsiteX0" y="connsiteY0"/>
            </a:cxn>
            <a:cxn ang="0">
              <a:pos x="connsiteX1" y="connsiteY1"/>
            </a:cxn>
            <a:cxn ang="0">
              <a:pos x="connsiteX2" y="connsiteY2"/>
            </a:cxn>
          </a:cxnLst>
          <a:rect l="l" t="t" r="r" b="b"/>
          <a:pathLst>
            <a:path w="2646561" h="2113643">
              <a:moveTo>
                <a:pt x="0" y="0"/>
              </a:moveTo>
              <a:cubicBezTo>
                <a:pt x="1091595" y="513291"/>
                <a:pt x="2183190" y="1026583"/>
                <a:pt x="2521857" y="1378857"/>
              </a:cubicBezTo>
              <a:cubicBezTo>
                <a:pt x="2860524" y="1731131"/>
                <a:pt x="2446262" y="1922387"/>
                <a:pt x="2032000" y="211364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27</xdr:col>
      <xdr:colOff>0</xdr:colOff>
      <xdr:row>40</xdr:row>
      <xdr:rowOff>-1</xdr:rowOff>
    </xdr:from>
    <xdr:to>
      <xdr:col>34</xdr:col>
      <xdr:colOff>655584</xdr:colOff>
      <xdr:row>59</xdr:row>
      <xdr:rowOff>63498</xdr:rowOff>
    </xdr:to>
    <xdr:pic>
      <xdr:nvPicPr>
        <xdr:cNvPr id="27" name="Imagen 26">
          <a:extLst>
            <a:ext uri="{FF2B5EF4-FFF2-40B4-BE49-F238E27FC236}">
              <a16:creationId xmlns:a16="http://schemas.microsoft.com/office/drawing/2014/main" id="{2761678D-D0F4-4774-9DC7-C69DDFFA2B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263429" y="8753928"/>
          <a:ext cx="6243584" cy="3664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108857</xdr:colOff>
      <xdr:row>1</xdr:row>
      <xdr:rowOff>154214</xdr:rowOff>
    </xdr:from>
    <xdr:to>
      <xdr:col>14</xdr:col>
      <xdr:colOff>224696</xdr:colOff>
      <xdr:row>5</xdr:row>
      <xdr:rowOff>0</xdr:rowOff>
    </xdr:to>
    <xdr:pic>
      <xdr:nvPicPr>
        <xdr:cNvPr id="31" name="Imagen 30">
          <a:extLst>
            <a:ext uri="{FF2B5EF4-FFF2-40B4-BE49-F238E27FC236}">
              <a16:creationId xmlns:a16="http://schemas.microsoft.com/office/drawing/2014/main" id="{10A0A9BA-F68A-4CEF-861A-09BFC4CF82B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5928" y="390071"/>
          <a:ext cx="10348411" cy="1696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498928</xdr:colOff>
      <xdr:row>23</xdr:row>
      <xdr:rowOff>127001</xdr:rowOff>
    </xdr:from>
    <xdr:to>
      <xdr:col>10</xdr:col>
      <xdr:colOff>356988</xdr:colOff>
      <xdr:row>25</xdr:row>
      <xdr:rowOff>176254</xdr:rowOff>
    </xdr:to>
    <xdr:sp macro="" textlink="">
      <xdr:nvSpPr>
        <xdr:cNvPr id="30" name="Forma libre: forma 29">
          <a:extLst>
            <a:ext uri="{FF2B5EF4-FFF2-40B4-BE49-F238E27FC236}">
              <a16:creationId xmlns:a16="http://schemas.microsoft.com/office/drawing/2014/main" id="{C161B9EA-3CBB-4637-A3BB-FE5B1197577B}"/>
            </a:ext>
          </a:extLst>
        </xdr:cNvPr>
        <xdr:cNvSpPr/>
      </xdr:nvSpPr>
      <xdr:spPr>
        <a:xfrm>
          <a:off x="3519714" y="5805715"/>
          <a:ext cx="3958345"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507999</xdr:colOff>
      <xdr:row>39</xdr:row>
      <xdr:rowOff>154214</xdr:rowOff>
    </xdr:from>
    <xdr:to>
      <xdr:col>10</xdr:col>
      <xdr:colOff>366059</xdr:colOff>
      <xdr:row>42</xdr:row>
      <xdr:rowOff>40182</xdr:rowOff>
    </xdr:to>
    <xdr:sp macro="" textlink="">
      <xdr:nvSpPr>
        <xdr:cNvPr id="32" name="Forma libre: forma 31">
          <a:extLst>
            <a:ext uri="{FF2B5EF4-FFF2-40B4-BE49-F238E27FC236}">
              <a16:creationId xmlns:a16="http://schemas.microsoft.com/office/drawing/2014/main" id="{14382E7F-F07C-4C49-99EA-6646391FF507}"/>
            </a:ext>
          </a:extLst>
        </xdr:cNvPr>
        <xdr:cNvSpPr/>
      </xdr:nvSpPr>
      <xdr:spPr>
        <a:xfrm>
          <a:off x="3528785" y="9080500"/>
          <a:ext cx="3958345"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653143</xdr:colOff>
      <xdr:row>21</xdr:row>
      <xdr:rowOff>81642</xdr:rowOff>
    </xdr:from>
    <xdr:to>
      <xdr:col>10</xdr:col>
      <xdr:colOff>331907</xdr:colOff>
      <xdr:row>23</xdr:row>
      <xdr:rowOff>14407</xdr:rowOff>
    </xdr:to>
    <xdr:cxnSp macro="">
      <xdr:nvCxnSpPr>
        <xdr:cNvPr id="34" name="Conector recto de flecha 33">
          <a:extLst>
            <a:ext uri="{FF2B5EF4-FFF2-40B4-BE49-F238E27FC236}">
              <a16:creationId xmlns:a16="http://schemas.microsoft.com/office/drawing/2014/main" id="{032CC486-F105-4583-8DFA-25A57ECFFFB0}"/>
            </a:ext>
          </a:extLst>
        </xdr:cNvPr>
        <xdr:cNvCxnSpPr/>
      </xdr:nvCxnSpPr>
      <xdr:spPr>
        <a:xfrm flipH="1">
          <a:off x="6885214" y="5533571"/>
          <a:ext cx="567764" cy="159550"/>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517072</xdr:colOff>
      <xdr:row>37</xdr:row>
      <xdr:rowOff>90714</xdr:rowOff>
    </xdr:from>
    <xdr:to>
      <xdr:col>10</xdr:col>
      <xdr:colOff>195836</xdr:colOff>
      <xdr:row>39</xdr:row>
      <xdr:rowOff>5335</xdr:rowOff>
    </xdr:to>
    <xdr:cxnSp macro="">
      <xdr:nvCxnSpPr>
        <xdr:cNvPr id="35" name="Conector recto de flecha 34">
          <a:extLst>
            <a:ext uri="{FF2B5EF4-FFF2-40B4-BE49-F238E27FC236}">
              <a16:creationId xmlns:a16="http://schemas.microsoft.com/office/drawing/2014/main" id="{C3F92777-211D-43F0-B751-EFCE48A4E929}"/>
            </a:ext>
          </a:extLst>
        </xdr:cNvPr>
        <xdr:cNvCxnSpPr/>
      </xdr:nvCxnSpPr>
      <xdr:spPr>
        <a:xfrm flipH="1">
          <a:off x="6749143" y="8772071"/>
          <a:ext cx="567764" cy="159550"/>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563770</xdr:colOff>
      <xdr:row>12</xdr:row>
      <xdr:rowOff>82826</xdr:rowOff>
    </xdr:from>
    <xdr:to>
      <xdr:col>10</xdr:col>
      <xdr:colOff>179828</xdr:colOff>
      <xdr:row>13</xdr:row>
      <xdr:rowOff>74544</xdr:rowOff>
    </xdr:to>
    <xdr:cxnSp macro="">
      <xdr:nvCxnSpPr>
        <xdr:cNvPr id="3" name="Conector recto de flecha 2">
          <a:extLst>
            <a:ext uri="{FF2B5EF4-FFF2-40B4-BE49-F238E27FC236}">
              <a16:creationId xmlns:a16="http://schemas.microsoft.com/office/drawing/2014/main" id="{48FC3C30-EA43-425A-B638-E95D9C47C91F}"/>
            </a:ext>
          </a:extLst>
        </xdr:cNvPr>
        <xdr:cNvCxnSpPr/>
      </xdr:nvCxnSpPr>
      <xdr:spPr>
        <a:xfrm flipV="1">
          <a:off x="4634120" y="3530876"/>
          <a:ext cx="397565" cy="1536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572057</xdr:colOff>
      <xdr:row>13</xdr:row>
      <xdr:rowOff>82822</xdr:rowOff>
    </xdr:from>
    <xdr:to>
      <xdr:col>10</xdr:col>
      <xdr:colOff>188680</xdr:colOff>
      <xdr:row>14</xdr:row>
      <xdr:rowOff>74540</xdr:rowOff>
    </xdr:to>
    <xdr:cxnSp macro="">
      <xdr:nvCxnSpPr>
        <xdr:cNvPr id="4" name="Conector recto de flecha 3">
          <a:extLst>
            <a:ext uri="{FF2B5EF4-FFF2-40B4-BE49-F238E27FC236}">
              <a16:creationId xmlns:a16="http://schemas.microsoft.com/office/drawing/2014/main" id="{1A0F38AA-E6A3-4E6E-A233-7EDCB614BC1A}"/>
            </a:ext>
          </a:extLst>
        </xdr:cNvPr>
        <xdr:cNvCxnSpPr/>
      </xdr:nvCxnSpPr>
      <xdr:spPr>
        <a:xfrm flipV="1">
          <a:off x="4642407" y="3692797"/>
          <a:ext cx="397565" cy="1536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572046</xdr:colOff>
      <xdr:row>14</xdr:row>
      <xdr:rowOff>99400</xdr:rowOff>
    </xdr:from>
    <xdr:to>
      <xdr:col>10</xdr:col>
      <xdr:colOff>188669</xdr:colOff>
      <xdr:row>15</xdr:row>
      <xdr:rowOff>91117</xdr:rowOff>
    </xdr:to>
    <xdr:cxnSp macro="">
      <xdr:nvCxnSpPr>
        <xdr:cNvPr id="5" name="Conector recto de flecha 4">
          <a:extLst>
            <a:ext uri="{FF2B5EF4-FFF2-40B4-BE49-F238E27FC236}">
              <a16:creationId xmlns:a16="http://schemas.microsoft.com/office/drawing/2014/main" id="{C6463F53-CAA2-4DE8-BE7C-70417BB02833}"/>
            </a:ext>
          </a:extLst>
        </xdr:cNvPr>
        <xdr:cNvCxnSpPr/>
      </xdr:nvCxnSpPr>
      <xdr:spPr>
        <a:xfrm flipV="1">
          <a:off x="4642396" y="3871300"/>
          <a:ext cx="397565" cy="1536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710924</xdr:colOff>
      <xdr:row>12</xdr:row>
      <xdr:rowOff>57977</xdr:rowOff>
    </xdr:from>
    <xdr:to>
      <xdr:col>11</xdr:col>
      <xdr:colOff>32951</xdr:colOff>
      <xdr:row>13</xdr:row>
      <xdr:rowOff>66260</xdr:rowOff>
    </xdr:to>
    <xdr:sp macro="" textlink="">
      <xdr:nvSpPr>
        <xdr:cNvPr id="6" name="Flecha curvada hacia la izquierda 5">
          <a:extLst>
            <a:ext uri="{FF2B5EF4-FFF2-40B4-BE49-F238E27FC236}">
              <a16:creationId xmlns:a16="http://schemas.microsoft.com/office/drawing/2014/main" id="{7845C0DE-0B39-4D68-9DE5-BE8CB955E06A}"/>
            </a:ext>
          </a:extLst>
        </xdr:cNvPr>
        <xdr:cNvSpPr/>
      </xdr:nvSpPr>
      <xdr:spPr>
        <a:xfrm>
          <a:off x="5536924" y="3506027"/>
          <a:ext cx="144532" cy="170208"/>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10</xdr:col>
      <xdr:colOff>727490</xdr:colOff>
      <xdr:row>13</xdr:row>
      <xdr:rowOff>99389</xdr:rowOff>
    </xdr:from>
    <xdr:to>
      <xdr:col>11</xdr:col>
      <xdr:colOff>32636</xdr:colOff>
      <xdr:row>14</xdr:row>
      <xdr:rowOff>99384</xdr:rowOff>
    </xdr:to>
    <xdr:sp macro="" textlink="">
      <xdr:nvSpPr>
        <xdr:cNvPr id="7" name="Flecha curvada hacia la izquierda 6">
          <a:extLst>
            <a:ext uri="{FF2B5EF4-FFF2-40B4-BE49-F238E27FC236}">
              <a16:creationId xmlns:a16="http://schemas.microsoft.com/office/drawing/2014/main" id="{ABE57335-944B-488B-A43C-527986C7C32F}"/>
            </a:ext>
          </a:extLst>
        </xdr:cNvPr>
        <xdr:cNvSpPr/>
      </xdr:nvSpPr>
      <xdr:spPr>
        <a:xfrm>
          <a:off x="5553490" y="3709364"/>
          <a:ext cx="127951" cy="161920"/>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10</xdr:col>
      <xdr:colOff>727485</xdr:colOff>
      <xdr:row>14</xdr:row>
      <xdr:rowOff>124236</xdr:rowOff>
    </xdr:from>
    <xdr:to>
      <xdr:col>11</xdr:col>
      <xdr:colOff>32631</xdr:colOff>
      <xdr:row>15</xdr:row>
      <xdr:rowOff>124230</xdr:rowOff>
    </xdr:to>
    <xdr:sp macro="" textlink="">
      <xdr:nvSpPr>
        <xdr:cNvPr id="8" name="Flecha curvada hacia la izquierda 7">
          <a:extLst>
            <a:ext uri="{FF2B5EF4-FFF2-40B4-BE49-F238E27FC236}">
              <a16:creationId xmlns:a16="http://schemas.microsoft.com/office/drawing/2014/main" id="{F5A98AF4-A68F-4939-8886-E642AFE36102}"/>
            </a:ext>
          </a:extLst>
        </xdr:cNvPr>
        <xdr:cNvSpPr/>
      </xdr:nvSpPr>
      <xdr:spPr>
        <a:xfrm>
          <a:off x="5553485" y="3896136"/>
          <a:ext cx="127951" cy="161919"/>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124241</xdr:colOff>
      <xdr:row>57</xdr:row>
      <xdr:rowOff>149087</xdr:rowOff>
    </xdr:from>
    <xdr:to>
      <xdr:col>5</xdr:col>
      <xdr:colOff>441861</xdr:colOff>
      <xdr:row>59</xdr:row>
      <xdr:rowOff>16566</xdr:rowOff>
    </xdr:to>
    <xdr:sp macro="" textlink="">
      <xdr:nvSpPr>
        <xdr:cNvPr id="9" name="Más 8">
          <a:extLst>
            <a:ext uri="{FF2B5EF4-FFF2-40B4-BE49-F238E27FC236}">
              <a16:creationId xmlns:a16="http://schemas.microsoft.com/office/drawing/2014/main" id="{37F613EB-2EB6-4353-BE03-2C1E2F1C2AC0}"/>
            </a:ext>
          </a:extLst>
        </xdr:cNvPr>
        <xdr:cNvSpPr/>
      </xdr:nvSpPr>
      <xdr:spPr>
        <a:xfrm>
          <a:off x="2048291" y="10540862"/>
          <a:ext cx="298174" cy="19132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229979</xdr:colOff>
      <xdr:row>57</xdr:row>
      <xdr:rowOff>140804</xdr:rowOff>
    </xdr:from>
    <xdr:to>
      <xdr:col>7</xdr:col>
      <xdr:colOff>482494</xdr:colOff>
      <xdr:row>59</xdr:row>
      <xdr:rowOff>33131</xdr:rowOff>
    </xdr:to>
    <xdr:sp macro="" textlink="">
      <xdr:nvSpPr>
        <xdr:cNvPr id="10" name="Igual que 9">
          <a:extLst>
            <a:ext uri="{FF2B5EF4-FFF2-40B4-BE49-F238E27FC236}">
              <a16:creationId xmlns:a16="http://schemas.microsoft.com/office/drawing/2014/main" id="{A35DACC1-F6C7-47D2-A216-60AD7C25E848}"/>
            </a:ext>
          </a:extLst>
        </xdr:cNvPr>
        <xdr:cNvSpPr/>
      </xdr:nvSpPr>
      <xdr:spPr>
        <a:xfrm>
          <a:off x="3433554" y="10532579"/>
          <a:ext cx="240197" cy="21617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20</xdr:col>
      <xdr:colOff>63499</xdr:colOff>
      <xdr:row>38</xdr:row>
      <xdr:rowOff>76200</xdr:rowOff>
    </xdr:from>
    <xdr:to>
      <xdr:col>26</xdr:col>
      <xdr:colOff>725714</xdr:colOff>
      <xdr:row>56</xdr:row>
      <xdr:rowOff>69851</xdr:rowOff>
    </xdr:to>
    <xdr:graphicFrame macro="">
      <xdr:nvGraphicFramePr>
        <xdr:cNvPr id="1271873" name="Gráfico 1">
          <a:extLst>
            <a:ext uri="{FF2B5EF4-FFF2-40B4-BE49-F238E27FC236}">
              <a16:creationId xmlns:a16="http://schemas.microsoft.com/office/drawing/2014/main" id="{03E3D566-2247-4BC8-923D-FE8A21A00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435429</xdr:colOff>
      <xdr:row>83</xdr:row>
      <xdr:rowOff>18143</xdr:rowOff>
    </xdr:from>
    <xdr:to>
      <xdr:col>11</xdr:col>
      <xdr:colOff>725714</xdr:colOff>
      <xdr:row>94</xdr:row>
      <xdr:rowOff>72571</xdr:rowOff>
    </xdr:to>
    <xdr:cxnSp macro="">
      <xdr:nvCxnSpPr>
        <xdr:cNvPr id="14" name="Conector recto de flecha 13">
          <a:extLst>
            <a:ext uri="{FF2B5EF4-FFF2-40B4-BE49-F238E27FC236}">
              <a16:creationId xmlns:a16="http://schemas.microsoft.com/office/drawing/2014/main" id="{8E9C48B8-975F-403C-8D4F-4BBEF6D313BD}"/>
            </a:ext>
          </a:extLst>
        </xdr:cNvPr>
        <xdr:cNvCxnSpPr/>
      </xdr:nvCxnSpPr>
      <xdr:spPr>
        <a:xfrm flipH="1" flipV="1">
          <a:off x="1750786" y="19939000"/>
          <a:ext cx="6830785" cy="18596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589641</xdr:colOff>
      <xdr:row>80</xdr:row>
      <xdr:rowOff>344576</xdr:rowOff>
    </xdr:from>
    <xdr:to>
      <xdr:col>10</xdr:col>
      <xdr:colOff>190500</xdr:colOff>
      <xdr:row>82</xdr:row>
      <xdr:rowOff>154216</xdr:rowOff>
    </xdr:to>
    <xdr:sp macro="" textlink="">
      <xdr:nvSpPr>
        <xdr:cNvPr id="15" name="Forma libre: forma 14">
          <a:extLst>
            <a:ext uri="{FF2B5EF4-FFF2-40B4-BE49-F238E27FC236}">
              <a16:creationId xmlns:a16="http://schemas.microsoft.com/office/drawing/2014/main" id="{CE114887-DDDE-413A-B73D-FD62EABE068F}"/>
            </a:ext>
          </a:extLst>
        </xdr:cNvPr>
        <xdr:cNvSpPr/>
      </xdr:nvSpPr>
      <xdr:spPr>
        <a:xfrm>
          <a:off x="4871355" y="19249433"/>
          <a:ext cx="2231574" cy="662354"/>
        </a:xfrm>
        <a:custGeom>
          <a:avLst/>
          <a:gdLst>
            <a:gd name="connsiteX0" fmla="*/ 2576616 w 2576616"/>
            <a:gd name="connsiteY0" fmla="*/ 589783 h 690606"/>
            <a:gd name="connsiteX1" fmla="*/ 626259 w 2576616"/>
            <a:gd name="connsiteY1" fmla="*/ 140 h 690606"/>
            <a:gd name="connsiteX2" fmla="*/ 63831 w 2576616"/>
            <a:gd name="connsiteY2" fmla="*/ 635140 h 690606"/>
            <a:gd name="connsiteX3" fmla="*/ 36616 w 2576616"/>
            <a:gd name="connsiteY3" fmla="*/ 616997 h 690606"/>
          </a:gdLst>
          <a:ahLst/>
          <a:cxnLst>
            <a:cxn ang="0">
              <a:pos x="connsiteX0" y="connsiteY0"/>
            </a:cxn>
            <a:cxn ang="0">
              <a:pos x="connsiteX1" y="connsiteY1"/>
            </a:cxn>
            <a:cxn ang="0">
              <a:pos x="connsiteX2" y="connsiteY2"/>
            </a:cxn>
            <a:cxn ang="0">
              <a:pos x="connsiteX3" y="connsiteY3"/>
            </a:cxn>
          </a:cxnLst>
          <a:rect l="l" t="t" r="r" b="b"/>
          <a:pathLst>
            <a:path w="2576616" h="690606">
              <a:moveTo>
                <a:pt x="2576616" y="589783"/>
              </a:moveTo>
              <a:cubicBezTo>
                <a:pt x="1810836" y="291182"/>
                <a:pt x="1045056" y="-7419"/>
                <a:pt x="626259" y="140"/>
              </a:cubicBezTo>
              <a:cubicBezTo>
                <a:pt x="207462" y="7699"/>
                <a:pt x="162105" y="532331"/>
                <a:pt x="63831" y="635140"/>
              </a:cubicBezTo>
              <a:cubicBezTo>
                <a:pt x="-34443" y="737949"/>
                <a:pt x="1086" y="677473"/>
                <a:pt x="36616" y="61699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807358</xdr:colOff>
      <xdr:row>112</xdr:row>
      <xdr:rowOff>132432</xdr:rowOff>
    </xdr:from>
    <xdr:to>
      <xdr:col>10</xdr:col>
      <xdr:colOff>190501</xdr:colOff>
      <xdr:row>114</xdr:row>
      <xdr:rowOff>18143</xdr:rowOff>
    </xdr:to>
    <xdr:sp macro="" textlink="">
      <xdr:nvSpPr>
        <xdr:cNvPr id="17" name="Forma libre: forma 16">
          <a:extLst>
            <a:ext uri="{FF2B5EF4-FFF2-40B4-BE49-F238E27FC236}">
              <a16:creationId xmlns:a16="http://schemas.microsoft.com/office/drawing/2014/main" id="{95DD41DC-1C43-405E-8F09-31BB2824C1EE}"/>
            </a:ext>
          </a:extLst>
        </xdr:cNvPr>
        <xdr:cNvSpPr/>
      </xdr:nvSpPr>
      <xdr:spPr>
        <a:xfrm>
          <a:off x="5089072" y="25396361"/>
          <a:ext cx="2013858" cy="212282"/>
        </a:xfrm>
        <a:custGeom>
          <a:avLst/>
          <a:gdLst>
            <a:gd name="connsiteX0" fmla="*/ 2576616 w 2576616"/>
            <a:gd name="connsiteY0" fmla="*/ 589783 h 690606"/>
            <a:gd name="connsiteX1" fmla="*/ 626259 w 2576616"/>
            <a:gd name="connsiteY1" fmla="*/ 140 h 690606"/>
            <a:gd name="connsiteX2" fmla="*/ 63831 w 2576616"/>
            <a:gd name="connsiteY2" fmla="*/ 635140 h 690606"/>
            <a:gd name="connsiteX3" fmla="*/ 36616 w 2576616"/>
            <a:gd name="connsiteY3" fmla="*/ 616997 h 690606"/>
          </a:gdLst>
          <a:ahLst/>
          <a:cxnLst>
            <a:cxn ang="0">
              <a:pos x="connsiteX0" y="connsiteY0"/>
            </a:cxn>
            <a:cxn ang="0">
              <a:pos x="connsiteX1" y="connsiteY1"/>
            </a:cxn>
            <a:cxn ang="0">
              <a:pos x="connsiteX2" y="connsiteY2"/>
            </a:cxn>
            <a:cxn ang="0">
              <a:pos x="connsiteX3" y="connsiteY3"/>
            </a:cxn>
          </a:cxnLst>
          <a:rect l="l" t="t" r="r" b="b"/>
          <a:pathLst>
            <a:path w="2576616" h="690606">
              <a:moveTo>
                <a:pt x="2576616" y="589783"/>
              </a:moveTo>
              <a:cubicBezTo>
                <a:pt x="1810836" y="291182"/>
                <a:pt x="1045056" y="-7419"/>
                <a:pt x="626259" y="140"/>
              </a:cubicBezTo>
              <a:cubicBezTo>
                <a:pt x="207462" y="7699"/>
                <a:pt x="162105" y="532331"/>
                <a:pt x="63831" y="635140"/>
              </a:cubicBezTo>
              <a:cubicBezTo>
                <a:pt x="-34443" y="737949"/>
                <a:pt x="1086" y="677473"/>
                <a:pt x="36616" y="61699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69274</xdr:colOff>
      <xdr:row>116</xdr:row>
      <xdr:rowOff>57727</xdr:rowOff>
    </xdr:from>
    <xdr:to>
      <xdr:col>12</xdr:col>
      <xdr:colOff>0</xdr:colOff>
      <xdr:row>125</xdr:row>
      <xdr:rowOff>72572</xdr:rowOff>
    </xdr:to>
    <xdr:cxnSp macro="">
      <xdr:nvCxnSpPr>
        <xdr:cNvPr id="19" name="Conector recto de flecha 18">
          <a:extLst>
            <a:ext uri="{FF2B5EF4-FFF2-40B4-BE49-F238E27FC236}">
              <a16:creationId xmlns:a16="http://schemas.microsoft.com/office/drawing/2014/main" id="{E0BBB5D4-9C18-4519-915E-F63F1ECA0400}"/>
            </a:ext>
          </a:extLst>
        </xdr:cNvPr>
        <xdr:cNvCxnSpPr/>
      </xdr:nvCxnSpPr>
      <xdr:spPr>
        <a:xfrm flipH="1" flipV="1">
          <a:off x="2055917" y="25974798"/>
          <a:ext cx="6552869" cy="14934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662213</xdr:colOff>
      <xdr:row>126</xdr:row>
      <xdr:rowOff>152400</xdr:rowOff>
    </xdr:from>
    <xdr:to>
      <xdr:col>10</xdr:col>
      <xdr:colOff>743857</xdr:colOff>
      <xdr:row>137</xdr:row>
      <xdr:rowOff>136071</xdr:rowOff>
    </xdr:to>
    <xdr:graphicFrame macro="">
      <xdr:nvGraphicFramePr>
        <xdr:cNvPr id="11" name="Gráfico 10">
          <a:extLst>
            <a:ext uri="{FF2B5EF4-FFF2-40B4-BE49-F238E27FC236}">
              <a16:creationId xmlns:a16="http://schemas.microsoft.com/office/drawing/2014/main" id="{220A3815-61B9-4F5B-986E-264B05917C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272144</xdr:colOff>
      <xdr:row>96</xdr:row>
      <xdr:rowOff>79829</xdr:rowOff>
    </xdr:from>
    <xdr:to>
      <xdr:col>10</xdr:col>
      <xdr:colOff>907143</xdr:colOff>
      <xdr:row>107</xdr:row>
      <xdr:rowOff>1</xdr:rowOff>
    </xdr:to>
    <xdr:graphicFrame macro="">
      <xdr:nvGraphicFramePr>
        <xdr:cNvPr id="12" name="Gráfico 11">
          <a:extLst>
            <a:ext uri="{FF2B5EF4-FFF2-40B4-BE49-F238E27FC236}">
              <a16:creationId xmlns:a16="http://schemas.microsoft.com/office/drawing/2014/main" id="{FDEE7B1C-AA5F-4CC4-B407-2BADDB1105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81642</xdr:colOff>
      <xdr:row>57</xdr:row>
      <xdr:rowOff>84365</xdr:rowOff>
    </xdr:from>
    <xdr:to>
      <xdr:col>26</xdr:col>
      <xdr:colOff>680357</xdr:colOff>
      <xdr:row>75</xdr:row>
      <xdr:rowOff>81643</xdr:rowOff>
    </xdr:to>
    <xdr:graphicFrame macro="">
      <xdr:nvGraphicFramePr>
        <xdr:cNvPr id="13" name="Gráfico 12">
          <a:extLst>
            <a:ext uri="{FF2B5EF4-FFF2-40B4-BE49-F238E27FC236}">
              <a16:creationId xmlns:a16="http://schemas.microsoft.com/office/drawing/2014/main" id="{B8A19D53-434A-4F85-A2D3-4FA2C83A1A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390072</xdr:colOff>
      <xdr:row>147</xdr:row>
      <xdr:rowOff>72572</xdr:rowOff>
    </xdr:from>
    <xdr:to>
      <xdr:col>11</xdr:col>
      <xdr:colOff>725714</xdr:colOff>
      <xdr:row>158</xdr:row>
      <xdr:rowOff>72572</xdr:rowOff>
    </xdr:to>
    <xdr:cxnSp macro="">
      <xdr:nvCxnSpPr>
        <xdr:cNvPr id="25" name="Conector recto de flecha 24">
          <a:extLst>
            <a:ext uri="{FF2B5EF4-FFF2-40B4-BE49-F238E27FC236}">
              <a16:creationId xmlns:a16="http://schemas.microsoft.com/office/drawing/2014/main" id="{F41A6AF0-0BCC-48A1-875A-CDFFD9353C88}"/>
            </a:ext>
          </a:extLst>
        </xdr:cNvPr>
        <xdr:cNvCxnSpPr/>
      </xdr:nvCxnSpPr>
      <xdr:spPr>
        <a:xfrm flipH="1" flipV="1">
          <a:off x="1705429" y="31659286"/>
          <a:ext cx="6876142" cy="18052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644070</xdr:colOff>
      <xdr:row>144</xdr:row>
      <xdr:rowOff>253862</xdr:rowOff>
    </xdr:from>
    <xdr:to>
      <xdr:col>10</xdr:col>
      <xdr:colOff>199571</xdr:colOff>
      <xdr:row>147</xdr:row>
      <xdr:rowOff>27215</xdr:rowOff>
    </xdr:to>
    <xdr:sp macro="" textlink="">
      <xdr:nvSpPr>
        <xdr:cNvPr id="26" name="Forma libre: forma 25">
          <a:extLst>
            <a:ext uri="{FF2B5EF4-FFF2-40B4-BE49-F238E27FC236}">
              <a16:creationId xmlns:a16="http://schemas.microsoft.com/office/drawing/2014/main" id="{3625962C-5DE6-4006-9AA3-131EEA8E41BA}"/>
            </a:ext>
          </a:extLst>
        </xdr:cNvPr>
        <xdr:cNvSpPr/>
      </xdr:nvSpPr>
      <xdr:spPr>
        <a:xfrm>
          <a:off x="4925784" y="30824576"/>
          <a:ext cx="2186216" cy="789353"/>
        </a:xfrm>
        <a:custGeom>
          <a:avLst/>
          <a:gdLst>
            <a:gd name="connsiteX0" fmla="*/ 2576616 w 2576616"/>
            <a:gd name="connsiteY0" fmla="*/ 589783 h 690606"/>
            <a:gd name="connsiteX1" fmla="*/ 626259 w 2576616"/>
            <a:gd name="connsiteY1" fmla="*/ 140 h 690606"/>
            <a:gd name="connsiteX2" fmla="*/ 63831 w 2576616"/>
            <a:gd name="connsiteY2" fmla="*/ 635140 h 690606"/>
            <a:gd name="connsiteX3" fmla="*/ 36616 w 2576616"/>
            <a:gd name="connsiteY3" fmla="*/ 616997 h 690606"/>
          </a:gdLst>
          <a:ahLst/>
          <a:cxnLst>
            <a:cxn ang="0">
              <a:pos x="connsiteX0" y="connsiteY0"/>
            </a:cxn>
            <a:cxn ang="0">
              <a:pos x="connsiteX1" y="connsiteY1"/>
            </a:cxn>
            <a:cxn ang="0">
              <a:pos x="connsiteX2" y="connsiteY2"/>
            </a:cxn>
            <a:cxn ang="0">
              <a:pos x="connsiteX3" y="connsiteY3"/>
            </a:cxn>
          </a:cxnLst>
          <a:rect l="l" t="t" r="r" b="b"/>
          <a:pathLst>
            <a:path w="2576616" h="690606">
              <a:moveTo>
                <a:pt x="2576616" y="589783"/>
              </a:moveTo>
              <a:cubicBezTo>
                <a:pt x="1810836" y="291182"/>
                <a:pt x="1045056" y="-7419"/>
                <a:pt x="626259" y="140"/>
              </a:cubicBezTo>
              <a:cubicBezTo>
                <a:pt x="207462" y="7699"/>
                <a:pt x="162105" y="532331"/>
                <a:pt x="63831" y="635140"/>
              </a:cubicBezTo>
              <a:cubicBezTo>
                <a:pt x="-34443" y="737949"/>
                <a:pt x="1086" y="677473"/>
                <a:pt x="36616" y="61699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716642</xdr:colOff>
      <xdr:row>82</xdr:row>
      <xdr:rowOff>154216</xdr:rowOff>
    </xdr:from>
    <xdr:to>
      <xdr:col>14</xdr:col>
      <xdr:colOff>45379</xdr:colOff>
      <xdr:row>96</xdr:row>
      <xdr:rowOff>99786</xdr:rowOff>
    </xdr:to>
    <xdr:sp macro="" textlink="">
      <xdr:nvSpPr>
        <xdr:cNvPr id="30" name="Forma libre: forma 29">
          <a:extLst>
            <a:ext uri="{FF2B5EF4-FFF2-40B4-BE49-F238E27FC236}">
              <a16:creationId xmlns:a16="http://schemas.microsoft.com/office/drawing/2014/main" id="{5B013907-DC1C-454C-B930-D792941EF24E}"/>
            </a:ext>
          </a:extLst>
        </xdr:cNvPr>
        <xdr:cNvSpPr/>
      </xdr:nvSpPr>
      <xdr:spPr>
        <a:xfrm>
          <a:off x="7629071" y="19911787"/>
          <a:ext cx="2549094" cy="2249713"/>
        </a:xfrm>
        <a:custGeom>
          <a:avLst/>
          <a:gdLst>
            <a:gd name="connsiteX0" fmla="*/ 0 w 2340450"/>
            <a:gd name="connsiteY0" fmla="*/ 0 h 2173033"/>
            <a:gd name="connsiteX1" fmla="*/ 2276928 w 2340450"/>
            <a:gd name="connsiteY1" fmla="*/ 979715 h 2173033"/>
            <a:gd name="connsiteX2" fmla="*/ 1705428 w 2340450"/>
            <a:gd name="connsiteY2" fmla="*/ 2068286 h 2173033"/>
            <a:gd name="connsiteX3" fmla="*/ 1678214 w 2340450"/>
            <a:gd name="connsiteY3" fmla="*/ 2068286 h 2173033"/>
          </a:gdLst>
          <a:ahLst/>
          <a:cxnLst>
            <a:cxn ang="0">
              <a:pos x="connsiteX0" y="connsiteY0"/>
            </a:cxn>
            <a:cxn ang="0">
              <a:pos x="connsiteX1" y="connsiteY1"/>
            </a:cxn>
            <a:cxn ang="0">
              <a:pos x="connsiteX2" y="connsiteY2"/>
            </a:cxn>
            <a:cxn ang="0">
              <a:pos x="connsiteX3" y="connsiteY3"/>
            </a:cxn>
          </a:cxnLst>
          <a:rect l="l" t="t" r="r" b="b"/>
          <a:pathLst>
            <a:path w="2340450" h="2173033">
              <a:moveTo>
                <a:pt x="0" y="0"/>
              </a:moveTo>
              <a:cubicBezTo>
                <a:pt x="996345" y="317500"/>
                <a:pt x="1992690" y="635001"/>
                <a:pt x="2276928" y="979715"/>
              </a:cubicBezTo>
              <a:cubicBezTo>
                <a:pt x="2561166" y="1324429"/>
                <a:pt x="1805214" y="1886858"/>
                <a:pt x="1705428" y="2068286"/>
              </a:cubicBezTo>
              <a:cubicBezTo>
                <a:pt x="1605642" y="2249714"/>
                <a:pt x="1641928" y="2159000"/>
                <a:pt x="1678214" y="206828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825500</xdr:colOff>
      <xdr:row>115</xdr:row>
      <xdr:rowOff>90714</xdr:rowOff>
    </xdr:from>
    <xdr:to>
      <xdr:col>13</xdr:col>
      <xdr:colOff>642012</xdr:colOff>
      <xdr:row>127</xdr:row>
      <xdr:rowOff>181429</xdr:rowOff>
    </xdr:to>
    <xdr:sp macro="" textlink="">
      <xdr:nvSpPr>
        <xdr:cNvPr id="31" name="Forma libre: forma 30">
          <a:extLst>
            <a:ext uri="{FF2B5EF4-FFF2-40B4-BE49-F238E27FC236}">
              <a16:creationId xmlns:a16="http://schemas.microsoft.com/office/drawing/2014/main" id="{8E41FA95-1DAC-4B09-8069-83FF6CECD1D6}"/>
            </a:ext>
          </a:extLst>
        </xdr:cNvPr>
        <xdr:cNvSpPr/>
      </xdr:nvSpPr>
      <xdr:spPr>
        <a:xfrm>
          <a:off x="7737929" y="25844500"/>
          <a:ext cx="2392797" cy="2068286"/>
        </a:xfrm>
        <a:custGeom>
          <a:avLst/>
          <a:gdLst>
            <a:gd name="connsiteX0" fmla="*/ 0 w 2392797"/>
            <a:gd name="connsiteY0" fmla="*/ 0 h 2068286"/>
            <a:gd name="connsiteX1" fmla="*/ 2304142 w 2392797"/>
            <a:gd name="connsiteY1" fmla="*/ 952500 h 2068286"/>
            <a:gd name="connsiteX2" fmla="*/ 1696357 w 2392797"/>
            <a:gd name="connsiteY2" fmla="*/ 2068286 h 2068286"/>
          </a:gdLst>
          <a:ahLst/>
          <a:cxnLst>
            <a:cxn ang="0">
              <a:pos x="connsiteX0" y="connsiteY0"/>
            </a:cxn>
            <a:cxn ang="0">
              <a:pos x="connsiteX1" y="connsiteY1"/>
            </a:cxn>
            <a:cxn ang="0">
              <a:pos x="connsiteX2" y="connsiteY2"/>
            </a:cxn>
          </a:cxnLst>
          <a:rect l="l" t="t" r="r" b="b"/>
          <a:pathLst>
            <a:path w="2392797" h="2068286">
              <a:moveTo>
                <a:pt x="0" y="0"/>
              </a:moveTo>
              <a:cubicBezTo>
                <a:pt x="1010708" y="303893"/>
                <a:pt x="2021416" y="607786"/>
                <a:pt x="2304142" y="952500"/>
              </a:cubicBezTo>
              <a:cubicBezTo>
                <a:pt x="2586868" y="1297214"/>
                <a:pt x="2141612" y="1682750"/>
                <a:pt x="1696357" y="206828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10</xdr:col>
      <xdr:colOff>716642</xdr:colOff>
      <xdr:row>146</xdr:row>
      <xdr:rowOff>145141</xdr:rowOff>
    </xdr:from>
    <xdr:to>
      <xdr:col>14</xdr:col>
      <xdr:colOff>119051</xdr:colOff>
      <xdr:row>160</xdr:row>
      <xdr:rowOff>90714</xdr:rowOff>
    </xdr:to>
    <xdr:sp macro="" textlink="">
      <xdr:nvSpPr>
        <xdr:cNvPr id="1271874" name="Forma libre: forma 1271873">
          <a:extLst>
            <a:ext uri="{FF2B5EF4-FFF2-40B4-BE49-F238E27FC236}">
              <a16:creationId xmlns:a16="http://schemas.microsoft.com/office/drawing/2014/main" id="{BC851D31-E52D-4BF0-A1F9-8281D5025F4E}"/>
            </a:ext>
          </a:extLst>
        </xdr:cNvPr>
        <xdr:cNvSpPr/>
      </xdr:nvSpPr>
      <xdr:spPr>
        <a:xfrm>
          <a:off x="7629071" y="31568570"/>
          <a:ext cx="2622766" cy="2249715"/>
        </a:xfrm>
        <a:custGeom>
          <a:avLst/>
          <a:gdLst>
            <a:gd name="connsiteX0" fmla="*/ 0 w 2622766"/>
            <a:gd name="connsiteY0" fmla="*/ 0 h 2068286"/>
            <a:gd name="connsiteX1" fmla="*/ 2530929 w 2622766"/>
            <a:gd name="connsiteY1" fmla="*/ 1070429 h 2068286"/>
            <a:gd name="connsiteX2" fmla="*/ 1823358 w 2622766"/>
            <a:gd name="connsiteY2" fmla="*/ 2068286 h 2068286"/>
          </a:gdLst>
          <a:ahLst/>
          <a:cxnLst>
            <a:cxn ang="0">
              <a:pos x="connsiteX0" y="connsiteY0"/>
            </a:cxn>
            <a:cxn ang="0">
              <a:pos x="connsiteX1" y="connsiteY1"/>
            </a:cxn>
            <a:cxn ang="0">
              <a:pos x="connsiteX2" y="connsiteY2"/>
            </a:cxn>
          </a:cxnLst>
          <a:rect l="l" t="t" r="r" b="b"/>
          <a:pathLst>
            <a:path w="2622766" h="2068286">
              <a:moveTo>
                <a:pt x="0" y="0"/>
              </a:moveTo>
              <a:cubicBezTo>
                <a:pt x="1113518" y="362857"/>
                <a:pt x="2227036" y="725715"/>
                <a:pt x="2530929" y="1070429"/>
              </a:cubicBezTo>
              <a:cubicBezTo>
                <a:pt x="2834822" y="1415143"/>
                <a:pt x="2329090" y="1741714"/>
                <a:pt x="1823358" y="206828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27</xdr:col>
      <xdr:colOff>680357</xdr:colOff>
      <xdr:row>39</xdr:row>
      <xdr:rowOff>90716</xdr:rowOff>
    </xdr:from>
    <xdr:to>
      <xdr:col>35</xdr:col>
      <xdr:colOff>699407</xdr:colOff>
      <xdr:row>60</xdr:row>
      <xdr:rowOff>21773</xdr:rowOff>
    </xdr:to>
    <xdr:pic>
      <xdr:nvPicPr>
        <xdr:cNvPr id="27" name="Imagen 26">
          <a:extLst>
            <a:ext uri="{FF2B5EF4-FFF2-40B4-BE49-F238E27FC236}">
              <a16:creationId xmlns:a16="http://schemas.microsoft.com/office/drawing/2014/main" id="{8D6F369F-48F3-4A99-9AD5-C864A360A3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472071" y="8744859"/>
          <a:ext cx="6405336" cy="369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154214</xdr:colOff>
      <xdr:row>0</xdr:row>
      <xdr:rowOff>172355</xdr:rowOff>
    </xdr:from>
    <xdr:to>
      <xdr:col>14</xdr:col>
      <xdr:colOff>661090</xdr:colOff>
      <xdr:row>4</xdr:row>
      <xdr:rowOff>290284</xdr:rowOff>
    </xdr:to>
    <xdr:pic>
      <xdr:nvPicPr>
        <xdr:cNvPr id="28" name="Imagen 27">
          <a:extLst>
            <a:ext uri="{FF2B5EF4-FFF2-40B4-BE49-F238E27FC236}">
              <a16:creationId xmlns:a16="http://schemas.microsoft.com/office/drawing/2014/main" id="{C89D5EE1-63D2-4F75-8458-91B77C87DF7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0357" y="172355"/>
          <a:ext cx="10249590" cy="1832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399143</xdr:colOff>
      <xdr:row>23</xdr:row>
      <xdr:rowOff>154214</xdr:rowOff>
    </xdr:from>
    <xdr:to>
      <xdr:col>10</xdr:col>
      <xdr:colOff>311631</xdr:colOff>
      <xdr:row>25</xdr:row>
      <xdr:rowOff>203467</xdr:rowOff>
    </xdr:to>
    <xdr:sp macro="" textlink="">
      <xdr:nvSpPr>
        <xdr:cNvPr id="29" name="Forma libre: forma 28">
          <a:extLst>
            <a:ext uri="{FF2B5EF4-FFF2-40B4-BE49-F238E27FC236}">
              <a16:creationId xmlns:a16="http://schemas.microsoft.com/office/drawing/2014/main" id="{EF9DC42C-31A6-4708-859A-8169AEF7F08E}"/>
            </a:ext>
          </a:extLst>
        </xdr:cNvPr>
        <xdr:cNvSpPr/>
      </xdr:nvSpPr>
      <xdr:spPr>
        <a:xfrm>
          <a:off x="3401786" y="5914571"/>
          <a:ext cx="3958345"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435428</xdr:colOff>
      <xdr:row>39</xdr:row>
      <xdr:rowOff>154215</xdr:rowOff>
    </xdr:from>
    <xdr:to>
      <xdr:col>10</xdr:col>
      <xdr:colOff>347916</xdr:colOff>
      <xdr:row>42</xdr:row>
      <xdr:rowOff>40182</xdr:rowOff>
    </xdr:to>
    <xdr:sp macro="" textlink="">
      <xdr:nvSpPr>
        <xdr:cNvPr id="32" name="Forma libre: forma 31">
          <a:extLst>
            <a:ext uri="{FF2B5EF4-FFF2-40B4-BE49-F238E27FC236}">
              <a16:creationId xmlns:a16="http://schemas.microsoft.com/office/drawing/2014/main" id="{C73D1FF5-A86F-4718-9328-03F0341896FD}"/>
            </a:ext>
          </a:extLst>
        </xdr:cNvPr>
        <xdr:cNvSpPr/>
      </xdr:nvSpPr>
      <xdr:spPr>
        <a:xfrm>
          <a:off x="3438071" y="9116786"/>
          <a:ext cx="3958345" cy="375825"/>
        </a:xfrm>
        <a:custGeom>
          <a:avLst/>
          <a:gdLst>
            <a:gd name="connsiteX0" fmla="*/ 3974353 w 3974353"/>
            <a:gd name="connsiteY0" fmla="*/ 0 h 377959"/>
            <a:gd name="connsiteX1" fmla="*/ 1733177 w 3974353"/>
            <a:gd name="connsiteY1" fmla="*/ 373529 h 377959"/>
            <a:gd name="connsiteX2" fmla="*/ 0 w 3974353"/>
            <a:gd name="connsiteY2" fmla="*/ 171823 h 377959"/>
          </a:gdLst>
          <a:ahLst/>
          <a:cxnLst>
            <a:cxn ang="0">
              <a:pos x="connsiteX0" y="connsiteY0"/>
            </a:cxn>
            <a:cxn ang="0">
              <a:pos x="connsiteX1" y="connsiteY1"/>
            </a:cxn>
            <a:cxn ang="0">
              <a:pos x="connsiteX2" y="connsiteY2"/>
            </a:cxn>
          </a:cxnLst>
          <a:rect l="l" t="t" r="r" b="b"/>
          <a:pathLst>
            <a:path w="3974353" h="377959">
              <a:moveTo>
                <a:pt x="3974353" y="0"/>
              </a:moveTo>
              <a:cubicBezTo>
                <a:pt x="3184961" y="172446"/>
                <a:pt x="2395569" y="344892"/>
                <a:pt x="1733177" y="373529"/>
              </a:cubicBezTo>
              <a:cubicBezTo>
                <a:pt x="1070785" y="402166"/>
                <a:pt x="535392" y="286994"/>
                <a:pt x="0" y="171823"/>
              </a:cubicBezTo>
            </a:path>
          </a:pathLst>
        </a:cu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598715</xdr:colOff>
      <xdr:row>21</xdr:row>
      <xdr:rowOff>81643</xdr:rowOff>
    </xdr:from>
    <xdr:to>
      <xdr:col>10</xdr:col>
      <xdr:colOff>268407</xdr:colOff>
      <xdr:row>22</xdr:row>
      <xdr:rowOff>117929</xdr:rowOff>
    </xdr:to>
    <xdr:cxnSp macro="">
      <xdr:nvCxnSpPr>
        <xdr:cNvPr id="33" name="Conector recto de flecha 32">
          <a:extLst>
            <a:ext uri="{FF2B5EF4-FFF2-40B4-BE49-F238E27FC236}">
              <a16:creationId xmlns:a16="http://schemas.microsoft.com/office/drawing/2014/main" id="{6CF7D852-2976-4A7A-AA60-82958CBFC8F0}"/>
            </a:ext>
          </a:extLst>
        </xdr:cNvPr>
        <xdr:cNvCxnSpPr/>
      </xdr:nvCxnSpPr>
      <xdr:spPr>
        <a:xfrm flipH="1">
          <a:off x="6848929" y="5551714"/>
          <a:ext cx="467978" cy="199572"/>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625929</xdr:colOff>
      <xdr:row>36</xdr:row>
      <xdr:rowOff>81644</xdr:rowOff>
    </xdr:from>
    <xdr:to>
      <xdr:col>10</xdr:col>
      <xdr:colOff>359121</xdr:colOff>
      <xdr:row>39</xdr:row>
      <xdr:rowOff>54429</xdr:rowOff>
    </xdr:to>
    <xdr:cxnSp macro="">
      <xdr:nvCxnSpPr>
        <xdr:cNvPr id="34" name="Conector recto de flecha 33">
          <a:extLst>
            <a:ext uri="{FF2B5EF4-FFF2-40B4-BE49-F238E27FC236}">
              <a16:creationId xmlns:a16="http://schemas.microsoft.com/office/drawing/2014/main" id="{2FA162C2-75B9-4FFC-9BE5-7E5248E3892F}"/>
            </a:ext>
          </a:extLst>
        </xdr:cNvPr>
        <xdr:cNvCxnSpPr/>
      </xdr:nvCxnSpPr>
      <xdr:spPr>
        <a:xfrm flipH="1">
          <a:off x="6876143" y="8636001"/>
          <a:ext cx="531478" cy="380999"/>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72"/>
  <sheetViews>
    <sheetView tabSelected="1" zoomScale="70" zoomScaleNormal="70" workbookViewId="0"/>
  </sheetViews>
  <sheetFormatPr baseColWidth="10" defaultColWidth="11.453125" defaultRowHeight="13" x14ac:dyDescent="0.3"/>
  <cols>
    <col min="1" max="1" width="7.453125" style="1" customWidth="1"/>
    <col min="2" max="2" width="5.54296875" style="1" customWidth="1"/>
    <col min="3" max="3" width="8.08984375" style="1" customWidth="1"/>
    <col min="4" max="4" width="9.54296875" style="1" customWidth="1"/>
    <col min="5" max="5" width="12.54296875" style="1" customWidth="1"/>
    <col min="6" max="6" width="9.26953125" style="1" customWidth="1"/>
    <col min="7" max="7" width="10.54296875" style="1" customWidth="1"/>
    <col min="8" max="8" width="13" style="1" customWidth="1"/>
    <col min="9" max="9" width="13.26953125" style="1" customWidth="1"/>
    <col min="10" max="10" width="12.7265625" style="1" customWidth="1"/>
    <col min="11" max="11" width="13.453125" style="1" customWidth="1"/>
    <col min="12" max="12" width="14.36328125" style="1" customWidth="1"/>
    <col min="13" max="13" width="12.54296875" style="1" customWidth="1"/>
    <col min="14" max="14" width="11.453125" style="1"/>
    <col min="15" max="15" width="13.1796875" style="1" customWidth="1"/>
    <col min="16" max="16" width="12.90625" style="1" customWidth="1"/>
    <col min="17" max="17" width="13.6328125" style="1" customWidth="1"/>
    <col min="18" max="18" width="10.54296875" style="2" customWidth="1"/>
    <col min="19" max="19" width="13.36328125" style="2" customWidth="1"/>
    <col min="20" max="20" width="11.26953125" style="2" customWidth="1"/>
    <col min="21" max="21" width="10.1796875" style="2" customWidth="1"/>
    <col min="22" max="22" width="13" style="2" customWidth="1"/>
    <col min="23" max="23" width="12.81640625" style="2" customWidth="1"/>
    <col min="24" max="24" width="11.81640625" style="2" customWidth="1"/>
    <col min="25" max="25" width="12.1796875" style="2" customWidth="1"/>
    <col min="26" max="26" width="11.453125" style="2"/>
    <col min="27" max="44" width="11.453125" style="1"/>
    <col min="45" max="45" width="9.08984375" style="1" hidden="1" customWidth="1"/>
    <col min="46" max="46" width="6.6328125" style="1" hidden="1" customWidth="1"/>
    <col min="47" max="16384" width="11.453125" style="1"/>
  </cols>
  <sheetData>
    <row r="1" spans="1:46" ht="18.75" customHeight="1" x14ac:dyDescent="0.3">
      <c r="C1" s="35" t="s">
        <v>10</v>
      </c>
    </row>
    <row r="2" spans="1:46" ht="27.75" customHeight="1" x14ac:dyDescent="0.3">
      <c r="C2" s="230" t="s">
        <v>17</v>
      </c>
      <c r="D2" s="231"/>
      <c r="E2" s="231"/>
      <c r="F2" s="231"/>
      <c r="G2" s="231"/>
      <c r="H2" s="231"/>
      <c r="I2" s="231"/>
      <c r="J2" s="231"/>
      <c r="K2" s="231"/>
      <c r="L2" s="231"/>
      <c r="M2" s="231"/>
      <c r="N2" s="232"/>
    </row>
    <row r="3" spans="1:46" ht="54" customHeight="1" x14ac:dyDescent="0.3">
      <c r="C3" s="230" t="s">
        <v>13</v>
      </c>
      <c r="D3" s="231"/>
      <c r="E3" s="231"/>
      <c r="F3" s="231"/>
      <c r="G3" s="231"/>
      <c r="H3" s="231"/>
      <c r="I3" s="231"/>
      <c r="J3" s="231"/>
      <c r="K3" s="231"/>
      <c r="L3" s="231"/>
      <c r="M3" s="231"/>
      <c r="N3" s="232"/>
    </row>
    <row r="4" spans="1:46" ht="34.5" customHeight="1" x14ac:dyDescent="0.3">
      <c r="C4" s="230" t="s">
        <v>26</v>
      </c>
      <c r="D4" s="231"/>
      <c r="E4" s="231"/>
      <c r="F4" s="231"/>
      <c r="G4" s="231"/>
      <c r="H4" s="231"/>
      <c r="I4" s="231"/>
      <c r="J4" s="231"/>
      <c r="K4" s="231"/>
      <c r="L4" s="231"/>
      <c r="M4" s="231"/>
      <c r="N4" s="232"/>
    </row>
    <row r="5" spans="1:46" ht="29.25" customHeight="1" x14ac:dyDescent="0.3">
      <c r="C5" s="230" t="s">
        <v>14</v>
      </c>
      <c r="D5" s="231"/>
      <c r="E5" s="231"/>
      <c r="F5" s="231"/>
      <c r="G5" s="231"/>
      <c r="H5" s="231"/>
      <c r="I5" s="231"/>
      <c r="J5" s="231"/>
      <c r="K5" s="231"/>
      <c r="L5" s="231"/>
      <c r="M5" s="231"/>
      <c r="N5" s="232"/>
    </row>
    <row r="6" spans="1:46" x14ac:dyDescent="0.3">
      <c r="B6" s="3"/>
      <c r="F6" s="4"/>
    </row>
    <row r="7" spans="1:46" ht="14.5" x14ac:dyDescent="0.35">
      <c r="A7" s="103" t="s">
        <v>58</v>
      </c>
      <c r="F7" s="4"/>
      <c r="N7" s="30"/>
      <c r="O7" s="2"/>
      <c r="P7" s="2"/>
      <c r="Q7" s="2"/>
    </row>
    <row r="8" spans="1:46" x14ac:dyDescent="0.3">
      <c r="A8" s="32" t="s">
        <v>52</v>
      </c>
      <c r="F8" s="4"/>
      <c r="N8" s="30"/>
      <c r="O8" s="2"/>
      <c r="P8" s="2"/>
      <c r="Q8" s="2"/>
      <c r="Y8" s="1"/>
      <c r="Z8" s="1"/>
    </row>
    <row r="9" spans="1:46" x14ac:dyDescent="0.3">
      <c r="A9" s="3" t="s">
        <v>73</v>
      </c>
      <c r="C9" s="32"/>
      <c r="F9" s="4"/>
      <c r="N9" s="30"/>
      <c r="O9" s="2"/>
      <c r="P9" s="2"/>
      <c r="Q9" s="2"/>
      <c r="Y9" s="1"/>
      <c r="Z9" s="1"/>
    </row>
    <row r="10" spans="1:46" ht="24.5" customHeight="1" x14ac:dyDescent="0.3">
      <c r="C10" s="3" t="s">
        <v>72</v>
      </c>
      <c r="E10" s="7"/>
      <c r="F10" s="4"/>
      <c r="T10" s="5"/>
      <c r="U10" s="5"/>
      <c r="V10" s="6"/>
      <c r="Y10" s="3" t="s">
        <v>64</v>
      </c>
      <c r="Z10" s="3"/>
      <c r="AA10" s="3"/>
      <c r="AB10" s="3"/>
      <c r="AC10" s="3"/>
      <c r="AD10" s="3"/>
      <c r="AE10" s="3" t="s">
        <v>62</v>
      </c>
      <c r="AF10" s="3"/>
      <c r="AG10" s="3"/>
      <c r="AH10" s="3"/>
      <c r="AI10" s="3"/>
      <c r="AJ10" s="3"/>
      <c r="AK10" s="3" t="s">
        <v>63</v>
      </c>
      <c r="AL10" s="3"/>
      <c r="AM10" s="3"/>
      <c r="AQ10" s="143" t="s">
        <v>65</v>
      </c>
      <c r="AR10" s="145" t="s">
        <v>66</v>
      </c>
      <c r="AS10" s="145" t="s">
        <v>67</v>
      </c>
      <c r="AT10" s="145" t="s">
        <v>68</v>
      </c>
    </row>
    <row r="11" spans="1:46" ht="59.25" customHeight="1" x14ac:dyDescent="0.3">
      <c r="A11" s="77" t="s">
        <v>100</v>
      </c>
      <c r="B11" s="77" t="s">
        <v>59</v>
      </c>
      <c r="C11" s="8" t="s">
        <v>34</v>
      </c>
      <c r="D11" s="8" t="s">
        <v>33</v>
      </c>
      <c r="E11" s="8" t="s">
        <v>18</v>
      </c>
      <c r="F11" s="8" t="s">
        <v>19</v>
      </c>
      <c r="G11" s="27" t="s">
        <v>21</v>
      </c>
      <c r="H11" s="27" t="s">
        <v>20</v>
      </c>
      <c r="I11" s="9" t="s">
        <v>12</v>
      </c>
      <c r="J11" s="9" t="s">
        <v>0</v>
      </c>
      <c r="K11" s="171" t="s">
        <v>77</v>
      </c>
      <c r="L11" s="206" t="s">
        <v>88</v>
      </c>
      <c r="M11" s="206" t="s">
        <v>89</v>
      </c>
      <c r="N11" s="206" t="s">
        <v>90</v>
      </c>
      <c r="O11" s="206" t="s">
        <v>91</v>
      </c>
      <c r="P11" s="206" t="s">
        <v>92</v>
      </c>
      <c r="Q11" s="154" t="s">
        <v>93</v>
      </c>
      <c r="R11" s="154" t="s">
        <v>94</v>
      </c>
      <c r="S11" s="207" t="s">
        <v>95</v>
      </c>
      <c r="T11" s="207" t="s">
        <v>96</v>
      </c>
      <c r="U11" s="208" t="s">
        <v>97</v>
      </c>
      <c r="V11" s="153" t="s">
        <v>98</v>
      </c>
      <c r="W11" s="153" t="s">
        <v>99</v>
      </c>
      <c r="Y11" s="8" t="s">
        <v>33</v>
      </c>
      <c r="Z11" s="154" t="s">
        <v>28</v>
      </c>
      <c r="AA11" s="154" t="s">
        <v>29</v>
      </c>
      <c r="AB11" s="154" t="s">
        <v>30</v>
      </c>
      <c r="AC11" s="155" t="s">
        <v>31</v>
      </c>
      <c r="AD11" s="69"/>
      <c r="AE11" s="152" t="s">
        <v>33</v>
      </c>
      <c r="AF11" s="154" t="s">
        <v>28</v>
      </c>
      <c r="AG11" s="154" t="s">
        <v>29</v>
      </c>
      <c r="AH11" s="154" t="s">
        <v>30</v>
      </c>
      <c r="AI11" s="185" t="s">
        <v>31</v>
      </c>
      <c r="AJ11" s="186"/>
      <c r="AK11" s="187" t="s">
        <v>33</v>
      </c>
      <c r="AL11" s="185" t="s">
        <v>28</v>
      </c>
      <c r="AM11" s="185" t="s">
        <v>29</v>
      </c>
      <c r="AN11" s="185" t="s">
        <v>30</v>
      </c>
      <c r="AO11" s="185" t="s">
        <v>31</v>
      </c>
      <c r="AP11" s="69"/>
      <c r="AQ11" s="8" t="s">
        <v>33</v>
      </c>
      <c r="AR11" s="181" t="s">
        <v>32</v>
      </c>
      <c r="AS11" s="182" t="s">
        <v>32</v>
      </c>
      <c r="AT11" s="182" t="s">
        <v>32</v>
      </c>
    </row>
    <row r="12" spans="1:46" x14ac:dyDescent="0.3">
      <c r="A12" s="133">
        <v>0</v>
      </c>
      <c r="B12" s="33">
        <f>F12</f>
        <v>0</v>
      </c>
      <c r="D12" s="8">
        <v>0</v>
      </c>
      <c r="E12" s="8">
        <v>182</v>
      </c>
      <c r="F12" s="8">
        <v>0</v>
      </c>
      <c r="G12" s="64">
        <v>0</v>
      </c>
      <c r="H12" s="65">
        <f>E13</f>
        <v>182</v>
      </c>
      <c r="I12" s="26">
        <f>F12/E12</f>
        <v>0</v>
      </c>
      <c r="J12" s="28">
        <f>1-I12</f>
        <v>1</v>
      </c>
      <c r="K12" s="172">
        <f>J12</f>
        <v>1</v>
      </c>
      <c r="L12" s="209">
        <f>(LN(K12))^2</f>
        <v>0</v>
      </c>
      <c r="M12" s="210">
        <f>E12-H12</f>
        <v>0</v>
      </c>
      <c r="N12" s="210">
        <f>E12*H12</f>
        <v>33124</v>
      </c>
      <c r="O12" s="211">
        <f>M12/N12</f>
        <v>0</v>
      </c>
      <c r="P12" s="211">
        <f>O12</f>
        <v>0</v>
      </c>
      <c r="Q12" s="165">
        <v>0</v>
      </c>
      <c r="R12" s="212">
        <f>-NORMSINV(2.5/100)</f>
        <v>1.9599639845400538</v>
      </c>
      <c r="S12" s="209">
        <f>R12*Q12</f>
        <v>0</v>
      </c>
      <c r="T12" s="213">
        <f>EXP(S12)</f>
        <v>1</v>
      </c>
      <c r="U12" s="213">
        <f>EXP(-S12)</f>
        <v>1</v>
      </c>
      <c r="V12" s="157">
        <f>K12^T12</f>
        <v>1</v>
      </c>
      <c r="W12" s="157">
        <f>K12^U12</f>
        <v>1</v>
      </c>
      <c r="Y12" s="63"/>
      <c r="Z12" s="158"/>
      <c r="AA12" s="158"/>
      <c r="AB12" s="158"/>
      <c r="AC12" s="159"/>
      <c r="AD12" s="70"/>
      <c r="AE12" s="161"/>
      <c r="AF12" s="158"/>
      <c r="AG12" s="158"/>
      <c r="AH12" s="158"/>
      <c r="AI12" s="188"/>
      <c r="AJ12" s="189"/>
      <c r="AK12" s="190"/>
      <c r="AL12" s="188"/>
      <c r="AM12" s="188"/>
      <c r="AN12" s="188"/>
      <c r="AO12" s="188"/>
      <c r="AP12" s="70"/>
      <c r="AQ12" s="144"/>
      <c r="AR12" s="160"/>
      <c r="AS12" s="160"/>
      <c r="AT12" s="160"/>
    </row>
    <row r="13" spans="1:46" x14ac:dyDescent="0.3">
      <c r="A13" s="133">
        <v>0</v>
      </c>
      <c r="B13" s="15">
        <f>B12+F13</f>
        <v>12</v>
      </c>
      <c r="C13" s="57">
        <f>D12</f>
        <v>0</v>
      </c>
      <c r="D13" s="36">
        <v>3</v>
      </c>
      <c r="E13" s="11">
        <v>182</v>
      </c>
      <c r="F13" s="75">
        <f t="shared" ref="F13:F22" si="0">E13-H13-G13</f>
        <v>12</v>
      </c>
      <c r="G13" s="134">
        <f>A13-A12</f>
        <v>0</v>
      </c>
      <c r="H13" s="65">
        <f t="shared" ref="H13:H20" si="1">E14</f>
        <v>170</v>
      </c>
      <c r="I13" s="12">
        <f>F13/E13</f>
        <v>6.5934065934065936E-2</v>
      </c>
      <c r="J13" s="28">
        <f>1-I13</f>
        <v>0.93406593406593408</v>
      </c>
      <c r="K13" s="173">
        <f>J13*K12</f>
        <v>0.93406593406593408</v>
      </c>
      <c r="L13" s="209">
        <f>(LN(K13))^2</f>
        <v>4.6523653716821177E-3</v>
      </c>
      <c r="M13" s="210">
        <f>E13-H13</f>
        <v>12</v>
      </c>
      <c r="N13" s="210">
        <f>E13*H13</f>
        <v>30940</v>
      </c>
      <c r="O13" s="211">
        <f>M13/N13</f>
        <v>3.8784744667097606E-4</v>
      </c>
      <c r="P13" s="211">
        <f>O13</f>
        <v>3.8784744667097606E-4</v>
      </c>
      <c r="Q13" s="165">
        <f>SQRT((1/L13)*P13)</f>
        <v>0.28873109710751677</v>
      </c>
      <c r="R13" s="212">
        <f>-NORMSINV(2.5/100)</f>
        <v>1.9599639845400538</v>
      </c>
      <c r="S13" s="209">
        <f>R13*Q13</f>
        <v>0.56590255154746982</v>
      </c>
      <c r="T13" s="213">
        <f t="shared" ref="T13:T14" si="2">EXP(S13)</f>
        <v>1.7610364918789103</v>
      </c>
      <c r="U13" s="213">
        <f>EXP(-S13)</f>
        <v>0.56784740385082288</v>
      </c>
      <c r="V13" s="163">
        <f>K13^T13</f>
        <v>0.8868164803521551</v>
      </c>
      <c r="W13" s="163">
        <f>K13^U13</f>
        <v>0.96200861053271947</v>
      </c>
      <c r="X13" s="14"/>
      <c r="Y13" s="13">
        <f t="shared" ref="Y13:Y22" si="3">D13</f>
        <v>3</v>
      </c>
      <c r="Z13" s="164">
        <f>K13*(D13-D12)</f>
        <v>2.802197802197802</v>
      </c>
      <c r="AA13" s="164">
        <f>(K12-K13)*(D13-D12)/2</f>
        <v>9.8901098901098883E-2</v>
      </c>
      <c r="AB13" s="165">
        <f>SUM(Z13:AA13)</f>
        <v>2.901098901098901</v>
      </c>
      <c r="AC13" s="166">
        <f>AB13</f>
        <v>2.901098901098901</v>
      </c>
      <c r="AD13" s="71"/>
      <c r="AE13" s="156">
        <f>D13</f>
        <v>3</v>
      </c>
      <c r="AF13" s="164">
        <f>V13*(D13-D12)</f>
        <v>2.6604494410564654</v>
      </c>
      <c r="AG13" s="164">
        <f>(V12-V13)*(D13-D12)/2</f>
        <v>0.16977527947176735</v>
      </c>
      <c r="AH13" s="165">
        <f>SUM(AF13:AG13)</f>
        <v>2.8302247205282329</v>
      </c>
      <c r="AI13" s="191">
        <f>AH13</f>
        <v>2.8302247205282329</v>
      </c>
      <c r="AJ13" s="192"/>
      <c r="AK13" s="193">
        <f>D13</f>
        <v>3</v>
      </c>
      <c r="AL13" s="194">
        <f>W13*(D13-D12)</f>
        <v>2.8860258315981584</v>
      </c>
      <c r="AM13" s="194">
        <f>(W12-W13)*(D13-D12)/2</f>
        <v>5.6987084200920801E-2</v>
      </c>
      <c r="AN13" s="195">
        <f>SUM(AL13:AM13)</f>
        <v>2.9430129157990792</v>
      </c>
      <c r="AO13" s="191">
        <f>AN13</f>
        <v>2.9430129157990792</v>
      </c>
      <c r="AP13" s="71"/>
      <c r="AQ13" s="13">
        <f>D13</f>
        <v>3</v>
      </c>
      <c r="AR13" s="183">
        <f t="shared" ref="AR13:AR21" si="4">AC13-AC29</f>
        <v>-6.0439560439560225E-2</v>
      </c>
      <c r="AS13" s="184">
        <f t="shared" ref="AS13:AS21" si="5">AO13-AI29</f>
        <v>0.13525478082383113</v>
      </c>
      <c r="AT13" s="184">
        <f t="shared" ref="AT13:AT21" si="6">AI13-AO29</f>
        <v>-0.1624140136093426</v>
      </c>
    </row>
    <row r="14" spans="1:46" x14ac:dyDescent="0.3">
      <c r="A14" s="133">
        <v>2</v>
      </c>
      <c r="B14" s="15">
        <f t="shared" ref="B14:B22" si="7">B13+F14</f>
        <v>110</v>
      </c>
      <c r="C14" s="57">
        <f t="shared" ref="C14:C22" si="8">D13</f>
        <v>3</v>
      </c>
      <c r="D14" s="36">
        <v>6</v>
      </c>
      <c r="E14" s="11">
        <v>170</v>
      </c>
      <c r="F14" s="75">
        <f t="shared" si="0"/>
        <v>98</v>
      </c>
      <c r="G14" s="134">
        <f t="shared" ref="G14:G22" si="9">A14-A13</f>
        <v>2</v>
      </c>
      <c r="H14" s="65">
        <f t="shared" si="1"/>
        <v>70</v>
      </c>
      <c r="I14" s="12">
        <f t="shared" ref="I14:I22" si="10">F14/E14</f>
        <v>0.57647058823529407</v>
      </c>
      <c r="J14" s="28">
        <f t="shared" ref="J14:J22" si="11">1-I14</f>
        <v>0.42352941176470593</v>
      </c>
      <c r="K14" s="173">
        <f>J14*K13</f>
        <v>0.39560439560439564</v>
      </c>
      <c r="L14" s="209">
        <f t="shared" ref="L14" si="12">(LN(K14))^2</f>
        <v>0.8599605291712159</v>
      </c>
      <c r="M14" s="210">
        <f t="shared" ref="M14" si="13">E14-H14</f>
        <v>100</v>
      </c>
      <c r="N14" s="210">
        <f t="shared" ref="N14" si="14">E14*H14</f>
        <v>11900</v>
      </c>
      <c r="O14" s="211">
        <f t="shared" ref="O14" si="15">M14/N14</f>
        <v>8.4033613445378148E-3</v>
      </c>
      <c r="P14" s="211">
        <f>P13+O14</f>
        <v>8.7912087912087912E-3</v>
      </c>
      <c r="Q14" s="165">
        <f>SQRT((1/L14)*P14)</f>
        <v>0.10110788788608005</v>
      </c>
      <c r="R14" s="212">
        <f t="shared" ref="R14" si="16">-NORMSINV(2.5/100)</f>
        <v>1.9599639845400538</v>
      </c>
      <c r="S14" s="209">
        <f t="shared" ref="S14" si="17">R14*Q14</f>
        <v>0.1981678188096305</v>
      </c>
      <c r="T14" s="213">
        <f t="shared" si="2"/>
        <v>1.2191669758054307</v>
      </c>
      <c r="U14" s="213">
        <f>EXP(-S14)</f>
        <v>0.82023219119707524</v>
      </c>
      <c r="V14" s="163">
        <f t="shared" ref="V14:V22" si="18">K14^T14</f>
        <v>0.32284498424309249</v>
      </c>
      <c r="W14" s="163">
        <f>K14^U14</f>
        <v>0.46736974652816005</v>
      </c>
      <c r="Y14" s="13">
        <f t="shared" si="3"/>
        <v>6</v>
      </c>
      <c r="Z14" s="164">
        <f t="shared" ref="Z14:Z22" si="19">K14*(D14-D13)</f>
        <v>1.186813186813187</v>
      </c>
      <c r="AA14" s="164">
        <f t="shared" ref="AA14:AA22" si="20">(K13-K14)*(D14-D13)/2</f>
        <v>0.80769230769230771</v>
      </c>
      <c r="AB14" s="165">
        <f t="shared" ref="AB14:AB22" si="21">SUM(Z14:AA14)</f>
        <v>1.9945054945054947</v>
      </c>
      <c r="AC14" s="166">
        <f>AB14+AC13</f>
        <v>4.895604395604396</v>
      </c>
      <c r="AE14" s="156">
        <f t="shared" ref="AE14:AE22" si="22">D14</f>
        <v>6</v>
      </c>
      <c r="AF14" s="164">
        <f t="shared" ref="AF14:AF22" si="23">V14*(D14-D13)</f>
        <v>0.96853495272927748</v>
      </c>
      <c r="AG14" s="164">
        <f t="shared" ref="AG14:AG22" si="24">(V13-V14)*(D14-D13)/2</f>
        <v>0.84595724416359386</v>
      </c>
      <c r="AH14" s="165">
        <f t="shared" ref="AH14:AH22" si="25">SUM(AF14:AG14)</f>
        <v>1.8144921968928713</v>
      </c>
      <c r="AI14" s="191">
        <f>AH14+AI13</f>
        <v>4.6447169174211043</v>
      </c>
      <c r="AJ14" s="196"/>
      <c r="AK14" s="193">
        <f t="shared" ref="AK14:AK22" si="26">D14</f>
        <v>6</v>
      </c>
      <c r="AL14" s="194">
        <f t="shared" ref="AL14:AL22" si="27">W14*(D14-D13)</f>
        <v>1.4021092395844801</v>
      </c>
      <c r="AM14" s="194">
        <f t="shared" ref="AM14:AM22" si="28">(W13-W14)*(D14-D13)/2</f>
        <v>0.74195829600683916</v>
      </c>
      <c r="AN14" s="195">
        <f t="shared" ref="AN14:AN22" si="29">SUM(AL14:AM14)</f>
        <v>2.1440675355913195</v>
      </c>
      <c r="AO14" s="191">
        <f>AN14+AO13</f>
        <v>5.0870804513903991</v>
      </c>
      <c r="AP14" s="71"/>
      <c r="AQ14" s="13">
        <f t="shared" ref="AQ14:AQ22" si="30">D14</f>
        <v>6</v>
      </c>
      <c r="AR14" s="183">
        <f t="shared" si="4"/>
        <v>-6.1690034103826008E-2</v>
      </c>
      <c r="AS14" s="184">
        <f t="shared" si="5"/>
        <v>0.55789585184818247</v>
      </c>
      <c r="AT14" s="184">
        <f t="shared" si="6"/>
        <v>-0.49630401985745554</v>
      </c>
    </row>
    <row r="15" spans="1:46" x14ac:dyDescent="0.3">
      <c r="A15" s="133">
        <v>4</v>
      </c>
      <c r="B15" s="15">
        <f t="shared" si="7"/>
        <v>133</v>
      </c>
      <c r="C15" s="57">
        <f t="shared" si="8"/>
        <v>6</v>
      </c>
      <c r="D15" s="36">
        <v>9</v>
      </c>
      <c r="E15" s="11">
        <v>70</v>
      </c>
      <c r="F15" s="75">
        <f t="shared" si="0"/>
        <v>23</v>
      </c>
      <c r="G15" s="134">
        <f t="shared" si="9"/>
        <v>2</v>
      </c>
      <c r="H15" s="65">
        <f t="shared" si="1"/>
        <v>45</v>
      </c>
      <c r="I15" s="12">
        <f t="shared" si="10"/>
        <v>0.32857142857142857</v>
      </c>
      <c r="J15" s="28">
        <f t="shared" si="11"/>
        <v>0.67142857142857149</v>
      </c>
      <c r="K15" s="173">
        <f t="shared" ref="K15:K22" si="31">J15*K14</f>
        <v>0.26562009419152283</v>
      </c>
      <c r="L15" s="209">
        <f t="shared" ref="L14:L22" si="32">(LN(K15))^2</f>
        <v>1.7574492258909087</v>
      </c>
      <c r="M15" s="210">
        <f t="shared" ref="M14:M22" si="33">E15-H15</f>
        <v>25</v>
      </c>
      <c r="N15" s="210">
        <f t="shared" ref="N14:N22" si="34">E15*H15</f>
        <v>3150</v>
      </c>
      <c r="O15" s="211">
        <f t="shared" ref="O14:O22" si="35">M15/N15</f>
        <v>7.9365079365079361E-3</v>
      </c>
      <c r="P15" s="211">
        <f t="shared" ref="P15:P22" si="36">P14+O15</f>
        <v>1.6727716727716727E-2</v>
      </c>
      <c r="Q15" s="165">
        <f t="shared" ref="Q15:Q22" si="37">SQRT((1/L15)*P15)</f>
        <v>9.756115638197152E-2</v>
      </c>
      <c r="R15" s="212">
        <f t="shared" ref="R14:R22" si="38">-NORMSINV(2.5/100)</f>
        <v>1.9599639845400538</v>
      </c>
      <c r="S15" s="209">
        <f t="shared" ref="S14:S22" si="39">R15*Q15</f>
        <v>0.19121635279874422</v>
      </c>
      <c r="T15" s="213">
        <f t="shared" ref="T14:T22" si="40">EXP(S15)</f>
        <v>1.2107213667034828</v>
      </c>
      <c r="U15" s="213">
        <f t="shared" ref="U15:U22" si="41">EXP(-S15)</f>
        <v>0.82595387138724674</v>
      </c>
      <c r="V15" s="163">
        <f t="shared" si="18"/>
        <v>0.20088171243618244</v>
      </c>
      <c r="W15" s="163">
        <f t="shared" ref="W15:W22" si="42">K15^U15</f>
        <v>0.33455388942492398</v>
      </c>
      <c r="Y15" s="13">
        <f t="shared" si="3"/>
        <v>9</v>
      </c>
      <c r="Z15" s="164">
        <f t="shared" si="19"/>
        <v>0.79686028257456853</v>
      </c>
      <c r="AA15" s="164">
        <f t="shared" si="20"/>
        <v>0.19497645211930922</v>
      </c>
      <c r="AB15" s="165">
        <f t="shared" si="21"/>
        <v>0.99183673469387779</v>
      </c>
      <c r="AC15" s="166">
        <f t="shared" ref="AC15:AC22" si="43">AB15+AC14</f>
        <v>5.8874411302982734</v>
      </c>
      <c r="AE15" s="156">
        <f t="shared" si="22"/>
        <v>9</v>
      </c>
      <c r="AF15" s="164">
        <f t="shared" si="23"/>
        <v>0.6026451373085473</v>
      </c>
      <c r="AG15" s="164">
        <f t="shared" si="24"/>
        <v>0.18294490771036509</v>
      </c>
      <c r="AH15" s="165">
        <f t="shared" si="25"/>
        <v>0.78559004501891239</v>
      </c>
      <c r="AI15" s="191">
        <f t="shared" ref="AI15:AI22" si="44">AH15+AI14</f>
        <v>5.4303069624400164</v>
      </c>
      <c r="AJ15" s="196"/>
      <c r="AK15" s="193">
        <f t="shared" si="26"/>
        <v>9</v>
      </c>
      <c r="AL15" s="194">
        <f t="shared" si="27"/>
        <v>1.0036616682747719</v>
      </c>
      <c r="AM15" s="194">
        <f t="shared" si="28"/>
        <v>0.1992237856548541</v>
      </c>
      <c r="AN15" s="195">
        <f t="shared" si="29"/>
        <v>1.2028854539296261</v>
      </c>
      <c r="AO15" s="191">
        <f t="shared" ref="AO15:AO22" si="45">AN15+AO14</f>
        <v>6.2899659053200256</v>
      </c>
      <c r="AP15" s="71"/>
      <c r="AQ15" s="13">
        <f t="shared" si="30"/>
        <v>9</v>
      </c>
      <c r="AR15" s="183">
        <f t="shared" si="4"/>
        <v>0.19292654143885812</v>
      </c>
      <c r="AS15" s="184">
        <f t="shared" si="5"/>
        <v>1.2243586793576648</v>
      </c>
      <c r="AT15" s="184">
        <f t="shared" si="6"/>
        <v>-0.66988979243498381</v>
      </c>
    </row>
    <row r="16" spans="1:46" x14ac:dyDescent="0.3">
      <c r="A16" s="133">
        <v>4</v>
      </c>
      <c r="B16" s="15">
        <f t="shared" si="7"/>
        <v>138</v>
      </c>
      <c r="C16" s="57">
        <f t="shared" si="8"/>
        <v>9</v>
      </c>
      <c r="D16" s="36">
        <v>12</v>
      </c>
      <c r="E16" s="11">
        <v>45</v>
      </c>
      <c r="F16" s="75">
        <f t="shared" si="0"/>
        <v>5</v>
      </c>
      <c r="G16" s="134">
        <f t="shared" si="9"/>
        <v>0</v>
      </c>
      <c r="H16" s="65">
        <f t="shared" si="1"/>
        <v>40</v>
      </c>
      <c r="I16" s="12">
        <f t="shared" si="10"/>
        <v>0.1111111111111111</v>
      </c>
      <c r="J16" s="28">
        <f t="shared" si="11"/>
        <v>0.88888888888888884</v>
      </c>
      <c r="K16" s="173">
        <f t="shared" si="31"/>
        <v>0.23610675039246473</v>
      </c>
      <c r="L16" s="209">
        <f t="shared" si="32"/>
        <v>2.0836092324177993</v>
      </c>
      <c r="M16" s="210">
        <f t="shared" si="33"/>
        <v>5</v>
      </c>
      <c r="N16" s="210">
        <f t="shared" si="34"/>
        <v>1800</v>
      </c>
      <c r="O16" s="211">
        <f t="shared" si="35"/>
        <v>2.7777777777777779E-3</v>
      </c>
      <c r="P16" s="211">
        <f t="shared" si="36"/>
        <v>1.9505494505494506E-2</v>
      </c>
      <c r="Q16" s="165">
        <f t="shared" si="37"/>
        <v>9.6754315759773335E-2</v>
      </c>
      <c r="R16" s="212">
        <f t="shared" si="38"/>
        <v>1.9599639845400538</v>
      </c>
      <c r="S16" s="209">
        <f t="shared" si="39"/>
        <v>0.18963497423797188</v>
      </c>
      <c r="T16" s="213">
        <f t="shared" si="40"/>
        <v>1.2088082709540928</v>
      </c>
      <c r="U16" s="213">
        <f t="shared" si="41"/>
        <v>0.82726105043169185</v>
      </c>
      <c r="V16" s="163">
        <f t="shared" si="18"/>
        <v>0.17466595134340096</v>
      </c>
      <c r="W16" s="163">
        <f t="shared" si="42"/>
        <v>0.30296816723382369</v>
      </c>
      <c r="Y16" s="13">
        <f t="shared" si="3"/>
        <v>12</v>
      </c>
      <c r="Z16" s="164">
        <f t="shared" si="19"/>
        <v>0.70832025117739417</v>
      </c>
      <c r="AA16" s="164">
        <f t="shared" si="20"/>
        <v>4.4270015698587142E-2</v>
      </c>
      <c r="AB16" s="165">
        <f t="shared" si="21"/>
        <v>0.7525902668759813</v>
      </c>
      <c r="AC16" s="166">
        <f t="shared" si="43"/>
        <v>6.6400313971742548</v>
      </c>
      <c r="AE16" s="156">
        <f t="shared" si="22"/>
        <v>12</v>
      </c>
      <c r="AF16" s="164">
        <f t="shared" si="23"/>
        <v>0.52399785403020283</v>
      </c>
      <c r="AG16" s="164">
        <f t="shared" si="24"/>
        <v>3.9323641639172222E-2</v>
      </c>
      <c r="AH16" s="165">
        <f t="shared" si="25"/>
        <v>0.56332149566937506</v>
      </c>
      <c r="AI16" s="191">
        <f t="shared" si="44"/>
        <v>5.9936284581093915</v>
      </c>
      <c r="AJ16" s="196"/>
      <c r="AK16" s="193">
        <f t="shared" si="26"/>
        <v>12</v>
      </c>
      <c r="AL16" s="194">
        <f t="shared" si="27"/>
        <v>0.90890450170147108</v>
      </c>
      <c r="AM16" s="194">
        <f t="shared" si="28"/>
        <v>4.7378583286650428E-2</v>
      </c>
      <c r="AN16" s="195">
        <f t="shared" si="29"/>
        <v>0.95628308498812153</v>
      </c>
      <c r="AO16" s="191">
        <f t="shared" si="45"/>
        <v>7.2462489903081471</v>
      </c>
      <c r="AP16" s="71"/>
      <c r="AQ16" s="13">
        <f t="shared" si="30"/>
        <v>12</v>
      </c>
      <c r="AR16" s="183">
        <f t="shared" si="4"/>
        <v>0.62310083078324308</v>
      </c>
      <c r="AS16" s="184">
        <f t="shared" si="5"/>
        <v>1.9971842239416748</v>
      </c>
      <c r="AT16" s="184">
        <f t="shared" si="6"/>
        <v>-0.61366039595735167</v>
      </c>
    </row>
    <row r="17" spans="1:46" x14ac:dyDescent="0.3">
      <c r="A17" s="133">
        <v>4</v>
      </c>
      <c r="B17" s="15">
        <f t="shared" si="7"/>
        <v>143</v>
      </c>
      <c r="C17" s="57">
        <f t="shared" si="8"/>
        <v>12</v>
      </c>
      <c r="D17" s="36">
        <v>15</v>
      </c>
      <c r="E17" s="11">
        <v>40</v>
      </c>
      <c r="F17" s="75">
        <f t="shared" si="0"/>
        <v>5</v>
      </c>
      <c r="G17" s="134">
        <f t="shared" si="9"/>
        <v>0</v>
      </c>
      <c r="H17" s="65">
        <f t="shared" si="1"/>
        <v>35</v>
      </c>
      <c r="I17" s="12">
        <f t="shared" si="10"/>
        <v>0.125</v>
      </c>
      <c r="J17" s="28">
        <f t="shared" si="11"/>
        <v>0.875</v>
      </c>
      <c r="K17" s="173">
        <f t="shared" si="31"/>
        <v>0.20659340659340664</v>
      </c>
      <c r="L17" s="209">
        <f t="shared" si="32"/>
        <v>2.4869373160986563</v>
      </c>
      <c r="M17" s="210">
        <f t="shared" si="33"/>
        <v>5</v>
      </c>
      <c r="N17" s="210">
        <f t="shared" si="34"/>
        <v>1400</v>
      </c>
      <c r="O17" s="211">
        <f t="shared" si="35"/>
        <v>3.5714285714285713E-3</v>
      </c>
      <c r="P17" s="211">
        <f t="shared" si="36"/>
        <v>2.3076923076923078E-2</v>
      </c>
      <c r="Q17" s="165">
        <f t="shared" si="37"/>
        <v>9.632888463792981E-2</v>
      </c>
      <c r="R17" s="212">
        <f t="shared" si="38"/>
        <v>1.9599639845400538</v>
      </c>
      <c r="S17" s="209">
        <f t="shared" si="39"/>
        <v>0.1888011445612561</v>
      </c>
      <c r="T17" s="213">
        <f t="shared" si="40"/>
        <v>1.2078007508527671</v>
      </c>
      <c r="U17" s="213">
        <f t="shared" si="41"/>
        <v>0.82795113291157552</v>
      </c>
      <c r="V17" s="163">
        <f t="shared" si="18"/>
        <v>0.14886655644049046</v>
      </c>
      <c r="W17" s="163">
        <f t="shared" si="42"/>
        <v>0.27098789699236381</v>
      </c>
      <c r="Y17" s="13">
        <f t="shared" si="3"/>
        <v>15</v>
      </c>
      <c r="Z17" s="164">
        <f t="shared" si="19"/>
        <v>0.61978021978021991</v>
      </c>
      <c r="AA17" s="164">
        <f t="shared" si="20"/>
        <v>4.4270015698587142E-2</v>
      </c>
      <c r="AB17" s="165">
        <f t="shared" si="21"/>
        <v>0.66405023547880704</v>
      </c>
      <c r="AC17" s="166">
        <f t="shared" si="43"/>
        <v>7.3040816326530615</v>
      </c>
      <c r="AE17" s="156">
        <f t="shared" si="22"/>
        <v>15</v>
      </c>
      <c r="AF17" s="164">
        <f t="shared" si="23"/>
        <v>0.44659966932147138</v>
      </c>
      <c r="AG17" s="164">
        <f t="shared" si="24"/>
        <v>3.8699092354365749E-2</v>
      </c>
      <c r="AH17" s="165">
        <f t="shared" si="25"/>
        <v>0.48529876167583713</v>
      </c>
      <c r="AI17" s="191">
        <f t="shared" si="44"/>
        <v>6.4789272197852288</v>
      </c>
      <c r="AJ17" s="196"/>
      <c r="AK17" s="193">
        <f t="shared" si="26"/>
        <v>15</v>
      </c>
      <c r="AL17" s="194">
        <f t="shared" si="27"/>
        <v>0.81296369097709142</v>
      </c>
      <c r="AM17" s="194">
        <f t="shared" si="28"/>
        <v>4.7970405362189827E-2</v>
      </c>
      <c r="AN17" s="195">
        <f t="shared" si="29"/>
        <v>0.86093409633928131</v>
      </c>
      <c r="AO17" s="191">
        <f t="shared" si="45"/>
        <v>8.1071830866474279</v>
      </c>
      <c r="AP17" s="71"/>
      <c r="AQ17" s="13">
        <f t="shared" si="30"/>
        <v>15</v>
      </c>
      <c r="AR17" s="183">
        <f t="shared" si="4"/>
        <v>1.084148413742156</v>
      </c>
      <c r="AS17" s="184">
        <f t="shared" si="5"/>
        <v>2.7634835566058964</v>
      </c>
      <c r="AT17" s="184">
        <f t="shared" si="6"/>
        <v>-0.49818224993355464</v>
      </c>
    </row>
    <row r="18" spans="1:46" x14ac:dyDescent="0.3">
      <c r="A18" s="133">
        <v>6</v>
      </c>
      <c r="B18" s="15">
        <f t="shared" si="7"/>
        <v>149</v>
      </c>
      <c r="C18" s="57">
        <f t="shared" si="8"/>
        <v>15</v>
      </c>
      <c r="D18" s="36">
        <v>18</v>
      </c>
      <c r="E18" s="11">
        <v>35</v>
      </c>
      <c r="F18" s="75">
        <f t="shared" si="0"/>
        <v>6</v>
      </c>
      <c r="G18" s="134">
        <f t="shared" si="9"/>
        <v>2</v>
      </c>
      <c r="H18" s="65">
        <f t="shared" si="1"/>
        <v>27</v>
      </c>
      <c r="I18" s="12">
        <f t="shared" si="10"/>
        <v>0.17142857142857143</v>
      </c>
      <c r="J18" s="28">
        <f t="shared" si="11"/>
        <v>0.82857142857142851</v>
      </c>
      <c r="K18" s="173">
        <f t="shared" si="31"/>
        <v>0.17117739403453691</v>
      </c>
      <c r="L18" s="209">
        <f t="shared" si="32"/>
        <v>3.115418687699635</v>
      </c>
      <c r="M18" s="210">
        <f t="shared" si="33"/>
        <v>8</v>
      </c>
      <c r="N18" s="210">
        <f t="shared" si="34"/>
        <v>945</v>
      </c>
      <c r="O18" s="211">
        <f t="shared" si="35"/>
        <v>8.4656084656084662E-3</v>
      </c>
      <c r="P18" s="211">
        <f t="shared" si="36"/>
        <v>3.1542531542531546E-2</v>
      </c>
      <c r="Q18" s="165">
        <f t="shared" si="37"/>
        <v>0.10062133213171005</v>
      </c>
      <c r="R18" s="212">
        <f t="shared" si="38"/>
        <v>1.9599639845400538</v>
      </c>
      <c r="S18" s="209">
        <f t="shared" si="39"/>
        <v>0.19721418705459459</v>
      </c>
      <c r="T18" s="213">
        <f t="shared" si="40"/>
        <v>1.2180048936499019</v>
      </c>
      <c r="U18" s="213">
        <f t="shared" si="41"/>
        <v>0.82101476374481275</v>
      </c>
      <c r="V18" s="163">
        <f t="shared" si="18"/>
        <v>0.11650215980977198</v>
      </c>
      <c r="W18" s="163">
        <f t="shared" si="42"/>
        <v>0.23477301960911295</v>
      </c>
      <c r="Y18" s="13">
        <f t="shared" si="3"/>
        <v>18</v>
      </c>
      <c r="Z18" s="164">
        <f t="shared" si="19"/>
        <v>0.51353218210361073</v>
      </c>
      <c r="AA18" s="164">
        <f t="shared" si="20"/>
        <v>5.3124018838304587E-2</v>
      </c>
      <c r="AB18" s="165">
        <f t="shared" si="21"/>
        <v>0.56665620094191538</v>
      </c>
      <c r="AC18" s="166">
        <f t="shared" si="43"/>
        <v>7.8707378335949771</v>
      </c>
      <c r="AE18" s="156">
        <f t="shared" si="22"/>
        <v>18</v>
      </c>
      <c r="AF18" s="164">
        <f t="shared" si="23"/>
        <v>0.34950647942931595</v>
      </c>
      <c r="AG18" s="164">
        <f t="shared" si="24"/>
        <v>4.8546594946077722E-2</v>
      </c>
      <c r="AH18" s="165">
        <f t="shared" si="25"/>
        <v>0.39805307437539367</v>
      </c>
      <c r="AI18" s="191">
        <f t="shared" si="44"/>
        <v>6.8769802941606226</v>
      </c>
      <c r="AJ18" s="196"/>
      <c r="AK18" s="193">
        <f t="shared" si="26"/>
        <v>18</v>
      </c>
      <c r="AL18" s="194">
        <f t="shared" si="27"/>
        <v>0.70431905882733892</v>
      </c>
      <c r="AM18" s="194">
        <f t="shared" si="28"/>
        <v>5.4322316074876281E-2</v>
      </c>
      <c r="AN18" s="195">
        <f t="shared" si="29"/>
        <v>0.75864137490221517</v>
      </c>
      <c r="AO18" s="191">
        <f t="shared" si="45"/>
        <v>8.8658244615496429</v>
      </c>
      <c r="AP18" s="71"/>
      <c r="AQ18" s="13">
        <f t="shared" si="30"/>
        <v>18</v>
      </c>
      <c r="AR18" s="183">
        <f t="shared" si="4"/>
        <v>1.4836259596676884</v>
      </c>
      <c r="AS18" s="184">
        <f t="shared" si="5"/>
        <v>3.4542618913093674</v>
      </c>
      <c r="AT18" s="184">
        <f t="shared" si="6"/>
        <v>-0.43245090566481714</v>
      </c>
    </row>
    <row r="19" spans="1:46" x14ac:dyDescent="0.3">
      <c r="A19" s="133">
        <v>13</v>
      </c>
      <c r="B19" s="15">
        <f t="shared" si="7"/>
        <v>152</v>
      </c>
      <c r="C19" s="57">
        <f t="shared" si="8"/>
        <v>18</v>
      </c>
      <c r="D19" s="36">
        <v>21</v>
      </c>
      <c r="E19" s="11">
        <v>27</v>
      </c>
      <c r="F19" s="75">
        <f t="shared" si="0"/>
        <v>3</v>
      </c>
      <c r="G19" s="134">
        <f t="shared" si="9"/>
        <v>7</v>
      </c>
      <c r="H19" s="65">
        <f t="shared" si="1"/>
        <v>17</v>
      </c>
      <c r="I19" s="12">
        <f t="shared" si="10"/>
        <v>0.1111111111111111</v>
      </c>
      <c r="J19" s="28">
        <f t="shared" si="11"/>
        <v>0.88888888888888884</v>
      </c>
      <c r="K19" s="173">
        <f t="shared" si="31"/>
        <v>0.15215768358625503</v>
      </c>
      <c r="L19" s="209">
        <f t="shared" si="32"/>
        <v>3.5450785721376206</v>
      </c>
      <c r="M19" s="210">
        <f t="shared" si="33"/>
        <v>10</v>
      </c>
      <c r="N19" s="210">
        <f t="shared" si="34"/>
        <v>459</v>
      </c>
      <c r="O19" s="211">
        <f t="shared" si="35"/>
        <v>2.178649237472767E-2</v>
      </c>
      <c r="P19" s="211">
        <f t="shared" si="36"/>
        <v>5.3329023917259216E-2</v>
      </c>
      <c r="Q19" s="165">
        <f t="shared" si="37"/>
        <v>0.12265037625218303</v>
      </c>
      <c r="R19" s="212">
        <f t="shared" si="38"/>
        <v>1.9599639845400538</v>
      </c>
      <c r="S19" s="209">
        <f t="shared" si="39"/>
        <v>0.24039032014456543</v>
      </c>
      <c r="T19" s="213">
        <f t="shared" si="40"/>
        <v>1.2717454413234239</v>
      </c>
      <c r="U19" s="213">
        <f t="shared" si="41"/>
        <v>0.786320884279612</v>
      </c>
      <c r="V19" s="163">
        <f t="shared" si="18"/>
        <v>9.1219141326351921E-2</v>
      </c>
      <c r="W19" s="163">
        <f t="shared" si="42"/>
        <v>0.22752053850962764</v>
      </c>
      <c r="Y19" s="13">
        <f t="shared" si="3"/>
        <v>21</v>
      </c>
      <c r="Z19" s="164">
        <f t="shared" si="19"/>
        <v>0.4564730507587651</v>
      </c>
      <c r="AA19" s="164">
        <f t="shared" si="20"/>
        <v>2.8529565672422819E-2</v>
      </c>
      <c r="AB19" s="165">
        <f t="shared" si="21"/>
        <v>0.48500261643118792</v>
      </c>
      <c r="AC19" s="166">
        <f t="shared" si="43"/>
        <v>8.3557404500261647</v>
      </c>
      <c r="AE19" s="156">
        <f t="shared" si="22"/>
        <v>21</v>
      </c>
      <c r="AF19" s="164">
        <f t="shared" si="23"/>
        <v>0.27365742397905579</v>
      </c>
      <c r="AG19" s="164">
        <f t="shared" si="24"/>
        <v>3.7924527725130087E-2</v>
      </c>
      <c r="AH19" s="165">
        <f t="shared" si="25"/>
        <v>0.3115819517041859</v>
      </c>
      <c r="AI19" s="191">
        <f t="shared" si="44"/>
        <v>7.1885622458648086</v>
      </c>
      <c r="AJ19" s="196"/>
      <c r="AK19" s="193">
        <f t="shared" si="26"/>
        <v>21</v>
      </c>
      <c r="AL19" s="194">
        <f t="shared" si="27"/>
        <v>0.68256161552888295</v>
      </c>
      <c r="AM19" s="194">
        <f t="shared" si="28"/>
        <v>1.0878721649227971E-2</v>
      </c>
      <c r="AN19" s="195">
        <f t="shared" si="29"/>
        <v>0.69344033717811093</v>
      </c>
      <c r="AO19" s="191">
        <f t="shared" si="45"/>
        <v>9.559264798727753</v>
      </c>
      <c r="AP19" s="71"/>
      <c r="AQ19" s="13">
        <f t="shared" si="30"/>
        <v>21</v>
      </c>
      <c r="AR19" s="183">
        <f t="shared" si="4"/>
        <v>1.8153814756671913</v>
      </c>
      <c r="AS19" s="184">
        <f t="shared" si="5"/>
        <v>4.0914283892374685</v>
      </c>
      <c r="AT19" s="184">
        <f t="shared" si="6"/>
        <v>-0.44673611216943332</v>
      </c>
    </row>
    <row r="20" spans="1:46" x14ac:dyDescent="0.3">
      <c r="A20" s="133">
        <v>17</v>
      </c>
      <c r="B20" s="15">
        <f t="shared" si="7"/>
        <v>153</v>
      </c>
      <c r="C20" s="57">
        <f t="shared" si="8"/>
        <v>21</v>
      </c>
      <c r="D20" s="36">
        <v>24</v>
      </c>
      <c r="E20" s="11">
        <v>17</v>
      </c>
      <c r="F20" s="75">
        <f t="shared" si="0"/>
        <v>1</v>
      </c>
      <c r="G20" s="134">
        <f t="shared" si="9"/>
        <v>4</v>
      </c>
      <c r="H20" s="65">
        <f t="shared" si="1"/>
        <v>12</v>
      </c>
      <c r="I20" s="12">
        <f t="shared" si="10"/>
        <v>5.8823529411764705E-2</v>
      </c>
      <c r="J20" s="28">
        <f t="shared" si="11"/>
        <v>0.94117647058823528</v>
      </c>
      <c r="K20" s="173">
        <f t="shared" si="31"/>
        <v>0.14320723161059298</v>
      </c>
      <c r="L20" s="209">
        <f t="shared" si="32"/>
        <v>3.7770465886319355</v>
      </c>
      <c r="M20" s="210">
        <f t="shared" si="33"/>
        <v>5</v>
      </c>
      <c r="N20" s="210">
        <f t="shared" si="34"/>
        <v>204</v>
      </c>
      <c r="O20" s="211">
        <f t="shared" si="35"/>
        <v>2.4509803921568627E-2</v>
      </c>
      <c r="P20" s="211">
        <f t="shared" si="36"/>
        <v>7.783882783882784E-2</v>
      </c>
      <c r="Q20" s="165">
        <f t="shared" si="37"/>
        <v>0.14355620626984378</v>
      </c>
      <c r="R20" s="212">
        <f t="shared" si="38"/>
        <v>1.9599639845400538</v>
      </c>
      <c r="S20" s="209">
        <f t="shared" si="39"/>
        <v>0.28136499404609688</v>
      </c>
      <c r="T20" s="213">
        <f t="shared" si="40"/>
        <v>1.3249371098480471</v>
      </c>
      <c r="U20" s="213">
        <f t="shared" si="41"/>
        <v>0.75475280491968921</v>
      </c>
      <c r="V20" s="163">
        <f t="shared" si="18"/>
        <v>7.6156440871796821E-2</v>
      </c>
      <c r="W20" s="163">
        <f t="shared" si="42"/>
        <v>0.23065463068719702</v>
      </c>
      <c r="Y20" s="13">
        <f t="shared" si="3"/>
        <v>24</v>
      </c>
      <c r="Z20" s="164">
        <f t="shared" si="19"/>
        <v>0.42962169483177892</v>
      </c>
      <c r="AA20" s="164">
        <f t="shared" si="20"/>
        <v>1.3425677963493074E-2</v>
      </c>
      <c r="AB20" s="165">
        <f t="shared" si="21"/>
        <v>0.44304737279527201</v>
      </c>
      <c r="AC20" s="166">
        <f t="shared" si="43"/>
        <v>8.7987878228214367</v>
      </c>
      <c r="AE20" s="156">
        <f t="shared" si="22"/>
        <v>24</v>
      </c>
      <c r="AF20" s="164">
        <f t="shared" si="23"/>
        <v>0.22846932261539046</v>
      </c>
      <c r="AG20" s="164">
        <f t="shared" si="24"/>
        <v>2.259405068183265E-2</v>
      </c>
      <c r="AH20" s="165">
        <f t="shared" si="25"/>
        <v>0.25106337329722311</v>
      </c>
      <c r="AI20" s="191">
        <f t="shared" si="44"/>
        <v>7.4396256191620314</v>
      </c>
      <c r="AJ20" s="196"/>
      <c r="AK20" s="193">
        <f t="shared" si="26"/>
        <v>24</v>
      </c>
      <c r="AL20" s="194">
        <f t="shared" si="27"/>
        <v>0.69196389206159103</v>
      </c>
      <c r="AM20" s="194">
        <f t="shared" si="28"/>
        <v>-4.7011382663540713E-3</v>
      </c>
      <c r="AN20" s="195">
        <f t="shared" si="29"/>
        <v>0.68726275379523694</v>
      </c>
      <c r="AO20" s="191">
        <f t="shared" si="45"/>
        <v>10.24652755252299</v>
      </c>
      <c r="AP20" s="71"/>
      <c r="AQ20" s="13">
        <f t="shared" si="30"/>
        <v>24</v>
      </c>
      <c r="AR20" s="183">
        <f t="shared" si="4"/>
        <v>2.1191133026154771</v>
      </c>
      <c r="AS20" s="184">
        <f t="shared" si="5"/>
        <v>4.7340065047314299</v>
      </c>
      <c r="AT20" s="184">
        <f t="shared" si="6"/>
        <v>-0.51508532518315864</v>
      </c>
    </row>
    <row r="21" spans="1:46" x14ac:dyDescent="0.3">
      <c r="A21" s="133">
        <v>23</v>
      </c>
      <c r="B21" s="15">
        <f t="shared" si="7"/>
        <v>153</v>
      </c>
      <c r="C21" s="57">
        <f t="shared" si="8"/>
        <v>24</v>
      </c>
      <c r="D21" s="36">
        <v>27</v>
      </c>
      <c r="E21" s="11">
        <v>12</v>
      </c>
      <c r="F21" s="75">
        <f t="shared" si="0"/>
        <v>0</v>
      </c>
      <c r="G21" s="134">
        <f t="shared" si="9"/>
        <v>6</v>
      </c>
      <c r="H21" s="65">
        <f>E22</f>
        <v>6</v>
      </c>
      <c r="I21" s="12">
        <f t="shared" si="10"/>
        <v>0</v>
      </c>
      <c r="J21" s="28">
        <f t="shared" si="11"/>
        <v>1</v>
      </c>
      <c r="K21" s="173">
        <f t="shared" si="31"/>
        <v>0.14320723161059298</v>
      </c>
      <c r="L21" s="209">
        <f t="shared" si="32"/>
        <v>3.7770465886319355</v>
      </c>
      <c r="M21" s="210">
        <f t="shared" si="33"/>
        <v>6</v>
      </c>
      <c r="N21" s="210">
        <f t="shared" si="34"/>
        <v>72</v>
      </c>
      <c r="O21" s="211">
        <f t="shared" si="35"/>
        <v>8.3333333333333329E-2</v>
      </c>
      <c r="P21" s="211">
        <f t="shared" si="36"/>
        <v>0.16117216117216115</v>
      </c>
      <c r="Q21" s="165">
        <f t="shared" si="37"/>
        <v>0.20657075834037017</v>
      </c>
      <c r="R21" s="212">
        <f t="shared" si="38"/>
        <v>1.9599639845400538</v>
      </c>
      <c r="S21" s="209">
        <f t="shared" si="39"/>
        <v>0.40487124660625246</v>
      </c>
      <c r="T21" s="213">
        <f t="shared" si="40"/>
        <v>1.4991094721983931</v>
      </c>
      <c r="U21" s="213">
        <f t="shared" si="41"/>
        <v>0.66706269191504342</v>
      </c>
      <c r="V21" s="163">
        <f t="shared" si="18"/>
        <v>5.4287402285118767E-2</v>
      </c>
      <c r="W21" s="163">
        <f t="shared" si="42"/>
        <v>0.27351157288303235</v>
      </c>
      <c r="Y21" s="13">
        <f t="shared" si="3"/>
        <v>27</v>
      </c>
      <c r="Z21" s="164">
        <f t="shared" si="19"/>
        <v>0.42962169483177892</v>
      </c>
      <c r="AA21" s="164">
        <f t="shared" si="20"/>
        <v>0</v>
      </c>
      <c r="AB21" s="165">
        <f t="shared" si="21"/>
        <v>0.42962169483177892</v>
      </c>
      <c r="AC21" s="166">
        <f t="shared" si="43"/>
        <v>9.2284095176532155</v>
      </c>
      <c r="AE21" s="156">
        <f t="shared" si="22"/>
        <v>27</v>
      </c>
      <c r="AF21" s="164">
        <f t="shared" si="23"/>
        <v>0.1628622068553563</v>
      </c>
      <c r="AG21" s="164">
        <f t="shared" si="24"/>
        <v>3.2803557880017084E-2</v>
      </c>
      <c r="AH21" s="165">
        <f t="shared" si="25"/>
        <v>0.19566576473537339</v>
      </c>
      <c r="AI21" s="191">
        <f t="shared" si="44"/>
        <v>7.635291383897405</v>
      </c>
      <c r="AJ21" s="196"/>
      <c r="AK21" s="193">
        <f t="shared" si="26"/>
        <v>27</v>
      </c>
      <c r="AL21" s="194">
        <f t="shared" si="27"/>
        <v>0.82053471864909699</v>
      </c>
      <c r="AM21" s="194">
        <f t="shared" si="28"/>
        <v>-6.4285413293752994E-2</v>
      </c>
      <c r="AN21" s="195">
        <f t="shared" si="29"/>
        <v>0.75624930535534396</v>
      </c>
      <c r="AO21" s="191">
        <f t="shared" si="45"/>
        <v>11.002776857878333</v>
      </c>
      <c r="AP21" s="71"/>
      <c r="AQ21" s="13">
        <f t="shared" si="30"/>
        <v>27</v>
      </c>
      <c r="AR21" s="183">
        <f t="shared" si="4"/>
        <v>2.4094194516002698</v>
      </c>
      <c r="AS21" s="184" t="e">
        <f t="shared" si="5"/>
        <v>#DIV/0!</v>
      </c>
      <c r="AT21" s="184" t="e">
        <f t="shared" si="6"/>
        <v>#DIV/0!</v>
      </c>
    </row>
    <row r="22" spans="1:46" x14ac:dyDescent="0.3">
      <c r="A22" s="133">
        <v>29</v>
      </c>
      <c r="B22" s="15">
        <f t="shared" si="7"/>
        <v>153</v>
      </c>
      <c r="C22" s="57">
        <f t="shared" si="8"/>
        <v>27</v>
      </c>
      <c r="D22" s="36">
        <v>30</v>
      </c>
      <c r="E22" s="11">
        <v>6</v>
      </c>
      <c r="F22" s="75">
        <f t="shared" si="0"/>
        <v>0</v>
      </c>
      <c r="G22" s="134">
        <f t="shared" si="9"/>
        <v>6</v>
      </c>
      <c r="H22" s="76">
        <v>0</v>
      </c>
      <c r="I22" s="12">
        <f t="shared" si="10"/>
        <v>0</v>
      </c>
      <c r="J22" s="28">
        <f t="shared" si="11"/>
        <v>1</v>
      </c>
      <c r="K22" s="173">
        <f t="shared" si="31"/>
        <v>0.14320723161059298</v>
      </c>
      <c r="L22" s="209">
        <f t="shared" si="32"/>
        <v>3.7770465886319355</v>
      </c>
      <c r="M22" s="210">
        <f t="shared" si="33"/>
        <v>6</v>
      </c>
      <c r="N22" s="210">
        <f t="shared" si="34"/>
        <v>0</v>
      </c>
      <c r="O22" s="211" t="e">
        <f t="shared" si="35"/>
        <v>#DIV/0!</v>
      </c>
      <c r="P22" s="211" t="e">
        <f t="shared" si="36"/>
        <v>#DIV/0!</v>
      </c>
      <c r="Q22" s="165" t="e">
        <f t="shared" si="37"/>
        <v>#DIV/0!</v>
      </c>
      <c r="R22" s="212">
        <f t="shared" si="38"/>
        <v>1.9599639845400538</v>
      </c>
      <c r="S22" s="209" t="e">
        <f t="shared" si="39"/>
        <v>#DIV/0!</v>
      </c>
      <c r="T22" s="213" t="e">
        <f t="shared" si="40"/>
        <v>#DIV/0!</v>
      </c>
      <c r="U22" s="213" t="e">
        <f t="shared" si="41"/>
        <v>#DIV/0!</v>
      </c>
      <c r="V22" s="163" t="e">
        <f t="shared" si="18"/>
        <v>#DIV/0!</v>
      </c>
      <c r="W22" s="163" t="e">
        <f t="shared" si="42"/>
        <v>#DIV/0!</v>
      </c>
      <c r="Y22" s="13">
        <f t="shared" si="3"/>
        <v>30</v>
      </c>
      <c r="Z22" s="164">
        <f t="shared" si="19"/>
        <v>0.42962169483177892</v>
      </c>
      <c r="AA22" s="164">
        <f t="shared" si="20"/>
        <v>0</v>
      </c>
      <c r="AB22" s="165">
        <f t="shared" si="21"/>
        <v>0.42962169483177892</v>
      </c>
      <c r="AC22" s="166">
        <f t="shared" si="43"/>
        <v>9.6580312124849943</v>
      </c>
      <c r="AE22" s="156">
        <f t="shared" si="22"/>
        <v>30</v>
      </c>
      <c r="AF22" s="164" t="e">
        <f t="shared" si="23"/>
        <v>#DIV/0!</v>
      </c>
      <c r="AG22" s="164" t="e">
        <f t="shared" si="24"/>
        <v>#DIV/0!</v>
      </c>
      <c r="AH22" s="165" t="e">
        <f t="shared" si="25"/>
        <v>#DIV/0!</v>
      </c>
      <c r="AI22" s="191" t="e">
        <f t="shared" si="44"/>
        <v>#DIV/0!</v>
      </c>
      <c r="AJ22" s="196"/>
      <c r="AK22" s="193">
        <f t="shared" si="26"/>
        <v>30</v>
      </c>
      <c r="AL22" s="194" t="e">
        <f t="shared" si="27"/>
        <v>#DIV/0!</v>
      </c>
      <c r="AM22" s="194" t="e">
        <f t="shared" si="28"/>
        <v>#DIV/0!</v>
      </c>
      <c r="AN22" s="195" t="e">
        <f t="shared" si="29"/>
        <v>#DIV/0!</v>
      </c>
      <c r="AO22" s="191" t="e">
        <f t="shared" si="45"/>
        <v>#DIV/0!</v>
      </c>
      <c r="AP22" s="71"/>
      <c r="AQ22" s="13">
        <f t="shared" si="30"/>
        <v>30</v>
      </c>
      <c r="AR22" s="183" t="e">
        <f t="shared" ref="AR22" si="46">AC22-AC38</f>
        <v>#DIV/0!</v>
      </c>
      <c r="AS22" s="184" t="e">
        <f t="shared" ref="AS22" si="47">AO22-AI38</f>
        <v>#DIV/0!</v>
      </c>
      <c r="AT22" s="184" t="e">
        <f t="shared" ref="AT22" si="48">AI22-AO38</f>
        <v>#DIV/0!</v>
      </c>
    </row>
    <row r="23" spans="1:46" ht="5.25" customHeight="1" x14ac:dyDescent="0.3">
      <c r="D23" s="15"/>
      <c r="E23" s="15"/>
      <c r="F23" s="16"/>
      <c r="G23" s="16"/>
      <c r="H23" s="15"/>
      <c r="I23" s="17"/>
      <c r="J23" s="18"/>
      <c r="K23" s="174"/>
      <c r="L23" s="214"/>
      <c r="M23" s="215"/>
      <c r="N23" s="215"/>
      <c r="O23" s="215"/>
      <c r="P23" s="215"/>
      <c r="Q23" s="214"/>
      <c r="R23" s="205"/>
      <c r="S23" s="205"/>
      <c r="T23" s="205"/>
      <c r="U23" s="205"/>
      <c r="V23" s="179"/>
      <c r="W23" s="179"/>
      <c r="Z23" s="205"/>
      <c r="AA23" s="162"/>
      <c r="AB23" s="162"/>
      <c r="AC23" s="160"/>
      <c r="AE23" s="197"/>
      <c r="AF23" s="162"/>
      <c r="AG23" s="162"/>
      <c r="AH23" s="162"/>
      <c r="AI23" s="198"/>
      <c r="AJ23" s="196"/>
      <c r="AK23" s="196"/>
      <c r="AL23" s="198"/>
      <c r="AM23" s="198"/>
      <c r="AN23" s="198"/>
      <c r="AO23" s="198"/>
      <c r="AP23" s="34"/>
    </row>
    <row r="24" spans="1:46" x14ac:dyDescent="0.3">
      <c r="D24" s="20"/>
      <c r="E24" s="21" t="s">
        <v>3</v>
      </c>
      <c r="F24" s="37">
        <f>SUM(F13:F22)</f>
        <v>153</v>
      </c>
      <c r="G24" s="37">
        <f>SUM(G13:G22)</f>
        <v>29</v>
      </c>
      <c r="H24" s="37">
        <f>H22</f>
        <v>0</v>
      </c>
      <c r="I24" s="17"/>
      <c r="J24" s="168" t="s">
        <v>75</v>
      </c>
      <c r="K24" s="169">
        <f>1-K21</f>
        <v>0.85679276838940699</v>
      </c>
      <c r="L24" s="170" t="s">
        <v>76</v>
      </c>
      <c r="M24" s="214"/>
      <c r="N24" s="214"/>
      <c r="O24" s="215"/>
      <c r="P24" s="215"/>
      <c r="Q24" s="214"/>
      <c r="R24" s="205"/>
      <c r="S24" s="205"/>
      <c r="T24" s="205"/>
      <c r="U24" s="205"/>
      <c r="V24" s="179"/>
      <c r="W24" s="179"/>
      <c r="Z24" s="205"/>
      <c r="AA24" s="162"/>
      <c r="AB24" s="162"/>
      <c r="AC24" s="160"/>
      <c r="AE24" s="197"/>
      <c r="AF24" s="162"/>
      <c r="AG24" s="162"/>
      <c r="AH24" s="162"/>
      <c r="AI24" s="198"/>
      <c r="AJ24" s="196"/>
      <c r="AK24" s="196"/>
      <c r="AL24" s="198"/>
      <c r="AM24" s="198"/>
      <c r="AN24" s="198"/>
      <c r="AO24" s="198"/>
      <c r="AP24" s="34"/>
    </row>
    <row r="25" spans="1:46" x14ac:dyDescent="0.3">
      <c r="D25" s="20"/>
      <c r="F25" s="225">
        <f>F24/E12</f>
        <v>0.84065934065934067</v>
      </c>
      <c r="G25" s="225">
        <f>G24/E12</f>
        <v>0.15934065934065933</v>
      </c>
      <c r="H25" s="225">
        <f>H24/E12</f>
        <v>0</v>
      </c>
      <c r="I25" s="17"/>
      <c r="J25" s="17"/>
      <c r="K25" s="175"/>
      <c r="L25" s="216"/>
      <c r="M25" s="216"/>
      <c r="N25" s="216"/>
      <c r="O25" s="216"/>
      <c r="P25" s="216"/>
      <c r="Q25" s="216"/>
      <c r="R25" s="205"/>
      <c r="S25" s="205"/>
      <c r="T25" s="205"/>
      <c r="U25" s="205"/>
      <c r="V25" s="179"/>
      <c r="W25" s="179"/>
      <c r="Z25" s="205"/>
      <c r="AA25" s="162"/>
      <c r="AB25" s="162"/>
      <c r="AC25" s="180"/>
      <c r="AE25" s="197"/>
      <c r="AF25" s="162"/>
      <c r="AG25" s="162"/>
      <c r="AH25" s="162"/>
      <c r="AI25" s="199"/>
      <c r="AJ25" s="196"/>
      <c r="AK25" s="196"/>
      <c r="AL25" s="198"/>
      <c r="AM25" s="198"/>
      <c r="AN25" s="198"/>
      <c r="AO25" s="200"/>
      <c r="AP25" s="142"/>
    </row>
    <row r="26" spans="1:46" ht="27.5" customHeight="1" x14ac:dyDescent="0.3">
      <c r="C26" s="3" t="s">
        <v>57</v>
      </c>
      <c r="E26" s="7"/>
      <c r="F26" s="4"/>
      <c r="K26" s="160"/>
      <c r="L26" s="162"/>
      <c r="M26" s="162"/>
      <c r="N26" s="162"/>
      <c r="O26" s="162"/>
      <c r="P26" s="162"/>
      <c r="Q26" s="202"/>
      <c r="R26" s="205"/>
      <c r="S26" s="205"/>
      <c r="T26" s="205"/>
      <c r="U26" s="205"/>
      <c r="V26" s="179"/>
      <c r="W26" s="179"/>
      <c r="Y26" s="3" t="s">
        <v>64</v>
      </c>
      <c r="Z26" s="202"/>
      <c r="AA26" s="202"/>
      <c r="AB26" s="202"/>
      <c r="AC26" s="167"/>
      <c r="AD26" s="3"/>
      <c r="AE26" s="201" t="s">
        <v>62</v>
      </c>
      <c r="AF26" s="202"/>
      <c r="AG26" s="202"/>
      <c r="AH26" s="202"/>
      <c r="AI26" s="203"/>
      <c r="AJ26" s="204"/>
      <c r="AK26" s="204" t="s">
        <v>63</v>
      </c>
      <c r="AL26" s="203"/>
      <c r="AM26" s="203"/>
      <c r="AN26" s="198"/>
      <c r="AO26" s="198"/>
      <c r="AP26" s="34"/>
    </row>
    <row r="27" spans="1:46" ht="54" x14ac:dyDescent="0.3">
      <c r="A27" s="77" t="s">
        <v>100</v>
      </c>
      <c r="B27" s="77" t="s">
        <v>44</v>
      </c>
      <c r="C27" s="8" t="s">
        <v>34</v>
      </c>
      <c r="D27" s="8" t="s">
        <v>33</v>
      </c>
      <c r="E27" s="8" t="s">
        <v>18</v>
      </c>
      <c r="F27" s="8" t="s">
        <v>19</v>
      </c>
      <c r="G27" s="27" t="s">
        <v>21</v>
      </c>
      <c r="H27" s="27" t="s">
        <v>20</v>
      </c>
      <c r="I27" s="9" t="s">
        <v>12</v>
      </c>
      <c r="J27" s="9" t="s">
        <v>0</v>
      </c>
      <c r="K27" s="171" t="s">
        <v>77</v>
      </c>
      <c r="L27" s="206" t="s">
        <v>88</v>
      </c>
      <c r="M27" s="206" t="s">
        <v>89</v>
      </c>
      <c r="N27" s="206" t="s">
        <v>90</v>
      </c>
      <c r="O27" s="206" t="s">
        <v>91</v>
      </c>
      <c r="P27" s="206" t="s">
        <v>92</v>
      </c>
      <c r="Q27" s="154" t="s">
        <v>93</v>
      </c>
      <c r="R27" s="154" t="s">
        <v>94</v>
      </c>
      <c r="S27" s="207" t="s">
        <v>95</v>
      </c>
      <c r="T27" s="207" t="s">
        <v>96</v>
      </c>
      <c r="U27" s="208" t="s">
        <v>97</v>
      </c>
      <c r="V27" s="153" t="s">
        <v>98</v>
      </c>
      <c r="W27" s="153" t="s">
        <v>99</v>
      </c>
      <c r="Y27" s="8" t="s">
        <v>33</v>
      </c>
      <c r="Z27" s="154" t="s">
        <v>28</v>
      </c>
      <c r="AA27" s="154" t="s">
        <v>29</v>
      </c>
      <c r="AB27" s="154" t="s">
        <v>30</v>
      </c>
      <c r="AC27" s="155" t="s">
        <v>31</v>
      </c>
      <c r="AD27" s="69"/>
      <c r="AE27" s="152" t="s">
        <v>33</v>
      </c>
      <c r="AF27" s="154" t="s">
        <v>28</v>
      </c>
      <c r="AG27" s="154" t="s">
        <v>29</v>
      </c>
      <c r="AH27" s="154" t="s">
        <v>30</v>
      </c>
      <c r="AI27" s="185" t="s">
        <v>31</v>
      </c>
      <c r="AJ27" s="186"/>
      <c r="AK27" s="187" t="s">
        <v>33</v>
      </c>
      <c r="AL27" s="185" t="s">
        <v>28</v>
      </c>
      <c r="AM27" s="185" t="s">
        <v>29</v>
      </c>
      <c r="AN27" s="185" t="s">
        <v>30</v>
      </c>
      <c r="AO27" s="185" t="s">
        <v>31</v>
      </c>
      <c r="AP27" s="69"/>
    </row>
    <row r="28" spans="1:46" x14ac:dyDescent="0.3">
      <c r="A28" s="133">
        <v>0</v>
      </c>
      <c r="B28" s="33">
        <f>F28</f>
        <v>0</v>
      </c>
      <c r="D28" s="8">
        <v>0</v>
      </c>
      <c r="E28" s="8">
        <v>156</v>
      </c>
      <c r="F28" s="8">
        <v>0</v>
      </c>
      <c r="G28" s="64">
        <v>0</v>
      </c>
      <c r="H28" s="65">
        <f>E29</f>
        <v>156</v>
      </c>
      <c r="I28" s="26">
        <f>F28/E28</f>
        <v>0</v>
      </c>
      <c r="J28" s="28">
        <f>1-I28</f>
        <v>1</v>
      </c>
      <c r="K28" s="172">
        <f>J28</f>
        <v>1</v>
      </c>
      <c r="L28" s="209">
        <f>(LN(K28))^2</f>
        <v>0</v>
      </c>
      <c r="M28" s="210">
        <f>E28-H28</f>
        <v>0</v>
      </c>
      <c r="N28" s="210">
        <f>E28*H28</f>
        <v>24336</v>
      </c>
      <c r="O28" s="211">
        <f>M28/N28</f>
        <v>0</v>
      </c>
      <c r="P28" s="211">
        <f>O28</f>
        <v>0</v>
      </c>
      <c r="Q28" s="165">
        <v>0</v>
      </c>
      <c r="R28" s="212">
        <f>-NORMSINV(2.5/100)</f>
        <v>1.9599639845400538</v>
      </c>
      <c r="S28" s="209">
        <f>R28*Q28</f>
        <v>0</v>
      </c>
      <c r="T28" s="213">
        <f>EXP(S28)</f>
        <v>1</v>
      </c>
      <c r="U28" s="213">
        <f>EXP(-S28)</f>
        <v>1</v>
      </c>
      <c r="V28" s="157">
        <f>K28^T28</f>
        <v>1</v>
      </c>
      <c r="W28" s="157">
        <f>K28^U28</f>
        <v>1</v>
      </c>
      <c r="Y28" s="63"/>
      <c r="Z28" s="158"/>
      <c r="AA28" s="158"/>
      <c r="AB28" s="158"/>
      <c r="AC28" s="159"/>
      <c r="AD28" s="70"/>
      <c r="AE28" s="161"/>
      <c r="AF28" s="158"/>
      <c r="AG28" s="158"/>
      <c r="AH28" s="158"/>
      <c r="AI28" s="188"/>
      <c r="AJ28" s="189"/>
      <c r="AK28" s="190"/>
      <c r="AL28" s="188"/>
      <c r="AM28" s="188"/>
      <c r="AN28" s="188"/>
      <c r="AO28" s="188"/>
      <c r="AP28" s="70"/>
    </row>
    <row r="29" spans="1:46" x14ac:dyDescent="0.3">
      <c r="A29" s="133">
        <v>7</v>
      </c>
      <c r="B29" s="15">
        <f>B28+F29</f>
        <v>4</v>
      </c>
      <c r="C29" s="57">
        <f>D28</f>
        <v>0</v>
      </c>
      <c r="D29" s="36">
        <v>3</v>
      </c>
      <c r="E29" s="11">
        <v>156</v>
      </c>
      <c r="F29" s="75">
        <f>E29-H29-G29</f>
        <v>4</v>
      </c>
      <c r="G29" s="134">
        <f>A29-A28</f>
        <v>7</v>
      </c>
      <c r="H29" s="65">
        <f t="shared" ref="H29:H37" si="49">E30</f>
        <v>145</v>
      </c>
      <c r="I29" s="12">
        <f>F29/E29</f>
        <v>2.564102564102564E-2</v>
      </c>
      <c r="J29" s="28">
        <f>1-I29</f>
        <v>0.97435897435897434</v>
      </c>
      <c r="K29" s="173">
        <f>J29*K28</f>
        <v>0.97435897435897434</v>
      </c>
      <c r="L29" s="209">
        <f>(LN(K29))^2</f>
        <v>6.7472589388598036E-4</v>
      </c>
      <c r="M29" s="210">
        <f>E29-H29</f>
        <v>11</v>
      </c>
      <c r="N29" s="210">
        <f>E29*H29</f>
        <v>22620</v>
      </c>
      <c r="O29" s="211">
        <f>M29/N29</f>
        <v>4.862953138815208E-4</v>
      </c>
      <c r="P29" s="211">
        <f>O29</f>
        <v>4.862953138815208E-4</v>
      </c>
      <c r="Q29" s="165">
        <f>SQRT((1/L29)*P29)</f>
        <v>0.84895829015022251</v>
      </c>
      <c r="R29" s="212">
        <f>-NORMSINV(2.5/100)</f>
        <v>1.9599639845400538</v>
      </c>
      <c r="S29" s="209">
        <f>R29*Q29</f>
        <v>1.6639276730711412</v>
      </c>
      <c r="T29" s="213">
        <f t="shared" ref="T29:T38" si="50">EXP(S29)</f>
        <v>5.2800083178702391</v>
      </c>
      <c r="U29" s="213">
        <f>EXP(-S29)</f>
        <v>0.18939364103186929</v>
      </c>
      <c r="V29" s="163">
        <f>K29^T29</f>
        <v>0.87183875665016519</v>
      </c>
      <c r="W29" s="163">
        <f>K29^U29</f>
        <v>0.99509248942505035</v>
      </c>
      <c r="Y29" s="13">
        <f t="shared" ref="Y29:Y38" si="51">D29</f>
        <v>3</v>
      </c>
      <c r="Z29" s="164">
        <f>K29*(D29-D28)</f>
        <v>2.9230769230769229</v>
      </c>
      <c r="AA29" s="164">
        <f>(K28-K29)*(D29-D28)/2</f>
        <v>3.8461538461538491E-2</v>
      </c>
      <c r="AB29" s="165">
        <f>SUM(Z29:AA29)</f>
        <v>2.9615384615384612</v>
      </c>
      <c r="AC29" s="166">
        <f>AB29</f>
        <v>2.9615384615384612</v>
      </c>
      <c r="AD29" s="71"/>
      <c r="AE29" s="156">
        <f>D29</f>
        <v>3</v>
      </c>
      <c r="AF29" s="164">
        <f>V29*(D29-D28)</f>
        <v>2.6155162699504957</v>
      </c>
      <c r="AG29" s="164">
        <f>(V28-V29)*(D29-D28)/2</f>
        <v>0.19224186502475221</v>
      </c>
      <c r="AH29" s="165">
        <f>SUM(AF29:AG29)</f>
        <v>2.8077581349752481</v>
      </c>
      <c r="AI29" s="191">
        <f>AH29</f>
        <v>2.8077581349752481</v>
      </c>
      <c r="AJ29" s="192"/>
      <c r="AK29" s="193">
        <f>D29</f>
        <v>3</v>
      </c>
      <c r="AL29" s="194">
        <f>W29*(D29-D28)</f>
        <v>2.9852774682751511</v>
      </c>
      <c r="AM29" s="194">
        <f>(W28-W29)*(D29-D28)/2</f>
        <v>7.3612658624244709E-3</v>
      </c>
      <c r="AN29" s="195">
        <f>SUM(AL29:AM29)</f>
        <v>2.9926387341375755</v>
      </c>
      <c r="AO29" s="191">
        <f>AN29</f>
        <v>2.9926387341375755</v>
      </c>
      <c r="AP29" s="71"/>
    </row>
    <row r="30" spans="1:46" x14ac:dyDescent="0.3">
      <c r="A30" s="133">
        <v>10</v>
      </c>
      <c r="B30" s="15">
        <f t="shared" ref="B30:B38" si="52">B29+F30</f>
        <v>96</v>
      </c>
      <c r="C30" s="57">
        <f t="shared" ref="C30:C38" si="53">D29</f>
        <v>3</v>
      </c>
      <c r="D30" s="36">
        <v>6</v>
      </c>
      <c r="E30" s="11">
        <v>145</v>
      </c>
      <c r="F30" s="75">
        <f t="shared" ref="F30:F38" si="54">E30-H30-G30</f>
        <v>92</v>
      </c>
      <c r="G30" s="134">
        <f t="shared" ref="G30:G38" si="55">A30-A29</f>
        <v>3</v>
      </c>
      <c r="H30" s="65">
        <f t="shared" si="49"/>
        <v>50</v>
      </c>
      <c r="I30" s="12">
        <f t="shared" ref="I30:I38" si="56">F30/E30</f>
        <v>0.6344827586206897</v>
      </c>
      <c r="J30" s="28">
        <f t="shared" ref="J30:J38" si="57">1-I30</f>
        <v>0.3655172413793103</v>
      </c>
      <c r="K30" s="173">
        <f>J30*K29</f>
        <v>0.35614500442086644</v>
      </c>
      <c r="L30" s="209">
        <f t="shared" ref="L30:L38" si="58">(LN(K30))^2</f>
        <v>1.0658855128728524</v>
      </c>
      <c r="M30" s="210">
        <f t="shared" ref="M30:M38" si="59">E30-H30</f>
        <v>95</v>
      </c>
      <c r="N30" s="210">
        <f t="shared" ref="N30:N38" si="60">E30*H30</f>
        <v>7250</v>
      </c>
      <c r="O30" s="211">
        <f t="shared" ref="O30:O38" si="61">M30/N30</f>
        <v>1.3103448275862069E-2</v>
      </c>
      <c r="P30" s="211">
        <f>P29+O30</f>
        <v>1.358974358974359E-2</v>
      </c>
      <c r="Q30" s="165">
        <f>SQRT((1/L30)*P30)</f>
        <v>0.1129146653029393</v>
      </c>
      <c r="R30" s="212">
        <f t="shared" ref="R30:R38" si="62">-NORMSINV(2.5/100)</f>
        <v>1.9599639845400538</v>
      </c>
      <c r="S30" s="209">
        <f t="shared" ref="S30:S38" si="63">R30*Q30</f>
        <v>0.22130867732015547</v>
      </c>
      <c r="T30" s="213">
        <f t="shared" si="50"/>
        <v>1.2477085104476342</v>
      </c>
      <c r="U30" s="213">
        <f>EXP(-S30)</f>
        <v>0.80146924672432907</v>
      </c>
      <c r="V30" s="163">
        <f t="shared" ref="V30:V38" si="64">K30^T30</f>
        <v>0.27577888639448034</v>
      </c>
      <c r="W30" s="163">
        <f>K30^U30</f>
        <v>0.43716231266893946</v>
      </c>
      <c r="Y30" s="13">
        <f t="shared" si="51"/>
        <v>6</v>
      </c>
      <c r="Z30" s="164">
        <f t="shared" ref="Z30:Z38" si="65">K30*(D30-D29)</f>
        <v>1.0684350132625993</v>
      </c>
      <c r="AA30" s="164">
        <f t="shared" ref="AA30:AA38" si="66">(K29-K30)*(D30-D29)/2</f>
        <v>0.92732095490716193</v>
      </c>
      <c r="AB30" s="165">
        <f t="shared" ref="AB30:AB38" si="67">SUM(Z30:AA30)</f>
        <v>1.9957559681697612</v>
      </c>
      <c r="AC30" s="166">
        <f>AB30+AC29</f>
        <v>4.957294429708222</v>
      </c>
      <c r="AD30" s="71"/>
      <c r="AE30" s="156">
        <f t="shared" ref="AE30:AE38" si="68">D30</f>
        <v>6</v>
      </c>
      <c r="AF30" s="164">
        <f t="shared" ref="AF30:AF38" si="69">V30*(D30-D29)</f>
        <v>0.82733665918344101</v>
      </c>
      <c r="AG30" s="164">
        <f t="shared" ref="AG30:AG38" si="70">(V29-V30)*(D30-D29)/2</f>
        <v>0.89408980538352734</v>
      </c>
      <c r="AH30" s="165">
        <f t="shared" ref="AH30:AH38" si="71">SUM(AF30:AG30)</f>
        <v>1.7214264645669684</v>
      </c>
      <c r="AI30" s="191">
        <f>AH30+AI29</f>
        <v>4.5291845995422166</v>
      </c>
      <c r="AJ30" s="192"/>
      <c r="AK30" s="193">
        <f t="shared" ref="AK30:AK38" si="72">D30</f>
        <v>6</v>
      </c>
      <c r="AL30" s="194">
        <f t="shared" ref="AL30:AL38" si="73">W30*(D30-D29)</f>
        <v>1.3114869380068184</v>
      </c>
      <c r="AM30" s="194">
        <f t="shared" ref="AM30:AM38" si="74">(W29-W30)*(D30-D29)/2</f>
        <v>0.83689526513416634</v>
      </c>
      <c r="AN30" s="195">
        <f t="shared" ref="AN30:AN38" si="75">SUM(AL30:AM30)</f>
        <v>2.1483822031409847</v>
      </c>
      <c r="AO30" s="191">
        <f>AN30+AO29</f>
        <v>5.1410209372785598</v>
      </c>
      <c r="AP30" s="71"/>
    </row>
    <row r="31" spans="1:46" x14ac:dyDescent="0.3">
      <c r="A31" s="133">
        <v>12</v>
      </c>
      <c r="B31" s="15">
        <f t="shared" si="52"/>
        <v>127</v>
      </c>
      <c r="C31" s="57">
        <f t="shared" si="53"/>
        <v>6</v>
      </c>
      <c r="D31" s="36">
        <v>9</v>
      </c>
      <c r="E31" s="11">
        <v>50</v>
      </c>
      <c r="F31" s="75">
        <f t="shared" si="54"/>
        <v>31</v>
      </c>
      <c r="G31" s="134">
        <f t="shared" si="55"/>
        <v>2</v>
      </c>
      <c r="H31" s="65">
        <f t="shared" si="49"/>
        <v>17</v>
      </c>
      <c r="I31" s="12">
        <f t="shared" si="56"/>
        <v>0.62</v>
      </c>
      <c r="J31" s="28">
        <f t="shared" si="57"/>
        <v>0.38</v>
      </c>
      <c r="K31" s="173">
        <f t="shared" ref="K31:K38" si="76">J31*K30</f>
        <v>0.13533510167992924</v>
      </c>
      <c r="L31" s="209">
        <f t="shared" si="58"/>
        <v>4.0000053661354755</v>
      </c>
      <c r="M31" s="210">
        <f t="shared" si="59"/>
        <v>33</v>
      </c>
      <c r="N31" s="210">
        <f t="shared" si="60"/>
        <v>850</v>
      </c>
      <c r="O31" s="211">
        <f t="shared" si="61"/>
        <v>3.8823529411764708E-2</v>
      </c>
      <c r="P31" s="211">
        <f t="shared" ref="P31:P38" si="77">P30+O31</f>
        <v>5.2413273001508297E-2</v>
      </c>
      <c r="Q31" s="165">
        <f t="shared" ref="Q31:Q38" si="78">SQRT((1/L31)*P31)</f>
        <v>0.1144696495664044</v>
      </c>
      <c r="R31" s="212">
        <f t="shared" si="62"/>
        <v>1.9599639845400538</v>
      </c>
      <c r="S31" s="209">
        <f t="shared" si="63"/>
        <v>0.22435639047307362</v>
      </c>
      <c r="T31" s="213">
        <f t="shared" si="50"/>
        <v>1.2515169686821377</v>
      </c>
      <c r="U31" s="213">
        <f t="shared" ref="U31:U38" si="79">EXP(-S31)</f>
        <v>0.79903031682663639</v>
      </c>
      <c r="V31" s="163">
        <f t="shared" si="64"/>
        <v>8.1836197885615747E-2</v>
      </c>
      <c r="W31" s="163">
        <f t="shared" ref="W31:W38" si="80">K31^U31</f>
        <v>0.20228823239535434</v>
      </c>
      <c r="Y31" s="13">
        <f t="shared" si="51"/>
        <v>9</v>
      </c>
      <c r="Z31" s="164">
        <f t="shared" si="65"/>
        <v>0.40600530503978771</v>
      </c>
      <c r="AA31" s="164">
        <f t="shared" si="66"/>
        <v>0.33121485411140583</v>
      </c>
      <c r="AB31" s="165">
        <f t="shared" si="67"/>
        <v>0.73722015915119354</v>
      </c>
      <c r="AC31" s="166">
        <f t="shared" ref="AC31:AC38" si="81">AB31+AC30</f>
        <v>5.6945145888594153</v>
      </c>
      <c r="AD31" s="71"/>
      <c r="AE31" s="156">
        <f t="shared" si="68"/>
        <v>9</v>
      </c>
      <c r="AF31" s="164">
        <f t="shared" si="69"/>
        <v>0.24550859365684724</v>
      </c>
      <c r="AG31" s="164">
        <f t="shared" si="70"/>
        <v>0.29091403276329686</v>
      </c>
      <c r="AH31" s="165">
        <f t="shared" si="71"/>
        <v>0.53642262642014416</v>
      </c>
      <c r="AI31" s="191">
        <f t="shared" ref="AI31:AI38" si="82">AH31+AI30</f>
        <v>5.0656072259623608</v>
      </c>
      <c r="AJ31" s="192"/>
      <c r="AK31" s="193">
        <f t="shared" si="72"/>
        <v>9</v>
      </c>
      <c r="AL31" s="194">
        <f t="shared" si="73"/>
        <v>0.60686469718606306</v>
      </c>
      <c r="AM31" s="194">
        <f t="shared" si="74"/>
        <v>0.35231112041037765</v>
      </c>
      <c r="AN31" s="195">
        <f t="shared" si="75"/>
        <v>0.95917581759644066</v>
      </c>
      <c r="AO31" s="191">
        <f t="shared" ref="AO31:AO38" si="83">AN31+AO30</f>
        <v>6.1001967548750002</v>
      </c>
      <c r="AP31" s="71"/>
    </row>
    <row r="32" spans="1:46" x14ac:dyDescent="0.3">
      <c r="A32" s="133">
        <v>12</v>
      </c>
      <c r="B32" s="15">
        <f t="shared" si="52"/>
        <v>134</v>
      </c>
      <c r="C32" s="57">
        <f t="shared" si="53"/>
        <v>9</v>
      </c>
      <c r="D32" s="36">
        <v>12</v>
      </c>
      <c r="E32" s="11">
        <v>17</v>
      </c>
      <c r="F32" s="75">
        <f t="shared" si="54"/>
        <v>7</v>
      </c>
      <c r="G32" s="134">
        <f t="shared" si="55"/>
        <v>0</v>
      </c>
      <c r="H32" s="65">
        <f t="shared" si="49"/>
        <v>10</v>
      </c>
      <c r="I32" s="12">
        <f t="shared" si="56"/>
        <v>0.41176470588235292</v>
      </c>
      <c r="J32" s="28">
        <f t="shared" si="57"/>
        <v>0.58823529411764708</v>
      </c>
      <c r="K32" s="173">
        <f t="shared" si="76"/>
        <v>7.9608883341134848E-2</v>
      </c>
      <c r="L32" s="209">
        <f t="shared" si="58"/>
        <v>6.4040861349205178</v>
      </c>
      <c r="M32" s="210">
        <f t="shared" si="59"/>
        <v>7</v>
      </c>
      <c r="N32" s="210">
        <f t="shared" si="60"/>
        <v>170</v>
      </c>
      <c r="O32" s="211">
        <f t="shared" si="61"/>
        <v>4.1176470588235294E-2</v>
      </c>
      <c r="P32" s="211">
        <f t="shared" si="77"/>
        <v>9.358974358974359E-2</v>
      </c>
      <c r="Q32" s="165">
        <f t="shared" si="78"/>
        <v>0.12088865521395727</v>
      </c>
      <c r="R32" s="212">
        <f t="shared" si="62"/>
        <v>1.9599639845400538</v>
      </c>
      <c r="S32" s="209">
        <f t="shared" si="63"/>
        <v>0.23693741035883645</v>
      </c>
      <c r="T32" s="213">
        <f t="shared" si="50"/>
        <v>1.2673617915730513</v>
      </c>
      <c r="U32" s="213">
        <f t="shared" si="79"/>
        <v>0.78904067224466234</v>
      </c>
      <c r="V32" s="163">
        <f t="shared" si="64"/>
        <v>4.0468829050458628E-2</v>
      </c>
      <c r="W32" s="163">
        <f t="shared" si="80"/>
        <v>0.13577316706580791</v>
      </c>
      <c r="Y32" s="13">
        <f t="shared" si="51"/>
        <v>12</v>
      </c>
      <c r="Z32" s="164">
        <f t="shared" si="65"/>
        <v>0.23882665002340453</v>
      </c>
      <c r="AA32" s="164">
        <f t="shared" si="66"/>
        <v>8.3589327508191591E-2</v>
      </c>
      <c r="AB32" s="165">
        <f t="shared" si="67"/>
        <v>0.32241597753159612</v>
      </c>
      <c r="AC32" s="166">
        <f t="shared" si="81"/>
        <v>6.0169305663910118</v>
      </c>
      <c r="AD32" s="71"/>
      <c r="AE32" s="156">
        <f t="shared" si="68"/>
        <v>12</v>
      </c>
      <c r="AF32" s="164">
        <f t="shared" si="69"/>
        <v>0.12140648715137589</v>
      </c>
      <c r="AG32" s="164">
        <f t="shared" si="70"/>
        <v>6.2051053252735675E-2</v>
      </c>
      <c r="AH32" s="165">
        <f t="shared" si="71"/>
        <v>0.18345754040411155</v>
      </c>
      <c r="AI32" s="191">
        <f t="shared" si="82"/>
        <v>5.2490647663664722</v>
      </c>
      <c r="AJ32" s="192"/>
      <c r="AK32" s="193">
        <f t="shared" si="72"/>
        <v>12</v>
      </c>
      <c r="AL32" s="194">
        <f t="shared" si="73"/>
        <v>0.40731950119742377</v>
      </c>
      <c r="AM32" s="194">
        <f t="shared" si="74"/>
        <v>9.9772597994319645E-2</v>
      </c>
      <c r="AN32" s="195">
        <f t="shared" si="75"/>
        <v>0.50709209919174336</v>
      </c>
      <c r="AO32" s="191">
        <f t="shared" si="83"/>
        <v>6.6072888540667432</v>
      </c>
      <c r="AP32" s="71"/>
    </row>
    <row r="33" spans="1:42" x14ac:dyDescent="0.3">
      <c r="A33" s="133">
        <v>13</v>
      </c>
      <c r="B33" s="15">
        <f t="shared" si="52"/>
        <v>137</v>
      </c>
      <c r="C33" s="57">
        <f t="shared" si="53"/>
        <v>12</v>
      </c>
      <c r="D33" s="36">
        <v>15</v>
      </c>
      <c r="E33" s="11">
        <v>10</v>
      </c>
      <c r="F33" s="75">
        <f t="shared" si="54"/>
        <v>3</v>
      </c>
      <c r="G33" s="134">
        <f t="shared" si="55"/>
        <v>1</v>
      </c>
      <c r="H33" s="65">
        <f t="shared" si="49"/>
        <v>6</v>
      </c>
      <c r="I33" s="12">
        <f t="shared" si="56"/>
        <v>0.3</v>
      </c>
      <c r="J33" s="28">
        <f t="shared" si="57"/>
        <v>0.7</v>
      </c>
      <c r="K33" s="173">
        <f t="shared" si="76"/>
        <v>5.5726218338794389E-2</v>
      </c>
      <c r="L33" s="209">
        <f t="shared" si="58"/>
        <v>8.3365274866916739</v>
      </c>
      <c r="M33" s="210">
        <f t="shared" si="59"/>
        <v>4</v>
      </c>
      <c r="N33" s="210">
        <f t="shared" si="60"/>
        <v>60</v>
      </c>
      <c r="O33" s="211">
        <f t="shared" si="61"/>
        <v>6.6666666666666666E-2</v>
      </c>
      <c r="P33" s="211">
        <f t="shared" si="77"/>
        <v>0.16025641025641024</v>
      </c>
      <c r="Q33" s="165">
        <f t="shared" si="78"/>
        <v>0.13864847973162847</v>
      </c>
      <c r="R33" s="212">
        <f t="shared" si="62"/>
        <v>1.9599639845400538</v>
      </c>
      <c r="S33" s="209">
        <f t="shared" si="63"/>
        <v>0.27174602678522342</v>
      </c>
      <c r="T33" s="213">
        <f t="shared" si="50"/>
        <v>1.3122536816996295</v>
      </c>
      <c r="U33" s="213">
        <f t="shared" si="79"/>
        <v>0.76204777623850983</v>
      </c>
      <c r="V33" s="163">
        <f t="shared" si="64"/>
        <v>2.26210133995812E-2</v>
      </c>
      <c r="W33" s="163">
        <f t="shared" si="80"/>
        <v>0.11077391003555215</v>
      </c>
      <c r="Y33" s="13">
        <f t="shared" si="51"/>
        <v>15</v>
      </c>
      <c r="Z33" s="164">
        <f t="shared" si="65"/>
        <v>0.16717865501638318</v>
      </c>
      <c r="AA33" s="164">
        <f t="shared" si="66"/>
        <v>3.5823997503510688E-2</v>
      </c>
      <c r="AB33" s="165">
        <f t="shared" si="67"/>
        <v>0.20300265251989386</v>
      </c>
      <c r="AC33" s="166">
        <f t="shared" si="81"/>
        <v>6.2199332189109056</v>
      </c>
      <c r="AD33" s="71"/>
      <c r="AE33" s="156">
        <f t="shared" si="68"/>
        <v>15</v>
      </c>
      <c r="AF33" s="164">
        <f t="shared" si="69"/>
        <v>6.7863040198743604E-2</v>
      </c>
      <c r="AG33" s="164">
        <f t="shared" si="70"/>
        <v>2.6771723476316144E-2</v>
      </c>
      <c r="AH33" s="165">
        <f t="shared" si="71"/>
        <v>9.4634763675059741E-2</v>
      </c>
      <c r="AI33" s="191">
        <f t="shared" si="82"/>
        <v>5.3436995300415315</v>
      </c>
      <c r="AJ33" s="192"/>
      <c r="AK33" s="193">
        <f t="shared" si="72"/>
        <v>15</v>
      </c>
      <c r="AL33" s="194">
        <f t="shared" si="73"/>
        <v>0.33232173010665644</v>
      </c>
      <c r="AM33" s="194">
        <f t="shared" si="74"/>
        <v>3.7498885545383651E-2</v>
      </c>
      <c r="AN33" s="195">
        <f t="shared" si="75"/>
        <v>0.36982061565204011</v>
      </c>
      <c r="AO33" s="191">
        <f t="shared" si="83"/>
        <v>6.9771094697187834</v>
      </c>
      <c r="AP33" s="71"/>
    </row>
    <row r="34" spans="1:42" x14ac:dyDescent="0.3">
      <c r="A34" s="133">
        <v>13</v>
      </c>
      <c r="B34" s="15">
        <f t="shared" si="52"/>
        <v>137</v>
      </c>
      <c r="C34" s="57">
        <f t="shared" si="53"/>
        <v>15</v>
      </c>
      <c r="D34" s="36">
        <v>18</v>
      </c>
      <c r="E34" s="11">
        <v>6</v>
      </c>
      <c r="F34" s="75">
        <f t="shared" si="54"/>
        <v>0</v>
      </c>
      <c r="G34" s="134">
        <f t="shared" si="55"/>
        <v>0</v>
      </c>
      <c r="H34" s="65">
        <f t="shared" si="49"/>
        <v>6</v>
      </c>
      <c r="I34" s="12">
        <f t="shared" si="56"/>
        <v>0</v>
      </c>
      <c r="J34" s="28">
        <f t="shared" si="57"/>
        <v>1</v>
      </c>
      <c r="K34" s="173">
        <f t="shared" si="76"/>
        <v>5.5726218338794389E-2</v>
      </c>
      <c r="L34" s="209">
        <f t="shared" si="58"/>
        <v>8.3365274866916739</v>
      </c>
      <c r="M34" s="210">
        <f t="shared" si="59"/>
        <v>0</v>
      </c>
      <c r="N34" s="210">
        <f t="shared" si="60"/>
        <v>36</v>
      </c>
      <c r="O34" s="211">
        <f t="shared" si="61"/>
        <v>0</v>
      </c>
      <c r="P34" s="211">
        <f t="shared" si="77"/>
        <v>0.16025641025641024</v>
      </c>
      <c r="Q34" s="165">
        <f t="shared" si="78"/>
        <v>0.13864847973162847</v>
      </c>
      <c r="R34" s="212">
        <f t="shared" si="62"/>
        <v>1.9599639845400538</v>
      </c>
      <c r="S34" s="209">
        <f t="shared" si="63"/>
        <v>0.27174602678522342</v>
      </c>
      <c r="T34" s="213">
        <f t="shared" si="50"/>
        <v>1.3122536816996295</v>
      </c>
      <c r="U34" s="213">
        <f t="shared" si="79"/>
        <v>0.76204777623850983</v>
      </c>
      <c r="V34" s="163">
        <f t="shared" si="64"/>
        <v>2.26210133995812E-2</v>
      </c>
      <c r="W34" s="163">
        <f t="shared" si="80"/>
        <v>0.11077391003555215</v>
      </c>
      <c r="Y34" s="13">
        <f t="shared" si="51"/>
        <v>18</v>
      </c>
      <c r="Z34" s="164">
        <f t="shared" si="65"/>
        <v>0.16717865501638318</v>
      </c>
      <c r="AA34" s="164">
        <f t="shared" si="66"/>
        <v>0</v>
      </c>
      <c r="AB34" s="165">
        <f t="shared" si="67"/>
        <v>0.16717865501638318</v>
      </c>
      <c r="AC34" s="166">
        <f t="shared" si="81"/>
        <v>6.3871118739272887</v>
      </c>
      <c r="AD34" s="71"/>
      <c r="AE34" s="156">
        <f t="shared" si="68"/>
        <v>18</v>
      </c>
      <c r="AF34" s="164">
        <f t="shared" si="69"/>
        <v>6.7863040198743604E-2</v>
      </c>
      <c r="AG34" s="164">
        <f t="shared" si="70"/>
        <v>0</v>
      </c>
      <c r="AH34" s="165">
        <f t="shared" si="71"/>
        <v>6.7863040198743604E-2</v>
      </c>
      <c r="AI34" s="191">
        <f t="shared" si="82"/>
        <v>5.4115625702402754</v>
      </c>
      <c r="AJ34" s="192"/>
      <c r="AK34" s="193">
        <f t="shared" si="72"/>
        <v>18</v>
      </c>
      <c r="AL34" s="194">
        <f t="shared" si="73"/>
        <v>0.33232173010665644</v>
      </c>
      <c r="AM34" s="194">
        <f t="shared" si="74"/>
        <v>0</v>
      </c>
      <c r="AN34" s="195">
        <f t="shared" si="75"/>
        <v>0.33232173010665644</v>
      </c>
      <c r="AO34" s="191">
        <f t="shared" si="83"/>
        <v>7.3094311998254398</v>
      </c>
      <c r="AP34" s="71"/>
    </row>
    <row r="35" spans="1:42" x14ac:dyDescent="0.3">
      <c r="A35" s="133">
        <v>14</v>
      </c>
      <c r="B35" s="15">
        <f t="shared" si="52"/>
        <v>138</v>
      </c>
      <c r="C35" s="57">
        <f t="shared" si="53"/>
        <v>18</v>
      </c>
      <c r="D35" s="36">
        <v>21</v>
      </c>
      <c r="E35" s="11">
        <v>6</v>
      </c>
      <c r="F35" s="75">
        <f t="shared" si="54"/>
        <v>1</v>
      </c>
      <c r="G35" s="134">
        <f t="shared" si="55"/>
        <v>1</v>
      </c>
      <c r="H35" s="65">
        <f t="shared" si="49"/>
        <v>4</v>
      </c>
      <c r="I35" s="12">
        <f t="shared" si="56"/>
        <v>0.16666666666666666</v>
      </c>
      <c r="J35" s="28">
        <f t="shared" si="57"/>
        <v>0.83333333333333337</v>
      </c>
      <c r="K35" s="173">
        <f t="shared" si="76"/>
        <v>4.643851528232866E-2</v>
      </c>
      <c r="L35" s="209">
        <f t="shared" si="58"/>
        <v>9.4226043528418177</v>
      </c>
      <c r="M35" s="210">
        <f t="shared" si="59"/>
        <v>2</v>
      </c>
      <c r="N35" s="210">
        <f t="shared" si="60"/>
        <v>24</v>
      </c>
      <c r="O35" s="211">
        <f t="shared" si="61"/>
        <v>8.3333333333333329E-2</v>
      </c>
      <c r="P35" s="211">
        <f t="shared" si="77"/>
        <v>0.24358974358974356</v>
      </c>
      <c r="Q35" s="165">
        <f t="shared" si="78"/>
        <v>0.16078444142286052</v>
      </c>
      <c r="R35" s="212">
        <f t="shared" si="62"/>
        <v>1.9599639845400538</v>
      </c>
      <c r="S35" s="209">
        <f t="shared" si="63"/>
        <v>0.3151317144631966</v>
      </c>
      <c r="T35" s="213">
        <f t="shared" si="50"/>
        <v>1.3704398058132101</v>
      </c>
      <c r="U35" s="213">
        <f t="shared" si="79"/>
        <v>0.72969275684940171</v>
      </c>
      <c r="V35" s="163">
        <f t="shared" si="64"/>
        <v>1.4894879433758362E-2</v>
      </c>
      <c r="W35" s="163">
        <f t="shared" si="80"/>
        <v>0.10647086210364938</v>
      </c>
      <c r="Y35" s="13">
        <f t="shared" si="51"/>
        <v>21</v>
      </c>
      <c r="Z35" s="164">
        <f t="shared" si="65"/>
        <v>0.13931554584698597</v>
      </c>
      <c r="AA35" s="164">
        <f t="shared" si="66"/>
        <v>1.3931554584698594E-2</v>
      </c>
      <c r="AB35" s="165">
        <f t="shared" si="67"/>
        <v>0.15324710043168455</v>
      </c>
      <c r="AC35" s="166">
        <f t="shared" si="81"/>
        <v>6.5403589743589734</v>
      </c>
      <c r="AD35" s="71"/>
      <c r="AE35" s="156">
        <f t="shared" si="68"/>
        <v>21</v>
      </c>
      <c r="AF35" s="164">
        <f t="shared" si="69"/>
        <v>4.4684638301275087E-2</v>
      </c>
      <c r="AG35" s="164">
        <f t="shared" si="70"/>
        <v>1.1589200948734257E-2</v>
      </c>
      <c r="AH35" s="165">
        <f t="shared" si="71"/>
        <v>5.6273839250009346E-2</v>
      </c>
      <c r="AI35" s="191">
        <f t="shared" si="82"/>
        <v>5.4678364094902845</v>
      </c>
      <c r="AJ35" s="192"/>
      <c r="AK35" s="193">
        <f t="shared" si="72"/>
        <v>21</v>
      </c>
      <c r="AL35" s="194">
        <f t="shared" si="73"/>
        <v>0.31941258631094815</v>
      </c>
      <c r="AM35" s="194">
        <f t="shared" si="74"/>
        <v>6.4545718978541514E-3</v>
      </c>
      <c r="AN35" s="195">
        <f t="shared" si="75"/>
        <v>0.3258671582088023</v>
      </c>
      <c r="AO35" s="191">
        <f t="shared" si="83"/>
        <v>7.635298358034242</v>
      </c>
      <c r="AP35" s="71"/>
    </row>
    <row r="36" spans="1:42" x14ac:dyDescent="0.3">
      <c r="A36" s="133">
        <v>14</v>
      </c>
      <c r="B36" s="15">
        <f t="shared" si="52"/>
        <v>138</v>
      </c>
      <c r="C36" s="57">
        <f t="shared" si="53"/>
        <v>21</v>
      </c>
      <c r="D36" s="36">
        <v>24</v>
      </c>
      <c r="E36" s="11">
        <v>4</v>
      </c>
      <c r="F36" s="75">
        <f t="shared" si="54"/>
        <v>0</v>
      </c>
      <c r="G36" s="134">
        <f t="shared" si="55"/>
        <v>0</v>
      </c>
      <c r="H36" s="65">
        <f t="shared" si="49"/>
        <v>4</v>
      </c>
      <c r="I36" s="12">
        <f t="shared" si="56"/>
        <v>0</v>
      </c>
      <c r="J36" s="28">
        <f t="shared" si="57"/>
        <v>1</v>
      </c>
      <c r="K36" s="173">
        <f t="shared" si="76"/>
        <v>4.643851528232866E-2</v>
      </c>
      <c r="L36" s="209">
        <f t="shared" si="58"/>
        <v>9.4226043528418177</v>
      </c>
      <c r="M36" s="210">
        <f t="shared" si="59"/>
        <v>0</v>
      </c>
      <c r="N36" s="210">
        <f t="shared" si="60"/>
        <v>16</v>
      </c>
      <c r="O36" s="211">
        <f t="shared" si="61"/>
        <v>0</v>
      </c>
      <c r="P36" s="211">
        <f t="shared" si="77"/>
        <v>0.24358974358974356</v>
      </c>
      <c r="Q36" s="165">
        <f t="shared" si="78"/>
        <v>0.16078444142286052</v>
      </c>
      <c r="R36" s="212">
        <f t="shared" si="62"/>
        <v>1.9599639845400538</v>
      </c>
      <c r="S36" s="209">
        <f t="shared" si="63"/>
        <v>0.3151317144631966</v>
      </c>
      <c r="T36" s="213">
        <f t="shared" si="50"/>
        <v>1.3704398058132101</v>
      </c>
      <c r="U36" s="213">
        <f t="shared" si="79"/>
        <v>0.72969275684940171</v>
      </c>
      <c r="V36" s="163">
        <f t="shared" si="64"/>
        <v>1.4894879433758362E-2</v>
      </c>
      <c r="W36" s="163">
        <f t="shared" si="80"/>
        <v>0.10647086210364938</v>
      </c>
      <c r="Y36" s="13">
        <f t="shared" si="51"/>
        <v>24</v>
      </c>
      <c r="Z36" s="164">
        <f t="shared" si="65"/>
        <v>0.13931554584698597</v>
      </c>
      <c r="AA36" s="164">
        <f t="shared" si="66"/>
        <v>0</v>
      </c>
      <c r="AB36" s="165">
        <f t="shared" si="67"/>
        <v>0.13931554584698597</v>
      </c>
      <c r="AC36" s="166">
        <f t="shared" si="81"/>
        <v>6.6796745202059595</v>
      </c>
      <c r="AD36" s="71"/>
      <c r="AE36" s="156">
        <f t="shared" si="68"/>
        <v>24</v>
      </c>
      <c r="AF36" s="164">
        <f t="shared" si="69"/>
        <v>4.4684638301275087E-2</v>
      </c>
      <c r="AG36" s="164">
        <f t="shared" si="70"/>
        <v>0</v>
      </c>
      <c r="AH36" s="165">
        <f t="shared" si="71"/>
        <v>4.4684638301275087E-2</v>
      </c>
      <c r="AI36" s="191">
        <f t="shared" si="82"/>
        <v>5.5125210477915596</v>
      </c>
      <c r="AJ36" s="192"/>
      <c r="AK36" s="193">
        <f t="shared" si="72"/>
        <v>24</v>
      </c>
      <c r="AL36" s="194">
        <f t="shared" si="73"/>
        <v>0.31941258631094815</v>
      </c>
      <c r="AM36" s="194">
        <f t="shared" si="74"/>
        <v>0</v>
      </c>
      <c r="AN36" s="195">
        <f t="shared" si="75"/>
        <v>0.31941258631094815</v>
      </c>
      <c r="AO36" s="191">
        <f t="shared" si="83"/>
        <v>7.95471094434519</v>
      </c>
      <c r="AP36" s="71"/>
    </row>
    <row r="37" spans="1:42" x14ac:dyDescent="0.3">
      <c r="A37" s="133">
        <v>18</v>
      </c>
      <c r="B37" s="15">
        <f t="shared" si="52"/>
        <v>138</v>
      </c>
      <c r="C37" s="57">
        <f t="shared" si="53"/>
        <v>24</v>
      </c>
      <c r="D37" s="36">
        <v>27</v>
      </c>
      <c r="E37" s="11">
        <v>4</v>
      </c>
      <c r="F37" s="75">
        <f t="shared" si="54"/>
        <v>0</v>
      </c>
      <c r="G37" s="134">
        <f t="shared" si="55"/>
        <v>4</v>
      </c>
      <c r="H37" s="65">
        <f t="shared" si="49"/>
        <v>0</v>
      </c>
      <c r="I37" s="12">
        <f t="shared" si="56"/>
        <v>0</v>
      </c>
      <c r="J37" s="28">
        <f t="shared" si="57"/>
        <v>1</v>
      </c>
      <c r="K37" s="173">
        <f t="shared" si="76"/>
        <v>4.643851528232866E-2</v>
      </c>
      <c r="L37" s="209">
        <f t="shared" si="58"/>
        <v>9.4226043528418177</v>
      </c>
      <c r="M37" s="210">
        <f t="shared" si="59"/>
        <v>4</v>
      </c>
      <c r="N37" s="210">
        <f t="shared" si="60"/>
        <v>0</v>
      </c>
      <c r="O37" s="211" t="e">
        <f t="shared" si="61"/>
        <v>#DIV/0!</v>
      </c>
      <c r="P37" s="211" t="e">
        <f t="shared" si="77"/>
        <v>#DIV/0!</v>
      </c>
      <c r="Q37" s="165" t="e">
        <f t="shared" si="78"/>
        <v>#DIV/0!</v>
      </c>
      <c r="R37" s="212">
        <f t="shared" si="62"/>
        <v>1.9599639845400538</v>
      </c>
      <c r="S37" s="209" t="e">
        <f t="shared" si="63"/>
        <v>#DIV/0!</v>
      </c>
      <c r="T37" s="213" t="e">
        <f t="shared" si="50"/>
        <v>#DIV/0!</v>
      </c>
      <c r="U37" s="213" t="e">
        <f t="shared" si="79"/>
        <v>#DIV/0!</v>
      </c>
      <c r="V37" s="163" t="e">
        <f t="shared" si="64"/>
        <v>#DIV/0!</v>
      </c>
      <c r="W37" s="163" t="e">
        <f t="shared" si="80"/>
        <v>#DIV/0!</v>
      </c>
      <c r="Y37" s="13">
        <f t="shared" si="51"/>
        <v>27</v>
      </c>
      <c r="Z37" s="164">
        <f t="shared" si="65"/>
        <v>0.13931554584698597</v>
      </c>
      <c r="AA37" s="164">
        <f t="shared" si="66"/>
        <v>0</v>
      </c>
      <c r="AB37" s="165">
        <f t="shared" si="67"/>
        <v>0.13931554584698597</v>
      </c>
      <c r="AC37" s="166">
        <f t="shared" si="81"/>
        <v>6.8189900660529457</v>
      </c>
      <c r="AD37" s="71"/>
      <c r="AE37" s="156">
        <f t="shared" si="68"/>
        <v>27</v>
      </c>
      <c r="AF37" s="164" t="e">
        <f t="shared" si="69"/>
        <v>#DIV/0!</v>
      </c>
      <c r="AG37" s="164" t="e">
        <f t="shared" si="70"/>
        <v>#DIV/0!</v>
      </c>
      <c r="AH37" s="165" t="e">
        <f t="shared" si="71"/>
        <v>#DIV/0!</v>
      </c>
      <c r="AI37" s="191" t="e">
        <f t="shared" si="82"/>
        <v>#DIV/0!</v>
      </c>
      <c r="AJ37" s="192"/>
      <c r="AK37" s="193">
        <f t="shared" si="72"/>
        <v>27</v>
      </c>
      <c r="AL37" s="194" t="e">
        <f t="shared" si="73"/>
        <v>#DIV/0!</v>
      </c>
      <c r="AM37" s="194" t="e">
        <f t="shared" si="74"/>
        <v>#DIV/0!</v>
      </c>
      <c r="AN37" s="195" t="e">
        <f t="shared" si="75"/>
        <v>#DIV/0!</v>
      </c>
      <c r="AO37" s="191" t="e">
        <f t="shared" si="83"/>
        <v>#DIV/0!</v>
      </c>
      <c r="AP37" s="71"/>
    </row>
    <row r="38" spans="1:42" x14ac:dyDescent="0.3">
      <c r="A38" s="133">
        <v>18</v>
      </c>
      <c r="B38" s="15">
        <f t="shared" si="52"/>
        <v>138</v>
      </c>
      <c r="C38" s="57">
        <f t="shared" si="53"/>
        <v>27</v>
      </c>
      <c r="D38" s="36">
        <v>30</v>
      </c>
      <c r="E38" s="11">
        <v>0</v>
      </c>
      <c r="F38" s="75">
        <f t="shared" si="54"/>
        <v>0</v>
      </c>
      <c r="G38" s="134">
        <f t="shared" si="55"/>
        <v>0</v>
      </c>
      <c r="H38" s="76">
        <v>0</v>
      </c>
      <c r="I38" s="12" t="e">
        <f t="shared" si="56"/>
        <v>#DIV/0!</v>
      </c>
      <c r="J38" s="28" t="e">
        <f t="shared" si="57"/>
        <v>#DIV/0!</v>
      </c>
      <c r="K38" s="173" t="e">
        <f t="shared" si="76"/>
        <v>#DIV/0!</v>
      </c>
      <c r="L38" s="209" t="e">
        <f t="shared" si="58"/>
        <v>#DIV/0!</v>
      </c>
      <c r="M38" s="210">
        <f t="shared" si="59"/>
        <v>0</v>
      </c>
      <c r="N38" s="210">
        <f t="shared" si="60"/>
        <v>0</v>
      </c>
      <c r="O38" s="211" t="e">
        <f t="shared" si="61"/>
        <v>#DIV/0!</v>
      </c>
      <c r="P38" s="211" t="e">
        <f t="shared" si="77"/>
        <v>#DIV/0!</v>
      </c>
      <c r="Q38" s="165" t="e">
        <f t="shared" si="78"/>
        <v>#DIV/0!</v>
      </c>
      <c r="R38" s="212">
        <f t="shared" si="62"/>
        <v>1.9599639845400538</v>
      </c>
      <c r="S38" s="209" t="e">
        <f t="shared" si="63"/>
        <v>#DIV/0!</v>
      </c>
      <c r="T38" s="213" t="e">
        <f t="shared" si="50"/>
        <v>#DIV/0!</v>
      </c>
      <c r="U38" s="213" t="e">
        <f t="shared" si="79"/>
        <v>#DIV/0!</v>
      </c>
      <c r="V38" s="163" t="e">
        <f t="shared" si="64"/>
        <v>#DIV/0!</v>
      </c>
      <c r="W38" s="163" t="e">
        <f t="shared" si="80"/>
        <v>#DIV/0!</v>
      </c>
      <c r="Y38" s="13">
        <f t="shared" si="51"/>
        <v>30</v>
      </c>
      <c r="Z38" s="164" t="e">
        <f t="shared" si="65"/>
        <v>#DIV/0!</v>
      </c>
      <c r="AA38" s="164" t="e">
        <f t="shared" si="66"/>
        <v>#DIV/0!</v>
      </c>
      <c r="AB38" s="165" t="e">
        <f t="shared" si="67"/>
        <v>#DIV/0!</v>
      </c>
      <c r="AC38" s="166" t="e">
        <f t="shared" si="81"/>
        <v>#DIV/0!</v>
      </c>
      <c r="AD38" s="71"/>
      <c r="AE38" s="156">
        <f t="shared" si="68"/>
        <v>30</v>
      </c>
      <c r="AF38" s="164" t="e">
        <f t="shared" si="69"/>
        <v>#DIV/0!</v>
      </c>
      <c r="AG38" s="164" t="e">
        <f t="shared" si="70"/>
        <v>#DIV/0!</v>
      </c>
      <c r="AH38" s="165" t="e">
        <f t="shared" si="71"/>
        <v>#DIV/0!</v>
      </c>
      <c r="AI38" s="191" t="e">
        <f t="shared" si="82"/>
        <v>#DIV/0!</v>
      </c>
      <c r="AJ38" s="192"/>
      <c r="AK38" s="193">
        <f t="shared" si="72"/>
        <v>30</v>
      </c>
      <c r="AL38" s="194" t="e">
        <f t="shared" si="73"/>
        <v>#DIV/0!</v>
      </c>
      <c r="AM38" s="194" t="e">
        <f t="shared" si="74"/>
        <v>#DIV/0!</v>
      </c>
      <c r="AN38" s="195" t="e">
        <f t="shared" si="75"/>
        <v>#DIV/0!</v>
      </c>
      <c r="AO38" s="191" t="e">
        <f t="shared" si="83"/>
        <v>#DIV/0!</v>
      </c>
      <c r="AP38" s="71"/>
    </row>
    <row r="39" spans="1:42" ht="6.75" customHeight="1" x14ac:dyDescent="0.3">
      <c r="D39" s="15"/>
      <c r="E39" s="15"/>
      <c r="F39" s="16"/>
      <c r="G39" s="16"/>
      <c r="H39" s="15"/>
      <c r="I39" s="17"/>
      <c r="J39" s="18"/>
      <c r="K39" s="18"/>
      <c r="L39" s="18"/>
      <c r="M39" s="19"/>
      <c r="N39" s="19"/>
      <c r="O39" s="19"/>
      <c r="P39" s="19"/>
      <c r="Q39" s="18"/>
    </row>
    <row r="40" spans="1:42" x14ac:dyDescent="0.3">
      <c r="D40" s="20"/>
      <c r="E40" s="21" t="s">
        <v>3</v>
      </c>
      <c r="F40" s="37">
        <f>SUM(F29:F38)</f>
        <v>138</v>
      </c>
      <c r="G40" s="37">
        <f>SUM(G29:G38)</f>
        <v>18</v>
      </c>
      <c r="H40" s="37">
        <f>H38</f>
        <v>0</v>
      </c>
      <c r="I40" s="17"/>
      <c r="J40" s="168" t="s">
        <v>75</v>
      </c>
      <c r="K40" s="169">
        <f>1-K37</f>
        <v>0.95356148471767133</v>
      </c>
      <c r="L40" s="170" t="s">
        <v>76</v>
      </c>
      <c r="M40" s="19"/>
      <c r="N40" s="19"/>
      <c r="O40" s="19"/>
      <c r="P40" s="23"/>
      <c r="Q40" s="18"/>
      <c r="W40" s="1"/>
      <c r="X40" s="1"/>
      <c r="Y40" s="1"/>
    </row>
    <row r="41" spans="1:42" x14ac:dyDescent="0.3">
      <c r="D41" s="20"/>
      <c r="F41" s="225">
        <f>F40/E28</f>
        <v>0.88461538461538458</v>
      </c>
      <c r="G41" s="225">
        <f>G40/E28</f>
        <v>0.11538461538461539</v>
      </c>
      <c r="H41" s="225">
        <f>H40/E28</f>
        <v>0</v>
      </c>
      <c r="I41" s="17"/>
      <c r="J41" s="17"/>
      <c r="K41" s="17"/>
      <c r="L41" s="17"/>
      <c r="M41" s="17"/>
      <c r="N41" s="17"/>
      <c r="U41" s="62"/>
      <c r="W41" s="1"/>
      <c r="X41" s="1"/>
      <c r="Y41" s="1"/>
    </row>
    <row r="42" spans="1:42" x14ac:dyDescent="0.3">
      <c r="D42" s="20"/>
      <c r="E42" s="20"/>
      <c r="F42" s="20"/>
      <c r="G42" s="20"/>
      <c r="I42" s="17"/>
      <c r="J42" s="17"/>
      <c r="K42" s="17"/>
      <c r="L42" s="17"/>
      <c r="M42" s="17"/>
      <c r="N42" s="17"/>
      <c r="W42" s="1"/>
      <c r="X42" s="1"/>
      <c r="Y42" s="1"/>
    </row>
    <row r="43" spans="1:42" ht="21" customHeight="1" x14ac:dyDescent="0.3">
      <c r="D43" s="146" t="s">
        <v>11</v>
      </c>
      <c r="E43" s="147"/>
      <c r="F43" s="147"/>
      <c r="G43" s="147"/>
      <c r="H43" s="147"/>
      <c r="I43" s="147"/>
      <c r="J43" s="147"/>
      <c r="K43" s="147"/>
      <c r="L43" s="147"/>
      <c r="M43" s="148"/>
      <c r="N43" s="17"/>
      <c r="W43" s="1"/>
      <c r="X43" s="1"/>
      <c r="Y43" s="1"/>
    </row>
    <row r="44" spans="1:42" ht="26.5" customHeight="1" x14ac:dyDescent="0.3">
      <c r="D44" s="72" t="s">
        <v>40</v>
      </c>
      <c r="E44" s="233" t="s">
        <v>41</v>
      </c>
      <c r="F44" s="234"/>
      <c r="G44" s="235"/>
      <c r="H44" s="233" t="s">
        <v>42</v>
      </c>
      <c r="I44" s="234"/>
      <c r="J44" s="235"/>
      <c r="K44" s="233" t="s">
        <v>43</v>
      </c>
      <c r="L44" s="234"/>
      <c r="M44" s="235"/>
      <c r="P44" s="226" t="s">
        <v>35</v>
      </c>
      <c r="Q44" s="227"/>
      <c r="S44" s="83" t="s">
        <v>38</v>
      </c>
      <c r="T44" s="61" t="s">
        <v>36</v>
      </c>
      <c r="W44" s="1"/>
      <c r="X44" s="1"/>
      <c r="Y44" s="1"/>
    </row>
    <row r="45" spans="1:42" ht="31" customHeight="1" x14ac:dyDescent="0.3">
      <c r="D45" s="73"/>
      <c r="E45" s="228" t="s">
        <v>4</v>
      </c>
      <c r="F45" s="229"/>
      <c r="G45" s="38"/>
      <c r="H45" s="228" t="s">
        <v>4</v>
      </c>
      <c r="I45" s="229"/>
      <c r="J45" s="39"/>
      <c r="K45" s="228" t="s">
        <v>4</v>
      </c>
      <c r="L45" s="229"/>
      <c r="M45" s="38"/>
      <c r="O45" s="114" t="s">
        <v>33</v>
      </c>
      <c r="P45" s="217" t="s">
        <v>24</v>
      </c>
      <c r="Q45" s="218" t="s">
        <v>25</v>
      </c>
      <c r="R45" s="82" t="s">
        <v>23</v>
      </c>
      <c r="S45" s="79" t="s">
        <v>27</v>
      </c>
      <c r="T45" s="61" t="s">
        <v>37</v>
      </c>
      <c r="W45" s="1"/>
      <c r="X45" s="1"/>
      <c r="Y45" s="1"/>
    </row>
    <row r="46" spans="1:42" ht="13" customHeight="1" x14ac:dyDescent="0.3">
      <c r="D46" s="74"/>
      <c r="E46" s="40" t="s">
        <v>5</v>
      </c>
      <c r="F46" s="40" t="s">
        <v>6</v>
      </c>
      <c r="G46" s="40" t="s">
        <v>7</v>
      </c>
      <c r="H46" s="40" t="s">
        <v>5</v>
      </c>
      <c r="I46" s="40" t="s">
        <v>6</v>
      </c>
      <c r="J46" s="40" t="s">
        <v>7</v>
      </c>
      <c r="K46" s="41" t="s">
        <v>5</v>
      </c>
      <c r="L46" s="41" t="s">
        <v>6</v>
      </c>
      <c r="M46" s="40" t="s">
        <v>7</v>
      </c>
      <c r="O46" s="5">
        <v>0</v>
      </c>
      <c r="P46" s="219">
        <f t="shared" ref="P46:P56" si="84">K28</f>
        <v>1</v>
      </c>
      <c r="Q46" s="220">
        <f t="shared" ref="Q46:Q56" si="85">K12</f>
        <v>1</v>
      </c>
      <c r="R46" s="2">
        <v>0</v>
      </c>
      <c r="S46" s="78">
        <f t="shared" ref="S46:S56" si="86">(IF(P46=Q46,1,LOG(Q46,P46)))</f>
        <v>1</v>
      </c>
      <c r="T46" s="135" t="s">
        <v>39</v>
      </c>
      <c r="W46" s="1"/>
      <c r="X46" s="1"/>
      <c r="Y46" s="1"/>
    </row>
    <row r="47" spans="1:42" ht="13" customHeight="1" x14ac:dyDescent="0.3">
      <c r="D47" s="36">
        <v>3</v>
      </c>
      <c r="E47" s="42">
        <f t="shared" ref="E47:E56" si="87">E13</f>
        <v>182</v>
      </c>
      <c r="F47" s="42">
        <f t="shared" ref="F47:F56" si="88">E29</f>
        <v>156</v>
      </c>
      <c r="G47" s="43">
        <f t="shared" ref="G47:G56" si="89">E47+F47</f>
        <v>338</v>
      </c>
      <c r="H47" s="42">
        <f t="shared" ref="H47:H56" si="90">F13</f>
        <v>12</v>
      </c>
      <c r="I47" s="42">
        <f t="shared" ref="I47:I56" si="91">F29</f>
        <v>4</v>
      </c>
      <c r="J47" s="43">
        <f t="shared" ref="J47:J56" si="92">H47+I47</f>
        <v>16</v>
      </c>
      <c r="K47" s="44">
        <f t="shared" ref="K47:K56" si="93">J47*E47/G47</f>
        <v>8.615384615384615</v>
      </c>
      <c r="L47" s="44">
        <f t="shared" ref="L47:L56" si="94">J47*F47/G47</f>
        <v>7.384615384615385</v>
      </c>
      <c r="M47" s="45">
        <f t="shared" ref="M47:M57" si="95">K47+L47</f>
        <v>16</v>
      </c>
      <c r="O47" s="5">
        <v>3</v>
      </c>
      <c r="P47" s="221">
        <f t="shared" si="84"/>
        <v>0.97435897435897434</v>
      </c>
      <c r="Q47" s="222">
        <f t="shared" si="85"/>
        <v>0.93406593406593408</v>
      </c>
      <c r="R47" s="2">
        <v>3</v>
      </c>
      <c r="S47" s="78">
        <f t="shared" si="86"/>
        <v>2.6258699824759186</v>
      </c>
      <c r="T47" s="136"/>
      <c r="W47" s="1"/>
      <c r="X47" s="1"/>
      <c r="Y47" s="1"/>
    </row>
    <row r="48" spans="1:42" ht="13" customHeight="1" x14ac:dyDescent="0.3">
      <c r="D48" s="36">
        <v>6</v>
      </c>
      <c r="E48" s="42">
        <f t="shared" si="87"/>
        <v>170</v>
      </c>
      <c r="F48" s="42">
        <f t="shared" si="88"/>
        <v>145</v>
      </c>
      <c r="G48" s="43">
        <f t="shared" si="89"/>
        <v>315</v>
      </c>
      <c r="H48" s="42">
        <f t="shared" si="90"/>
        <v>98</v>
      </c>
      <c r="I48" s="42">
        <f t="shared" si="91"/>
        <v>92</v>
      </c>
      <c r="J48" s="43">
        <f t="shared" si="92"/>
        <v>190</v>
      </c>
      <c r="K48" s="44">
        <f t="shared" si="93"/>
        <v>102.53968253968254</v>
      </c>
      <c r="L48" s="44">
        <f t="shared" si="94"/>
        <v>87.460317460317455</v>
      </c>
      <c r="M48" s="45">
        <f t="shared" si="95"/>
        <v>190</v>
      </c>
      <c r="O48" s="5">
        <v>6</v>
      </c>
      <c r="P48" s="221">
        <f t="shared" si="84"/>
        <v>0.35614500442086644</v>
      </c>
      <c r="Q48" s="222">
        <f t="shared" si="85"/>
        <v>0.39560439560439564</v>
      </c>
      <c r="R48" s="2">
        <v>6</v>
      </c>
      <c r="S48" s="78">
        <f t="shared" si="86"/>
        <v>0.89822260276279942</v>
      </c>
      <c r="T48" s="136">
        <f t="shared" ref="T48:T56" si="96">1/(Q48-P48)</f>
        <v>25.342509603072926</v>
      </c>
      <c r="W48" s="1"/>
      <c r="X48" s="1"/>
      <c r="Y48" s="1"/>
    </row>
    <row r="49" spans="4:25" x14ac:dyDescent="0.3">
      <c r="D49" s="36">
        <v>9</v>
      </c>
      <c r="E49" s="42">
        <f t="shared" si="87"/>
        <v>70</v>
      </c>
      <c r="F49" s="42">
        <f t="shared" si="88"/>
        <v>50</v>
      </c>
      <c r="G49" s="43">
        <f t="shared" si="89"/>
        <v>120</v>
      </c>
      <c r="H49" s="42">
        <f t="shared" si="90"/>
        <v>23</v>
      </c>
      <c r="I49" s="42">
        <f t="shared" si="91"/>
        <v>31</v>
      </c>
      <c r="J49" s="43">
        <f t="shared" si="92"/>
        <v>54</v>
      </c>
      <c r="K49" s="44">
        <f t="shared" si="93"/>
        <v>31.5</v>
      </c>
      <c r="L49" s="44">
        <f t="shared" si="94"/>
        <v>22.5</v>
      </c>
      <c r="M49" s="45">
        <f t="shared" si="95"/>
        <v>54</v>
      </c>
      <c r="O49" s="5">
        <v>9</v>
      </c>
      <c r="P49" s="221">
        <f t="shared" si="84"/>
        <v>0.13533510167992924</v>
      </c>
      <c r="Q49" s="222">
        <f t="shared" si="85"/>
        <v>0.26562009419152283</v>
      </c>
      <c r="R49" s="2">
        <v>9</v>
      </c>
      <c r="S49" s="78">
        <f t="shared" si="86"/>
        <v>0.66284365958655966</v>
      </c>
      <c r="T49" s="136">
        <f t="shared" si="96"/>
        <v>7.6754811181419349</v>
      </c>
      <c r="W49" s="1"/>
      <c r="X49" s="1"/>
      <c r="Y49" s="1"/>
    </row>
    <row r="50" spans="4:25" x14ac:dyDescent="0.3">
      <c r="D50" s="36">
        <v>12</v>
      </c>
      <c r="E50" s="42">
        <f t="shared" si="87"/>
        <v>45</v>
      </c>
      <c r="F50" s="42">
        <f t="shared" si="88"/>
        <v>17</v>
      </c>
      <c r="G50" s="43">
        <f t="shared" si="89"/>
        <v>62</v>
      </c>
      <c r="H50" s="42">
        <f t="shared" si="90"/>
        <v>5</v>
      </c>
      <c r="I50" s="42">
        <f t="shared" si="91"/>
        <v>7</v>
      </c>
      <c r="J50" s="43">
        <f t="shared" si="92"/>
        <v>12</v>
      </c>
      <c r="K50" s="44">
        <f t="shared" si="93"/>
        <v>8.7096774193548381</v>
      </c>
      <c r="L50" s="44">
        <f t="shared" si="94"/>
        <v>3.2903225806451615</v>
      </c>
      <c r="M50" s="45">
        <f t="shared" si="95"/>
        <v>12</v>
      </c>
      <c r="O50" s="5">
        <v>12</v>
      </c>
      <c r="P50" s="221">
        <f t="shared" si="84"/>
        <v>7.9608883341134848E-2</v>
      </c>
      <c r="Q50" s="222">
        <f t="shared" si="85"/>
        <v>0.23610675039246473</v>
      </c>
      <c r="R50" s="2">
        <v>12</v>
      </c>
      <c r="S50" s="78">
        <f t="shared" si="86"/>
        <v>0.57040004917349418</v>
      </c>
      <c r="T50" s="136">
        <f t="shared" si="96"/>
        <v>6.3898634456916206</v>
      </c>
      <c r="W50" s="1"/>
      <c r="X50" s="1"/>
      <c r="Y50" s="1"/>
    </row>
    <row r="51" spans="4:25" x14ac:dyDescent="0.3">
      <c r="D51" s="36">
        <v>15</v>
      </c>
      <c r="E51" s="42">
        <f t="shared" si="87"/>
        <v>40</v>
      </c>
      <c r="F51" s="42">
        <f t="shared" si="88"/>
        <v>10</v>
      </c>
      <c r="G51" s="43">
        <f t="shared" si="89"/>
        <v>50</v>
      </c>
      <c r="H51" s="42">
        <f t="shared" si="90"/>
        <v>5</v>
      </c>
      <c r="I51" s="42">
        <f t="shared" si="91"/>
        <v>3</v>
      </c>
      <c r="J51" s="43">
        <f t="shared" si="92"/>
        <v>8</v>
      </c>
      <c r="K51" s="44">
        <f t="shared" si="93"/>
        <v>6.4</v>
      </c>
      <c r="L51" s="44">
        <f t="shared" si="94"/>
        <v>1.6</v>
      </c>
      <c r="M51" s="45">
        <f t="shared" si="95"/>
        <v>8</v>
      </c>
      <c r="O51" s="5">
        <v>15</v>
      </c>
      <c r="P51" s="221">
        <f t="shared" si="84"/>
        <v>5.5726218338794389E-2</v>
      </c>
      <c r="Q51" s="222">
        <f t="shared" si="85"/>
        <v>0.20659340659340664</v>
      </c>
      <c r="R51" s="2">
        <v>15</v>
      </c>
      <c r="S51" s="78">
        <f t="shared" si="86"/>
        <v>0.54618507217594991</v>
      </c>
      <c r="T51" s="136">
        <f t="shared" si="96"/>
        <v>6.6283465050885795</v>
      </c>
      <c r="W51" s="1"/>
      <c r="X51" s="1"/>
      <c r="Y51" s="1"/>
    </row>
    <row r="52" spans="4:25" x14ac:dyDescent="0.3">
      <c r="D52" s="36">
        <v>18</v>
      </c>
      <c r="E52" s="42">
        <f t="shared" si="87"/>
        <v>35</v>
      </c>
      <c r="F52" s="42">
        <f t="shared" si="88"/>
        <v>6</v>
      </c>
      <c r="G52" s="43">
        <f t="shared" si="89"/>
        <v>41</v>
      </c>
      <c r="H52" s="42">
        <f t="shared" si="90"/>
        <v>6</v>
      </c>
      <c r="I52" s="42">
        <f t="shared" si="91"/>
        <v>0</v>
      </c>
      <c r="J52" s="43">
        <f t="shared" si="92"/>
        <v>6</v>
      </c>
      <c r="K52" s="44">
        <f t="shared" si="93"/>
        <v>5.1219512195121952</v>
      </c>
      <c r="L52" s="44">
        <f t="shared" si="94"/>
        <v>0.87804878048780488</v>
      </c>
      <c r="M52" s="45">
        <f t="shared" si="95"/>
        <v>6</v>
      </c>
      <c r="O52" s="5">
        <v>18</v>
      </c>
      <c r="P52" s="221">
        <f t="shared" si="84"/>
        <v>5.5726218338794389E-2</v>
      </c>
      <c r="Q52" s="222">
        <f t="shared" si="85"/>
        <v>0.17117739403453691</v>
      </c>
      <c r="R52" s="2">
        <v>18</v>
      </c>
      <c r="S52" s="78">
        <f t="shared" si="86"/>
        <v>0.61131579500876265</v>
      </c>
      <c r="T52" s="136">
        <f t="shared" si="96"/>
        <v>8.6616701300242962</v>
      </c>
      <c r="W52" s="1"/>
      <c r="X52" s="1"/>
      <c r="Y52" s="1"/>
    </row>
    <row r="53" spans="4:25" x14ac:dyDescent="0.3">
      <c r="D53" s="36">
        <v>21</v>
      </c>
      <c r="E53" s="42">
        <f t="shared" si="87"/>
        <v>27</v>
      </c>
      <c r="F53" s="42">
        <f t="shared" si="88"/>
        <v>6</v>
      </c>
      <c r="G53" s="43">
        <f t="shared" si="89"/>
        <v>33</v>
      </c>
      <c r="H53" s="42">
        <f t="shared" si="90"/>
        <v>3</v>
      </c>
      <c r="I53" s="42">
        <f t="shared" si="91"/>
        <v>1</v>
      </c>
      <c r="J53" s="43">
        <f t="shared" si="92"/>
        <v>4</v>
      </c>
      <c r="K53" s="44">
        <f t="shared" si="93"/>
        <v>3.2727272727272729</v>
      </c>
      <c r="L53" s="44">
        <f t="shared" si="94"/>
        <v>0.72727272727272729</v>
      </c>
      <c r="M53" s="45">
        <f t="shared" si="95"/>
        <v>4</v>
      </c>
      <c r="O53" s="5">
        <v>21</v>
      </c>
      <c r="P53" s="221">
        <f t="shared" si="84"/>
        <v>4.643851528232866E-2</v>
      </c>
      <c r="Q53" s="222">
        <f t="shared" si="85"/>
        <v>0.15215768358625503</v>
      </c>
      <c r="R53" s="2">
        <v>21</v>
      </c>
      <c r="S53" s="78">
        <f t="shared" si="86"/>
        <v>0.61337695425920147</v>
      </c>
      <c r="T53" s="136">
        <f t="shared" si="96"/>
        <v>9.4590225788113802</v>
      </c>
    </row>
    <row r="54" spans="4:25" x14ac:dyDescent="0.3">
      <c r="D54" s="36">
        <v>24</v>
      </c>
      <c r="E54" s="42">
        <f t="shared" si="87"/>
        <v>17</v>
      </c>
      <c r="F54" s="42">
        <f t="shared" si="88"/>
        <v>4</v>
      </c>
      <c r="G54" s="43">
        <f t="shared" si="89"/>
        <v>21</v>
      </c>
      <c r="H54" s="42">
        <f t="shared" si="90"/>
        <v>1</v>
      </c>
      <c r="I54" s="42">
        <f t="shared" si="91"/>
        <v>0</v>
      </c>
      <c r="J54" s="43">
        <f t="shared" si="92"/>
        <v>1</v>
      </c>
      <c r="K54" s="44">
        <f t="shared" si="93"/>
        <v>0.80952380952380953</v>
      </c>
      <c r="L54" s="44">
        <f t="shared" si="94"/>
        <v>0.19047619047619047</v>
      </c>
      <c r="M54" s="45">
        <f t="shared" si="95"/>
        <v>1</v>
      </c>
      <c r="O54" s="5">
        <v>24</v>
      </c>
      <c r="P54" s="221">
        <f t="shared" si="84"/>
        <v>4.643851528232866E-2</v>
      </c>
      <c r="Q54" s="222">
        <f t="shared" si="85"/>
        <v>0.14320723161059298</v>
      </c>
      <c r="R54" s="2">
        <v>24</v>
      </c>
      <c r="S54" s="78">
        <f t="shared" si="86"/>
        <v>0.63312679348170486</v>
      </c>
      <c r="T54" s="136">
        <f t="shared" si="96"/>
        <v>10.333918211829362</v>
      </c>
    </row>
    <row r="55" spans="4:25" x14ac:dyDescent="0.3">
      <c r="D55" s="36">
        <v>27</v>
      </c>
      <c r="E55" s="42">
        <f t="shared" si="87"/>
        <v>12</v>
      </c>
      <c r="F55" s="42">
        <f t="shared" si="88"/>
        <v>4</v>
      </c>
      <c r="G55" s="43">
        <f t="shared" si="89"/>
        <v>16</v>
      </c>
      <c r="H55" s="42">
        <f t="shared" si="90"/>
        <v>0</v>
      </c>
      <c r="I55" s="42">
        <f t="shared" si="91"/>
        <v>0</v>
      </c>
      <c r="J55" s="43">
        <f t="shared" si="92"/>
        <v>0</v>
      </c>
      <c r="K55" s="44">
        <f t="shared" si="93"/>
        <v>0</v>
      </c>
      <c r="L55" s="44">
        <f t="shared" si="94"/>
        <v>0</v>
      </c>
      <c r="M55" s="45">
        <f t="shared" si="95"/>
        <v>0</v>
      </c>
      <c r="O55" s="5">
        <v>27</v>
      </c>
      <c r="P55" s="221">
        <f t="shared" si="84"/>
        <v>4.643851528232866E-2</v>
      </c>
      <c r="Q55" s="222">
        <f t="shared" si="85"/>
        <v>0.14320723161059298</v>
      </c>
      <c r="R55" s="2">
        <v>27</v>
      </c>
      <c r="S55" s="78">
        <f t="shared" si="86"/>
        <v>0.63312679348170486</v>
      </c>
      <c r="T55" s="136">
        <f t="shared" si="96"/>
        <v>10.333918211829362</v>
      </c>
    </row>
    <row r="56" spans="4:25" x14ac:dyDescent="0.3">
      <c r="D56" s="36">
        <v>30</v>
      </c>
      <c r="E56" s="42">
        <f t="shared" si="87"/>
        <v>6</v>
      </c>
      <c r="F56" s="42">
        <f t="shared" si="88"/>
        <v>0</v>
      </c>
      <c r="G56" s="43">
        <f t="shared" si="89"/>
        <v>6</v>
      </c>
      <c r="H56" s="42">
        <f t="shared" si="90"/>
        <v>0</v>
      </c>
      <c r="I56" s="42">
        <f t="shared" si="91"/>
        <v>0</v>
      </c>
      <c r="J56" s="43">
        <f t="shared" si="92"/>
        <v>0</v>
      </c>
      <c r="K56" s="44">
        <f t="shared" si="93"/>
        <v>0</v>
      </c>
      <c r="L56" s="44">
        <f t="shared" si="94"/>
        <v>0</v>
      </c>
      <c r="M56" s="45">
        <f t="shared" si="95"/>
        <v>0</v>
      </c>
      <c r="O56" s="5">
        <v>30</v>
      </c>
      <c r="P56" s="221" t="e">
        <f t="shared" si="84"/>
        <v>#DIV/0!</v>
      </c>
      <c r="Q56" s="222">
        <f t="shared" si="85"/>
        <v>0.14320723161059298</v>
      </c>
      <c r="R56" s="2">
        <v>30</v>
      </c>
      <c r="S56" s="78" t="e">
        <f t="shared" si="86"/>
        <v>#DIV/0!</v>
      </c>
      <c r="T56" s="136" t="e">
        <f t="shared" si="96"/>
        <v>#DIV/0!</v>
      </c>
    </row>
    <row r="57" spans="4:25" x14ac:dyDescent="0.3">
      <c r="D57" s="46"/>
      <c r="E57" s="47"/>
      <c r="F57" s="47"/>
      <c r="G57" s="47"/>
      <c r="H57" s="48">
        <f>SUM(H47:H56)</f>
        <v>153</v>
      </c>
      <c r="I57" s="48">
        <f>SUM(I47:I56)</f>
        <v>138</v>
      </c>
      <c r="J57" s="48">
        <f>SUM(J47:J56)</f>
        <v>291</v>
      </c>
      <c r="K57" s="49">
        <f>SUM(K47:K56)</f>
        <v>166.9689468761853</v>
      </c>
      <c r="L57" s="49">
        <f>SUM(L47:L56)</f>
        <v>124.03105312381473</v>
      </c>
      <c r="M57" s="50">
        <f t="shared" si="95"/>
        <v>291</v>
      </c>
      <c r="O57" s="17"/>
      <c r="P57" s="24"/>
      <c r="Q57" s="24"/>
    </row>
    <row r="58" spans="4:25" x14ac:dyDescent="0.3">
      <c r="D58" s="24"/>
      <c r="E58" s="24"/>
      <c r="F58" s="24"/>
      <c r="G58" s="24"/>
      <c r="H58" s="24"/>
      <c r="I58" s="24"/>
      <c r="J58" s="24"/>
      <c r="K58" s="51"/>
      <c r="L58" s="24"/>
      <c r="M58" s="24"/>
      <c r="O58" s="17"/>
      <c r="P58" s="24"/>
      <c r="Q58" s="24"/>
    </row>
    <row r="59" spans="4:25" x14ac:dyDescent="0.3">
      <c r="D59" s="52" t="s">
        <v>8</v>
      </c>
      <c r="E59" s="53">
        <f>((H57-K57)^2)/K57</f>
        <v>1.168669267432018</v>
      </c>
      <c r="F59" s="54"/>
      <c r="G59" s="55">
        <f>((I57-L57)^2)/L57</f>
        <v>1.5732469564286864</v>
      </c>
      <c r="H59" s="54"/>
      <c r="I59" s="56">
        <f>E59+G59</f>
        <v>2.7419162238607044</v>
      </c>
      <c r="J59" s="57" t="s">
        <v>15</v>
      </c>
      <c r="K59" s="54"/>
      <c r="L59" s="58" t="s">
        <v>16</v>
      </c>
      <c r="M59" s="84">
        <f>CHIDIST(I59,1)</f>
        <v>9.7747489596443721E-2</v>
      </c>
      <c r="O59" s="17"/>
      <c r="P59" s="24"/>
      <c r="Q59" s="24"/>
    </row>
    <row r="60" spans="4:25" x14ac:dyDescent="0.3">
      <c r="D60" s="24"/>
      <c r="E60" s="24"/>
      <c r="F60" s="24"/>
      <c r="G60" s="24"/>
      <c r="H60" s="24"/>
      <c r="I60" s="24"/>
      <c r="J60" s="59"/>
      <c r="K60" s="24"/>
      <c r="L60" s="24"/>
      <c r="M60" s="24"/>
      <c r="O60" s="24"/>
      <c r="P60" s="24"/>
      <c r="Q60" s="24"/>
    </row>
    <row r="61" spans="4:25" x14ac:dyDescent="0.3">
      <c r="D61" s="24"/>
      <c r="E61" s="24"/>
      <c r="F61" s="24"/>
      <c r="G61" s="24"/>
      <c r="H61" s="24"/>
      <c r="I61" s="24"/>
      <c r="J61" s="60"/>
      <c r="K61" s="80" t="s">
        <v>9</v>
      </c>
      <c r="L61" s="81">
        <f>(H57/K57)/(I57/L57)</f>
        <v>0.82358241999871173</v>
      </c>
      <c r="O61" s="24"/>
      <c r="P61" s="24"/>
      <c r="Q61" s="24"/>
    </row>
    <row r="62" spans="4:25" x14ac:dyDescent="0.3">
      <c r="O62" s="24"/>
      <c r="P62" s="24"/>
      <c r="Q62" s="24"/>
    </row>
    <row r="63" spans="4:25" x14ac:dyDescent="0.3">
      <c r="O63" s="24"/>
      <c r="P63" s="24"/>
      <c r="Q63" s="24"/>
    </row>
    <row r="64" spans="4:25" x14ac:dyDescent="0.3">
      <c r="Q64" s="24"/>
    </row>
    <row r="65" spans="1:29" x14ac:dyDescent="0.3">
      <c r="D65" s="24"/>
      <c r="E65" s="24"/>
      <c r="F65" s="24"/>
      <c r="G65" s="24"/>
      <c r="H65" s="24"/>
      <c r="I65" s="24"/>
      <c r="J65" s="24"/>
    </row>
    <row r="66" spans="1:29" x14ac:dyDescent="0.3">
      <c r="D66" s="24"/>
      <c r="E66" s="24"/>
      <c r="F66" s="24"/>
      <c r="G66" s="24"/>
      <c r="H66" s="24"/>
      <c r="I66" s="24"/>
      <c r="J66" s="24"/>
      <c r="K66" s="24"/>
    </row>
    <row r="67" spans="1:29" ht="12.75" customHeight="1" x14ac:dyDescent="0.3">
      <c r="D67" s="24"/>
      <c r="E67" s="24"/>
      <c r="F67" s="24"/>
      <c r="G67" s="24"/>
      <c r="H67" s="24"/>
      <c r="I67" s="24"/>
      <c r="J67" s="24"/>
      <c r="K67" s="24"/>
      <c r="L67" s="24"/>
    </row>
    <row r="68" spans="1:29" x14ac:dyDescent="0.3">
      <c r="D68" s="24"/>
      <c r="E68" s="24"/>
      <c r="F68" s="24"/>
      <c r="G68" s="24"/>
      <c r="H68" s="24"/>
      <c r="I68" s="24"/>
      <c r="J68" s="24"/>
      <c r="K68" s="24"/>
      <c r="L68" s="24"/>
    </row>
    <row r="69" spans="1:29" x14ac:dyDescent="0.3">
      <c r="D69" s="24"/>
      <c r="E69" s="24"/>
      <c r="F69" s="24"/>
      <c r="G69" s="24"/>
      <c r="H69" s="24"/>
      <c r="I69" s="24"/>
      <c r="J69" s="24"/>
      <c r="K69" s="24"/>
      <c r="L69" s="24"/>
      <c r="M69" s="24"/>
      <c r="N69" s="24"/>
    </row>
    <row r="70" spans="1:29" x14ac:dyDescent="0.3">
      <c r="D70" s="24"/>
      <c r="E70" s="24"/>
      <c r="F70" s="24"/>
      <c r="G70" s="24"/>
      <c r="H70" s="24"/>
      <c r="I70" s="24"/>
      <c r="J70" s="24"/>
      <c r="K70" s="24"/>
      <c r="L70" s="24"/>
      <c r="M70" s="24"/>
      <c r="N70" s="24"/>
    </row>
    <row r="71" spans="1:29" x14ac:dyDescent="0.3">
      <c r="D71" s="24"/>
      <c r="E71" s="24"/>
      <c r="F71" s="24"/>
      <c r="G71" s="24"/>
      <c r="H71" s="24"/>
      <c r="I71" s="24"/>
      <c r="J71" s="24"/>
      <c r="K71" s="24"/>
      <c r="L71" s="24"/>
      <c r="M71" s="24"/>
    </row>
    <row r="72" spans="1:29" x14ac:dyDescent="0.3">
      <c r="D72" s="24"/>
      <c r="E72" s="24"/>
      <c r="F72" s="24"/>
      <c r="G72" s="24"/>
      <c r="H72" s="24"/>
      <c r="I72" s="24"/>
      <c r="J72" s="24"/>
      <c r="K72" s="24"/>
      <c r="L72" s="24"/>
      <c r="M72" s="24"/>
    </row>
    <row r="73" spans="1:29" x14ac:dyDescent="0.3">
      <c r="D73" s="24"/>
      <c r="E73" s="24"/>
      <c r="F73" s="24"/>
      <c r="G73" s="24"/>
      <c r="H73" s="24"/>
      <c r="I73" s="24"/>
      <c r="J73" s="24"/>
      <c r="K73" s="24"/>
      <c r="L73" s="24"/>
      <c r="M73" s="24"/>
    </row>
    <row r="74" spans="1:29" x14ac:dyDescent="0.3">
      <c r="D74" s="24"/>
      <c r="E74" s="24"/>
      <c r="F74" s="24"/>
      <c r="G74" s="24"/>
      <c r="H74" s="24"/>
      <c r="I74" s="24"/>
      <c r="J74" s="24"/>
      <c r="K74" s="24"/>
      <c r="L74" s="24"/>
      <c r="M74" s="24"/>
      <c r="N74" s="24"/>
    </row>
    <row r="75" spans="1:29" x14ac:dyDescent="0.3">
      <c r="D75" s="24"/>
      <c r="E75" s="24"/>
      <c r="F75" s="24"/>
      <c r="G75" s="24"/>
      <c r="H75" s="24"/>
      <c r="I75" s="24"/>
      <c r="J75" s="24"/>
      <c r="K75" s="24"/>
      <c r="L75" s="24"/>
      <c r="S75" s="25"/>
    </row>
    <row r="76" spans="1:29" x14ac:dyDescent="0.3">
      <c r="D76" s="24"/>
      <c r="E76" s="24"/>
      <c r="F76" s="24"/>
      <c r="G76" s="24"/>
      <c r="H76" s="24"/>
      <c r="I76" s="24"/>
      <c r="J76" s="24"/>
      <c r="K76" s="24"/>
      <c r="L76" s="24"/>
      <c r="R76" s="24"/>
      <c r="S76" s="24"/>
    </row>
    <row r="77" spans="1:29" ht="14.5" x14ac:dyDescent="0.35">
      <c r="A77" s="103" t="s">
        <v>58</v>
      </c>
      <c r="D77" s="31"/>
      <c r="F77" s="4"/>
      <c r="N77" s="30"/>
      <c r="O77" s="2"/>
      <c r="P77" s="2"/>
      <c r="Q77" s="2"/>
      <c r="AA77" s="2"/>
      <c r="AB77" s="2"/>
      <c r="AC77" s="2"/>
    </row>
    <row r="78" spans="1:29" x14ac:dyDescent="0.3">
      <c r="A78" s="32" t="s">
        <v>52</v>
      </c>
      <c r="D78" s="32"/>
      <c r="F78" s="4"/>
      <c r="N78" s="30"/>
      <c r="O78" s="2"/>
      <c r="P78" s="2"/>
      <c r="Q78" s="2"/>
      <c r="AA78" s="2"/>
      <c r="AB78" s="2"/>
      <c r="AC78" s="2"/>
    </row>
    <row r="79" spans="1:29" x14ac:dyDescent="0.3">
      <c r="A79" s="3" t="s">
        <v>71</v>
      </c>
      <c r="C79" s="32"/>
      <c r="D79" s="32"/>
      <c r="F79" s="4"/>
      <c r="N79" s="30"/>
      <c r="O79" s="2"/>
      <c r="P79" s="2"/>
      <c r="Q79" s="2"/>
      <c r="AA79" s="2"/>
      <c r="AB79" s="2"/>
      <c r="AC79" s="2"/>
    </row>
    <row r="80" spans="1:29" ht="18" customHeight="1" x14ac:dyDescent="0.3">
      <c r="C80" s="3" t="s">
        <v>72</v>
      </c>
      <c r="E80" s="7"/>
      <c r="F80" s="4"/>
      <c r="T80" s="5"/>
      <c r="U80" s="5"/>
      <c r="V80" s="6"/>
      <c r="Y80" s="3" t="s">
        <v>64</v>
      </c>
      <c r="Z80" s="3"/>
      <c r="AA80" s="3"/>
      <c r="AB80" s="3"/>
      <c r="AC80" s="3"/>
    </row>
    <row r="81" spans="1:29" ht="54" x14ac:dyDescent="0.3">
      <c r="A81" s="77" t="s">
        <v>100</v>
      </c>
      <c r="B81" s="77" t="s">
        <v>59</v>
      </c>
      <c r="C81" s="8" t="s">
        <v>34</v>
      </c>
      <c r="D81" s="8" t="s">
        <v>33</v>
      </c>
      <c r="E81" s="8" t="s">
        <v>18</v>
      </c>
      <c r="F81" s="8" t="s">
        <v>19</v>
      </c>
      <c r="G81" s="27" t="s">
        <v>21</v>
      </c>
      <c r="H81" s="27" t="s">
        <v>20</v>
      </c>
      <c r="I81" s="9" t="s">
        <v>12</v>
      </c>
      <c r="J81" s="9" t="s">
        <v>0</v>
      </c>
      <c r="K81" s="171" t="s">
        <v>77</v>
      </c>
      <c r="T81" s="5"/>
      <c r="U81" s="5"/>
      <c r="V81" s="6"/>
      <c r="Y81" s="8" t="s">
        <v>33</v>
      </c>
      <c r="Z81" s="154" t="s">
        <v>28</v>
      </c>
      <c r="AA81" s="154" t="s">
        <v>29</v>
      </c>
      <c r="AB81" s="154" t="s">
        <v>30</v>
      </c>
      <c r="AC81" s="155" t="s">
        <v>31</v>
      </c>
    </row>
    <row r="82" spans="1:29" x14ac:dyDescent="0.3">
      <c r="A82" s="133">
        <v>0</v>
      </c>
      <c r="B82" s="33">
        <f>F82</f>
        <v>0</v>
      </c>
      <c r="D82" s="8">
        <v>0</v>
      </c>
      <c r="E82" s="8">
        <v>182</v>
      </c>
      <c r="F82" s="8">
        <v>0</v>
      </c>
      <c r="G82" s="64">
        <v>0</v>
      </c>
      <c r="H82" s="65">
        <f>E83</f>
        <v>182</v>
      </c>
      <c r="I82" s="26">
        <f>F82/E82</f>
        <v>0</v>
      </c>
      <c r="J82" s="28">
        <f>1-I82</f>
        <v>1</v>
      </c>
      <c r="K82" s="176">
        <f>J82</f>
        <v>1</v>
      </c>
      <c r="T82" s="5"/>
      <c r="U82" s="5"/>
      <c r="V82" s="6"/>
      <c r="Y82" s="63"/>
      <c r="Z82" s="158"/>
      <c r="AA82" s="158"/>
      <c r="AB82" s="158"/>
      <c r="AC82" s="159"/>
    </row>
    <row r="83" spans="1:29" x14ac:dyDescent="0.3">
      <c r="A83" s="133">
        <v>0</v>
      </c>
      <c r="B83" s="15">
        <f>B82+F83</f>
        <v>12</v>
      </c>
      <c r="C83" s="57">
        <f>D82</f>
        <v>0</v>
      </c>
      <c r="D83" s="85">
        <v>3</v>
      </c>
      <c r="E83" s="11">
        <v>182</v>
      </c>
      <c r="F83" s="75">
        <f t="shared" ref="F83:F92" si="97">E83-H83-G83</f>
        <v>12</v>
      </c>
      <c r="G83" s="134">
        <f>A83-A82</f>
        <v>0</v>
      </c>
      <c r="H83" s="86">
        <f t="shared" ref="H83:H90" si="98">E84</f>
        <v>170</v>
      </c>
      <c r="I83" s="12">
        <f>F83/E83</f>
        <v>6.5934065934065936E-2</v>
      </c>
      <c r="J83" s="28">
        <f>1-I83</f>
        <v>0.93406593406593408</v>
      </c>
      <c r="K83" s="177">
        <f>J83*K82</f>
        <v>0.93406593406593408</v>
      </c>
      <c r="T83" s="5"/>
      <c r="U83" s="5"/>
      <c r="V83" s="6"/>
      <c r="X83" s="14"/>
      <c r="Y83" s="13">
        <f t="shared" ref="Y83:Y92" si="99">D83</f>
        <v>3</v>
      </c>
      <c r="Z83" s="164">
        <f>K83*(D83-D82)</f>
        <v>2.802197802197802</v>
      </c>
      <c r="AA83" s="164">
        <f>(K82-K83)*(D83-D82)/2</f>
        <v>9.8901098901098883E-2</v>
      </c>
      <c r="AB83" s="165">
        <f>SUM(Z83:AA83)</f>
        <v>2.901098901098901</v>
      </c>
      <c r="AC83" s="166">
        <f>AB83</f>
        <v>2.901098901098901</v>
      </c>
    </row>
    <row r="84" spans="1:29" x14ac:dyDescent="0.3">
      <c r="A84" s="133">
        <v>2</v>
      </c>
      <c r="B84" s="15">
        <f t="shared" ref="B84:B92" si="100">B83+F84</f>
        <v>110</v>
      </c>
      <c r="C84" s="57">
        <f t="shared" ref="C84:C92" si="101">D83</f>
        <v>3</v>
      </c>
      <c r="D84" s="85">
        <v>6</v>
      </c>
      <c r="E84" s="11">
        <v>170</v>
      </c>
      <c r="F84" s="75">
        <f t="shared" si="97"/>
        <v>98</v>
      </c>
      <c r="G84" s="134">
        <f t="shared" ref="G84:G92" si="102">A84-A83</f>
        <v>2</v>
      </c>
      <c r="H84" s="86">
        <f t="shared" si="98"/>
        <v>70</v>
      </c>
      <c r="I84" s="12">
        <f t="shared" ref="I84:I92" si="103">F84/E84</f>
        <v>0.57647058823529407</v>
      </c>
      <c r="J84" s="28">
        <f t="shared" ref="J84:J92" si="104">1-I84</f>
        <v>0.42352941176470593</v>
      </c>
      <c r="K84" s="177">
        <f>J84*K83</f>
        <v>0.39560439560439564</v>
      </c>
      <c r="T84" s="5"/>
      <c r="U84" s="5"/>
      <c r="V84" s="6"/>
      <c r="Y84" s="13">
        <f t="shared" si="99"/>
        <v>6</v>
      </c>
      <c r="Z84" s="164">
        <f t="shared" ref="Z84:Z92" si="105">K84*(D84-D83)</f>
        <v>1.186813186813187</v>
      </c>
      <c r="AA84" s="164">
        <f t="shared" ref="AA84:AA92" si="106">(K83-K84)*(D84-D83)/2</f>
        <v>0.80769230769230771</v>
      </c>
      <c r="AB84" s="165">
        <f t="shared" ref="AB84:AB92" si="107">SUM(Z84:AA84)</f>
        <v>1.9945054945054947</v>
      </c>
      <c r="AC84" s="166">
        <f>AB84+AC83</f>
        <v>4.895604395604396</v>
      </c>
    </row>
    <row r="85" spans="1:29" x14ac:dyDescent="0.3">
      <c r="A85" s="133">
        <v>4</v>
      </c>
      <c r="B85" s="15">
        <f t="shared" si="100"/>
        <v>133</v>
      </c>
      <c r="C85" s="57">
        <f t="shared" si="101"/>
        <v>6</v>
      </c>
      <c r="D85" s="36">
        <v>9</v>
      </c>
      <c r="E85" s="11">
        <v>70</v>
      </c>
      <c r="F85" s="75">
        <f t="shared" si="97"/>
        <v>23</v>
      </c>
      <c r="G85" s="134">
        <f t="shared" si="102"/>
        <v>2</v>
      </c>
      <c r="H85" s="65">
        <f t="shared" si="98"/>
        <v>45</v>
      </c>
      <c r="I85" s="12">
        <f t="shared" si="103"/>
        <v>0.32857142857142857</v>
      </c>
      <c r="J85" s="28">
        <f t="shared" si="104"/>
        <v>0.67142857142857149</v>
      </c>
      <c r="K85" s="178">
        <f t="shared" ref="K85:K92" si="108">J85*K84</f>
        <v>0.26562009419152283</v>
      </c>
      <c r="T85" s="5"/>
      <c r="U85" s="5"/>
      <c r="V85" s="6"/>
      <c r="Y85" s="13">
        <f t="shared" si="99"/>
        <v>9</v>
      </c>
      <c r="Z85" s="164">
        <f t="shared" si="105"/>
        <v>0.79686028257456853</v>
      </c>
      <c r="AA85" s="164">
        <f t="shared" si="106"/>
        <v>0.19497645211930922</v>
      </c>
      <c r="AB85" s="165">
        <f t="shared" si="107"/>
        <v>0.99183673469387779</v>
      </c>
      <c r="AC85" s="166">
        <f t="shared" ref="AC85:AC92" si="109">AB85+AC84</f>
        <v>5.8874411302982734</v>
      </c>
    </row>
    <row r="86" spans="1:29" x14ac:dyDescent="0.3">
      <c r="A86" s="133">
        <v>4</v>
      </c>
      <c r="B86" s="15">
        <f t="shared" si="100"/>
        <v>138</v>
      </c>
      <c r="C86" s="57">
        <f t="shared" si="101"/>
        <v>9</v>
      </c>
      <c r="D86" s="36">
        <v>12</v>
      </c>
      <c r="E86" s="11">
        <v>45</v>
      </c>
      <c r="F86" s="75">
        <f t="shared" si="97"/>
        <v>5</v>
      </c>
      <c r="G86" s="134">
        <f t="shared" si="102"/>
        <v>0</v>
      </c>
      <c r="H86" s="65">
        <f t="shared" si="98"/>
        <v>40</v>
      </c>
      <c r="I86" s="12">
        <f t="shared" si="103"/>
        <v>0.1111111111111111</v>
      </c>
      <c r="J86" s="28">
        <f t="shared" si="104"/>
        <v>0.88888888888888884</v>
      </c>
      <c r="K86" s="173">
        <f t="shared" si="108"/>
        <v>0.23610675039246473</v>
      </c>
      <c r="T86" s="5"/>
      <c r="U86" s="5"/>
      <c r="V86" s="6"/>
      <c r="Y86" s="13">
        <f t="shared" si="99"/>
        <v>12</v>
      </c>
      <c r="Z86" s="164">
        <f t="shared" si="105"/>
        <v>0.70832025117739417</v>
      </c>
      <c r="AA86" s="164">
        <f t="shared" si="106"/>
        <v>4.4270015698587142E-2</v>
      </c>
      <c r="AB86" s="165">
        <f t="shared" si="107"/>
        <v>0.7525902668759813</v>
      </c>
      <c r="AC86" s="166">
        <f t="shared" si="109"/>
        <v>6.6400313971742548</v>
      </c>
    </row>
    <row r="87" spans="1:29" x14ac:dyDescent="0.3">
      <c r="A87" s="133">
        <v>4</v>
      </c>
      <c r="B87" s="15">
        <f t="shared" si="100"/>
        <v>143</v>
      </c>
      <c r="C87" s="57">
        <f t="shared" si="101"/>
        <v>12</v>
      </c>
      <c r="D87" s="36">
        <v>15</v>
      </c>
      <c r="E87" s="11">
        <v>40</v>
      </c>
      <c r="F87" s="75">
        <f t="shared" si="97"/>
        <v>5</v>
      </c>
      <c r="G87" s="134">
        <f t="shared" si="102"/>
        <v>0</v>
      </c>
      <c r="H87" s="65">
        <f t="shared" si="98"/>
        <v>35</v>
      </c>
      <c r="I87" s="104">
        <f t="shared" si="103"/>
        <v>0.125</v>
      </c>
      <c r="J87" s="105">
        <f t="shared" si="104"/>
        <v>0.875</v>
      </c>
      <c r="K87" s="173">
        <f t="shared" si="108"/>
        <v>0.20659340659340664</v>
      </c>
      <c r="T87" s="5"/>
      <c r="U87" s="5"/>
      <c r="V87" s="6"/>
      <c r="Y87" s="13">
        <f t="shared" si="99"/>
        <v>15</v>
      </c>
      <c r="Z87" s="164">
        <f t="shared" si="105"/>
        <v>0.61978021978021991</v>
      </c>
      <c r="AA87" s="164">
        <f t="shared" si="106"/>
        <v>4.4270015698587142E-2</v>
      </c>
      <c r="AB87" s="165">
        <f t="shared" si="107"/>
        <v>0.66405023547880704</v>
      </c>
      <c r="AC87" s="166">
        <f t="shared" si="109"/>
        <v>7.3040816326530615</v>
      </c>
    </row>
    <row r="88" spans="1:29" x14ac:dyDescent="0.3">
      <c r="A88" s="133">
        <v>6</v>
      </c>
      <c r="B88" s="15">
        <f t="shared" si="100"/>
        <v>149</v>
      </c>
      <c r="C88" s="57">
        <f t="shared" si="101"/>
        <v>15</v>
      </c>
      <c r="D88" s="36">
        <v>18</v>
      </c>
      <c r="E88" s="11">
        <v>35</v>
      </c>
      <c r="F88" s="75">
        <f t="shared" si="97"/>
        <v>6</v>
      </c>
      <c r="G88" s="134">
        <f t="shared" si="102"/>
        <v>2</v>
      </c>
      <c r="H88" s="65">
        <f t="shared" si="98"/>
        <v>27</v>
      </c>
      <c r="I88" s="104">
        <f t="shared" si="103"/>
        <v>0.17142857142857143</v>
      </c>
      <c r="J88" s="105">
        <f t="shared" si="104"/>
        <v>0.82857142857142851</v>
      </c>
      <c r="K88" s="178">
        <f t="shared" si="108"/>
        <v>0.17117739403453691</v>
      </c>
      <c r="T88" s="5"/>
      <c r="U88" s="5"/>
      <c r="V88" s="6"/>
      <c r="Y88" s="13">
        <f t="shared" si="99"/>
        <v>18</v>
      </c>
      <c r="Z88" s="164">
        <f t="shared" si="105"/>
        <v>0.51353218210361073</v>
      </c>
      <c r="AA88" s="164">
        <f t="shared" si="106"/>
        <v>5.3124018838304587E-2</v>
      </c>
      <c r="AB88" s="165">
        <f t="shared" si="107"/>
        <v>0.56665620094191538</v>
      </c>
      <c r="AC88" s="166">
        <f t="shared" si="109"/>
        <v>7.8707378335949771</v>
      </c>
    </row>
    <row r="89" spans="1:29" x14ac:dyDescent="0.3">
      <c r="A89" s="133">
        <v>13</v>
      </c>
      <c r="B89" s="15">
        <f t="shared" si="100"/>
        <v>152</v>
      </c>
      <c r="C89" s="57">
        <f t="shared" si="101"/>
        <v>18</v>
      </c>
      <c r="D89" s="36">
        <v>21</v>
      </c>
      <c r="E89" s="11">
        <v>27</v>
      </c>
      <c r="F89" s="75">
        <f t="shared" si="97"/>
        <v>3</v>
      </c>
      <c r="G89" s="134">
        <f t="shared" si="102"/>
        <v>7</v>
      </c>
      <c r="H89" s="65">
        <f t="shared" si="98"/>
        <v>17</v>
      </c>
      <c r="I89" s="12">
        <f t="shared" si="103"/>
        <v>0.1111111111111111</v>
      </c>
      <c r="J89" s="28">
        <f t="shared" si="104"/>
        <v>0.88888888888888884</v>
      </c>
      <c r="K89" s="173">
        <f t="shared" si="108"/>
        <v>0.15215768358625503</v>
      </c>
      <c r="R89" s="1"/>
      <c r="S89" s="1"/>
      <c r="T89" s="1"/>
      <c r="U89" s="1"/>
      <c r="V89" s="1"/>
      <c r="W89" s="1"/>
      <c r="Y89" s="13">
        <f t="shared" si="99"/>
        <v>21</v>
      </c>
      <c r="Z89" s="164">
        <f t="shared" si="105"/>
        <v>0.4564730507587651</v>
      </c>
      <c r="AA89" s="164">
        <f t="shared" si="106"/>
        <v>2.8529565672422819E-2</v>
      </c>
      <c r="AB89" s="165">
        <f t="shared" si="107"/>
        <v>0.48500261643118792</v>
      </c>
      <c r="AC89" s="166">
        <f t="shared" si="109"/>
        <v>8.3557404500261647</v>
      </c>
    </row>
    <row r="90" spans="1:29" x14ac:dyDescent="0.3">
      <c r="A90" s="133">
        <v>17</v>
      </c>
      <c r="B90" s="15">
        <f t="shared" si="100"/>
        <v>153</v>
      </c>
      <c r="C90" s="57">
        <f t="shared" si="101"/>
        <v>21</v>
      </c>
      <c r="D90" s="36">
        <v>24</v>
      </c>
      <c r="E90" s="11">
        <v>17</v>
      </c>
      <c r="F90" s="75">
        <f t="shared" si="97"/>
        <v>1</v>
      </c>
      <c r="G90" s="134">
        <f t="shared" si="102"/>
        <v>4</v>
      </c>
      <c r="H90" s="65">
        <f t="shared" si="98"/>
        <v>12</v>
      </c>
      <c r="I90" s="12">
        <f t="shared" si="103"/>
        <v>5.8823529411764705E-2</v>
      </c>
      <c r="J90" s="28">
        <f t="shared" si="104"/>
        <v>0.94117647058823528</v>
      </c>
      <c r="K90" s="173">
        <f t="shared" si="108"/>
        <v>0.14320723161059298</v>
      </c>
      <c r="R90" s="1"/>
      <c r="S90" s="1"/>
      <c r="T90" s="1"/>
      <c r="U90" s="1"/>
      <c r="V90" s="1"/>
      <c r="W90" s="1"/>
      <c r="Y90" s="13">
        <f t="shared" si="99"/>
        <v>24</v>
      </c>
      <c r="Z90" s="164">
        <f t="shared" si="105"/>
        <v>0.42962169483177892</v>
      </c>
      <c r="AA90" s="164">
        <f t="shared" si="106"/>
        <v>1.3425677963493074E-2</v>
      </c>
      <c r="AB90" s="165">
        <f t="shared" si="107"/>
        <v>0.44304737279527201</v>
      </c>
      <c r="AC90" s="166">
        <f t="shared" si="109"/>
        <v>8.7987878228214367</v>
      </c>
    </row>
    <row r="91" spans="1:29" x14ac:dyDescent="0.3">
      <c r="A91" s="133">
        <v>23</v>
      </c>
      <c r="B91" s="15">
        <f t="shared" si="100"/>
        <v>153</v>
      </c>
      <c r="C91" s="57">
        <f t="shared" si="101"/>
        <v>24</v>
      </c>
      <c r="D91" s="36">
        <v>27</v>
      </c>
      <c r="E91" s="11">
        <v>12</v>
      </c>
      <c r="F91" s="75">
        <f t="shared" si="97"/>
        <v>0</v>
      </c>
      <c r="G91" s="134">
        <f t="shared" si="102"/>
        <v>6</v>
      </c>
      <c r="H91" s="65">
        <f>E92</f>
        <v>6</v>
      </c>
      <c r="I91" s="12">
        <f t="shared" si="103"/>
        <v>0</v>
      </c>
      <c r="J91" s="28">
        <f t="shared" si="104"/>
        <v>1</v>
      </c>
      <c r="K91" s="173">
        <f t="shared" si="108"/>
        <v>0.14320723161059298</v>
      </c>
      <c r="R91" s="1"/>
      <c r="S91" s="1"/>
      <c r="T91" s="1"/>
      <c r="U91" s="1"/>
      <c r="V91" s="1"/>
      <c r="W91" s="1"/>
      <c r="Y91" s="13">
        <f t="shared" si="99"/>
        <v>27</v>
      </c>
      <c r="Z91" s="164">
        <f t="shared" si="105"/>
        <v>0.42962169483177892</v>
      </c>
      <c r="AA91" s="164">
        <f t="shared" si="106"/>
        <v>0</v>
      </c>
      <c r="AB91" s="165">
        <f t="shared" si="107"/>
        <v>0.42962169483177892</v>
      </c>
      <c r="AC91" s="166">
        <f t="shared" si="109"/>
        <v>9.2284095176532155</v>
      </c>
    </row>
    <row r="92" spans="1:29" x14ac:dyDescent="0.3">
      <c r="A92" s="133">
        <v>29</v>
      </c>
      <c r="B92" s="15">
        <f t="shared" si="100"/>
        <v>153</v>
      </c>
      <c r="C92" s="57">
        <f t="shared" si="101"/>
        <v>27</v>
      </c>
      <c r="D92" s="36">
        <v>30</v>
      </c>
      <c r="E92" s="11">
        <v>6</v>
      </c>
      <c r="F92" s="75">
        <f t="shared" si="97"/>
        <v>0</v>
      </c>
      <c r="G92" s="134">
        <f t="shared" si="102"/>
        <v>6</v>
      </c>
      <c r="H92" s="76">
        <v>0</v>
      </c>
      <c r="I92" s="12">
        <f t="shared" si="103"/>
        <v>0</v>
      </c>
      <c r="J92" s="28">
        <f t="shared" si="104"/>
        <v>1</v>
      </c>
      <c r="K92" s="173">
        <f t="shared" si="108"/>
        <v>0.14320723161059298</v>
      </c>
      <c r="R92" s="1"/>
      <c r="S92" s="1"/>
      <c r="T92" s="1"/>
      <c r="U92" s="1"/>
      <c r="V92" s="1"/>
      <c r="W92" s="1"/>
      <c r="Y92" s="13">
        <f t="shared" si="99"/>
        <v>30</v>
      </c>
      <c r="Z92" s="164">
        <f t="shared" si="105"/>
        <v>0.42962169483177892</v>
      </c>
      <c r="AA92" s="164">
        <f t="shared" si="106"/>
        <v>0</v>
      </c>
      <c r="AB92" s="165">
        <f t="shared" si="107"/>
        <v>0.42962169483177892</v>
      </c>
      <c r="AC92" s="166">
        <f t="shared" si="109"/>
        <v>9.6580312124849943</v>
      </c>
    </row>
    <row r="93" spans="1:29" ht="5" customHeight="1" x14ac:dyDescent="0.3">
      <c r="D93" s="15"/>
      <c r="E93" s="15"/>
      <c r="F93" s="16"/>
      <c r="G93" s="16"/>
      <c r="H93" s="15"/>
      <c r="I93" s="17"/>
      <c r="J93" s="18"/>
      <c r="K93" s="18"/>
      <c r="L93" s="18"/>
      <c r="M93" s="19"/>
      <c r="N93" s="19"/>
      <c r="O93" s="19"/>
      <c r="P93" s="19"/>
      <c r="Q93" s="18"/>
      <c r="AA93" s="2"/>
      <c r="AB93" s="2"/>
      <c r="AC93" s="2"/>
    </row>
    <row r="94" spans="1:29" ht="13.5" thickBot="1" x14ac:dyDescent="0.35">
      <c r="D94" s="20"/>
      <c r="E94" s="21" t="s">
        <v>3</v>
      </c>
      <c r="F94" s="37">
        <f>SUM(F83:F92)</f>
        <v>153</v>
      </c>
      <c r="G94" s="37">
        <f>SUM(G83:G92)</f>
        <v>29</v>
      </c>
      <c r="H94" s="37">
        <f>H92</f>
        <v>0</v>
      </c>
      <c r="I94" s="17"/>
      <c r="J94" s="18"/>
      <c r="K94" s="18"/>
      <c r="L94" s="18"/>
      <c r="M94" s="18"/>
      <c r="N94" s="18"/>
      <c r="O94" s="19"/>
      <c r="P94" s="19"/>
      <c r="Q94" s="18"/>
      <c r="AA94" s="2"/>
      <c r="AB94" s="2"/>
      <c r="AC94" s="2"/>
    </row>
    <row r="95" spans="1:29" ht="13.5" thickBot="1" x14ac:dyDescent="0.35">
      <c r="D95" s="20"/>
      <c r="F95" s="225">
        <f>F94/E82</f>
        <v>0.84065934065934067</v>
      </c>
      <c r="G95" s="225">
        <f>G94/E82</f>
        <v>0.15934065934065933</v>
      </c>
      <c r="H95" s="225">
        <f>H94/E82</f>
        <v>0</v>
      </c>
      <c r="I95" s="17"/>
      <c r="J95" s="91" t="s">
        <v>53</v>
      </c>
      <c r="L95" s="17"/>
      <c r="M95" s="115">
        <f>S99</f>
        <v>5.4183673469387763</v>
      </c>
      <c r="N95" s="17" t="s">
        <v>50</v>
      </c>
      <c r="O95" s="17"/>
      <c r="P95" s="112">
        <f>S102</f>
        <v>89.387755102040799</v>
      </c>
      <c r="Q95" s="2" t="s">
        <v>49</v>
      </c>
      <c r="T95" s="97">
        <f>S102/E82</f>
        <v>0.49114151154967473</v>
      </c>
      <c r="U95" s="2" t="s">
        <v>48</v>
      </c>
      <c r="AA95" s="2"/>
      <c r="AB95" s="2"/>
      <c r="AC95" s="2"/>
    </row>
    <row r="96" spans="1:29" x14ac:dyDescent="0.3">
      <c r="D96" s="20"/>
      <c r="I96" s="17"/>
      <c r="J96" s="17"/>
      <c r="K96" s="17"/>
      <c r="L96" s="17"/>
      <c r="M96" s="17"/>
      <c r="N96" s="17"/>
      <c r="O96" s="17"/>
      <c r="P96" s="17"/>
      <c r="Q96" s="17"/>
      <c r="R96" s="17"/>
      <c r="S96" s="17"/>
      <c r="T96" s="17"/>
      <c r="AA96" s="2"/>
      <c r="AB96" s="2"/>
      <c r="AC96" s="2"/>
    </row>
    <row r="97" spans="1:29" ht="13.5" x14ac:dyDescent="0.35">
      <c r="A97" s="34"/>
      <c r="B97" s="34"/>
      <c r="C97" s="34"/>
      <c r="D97" s="88">
        <v>0</v>
      </c>
      <c r="E97" s="140" t="s">
        <v>45</v>
      </c>
      <c r="F97" s="223" t="s">
        <v>46</v>
      </c>
      <c r="G97" s="141" t="s">
        <v>61</v>
      </c>
      <c r="H97" s="90"/>
      <c r="I97" s="34"/>
      <c r="J97" s="34"/>
      <c r="K97" s="34"/>
      <c r="L97" s="116" t="s">
        <v>51</v>
      </c>
      <c r="M97" s="117"/>
      <c r="N97" s="117"/>
      <c r="O97" s="117"/>
      <c r="P97" s="117"/>
      <c r="Q97" s="117"/>
      <c r="R97" s="118"/>
      <c r="S97" s="118"/>
      <c r="T97" s="119"/>
      <c r="U97" s="70"/>
      <c r="V97" s="70"/>
      <c r="W97" s="70"/>
      <c r="X97" s="70"/>
      <c r="AA97" s="2"/>
      <c r="AB97" s="2"/>
      <c r="AC97" s="2"/>
    </row>
    <row r="98" spans="1:29" ht="13.5" thickBot="1" x14ac:dyDescent="0.35">
      <c r="A98" s="34"/>
      <c r="B98" s="34"/>
      <c r="C98" s="34"/>
      <c r="D98" s="36">
        <v>3</v>
      </c>
      <c r="E98" s="224">
        <f t="shared" ref="E98" si="110">AVERAGE(H82:H83)</f>
        <v>176</v>
      </c>
      <c r="F98" s="224">
        <f>E98*(D98-D97)</f>
        <v>528</v>
      </c>
      <c r="G98" s="98">
        <f>F98/E82</f>
        <v>2.901098901098901</v>
      </c>
      <c r="H98" s="34"/>
      <c r="I98" s="34"/>
      <c r="J98" s="34"/>
      <c r="K98" s="34"/>
      <c r="L98" s="120"/>
      <c r="M98" s="121">
        <f>K83</f>
        <v>0.93406593406593408</v>
      </c>
      <c r="N98" s="121">
        <f>K84</f>
        <v>0.39560439560439564</v>
      </c>
      <c r="O98" s="122">
        <f>M98-N98</f>
        <v>0.53846153846153844</v>
      </c>
      <c r="P98" s="70"/>
      <c r="Q98" s="102">
        <f>D88-D87</f>
        <v>3</v>
      </c>
      <c r="R98" s="70"/>
      <c r="S98" s="109">
        <f>D83</f>
        <v>3</v>
      </c>
      <c r="T98" s="123"/>
      <c r="U98" s="70"/>
      <c r="V98" s="70"/>
      <c r="W98" s="70"/>
      <c r="X98" s="70"/>
      <c r="AA98" s="2"/>
      <c r="AB98" s="2"/>
      <c r="AC98" s="2"/>
    </row>
    <row r="99" spans="1:29" ht="13.5" thickBot="1" x14ac:dyDescent="0.35">
      <c r="A99" s="34"/>
      <c r="B99" s="34"/>
      <c r="C99" s="34"/>
      <c r="D99" s="36">
        <v>6</v>
      </c>
      <c r="E99" s="92">
        <f t="shared" ref="E99:E107" si="111">AVERAGE(H83:H84)</f>
        <v>120</v>
      </c>
      <c r="F99" s="224">
        <f t="shared" ref="F99:F107" si="112">E99*(D99-D98)</f>
        <v>360</v>
      </c>
      <c r="G99" s="98">
        <f>F99/E82</f>
        <v>1.9780219780219781</v>
      </c>
      <c r="H99" s="90"/>
      <c r="I99" s="34"/>
      <c r="J99" s="34"/>
      <c r="K99" s="34"/>
      <c r="L99" s="124"/>
      <c r="M99" s="125">
        <f>M98</f>
        <v>0.93406593406593408</v>
      </c>
      <c r="N99" s="126">
        <v>0.5</v>
      </c>
      <c r="O99" s="125">
        <f>M99-N99</f>
        <v>0.43406593406593408</v>
      </c>
      <c r="P99" s="70"/>
      <c r="Q99" s="107">
        <f>O99*Q98/O98</f>
        <v>2.4183673469387759</v>
      </c>
      <c r="R99" s="70"/>
      <c r="S99" s="110">
        <f>S98+Q99</f>
        <v>5.4183673469387763</v>
      </c>
      <c r="T99" s="127" t="s">
        <v>47</v>
      </c>
      <c r="W99" s="70"/>
      <c r="X99" s="70"/>
      <c r="AA99" s="2"/>
      <c r="AB99" s="2"/>
      <c r="AC99" s="2"/>
    </row>
    <row r="100" spans="1:29" x14ac:dyDescent="0.3">
      <c r="A100" s="34"/>
      <c r="B100" s="34"/>
      <c r="C100" s="34"/>
      <c r="D100" s="36">
        <v>9</v>
      </c>
      <c r="E100" s="92">
        <f t="shared" si="111"/>
        <v>57.5</v>
      </c>
      <c r="F100" s="224">
        <f t="shared" si="112"/>
        <v>172.5</v>
      </c>
      <c r="G100" s="98">
        <f>F100/E82</f>
        <v>0.94780219780219777</v>
      </c>
      <c r="H100" s="90"/>
      <c r="I100" s="34"/>
      <c r="J100" s="34"/>
      <c r="K100" s="34"/>
      <c r="L100" s="124"/>
      <c r="M100" s="101"/>
      <c r="N100" s="101"/>
      <c r="O100" s="101"/>
      <c r="P100" s="70"/>
      <c r="Q100" s="70"/>
      <c r="R100" s="70"/>
      <c r="S100" s="70"/>
      <c r="T100" s="123"/>
      <c r="W100" s="70"/>
      <c r="X100" s="70"/>
      <c r="AA100" s="2"/>
      <c r="AB100" s="2"/>
      <c r="AC100" s="2"/>
    </row>
    <row r="101" spans="1:29" ht="13.5" thickBot="1" x14ac:dyDescent="0.35">
      <c r="A101" s="34"/>
      <c r="B101" s="34"/>
      <c r="C101" s="34"/>
      <c r="D101" s="85">
        <v>12</v>
      </c>
      <c r="E101" s="92">
        <f t="shared" si="111"/>
        <v>42.5</v>
      </c>
      <c r="F101" s="224">
        <f t="shared" si="112"/>
        <v>127.5</v>
      </c>
      <c r="G101" s="98">
        <f>F101/E82</f>
        <v>0.7005494505494505</v>
      </c>
      <c r="H101" s="90"/>
      <c r="I101" s="34"/>
      <c r="J101" s="34"/>
      <c r="K101" s="34"/>
      <c r="L101" s="124"/>
      <c r="M101" s="128">
        <f>H83</f>
        <v>170</v>
      </c>
      <c r="N101" s="128">
        <f>H84</f>
        <v>70</v>
      </c>
      <c r="O101" s="137">
        <f>M101-N101</f>
        <v>100</v>
      </c>
      <c r="P101" s="70"/>
      <c r="Q101" s="102">
        <f>Q98</f>
        <v>3</v>
      </c>
      <c r="R101" s="70"/>
      <c r="S101" s="111">
        <f>M101</f>
        <v>170</v>
      </c>
      <c r="T101" s="123"/>
      <c r="W101" s="70"/>
      <c r="X101" s="70"/>
      <c r="AA101" s="2"/>
      <c r="AB101" s="2"/>
      <c r="AC101" s="2"/>
    </row>
    <row r="102" spans="1:29" ht="13.5" thickBot="1" x14ac:dyDescent="0.35">
      <c r="A102" s="34"/>
      <c r="B102" s="34"/>
      <c r="C102" s="34"/>
      <c r="D102" s="85">
        <v>15</v>
      </c>
      <c r="E102" s="92">
        <f t="shared" si="111"/>
        <v>37.5</v>
      </c>
      <c r="F102" s="224">
        <f t="shared" si="112"/>
        <v>112.5</v>
      </c>
      <c r="G102" s="98">
        <f>F102/E82</f>
        <v>0.61813186813186816</v>
      </c>
      <c r="H102" s="90"/>
      <c r="I102" s="34"/>
      <c r="J102" s="34"/>
      <c r="K102" s="34"/>
      <c r="L102" s="124"/>
      <c r="M102" s="101"/>
      <c r="N102" s="101"/>
      <c r="O102" s="137">
        <f>O101*Q102/Q101</f>
        <v>80.612244897959201</v>
      </c>
      <c r="P102" s="70"/>
      <c r="Q102" s="108">
        <f>Q99</f>
        <v>2.4183673469387759</v>
      </c>
      <c r="R102" s="70"/>
      <c r="S102" s="112">
        <f>S101-O102</f>
        <v>89.387755102040799</v>
      </c>
      <c r="T102" s="123"/>
      <c r="W102" s="70"/>
      <c r="X102" s="70"/>
      <c r="AA102" s="2"/>
      <c r="AB102" s="2"/>
      <c r="AC102" s="2"/>
    </row>
    <row r="103" spans="1:29" x14ac:dyDescent="0.3">
      <c r="A103" s="34"/>
      <c r="B103" s="34"/>
      <c r="C103" s="34"/>
      <c r="D103" s="36">
        <v>18</v>
      </c>
      <c r="E103" s="92">
        <f t="shared" si="111"/>
        <v>31</v>
      </c>
      <c r="F103" s="224">
        <f t="shared" si="112"/>
        <v>93</v>
      </c>
      <c r="G103" s="98">
        <f>F103/E82</f>
        <v>0.51098901098901095</v>
      </c>
      <c r="H103" s="90"/>
      <c r="I103" s="34"/>
      <c r="J103" s="34"/>
      <c r="K103" s="34"/>
      <c r="L103" s="130"/>
      <c r="M103" s="131"/>
      <c r="N103" s="131"/>
      <c r="O103" s="131"/>
      <c r="P103" s="131"/>
      <c r="Q103" s="131"/>
      <c r="R103" s="131"/>
      <c r="S103" s="131"/>
      <c r="T103" s="132"/>
      <c r="W103" s="70"/>
      <c r="X103" s="70"/>
      <c r="AA103" s="2"/>
      <c r="AB103" s="2"/>
      <c r="AC103" s="2"/>
    </row>
    <row r="104" spans="1:29" x14ac:dyDescent="0.3">
      <c r="A104" s="34"/>
      <c r="B104" s="34"/>
      <c r="C104" s="34"/>
      <c r="D104" s="36">
        <v>21</v>
      </c>
      <c r="E104" s="92">
        <f t="shared" si="111"/>
        <v>22</v>
      </c>
      <c r="F104" s="224">
        <f t="shared" si="112"/>
        <v>66</v>
      </c>
      <c r="G104" s="98">
        <f>F104/E82</f>
        <v>0.36263736263736263</v>
      </c>
      <c r="H104" s="90"/>
      <c r="I104" s="34"/>
      <c r="J104" s="34"/>
      <c r="K104" s="34"/>
      <c r="L104" s="90"/>
      <c r="M104" s="90"/>
      <c r="N104" s="90"/>
      <c r="W104" s="70"/>
      <c r="X104" s="70"/>
      <c r="AA104" s="2"/>
      <c r="AB104" s="2"/>
      <c r="AC104" s="2"/>
    </row>
    <row r="105" spans="1:29" x14ac:dyDescent="0.3">
      <c r="A105" s="34"/>
      <c r="B105" s="34"/>
      <c r="C105" s="34"/>
      <c r="D105" s="36">
        <v>24</v>
      </c>
      <c r="E105" s="92">
        <f t="shared" si="111"/>
        <v>14.5</v>
      </c>
      <c r="F105" s="224">
        <f t="shared" si="112"/>
        <v>43.5</v>
      </c>
      <c r="G105" s="98">
        <f>F105/E82</f>
        <v>0.23901098901098902</v>
      </c>
      <c r="H105" s="90"/>
      <c r="I105" s="34"/>
      <c r="J105" s="34"/>
      <c r="K105" s="34"/>
      <c r="L105" s="90"/>
      <c r="M105" s="90"/>
      <c r="N105" s="90"/>
      <c r="O105" s="90"/>
      <c r="P105" s="90"/>
      <c r="Q105" s="90"/>
      <c r="R105" s="70"/>
      <c r="S105" s="70"/>
      <c r="T105" s="70"/>
      <c r="U105" s="70"/>
      <c r="V105" s="70"/>
      <c r="W105" s="70"/>
      <c r="X105" s="70"/>
      <c r="AA105" s="2"/>
      <c r="AB105" s="2"/>
      <c r="AC105" s="2"/>
    </row>
    <row r="106" spans="1:29" x14ac:dyDescent="0.3">
      <c r="A106" s="34"/>
      <c r="B106" s="34"/>
      <c r="C106" s="34"/>
      <c r="D106" s="36">
        <v>27</v>
      </c>
      <c r="E106" s="92">
        <f t="shared" si="111"/>
        <v>9</v>
      </c>
      <c r="F106" s="224">
        <f t="shared" si="112"/>
        <v>27</v>
      </c>
      <c r="G106" s="98">
        <f>F106/E82</f>
        <v>0.14835164835164835</v>
      </c>
      <c r="H106" s="90"/>
      <c r="I106" s="34"/>
      <c r="J106" s="34"/>
      <c r="K106" s="34"/>
      <c r="L106" s="90"/>
      <c r="M106" s="90"/>
      <c r="N106" s="90"/>
      <c r="O106" s="90"/>
      <c r="P106" s="90"/>
      <c r="Q106" s="90"/>
      <c r="R106" s="70"/>
      <c r="S106" s="70"/>
      <c r="T106" s="70"/>
      <c r="U106" s="70"/>
      <c r="V106" s="70"/>
      <c r="W106" s="70"/>
      <c r="X106" s="70"/>
      <c r="AA106" s="2"/>
      <c r="AB106" s="2"/>
      <c r="AC106" s="2"/>
    </row>
    <row r="107" spans="1:29" x14ac:dyDescent="0.3">
      <c r="A107" s="34"/>
      <c r="B107" s="34"/>
      <c r="C107" s="34"/>
      <c r="D107" s="36">
        <v>30</v>
      </c>
      <c r="E107" s="92">
        <f t="shared" si="111"/>
        <v>3</v>
      </c>
      <c r="F107" s="224">
        <f t="shared" si="112"/>
        <v>9</v>
      </c>
      <c r="G107" s="98">
        <f>F107/E82</f>
        <v>4.9450549450549448E-2</v>
      </c>
      <c r="H107" s="90"/>
      <c r="I107" s="34"/>
      <c r="J107" s="34"/>
      <c r="K107" s="34"/>
      <c r="L107" s="90"/>
      <c r="M107" s="90"/>
      <c r="N107" s="90"/>
      <c r="O107" s="90"/>
      <c r="P107" s="90"/>
      <c r="Q107" s="90"/>
      <c r="R107" s="70"/>
      <c r="S107" s="70"/>
      <c r="T107" s="70"/>
      <c r="U107" s="70"/>
      <c r="V107" s="70"/>
      <c r="W107" s="70"/>
      <c r="X107" s="70"/>
      <c r="AA107" s="2"/>
      <c r="AB107" s="2"/>
      <c r="AC107" s="2"/>
    </row>
    <row r="108" spans="1:29" x14ac:dyDescent="0.3">
      <c r="A108" s="34"/>
      <c r="B108" s="34"/>
      <c r="C108" s="34"/>
      <c r="D108" s="88"/>
      <c r="E108" s="34"/>
      <c r="F108" s="93">
        <f>SUM(F98:F107)</f>
        <v>1539</v>
      </c>
      <c r="G108" s="94">
        <f>SUM(G98:G107)</f>
        <v>8.4560439560439562</v>
      </c>
      <c r="H108" s="90" t="s">
        <v>60</v>
      </c>
      <c r="I108" s="34"/>
      <c r="J108" s="34"/>
      <c r="K108" s="34"/>
      <c r="L108" s="90"/>
      <c r="M108" s="90"/>
      <c r="N108" s="90"/>
      <c r="O108" s="90"/>
      <c r="P108" s="90"/>
      <c r="Q108" s="90"/>
      <c r="R108" s="70"/>
      <c r="S108" s="70"/>
      <c r="T108" s="70"/>
      <c r="U108" s="70"/>
      <c r="V108" s="70"/>
      <c r="W108" s="70"/>
      <c r="X108" s="70"/>
      <c r="AA108" s="2"/>
      <c r="AB108" s="2"/>
      <c r="AC108" s="2"/>
    </row>
    <row r="109" spans="1:29" x14ac:dyDescent="0.3">
      <c r="A109" s="34"/>
      <c r="B109" s="34"/>
      <c r="C109" s="34"/>
      <c r="D109" s="88"/>
      <c r="E109" s="34"/>
      <c r="F109" s="89"/>
      <c r="G109" s="89"/>
      <c r="H109" s="34"/>
      <c r="I109" s="90"/>
      <c r="J109" s="90"/>
      <c r="K109" s="90"/>
      <c r="L109" s="90"/>
      <c r="M109" s="90"/>
      <c r="N109" s="90"/>
      <c r="O109" s="90"/>
      <c r="P109" s="90"/>
      <c r="Q109" s="90"/>
      <c r="R109" s="70"/>
      <c r="S109" s="70"/>
      <c r="T109" s="70"/>
      <c r="U109" s="70"/>
      <c r="V109" s="70"/>
      <c r="W109" s="70"/>
      <c r="X109" s="70"/>
      <c r="AA109" s="2"/>
      <c r="AB109" s="2"/>
      <c r="AC109" s="2"/>
    </row>
    <row r="110" spans="1:29" x14ac:dyDescent="0.3">
      <c r="D110" s="88"/>
      <c r="E110" s="34"/>
      <c r="F110" s="89"/>
      <c r="G110" s="89"/>
      <c r="H110" s="34"/>
      <c r="I110" s="90"/>
      <c r="J110" s="90"/>
      <c r="K110" s="90"/>
      <c r="L110" s="90"/>
      <c r="M110" s="90"/>
      <c r="N110" s="90"/>
      <c r="O110" s="90"/>
      <c r="P110" s="90"/>
      <c r="Q110" s="90"/>
      <c r="R110" s="70"/>
      <c r="S110" s="70"/>
      <c r="T110" s="70"/>
      <c r="U110" s="70"/>
      <c r="V110" s="70"/>
      <c r="W110" s="70"/>
      <c r="X110" s="70"/>
      <c r="AA110" s="2"/>
      <c r="AB110" s="2"/>
      <c r="AC110" s="2"/>
    </row>
    <row r="111" spans="1:29" x14ac:dyDescent="0.3">
      <c r="C111" s="3" t="s">
        <v>57</v>
      </c>
      <c r="E111" s="7"/>
      <c r="F111" s="4"/>
      <c r="T111" s="5"/>
      <c r="U111" s="5"/>
      <c r="V111" s="6"/>
      <c r="Y111" s="3" t="s">
        <v>64</v>
      </c>
      <c r="Z111" s="3"/>
      <c r="AA111" s="3"/>
      <c r="AB111" s="3"/>
      <c r="AC111" s="3"/>
    </row>
    <row r="112" spans="1:29" ht="54" x14ac:dyDescent="0.3">
      <c r="A112" s="77" t="s">
        <v>100</v>
      </c>
      <c r="B112" s="77" t="s">
        <v>59</v>
      </c>
      <c r="C112" s="8" t="s">
        <v>34</v>
      </c>
      <c r="D112" s="8" t="s">
        <v>33</v>
      </c>
      <c r="E112" s="8" t="s">
        <v>18</v>
      </c>
      <c r="F112" s="8" t="s">
        <v>19</v>
      </c>
      <c r="G112" s="27" t="s">
        <v>21</v>
      </c>
      <c r="H112" s="27" t="s">
        <v>20</v>
      </c>
      <c r="I112" s="9" t="s">
        <v>12</v>
      </c>
      <c r="J112" s="9" t="s">
        <v>0</v>
      </c>
      <c r="K112" s="171" t="s">
        <v>77</v>
      </c>
      <c r="T112" s="5"/>
      <c r="U112" s="5"/>
      <c r="V112" s="6"/>
      <c r="Y112" s="8" t="s">
        <v>33</v>
      </c>
      <c r="Z112" s="154" t="s">
        <v>28</v>
      </c>
      <c r="AA112" s="154" t="s">
        <v>29</v>
      </c>
      <c r="AB112" s="154" t="s">
        <v>30</v>
      </c>
      <c r="AC112" s="155" t="s">
        <v>31</v>
      </c>
    </row>
    <row r="113" spans="1:29" x14ac:dyDescent="0.3">
      <c r="A113" s="133">
        <v>0</v>
      </c>
      <c r="B113" s="33">
        <f>F113</f>
        <v>0</v>
      </c>
      <c r="D113" s="8">
        <v>0</v>
      </c>
      <c r="E113" s="8">
        <v>156</v>
      </c>
      <c r="F113" s="8">
        <v>0</v>
      </c>
      <c r="G113" s="64">
        <v>0</v>
      </c>
      <c r="H113" s="65">
        <f>E114</f>
        <v>156</v>
      </c>
      <c r="I113" s="26">
        <f>F113/E113</f>
        <v>0</v>
      </c>
      <c r="J113" s="28">
        <f>1-I113</f>
        <v>1</v>
      </c>
      <c r="K113" s="176">
        <f>J113</f>
        <v>1</v>
      </c>
      <c r="T113" s="5"/>
      <c r="U113" s="5"/>
      <c r="V113" s="6"/>
      <c r="Y113" s="63"/>
      <c r="Z113" s="158"/>
      <c r="AA113" s="158"/>
      <c r="AB113" s="158"/>
      <c r="AC113" s="159"/>
    </row>
    <row r="114" spans="1:29" x14ac:dyDescent="0.3">
      <c r="A114" s="133">
        <v>7</v>
      </c>
      <c r="B114" s="15">
        <f>B113+F114</f>
        <v>4</v>
      </c>
      <c r="C114" s="57">
        <f>D113</f>
        <v>0</v>
      </c>
      <c r="D114" s="85">
        <v>3</v>
      </c>
      <c r="E114" s="11">
        <v>156</v>
      </c>
      <c r="F114" s="75">
        <f>E114-H114-G114</f>
        <v>4</v>
      </c>
      <c r="G114" s="134">
        <f>A114-A113</f>
        <v>7</v>
      </c>
      <c r="H114" s="86">
        <f t="shared" ref="H114:H122" si="113">E115</f>
        <v>145</v>
      </c>
      <c r="I114" s="12">
        <f>F114/E114</f>
        <v>2.564102564102564E-2</v>
      </c>
      <c r="J114" s="28">
        <f>1-I114</f>
        <v>0.97435897435897434</v>
      </c>
      <c r="K114" s="177">
        <f>J114*K113</f>
        <v>0.97435897435897434</v>
      </c>
      <c r="T114" s="5"/>
      <c r="U114" s="5"/>
      <c r="V114" s="6"/>
      <c r="Y114" s="13">
        <f t="shared" ref="Y114:Y123" si="114">D114</f>
        <v>3</v>
      </c>
      <c r="Z114" s="164">
        <f>K114*(D114-D113)</f>
        <v>2.9230769230769229</v>
      </c>
      <c r="AA114" s="164">
        <f>(K113-K114)*(D114-D113)/2</f>
        <v>3.8461538461538491E-2</v>
      </c>
      <c r="AB114" s="165">
        <f>SUM(Z114:AA114)</f>
        <v>2.9615384615384612</v>
      </c>
      <c r="AC114" s="166">
        <f>AB114</f>
        <v>2.9615384615384612</v>
      </c>
    </row>
    <row r="115" spans="1:29" x14ac:dyDescent="0.3">
      <c r="A115" s="133">
        <v>10</v>
      </c>
      <c r="B115" s="15">
        <f t="shared" ref="B115:B123" si="115">B114+F115</f>
        <v>96</v>
      </c>
      <c r="C115" s="57">
        <f t="shared" ref="C115:C123" si="116">D114</f>
        <v>3</v>
      </c>
      <c r="D115" s="85">
        <v>6</v>
      </c>
      <c r="E115" s="11">
        <v>145</v>
      </c>
      <c r="F115" s="75">
        <f t="shared" ref="F115:F123" si="117">E115-H115-G115</f>
        <v>92</v>
      </c>
      <c r="G115" s="134">
        <f t="shared" ref="G115:G123" si="118">A115-A114</f>
        <v>3</v>
      </c>
      <c r="H115" s="86">
        <f t="shared" si="113"/>
        <v>50</v>
      </c>
      <c r="I115" s="104">
        <f t="shared" ref="I115:I123" si="119">F115/E115</f>
        <v>0.6344827586206897</v>
      </c>
      <c r="J115" s="105">
        <f t="shared" ref="J115:J123" si="120">1-I115</f>
        <v>0.3655172413793103</v>
      </c>
      <c r="K115" s="177">
        <f>J115*K114</f>
        <v>0.35614500442086644</v>
      </c>
      <c r="T115" s="5"/>
      <c r="U115" s="5"/>
      <c r="V115" s="6"/>
      <c r="Y115" s="13">
        <f t="shared" si="114"/>
        <v>6</v>
      </c>
      <c r="Z115" s="164">
        <f t="shared" ref="Z115:Z123" si="121">K115*(D115-D114)</f>
        <v>1.0684350132625993</v>
      </c>
      <c r="AA115" s="164">
        <f t="shared" ref="AA115:AA123" si="122">(K114-K115)*(D115-D114)/2</f>
        <v>0.92732095490716193</v>
      </c>
      <c r="AB115" s="165">
        <f t="shared" ref="AB115:AB123" si="123">SUM(Z115:AA115)</f>
        <v>1.9957559681697612</v>
      </c>
      <c r="AC115" s="166">
        <f>AB115+AC114</f>
        <v>4.957294429708222</v>
      </c>
    </row>
    <row r="116" spans="1:29" x14ac:dyDescent="0.3">
      <c r="A116" s="133">
        <v>12</v>
      </c>
      <c r="B116" s="15">
        <f t="shared" si="115"/>
        <v>127</v>
      </c>
      <c r="C116" s="57">
        <f t="shared" si="116"/>
        <v>6</v>
      </c>
      <c r="D116" s="36">
        <v>9</v>
      </c>
      <c r="E116" s="11">
        <v>50</v>
      </c>
      <c r="F116" s="75">
        <f t="shared" si="117"/>
        <v>31</v>
      </c>
      <c r="G116" s="134">
        <f t="shared" si="118"/>
        <v>2</v>
      </c>
      <c r="H116" s="65">
        <f t="shared" si="113"/>
        <v>17</v>
      </c>
      <c r="I116" s="12">
        <f t="shared" si="119"/>
        <v>0.62</v>
      </c>
      <c r="J116" s="28">
        <f t="shared" si="120"/>
        <v>0.38</v>
      </c>
      <c r="K116" s="173">
        <f t="shared" ref="K116:K123" si="124">J116*K115</f>
        <v>0.13533510167992924</v>
      </c>
      <c r="T116" s="5"/>
      <c r="U116" s="5"/>
      <c r="V116" s="6"/>
      <c r="Y116" s="13">
        <f t="shared" si="114"/>
        <v>9</v>
      </c>
      <c r="Z116" s="164">
        <f t="shared" si="121"/>
        <v>0.40600530503978771</v>
      </c>
      <c r="AA116" s="164">
        <f t="shared" si="122"/>
        <v>0.33121485411140583</v>
      </c>
      <c r="AB116" s="165">
        <f t="shared" si="123"/>
        <v>0.73722015915119354</v>
      </c>
      <c r="AC116" s="166">
        <f t="shared" ref="AC116:AC123" si="125">AB116+AC115</f>
        <v>5.6945145888594153</v>
      </c>
    </row>
    <row r="117" spans="1:29" x14ac:dyDescent="0.3">
      <c r="A117" s="133">
        <v>12</v>
      </c>
      <c r="B117" s="15">
        <f t="shared" si="115"/>
        <v>134</v>
      </c>
      <c r="C117" s="57">
        <f t="shared" si="116"/>
        <v>9</v>
      </c>
      <c r="D117" s="36">
        <v>12</v>
      </c>
      <c r="E117" s="11">
        <v>17</v>
      </c>
      <c r="F117" s="75">
        <f t="shared" si="117"/>
        <v>7</v>
      </c>
      <c r="G117" s="134">
        <f t="shared" si="118"/>
        <v>0</v>
      </c>
      <c r="H117" s="65">
        <f t="shared" si="113"/>
        <v>10</v>
      </c>
      <c r="I117" s="12">
        <f t="shared" si="119"/>
        <v>0.41176470588235292</v>
      </c>
      <c r="J117" s="28">
        <f t="shared" si="120"/>
        <v>0.58823529411764708</v>
      </c>
      <c r="K117" s="173">
        <f t="shared" si="124"/>
        <v>7.9608883341134848E-2</v>
      </c>
      <c r="T117" s="5"/>
      <c r="U117" s="5"/>
      <c r="V117" s="6"/>
      <c r="Y117" s="13">
        <f t="shared" si="114"/>
        <v>12</v>
      </c>
      <c r="Z117" s="164">
        <f t="shared" si="121"/>
        <v>0.23882665002340453</v>
      </c>
      <c r="AA117" s="164">
        <f t="shared" si="122"/>
        <v>8.3589327508191591E-2</v>
      </c>
      <c r="AB117" s="165">
        <f t="shared" si="123"/>
        <v>0.32241597753159612</v>
      </c>
      <c r="AC117" s="166">
        <f t="shared" si="125"/>
        <v>6.0169305663910118</v>
      </c>
    </row>
    <row r="118" spans="1:29" x14ac:dyDescent="0.3">
      <c r="A118" s="133">
        <v>13</v>
      </c>
      <c r="B118" s="15">
        <f t="shared" si="115"/>
        <v>137</v>
      </c>
      <c r="C118" s="57">
        <f t="shared" si="116"/>
        <v>12</v>
      </c>
      <c r="D118" s="36">
        <v>15</v>
      </c>
      <c r="E118" s="11">
        <v>10</v>
      </c>
      <c r="F118" s="75">
        <f t="shared" si="117"/>
        <v>3</v>
      </c>
      <c r="G118" s="134">
        <f t="shared" si="118"/>
        <v>1</v>
      </c>
      <c r="H118" s="65">
        <f t="shared" si="113"/>
        <v>6</v>
      </c>
      <c r="I118" s="104">
        <f t="shared" si="119"/>
        <v>0.3</v>
      </c>
      <c r="J118" s="105">
        <f t="shared" si="120"/>
        <v>0.7</v>
      </c>
      <c r="K118" s="178">
        <f t="shared" si="124"/>
        <v>5.5726218338794389E-2</v>
      </c>
      <c r="T118" s="5"/>
      <c r="U118" s="5"/>
      <c r="V118" s="6"/>
      <c r="Y118" s="13">
        <f t="shared" si="114"/>
        <v>15</v>
      </c>
      <c r="Z118" s="164">
        <f t="shared" si="121"/>
        <v>0.16717865501638318</v>
      </c>
      <c r="AA118" s="164">
        <f t="shared" si="122"/>
        <v>3.5823997503510688E-2</v>
      </c>
      <c r="AB118" s="165">
        <f t="shared" si="123"/>
        <v>0.20300265251989386</v>
      </c>
      <c r="AC118" s="166">
        <f t="shared" si="125"/>
        <v>6.2199332189109056</v>
      </c>
    </row>
    <row r="119" spans="1:29" x14ac:dyDescent="0.3">
      <c r="A119" s="133">
        <v>13</v>
      </c>
      <c r="B119" s="15">
        <f t="shared" si="115"/>
        <v>137</v>
      </c>
      <c r="C119" s="57">
        <f t="shared" si="116"/>
        <v>15</v>
      </c>
      <c r="D119" s="36">
        <v>18</v>
      </c>
      <c r="E119" s="11">
        <v>6</v>
      </c>
      <c r="F119" s="75">
        <f t="shared" si="117"/>
        <v>0</v>
      </c>
      <c r="G119" s="134">
        <f t="shared" si="118"/>
        <v>0</v>
      </c>
      <c r="H119" s="65">
        <f t="shared" si="113"/>
        <v>6</v>
      </c>
      <c r="I119" s="12">
        <f t="shared" si="119"/>
        <v>0</v>
      </c>
      <c r="J119" s="28">
        <f t="shared" si="120"/>
        <v>1</v>
      </c>
      <c r="K119" s="173">
        <f t="shared" si="124"/>
        <v>5.5726218338794389E-2</v>
      </c>
      <c r="T119" s="5"/>
      <c r="U119" s="5"/>
      <c r="V119" s="6"/>
      <c r="Y119" s="13">
        <f t="shared" si="114"/>
        <v>18</v>
      </c>
      <c r="Z119" s="164">
        <f t="shared" si="121"/>
        <v>0.16717865501638318</v>
      </c>
      <c r="AA119" s="164">
        <f t="shared" si="122"/>
        <v>0</v>
      </c>
      <c r="AB119" s="165">
        <f t="shared" si="123"/>
        <v>0.16717865501638318</v>
      </c>
      <c r="AC119" s="166">
        <f t="shared" si="125"/>
        <v>6.3871118739272887</v>
      </c>
    </row>
    <row r="120" spans="1:29" x14ac:dyDescent="0.3">
      <c r="A120" s="133">
        <v>14</v>
      </c>
      <c r="B120" s="15">
        <f t="shared" si="115"/>
        <v>138</v>
      </c>
      <c r="C120" s="57">
        <f t="shared" si="116"/>
        <v>18</v>
      </c>
      <c r="D120" s="36">
        <v>21</v>
      </c>
      <c r="E120" s="11">
        <v>6</v>
      </c>
      <c r="F120" s="75">
        <f t="shared" si="117"/>
        <v>1</v>
      </c>
      <c r="G120" s="134">
        <f t="shared" si="118"/>
        <v>1</v>
      </c>
      <c r="H120" s="65">
        <f t="shared" si="113"/>
        <v>4</v>
      </c>
      <c r="I120" s="12">
        <f t="shared" si="119"/>
        <v>0.16666666666666666</v>
      </c>
      <c r="J120" s="28">
        <f t="shared" si="120"/>
        <v>0.83333333333333337</v>
      </c>
      <c r="K120" s="173">
        <f t="shared" si="124"/>
        <v>4.643851528232866E-2</v>
      </c>
      <c r="T120" s="5"/>
      <c r="U120" s="5"/>
      <c r="V120" s="6"/>
      <c r="Y120" s="13">
        <f t="shared" si="114"/>
        <v>21</v>
      </c>
      <c r="Z120" s="164">
        <f t="shared" si="121"/>
        <v>0.13931554584698597</v>
      </c>
      <c r="AA120" s="164">
        <f t="shared" si="122"/>
        <v>1.3931554584698594E-2</v>
      </c>
      <c r="AB120" s="165">
        <f t="shared" si="123"/>
        <v>0.15324710043168455</v>
      </c>
      <c r="AC120" s="166">
        <f t="shared" si="125"/>
        <v>6.5403589743589734</v>
      </c>
    </row>
    <row r="121" spans="1:29" x14ac:dyDescent="0.3">
      <c r="A121" s="133">
        <v>14</v>
      </c>
      <c r="B121" s="15">
        <f t="shared" si="115"/>
        <v>138</v>
      </c>
      <c r="C121" s="57">
        <f t="shared" si="116"/>
        <v>21</v>
      </c>
      <c r="D121" s="36">
        <v>24</v>
      </c>
      <c r="E121" s="11">
        <v>4</v>
      </c>
      <c r="F121" s="75">
        <f t="shared" si="117"/>
        <v>0</v>
      </c>
      <c r="G121" s="134">
        <f t="shared" si="118"/>
        <v>0</v>
      </c>
      <c r="H121" s="65">
        <f t="shared" si="113"/>
        <v>4</v>
      </c>
      <c r="I121" s="12">
        <f t="shared" si="119"/>
        <v>0</v>
      </c>
      <c r="J121" s="28">
        <f t="shared" si="120"/>
        <v>1</v>
      </c>
      <c r="K121" s="173">
        <f t="shared" si="124"/>
        <v>4.643851528232866E-2</v>
      </c>
      <c r="T121" s="5"/>
      <c r="U121" s="5"/>
      <c r="V121" s="6"/>
      <c r="Y121" s="13">
        <f t="shared" si="114"/>
        <v>24</v>
      </c>
      <c r="Z121" s="164">
        <f t="shared" si="121"/>
        <v>0.13931554584698597</v>
      </c>
      <c r="AA121" s="164">
        <f t="shared" si="122"/>
        <v>0</v>
      </c>
      <c r="AB121" s="165">
        <f t="shared" si="123"/>
        <v>0.13931554584698597</v>
      </c>
      <c r="AC121" s="166">
        <f t="shared" si="125"/>
        <v>6.6796745202059595</v>
      </c>
    </row>
    <row r="122" spans="1:29" x14ac:dyDescent="0.3">
      <c r="A122" s="133">
        <v>18</v>
      </c>
      <c r="B122" s="15">
        <f t="shared" si="115"/>
        <v>138</v>
      </c>
      <c r="C122" s="57">
        <f t="shared" si="116"/>
        <v>24</v>
      </c>
      <c r="D122" s="36">
        <v>27</v>
      </c>
      <c r="E122" s="11">
        <v>4</v>
      </c>
      <c r="F122" s="75">
        <f t="shared" si="117"/>
        <v>0</v>
      </c>
      <c r="G122" s="134">
        <f t="shared" si="118"/>
        <v>4</v>
      </c>
      <c r="H122" s="65">
        <f t="shared" si="113"/>
        <v>0</v>
      </c>
      <c r="I122" s="12">
        <f t="shared" si="119"/>
        <v>0</v>
      </c>
      <c r="J122" s="28">
        <f t="shared" si="120"/>
        <v>1</v>
      </c>
      <c r="K122" s="173">
        <f t="shared" si="124"/>
        <v>4.643851528232866E-2</v>
      </c>
      <c r="T122" s="5"/>
      <c r="U122" s="5"/>
      <c r="V122" s="6"/>
      <c r="Y122" s="13">
        <f t="shared" si="114"/>
        <v>27</v>
      </c>
      <c r="Z122" s="164">
        <f t="shared" si="121"/>
        <v>0.13931554584698597</v>
      </c>
      <c r="AA122" s="164">
        <f t="shared" si="122"/>
        <v>0</v>
      </c>
      <c r="AB122" s="165">
        <f t="shared" si="123"/>
        <v>0.13931554584698597</v>
      </c>
      <c r="AC122" s="166">
        <f t="shared" si="125"/>
        <v>6.8189900660529457</v>
      </c>
    </row>
    <row r="123" spans="1:29" x14ac:dyDescent="0.3">
      <c r="A123" s="133">
        <v>18</v>
      </c>
      <c r="B123" s="15">
        <f t="shared" si="115"/>
        <v>138</v>
      </c>
      <c r="C123" s="57">
        <f t="shared" si="116"/>
        <v>27</v>
      </c>
      <c r="D123" s="36">
        <v>30</v>
      </c>
      <c r="E123" s="11">
        <v>0</v>
      </c>
      <c r="F123" s="75">
        <f t="shared" si="117"/>
        <v>0</v>
      </c>
      <c r="G123" s="134">
        <f t="shared" si="118"/>
        <v>0</v>
      </c>
      <c r="H123" s="76">
        <v>0</v>
      </c>
      <c r="I123" s="12" t="e">
        <f t="shared" si="119"/>
        <v>#DIV/0!</v>
      </c>
      <c r="J123" s="28" t="e">
        <f t="shared" si="120"/>
        <v>#DIV/0!</v>
      </c>
      <c r="K123" s="173" t="e">
        <f t="shared" si="124"/>
        <v>#DIV/0!</v>
      </c>
      <c r="T123" s="5"/>
      <c r="U123" s="5"/>
      <c r="V123" s="6"/>
      <c r="Y123" s="13">
        <f t="shared" si="114"/>
        <v>30</v>
      </c>
      <c r="Z123" s="164" t="e">
        <f t="shared" si="121"/>
        <v>#DIV/0!</v>
      </c>
      <c r="AA123" s="164" t="e">
        <f t="shared" si="122"/>
        <v>#DIV/0!</v>
      </c>
      <c r="AB123" s="165" t="e">
        <f t="shared" si="123"/>
        <v>#DIV/0!</v>
      </c>
      <c r="AC123" s="166" t="e">
        <f t="shared" si="125"/>
        <v>#DIV/0!</v>
      </c>
    </row>
    <row r="124" spans="1:29" x14ac:dyDescent="0.3">
      <c r="D124" s="15"/>
      <c r="E124" s="15"/>
      <c r="F124" s="16"/>
      <c r="G124" s="16"/>
      <c r="H124" s="15"/>
      <c r="I124" s="17"/>
      <c r="J124" s="18"/>
      <c r="K124" s="18"/>
      <c r="L124" s="18"/>
      <c r="M124" s="19"/>
      <c r="N124" s="19"/>
      <c r="O124" s="19"/>
      <c r="P124" s="19"/>
      <c r="Q124" s="18"/>
      <c r="AA124" s="2"/>
      <c r="AB124" s="2"/>
      <c r="AC124" s="2"/>
    </row>
    <row r="125" spans="1:29" ht="13.5" thickBot="1" x14ac:dyDescent="0.35">
      <c r="D125" s="20"/>
      <c r="E125" s="21" t="s">
        <v>3</v>
      </c>
      <c r="F125" s="37">
        <f>SUM(F114:F123)</f>
        <v>138</v>
      </c>
      <c r="G125" s="37">
        <f>SUM(G114:G123)</f>
        <v>18</v>
      </c>
      <c r="H125" s="37">
        <f>H123</f>
        <v>0</v>
      </c>
      <c r="I125" s="17"/>
      <c r="J125" s="18"/>
      <c r="K125" s="18"/>
      <c r="L125" s="18"/>
      <c r="M125" s="19"/>
      <c r="N125" s="19"/>
      <c r="O125" s="19"/>
      <c r="P125" s="23"/>
      <c r="Q125" s="18"/>
      <c r="W125" s="1"/>
      <c r="X125" s="1"/>
      <c r="AA125" s="2"/>
      <c r="AB125" s="2"/>
      <c r="AC125" s="2"/>
    </row>
    <row r="126" spans="1:29" ht="13.5" thickBot="1" x14ac:dyDescent="0.35">
      <c r="D126" s="20"/>
      <c r="E126" s="95"/>
      <c r="F126" s="225">
        <f>F125/E113</f>
        <v>0.88461538461538458</v>
      </c>
      <c r="G126" s="225">
        <f>G125/E113</f>
        <v>0.11538461538461539</v>
      </c>
      <c r="H126" s="225">
        <f>H125/E113</f>
        <v>0</v>
      </c>
      <c r="I126" s="17"/>
      <c r="J126" s="91" t="s">
        <v>56</v>
      </c>
      <c r="L126" s="17"/>
      <c r="M126" s="115">
        <f>S130</f>
        <v>5.3019164759725399</v>
      </c>
      <c r="N126" s="17" t="s">
        <v>50</v>
      </c>
      <c r="O126" s="17"/>
      <c r="P126" s="112">
        <f>S133</f>
        <v>72.105978260869577</v>
      </c>
      <c r="Q126" s="2" t="s">
        <v>49</v>
      </c>
      <c r="T126" s="97">
        <f>S133/E113</f>
        <v>0.46221780936454859</v>
      </c>
      <c r="U126" s="2" t="s">
        <v>48</v>
      </c>
      <c r="W126" s="1"/>
      <c r="X126" s="1"/>
      <c r="AA126" s="2"/>
      <c r="AB126" s="2"/>
      <c r="AC126" s="2"/>
    </row>
    <row r="127" spans="1:29" x14ac:dyDescent="0.3">
      <c r="A127" s="34"/>
      <c r="B127" s="34"/>
      <c r="C127" s="34"/>
      <c r="D127" s="88"/>
      <c r="E127" s="99"/>
      <c r="F127" s="89"/>
      <c r="G127" s="89"/>
      <c r="H127" s="100"/>
      <c r="I127" s="90"/>
      <c r="J127" s="17"/>
      <c r="K127" s="17"/>
      <c r="L127" s="17"/>
      <c r="M127" s="17"/>
      <c r="N127" s="17"/>
      <c r="O127" s="17"/>
      <c r="P127" s="17"/>
      <c r="Q127" s="17"/>
      <c r="R127" s="17"/>
      <c r="S127" s="17"/>
      <c r="T127" s="17"/>
      <c r="V127" s="70"/>
      <c r="W127" s="34"/>
      <c r="X127" s="34"/>
      <c r="Y127" s="70"/>
      <c r="Z127" s="70"/>
      <c r="AA127" s="70"/>
      <c r="AB127" s="70"/>
      <c r="AC127" s="70"/>
    </row>
    <row r="128" spans="1:29" ht="13.5" x14ac:dyDescent="0.35">
      <c r="D128" s="88">
        <v>0</v>
      </c>
      <c r="E128" s="140" t="s">
        <v>45</v>
      </c>
      <c r="F128" s="223" t="s">
        <v>46</v>
      </c>
      <c r="G128" s="141" t="s">
        <v>61</v>
      </c>
      <c r="H128" s="90"/>
      <c r="J128" s="34"/>
      <c r="K128" s="34"/>
      <c r="L128" s="116" t="s">
        <v>51</v>
      </c>
      <c r="M128" s="117"/>
      <c r="N128" s="117"/>
      <c r="O128" s="117"/>
      <c r="P128" s="117"/>
      <c r="Q128" s="117"/>
      <c r="R128" s="118"/>
      <c r="S128" s="118"/>
      <c r="T128" s="119"/>
      <c r="U128" s="70"/>
      <c r="W128" s="1"/>
      <c r="X128" s="1"/>
      <c r="AA128" s="2"/>
      <c r="AB128" s="2"/>
      <c r="AC128" s="2"/>
    </row>
    <row r="129" spans="1:29" ht="13.5" thickBot="1" x14ac:dyDescent="0.35">
      <c r="D129" s="36">
        <v>3</v>
      </c>
      <c r="E129" s="224">
        <f t="shared" ref="E129" si="126">AVERAGE(H113:H114)</f>
        <v>150.5</v>
      </c>
      <c r="F129" s="224">
        <f>E129*(D129-D128)</f>
        <v>451.5</v>
      </c>
      <c r="G129" s="98">
        <f>F129/E113</f>
        <v>2.8942307692307692</v>
      </c>
      <c r="J129" s="34"/>
      <c r="K129" s="34"/>
      <c r="L129" s="120"/>
      <c r="M129" s="121">
        <f>K114</f>
        <v>0.97435897435897434</v>
      </c>
      <c r="N129" s="121">
        <f>K115</f>
        <v>0.35614500442086644</v>
      </c>
      <c r="O129" s="122">
        <f>M129-N129</f>
        <v>0.61821396993810795</v>
      </c>
      <c r="P129" s="70"/>
      <c r="Q129" s="102">
        <f>D119-D118</f>
        <v>3</v>
      </c>
      <c r="R129" s="70"/>
      <c r="S129" s="109">
        <f>D114</f>
        <v>3</v>
      </c>
      <c r="T129" s="123"/>
      <c r="U129" s="70"/>
      <c r="W129" s="1"/>
      <c r="X129" s="1"/>
      <c r="AA129" s="2"/>
      <c r="AB129" s="2"/>
      <c r="AC129" s="2"/>
    </row>
    <row r="130" spans="1:29" ht="13.5" thickBot="1" x14ac:dyDescent="0.35">
      <c r="D130" s="36">
        <v>6</v>
      </c>
      <c r="E130" s="92">
        <f>AVERAGE(H114:H115)</f>
        <v>97.5</v>
      </c>
      <c r="F130" s="224">
        <f t="shared" ref="F130:F138" si="127">E130*(D130-D129)</f>
        <v>292.5</v>
      </c>
      <c r="G130" s="98">
        <f>F130/E113</f>
        <v>1.875</v>
      </c>
      <c r="H130" s="90"/>
      <c r="J130" s="34"/>
      <c r="K130" s="34"/>
      <c r="L130" s="124"/>
      <c r="M130" s="125">
        <f>M129</f>
        <v>0.97435897435897434</v>
      </c>
      <c r="N130" s="126">
        <v>0.5</v>
      </c>
      <c r="O130" s="125">
        <f>M130-N130</f>
        <v>0.47435897435897434</v>
      </c>
      <c r="P130" s="70"/>
      <c r="Q130" s="107">
        <f>O130*Q129/O129</f>
        <v>2.3019164759725395</v>
      </c>
      <c r="R130" s="70"/>
      <c r="S130" s="110">
        <f>S129+Q130</f>
        <v>5.3019164759725399</v>
      </c>
      <c r="T130" s="127" t="s">
        <v>47</v>
      </c>
      <c r="W130" s="1"/>
      <c r="X130" s="1"/>
      <c r="AA130" s="2"/>
      <c r="AB130" s="2"/>
      <c r="AC130" s="2"/>
    </row>
    <row r="131" spans="1:29" x14ac:dyDescent="0.3">
      <c r="D131" s="85">
        <v>9</v>
      </c>
      <c r="E131" s="92">
        <f t="shared" ref="E131:E138" si="128">AVERAGE(H115:H116)</f>
        <v>33.5</v>
      </c>
      <c r="F131" s="224">
        <f t="shared" si="127"/>
        <v>100.5</v>
      </c>
      <c r="G131" s="98">
        <f>F131/E113</f>
        <v>0.64423076923076927</v>
      </c>
      <c r="H131" s="90"/>
      <c r="J131" s="34"/>
      <c r="K131" s="34"/>
      <c r="L131" s="124"/>
      <c r="M131" s="101"/>
      <c r="N131" s="101"/>
      <c r="O131" s="101"/>
      <c r="P131" s="70"/>
      <c r="Q131" s="70"/>
      <c r="R131" s="70"/>
      <c r="S131" s="70"/>
      <c r="T131" s="123"/>
      <c r="W131" s="1"/>
      <c r="X131" s="1"/>
      <c r="AA131" s="2"/>
      <c r="AB131" s="2"/>
      <c r="AC131" s="2"/>
    </row>
    <row r="132" spans="1:29" ht="13.5" thickBot="1" x14ac:dyDescent="0.35">
      <c r="D132" s="85">
        <v>12</v>
      </c>
      <c r="E132" s="92">
        <f t="shared" si="128"/>
        <v>13.5</v>
      </c>
      <c r="F132" s="224">
        <f t="shared" si="127"/>
        <v>40.5</v>
      </c>
      <c r="G132" s="98">
        <f>F132/E113</f>
        <v>0.25961538461538464</v>
      </c>
      <c r="H132" s="90"/>
      <c r="J132" s="34"/>
      <c r="K132" s="34"/>
      <c r="L132" s="124"/>
      <c r="M132" s="128">
        <f>H114</f>
        <v>145</v>
      </c>
      <c r="N132" s="128">
        <f>H115</f>
        <v>50</v>
      </c>
      <c r="O132" s="129">
        <f>M132-N132</f>
        <v>95</v>
      </c>
      <c r="P132" s="70"/>
      <c r="Q132" s="102">
        <f>Q129</f>
        <v>3</v>
      </c>
      <c r="R132" s="70"/>
      <c r="S132" s="111">
        <f>M132</f>
        <v>145</v>
      </c>
      <c r="T132" s="123"/>
      <c r="W132" s="1"/>
      <c r="X132" s="1"/>
      <c r="AA132" s="2"/>
      <c r="AB132" s="2"/>
      <c r="AC132" s="2"/>
    </row>
    <row r="133" spans="1:29" ht="13.5" thickBot="1" x14ac:dyDescent="0.35">
      <c r="D133" s="36">
        <v>15</v>
      </c>
      <c r="E133" s="92">
        <f t="shared" si="128"/>
        <v>8</v>
      </c>
      <c r="F133" s="224">
        <f t="shared" si="127"/>
        <v>24</v>
      </c>
      <c r="G133" s="98">
        <f>F133/E113</f>
        <v>0.15384615384615385</v>
      </c>
      <c r="H133" s="90"/>
      <c r="J133" s="34"/>
      <c r="K133" s="34"/>
      <c r="L133" s="124"/>
      <c r="M133" s="101"/>
      <c r="N133" s="101"/>
      <c r="O133" s="129">
        <f>O132*Q133/Q132</f>
        <v>72.894021739130423</v>
      </c>
      <c r="P133" s="70"/>
      <c r="Q133" s="108">
        <f>Q130</f>
        <v>2.3019164759725395</v>
      </c>
      <c r="R133" s="70"/>
      <c r="S133" s="112">
        <f>S132-O133</f>
        <v>72.105978260869577</v>
      </c>
      <c r="T133" s="123"/>
      <c r="W133" s="1"/>
      <c r="X133" s="1"/>
      <c r="AA133" s="2"/>
      <c r="AB133" s="2"/>
      <c r="AC133" s="2"/>
    </row>
    <row r="134" spans="1:29" x14ac:dyDescent="0.3">
      <c r="D134" s="36">
        <v>18</v>
      </c>
      <c r="E134" s="92">
        <f t="shared" si="128"/>
        <v>6</v>
      </c>
      <c r="F134" s="224">
        <f t="shared" si="127"/>
        <v>18</v>
      </c>
      <c r="G134" s="98">
        <f>F134/E113</f>
        <v>0.11538461538461539</v>
      </c>
      <c r="H134" s="90"/>
      <c r="J134" s="34"/>
      <c r="K134" s="34"/>
      <c r="L134" s="130"/>
      <c r="M134" s="131"/>
      <c r="N134" s="131"/>
      <c r="O134" s="131"/>
      <c r="P134" s="131"/>
      <c r="Q134" s="131"/>
      <c r="R134" s="131"/>
      <c r="S134" s="131"/>
      <c r="T134" s="132"/>
      <c r="W134" s="1"/>
      <c r="X134" s="1"/>
      <c r="Y134" s="1"/>
    </row>
    <row r="135" spans="1:29" x14ac:dyDescent="0.3">
      <c r="D135" s="36">
        <v>21</v>
      </c>
      <c r="E135" s="92">
        <f t="shared" si="128"/>
        <v>5</v>
      </c>
      <c r="F135" s="224">
        <f t="shared" si="127"/>
        <v>15</v>
      </c>
      <c r="G135" s="98">
        <f>F135/E113</f>
        <v>9.6153846153846159E-2</v>
      </c>
      <c r="H135" s="90"/>
      <c r="L135" s="90"/>
      <c r="M135" s="90"/>
      <c r="N135" s="90"/>
      <c r="O135" s="90"/>
      <c r="P135" s="23"/>
      <c r="Q135" s="18"/>
      <c r="W135" s="1"/>
      <c r="X135" s="1"/>
      <c r="Y135" s="1"/>
    </row>
    <row r="136" spans="1:29" x14ac:dyDescent="0.3">
      <c r="D136" s="36">
        <v>24</v>
      </c>
      <c r="E136" s="92">
        <f t="shared" si="128"/>
        <v>4</v>
      </c>
      <c r="F136" s="224">
        <f t="shared" si="127"/>
        <v>12</v>
      </c>
      <c r="G136" s="98">
        <f>F136/E113</f>
        <v>7.6923076923076927E-2</v>
      </c>
      <c r="H136" s="90"/>
      <c r="L136" s="90"/>
      <c r="M136" s="90"/>
      <c r="N136" s="90"/>
      <c r="O136" s="90"/>
      <c r="P136" s="23"/>
      <c r="Q136" s="18"/>
      <c r="W136" s="1"/>
      <c r="X136" s="1"/>
      <c r="Y136" s="1"/>
    </row>
    <row r="137" spans="1:29" x14ac:dyDescent="0.3">
      <c r="D137" s="36">
        <v>27</v>
      </c>
      <c r="E137" s="92">
        <f t="shared" si="128"/>
        <v>2</v>
      </c>
      <c r="F137" s="224">
        <f t="shared" si="127"/>
        <v>6</v>
      </c>
      <c r="G137" s="98">
        <f>F137/E113</f>
        <v>3.8461538461538464E-2</v>
      </c>
      <c r="H137" s="90"/>
      <c r="L137" s="90"/>
      <c r="M137" s="90"/>
      <c r="N137" s="90"/>
      <c r="O137" s="90"/>
      <c r="P137" s="23"/>
      <c r="Q137" s="18"/>
      <c r="W137" s="1"/>
      <c r="X137" s="1"/>
      <c r="Y137" s="1"/>
    </row>
    <row r="138" spans="1:29" x14ac:dyDescent="0.3">
      <c r="D138" s="36">
        <v>30</v>
      </c>
      <c r="E138" s="92">
        <f t="shared" si="128"/>
        <v>0</v>
      </c>
      <c r="F138" s="224">
        <f t="shared" si="127"/>
        <v>0</v>
      </c>
      <c r="G138" s="98">
        <f>F138/E113</f>
        <v>0</v>
      </c>
      <c r="H138" s="90"/>
      <c r="L138" s="90"/>
      <c r="M138" s="90"/>
      <c r="N138" s="90"/>
      <c r="O138" s="90"/>
      <c r="P138" s="23"/>
      <c r="Q138" s="18"/>
      <c r="W138" s="1"/>
      <c r="X138" s="1"/>
      <c r="Y138" s="1"/>
    </row>
    <row r="139" spans="1:29" x14ac:dyDescent="0.3">
      <c r="D139" s="88"/>
      <c r="E139" s="34"/>
      <c r="F139" s="93">
        <f>SUM(F129:F138)</f>
        <v>960</v>
      </c>
      <c r="G139" s="94">
        <f>SUM(G129:G138)</f>
        <v>6.1538461538461533</v>
      </c>
      <c r="H139" s="90" t="s">
        <v>60</v>
      </c>
      <c r="L139" s="90"/>
      <c r="M139" s="19"/>
      <c r="N139" s="19"/>
      <c r="O139" s="19"/>
      <c r="P139" s="23"/>
      <c r="Q139" s="18"/>
      <c r="W139" s="1"/>
      <c r="X139" s="1"/>
      <c r="Y139" s="1"/>
    </row>
    <row r="140" spans="1:29" x14ac:dyDescent="0.3">
      <c r="D140" s="88"/>
      <c r="E140" s="34"/>
      <c r="F140" s="89"/>
      <c r="G140" s="89"/>
      <c r="H140" s="34"/>
      <c r="I140" s="90"/>
      <c r="L140" s="90"/>
      <c r="M140" s="19"/>
      <c r="N140" s="19"/>
      <c r="O140" s="19"/>
      <c r="P140" s="23"/>
      <c r="Q140" s="23"/>
      <c r="R140" s="23"/>
      <c r="S140" s="23"/>
      <c r="T140" s="23"/>
      <c r="U140" s="23"/>
      <c r="V140" s="23"/>
      <c r="W140" s="23"/>
      <c r="X140" s="23"/>
      <c r="Y140" s="23"/>
      <c r="Z140" s="23"/>
      <c r="AA140" s="23"/>
      <c r="AB140" s="23"/>
      <c r="AC140" s="23"/>
    </row>
    <row r="141" spans="1:29" x14ac:dyDescent="0.3">
      <c r="D141" s="20"/>
      <c r="E141" s="95"/>
      <c r="F141" s="96"/>
      <c r="G141" s="89"/>
      <c r="H141" s="113"/>
      <c r="I141" s="17"/>
      <c r="J141" s="18"/>
      <c r="K141" s="18"/>
      <c r="L141" s="18"/>
      <c r="M141" s="19"/>
      <c r="N141" s="19"/>
      <c r="O141" s="19"/>
      <c r="P141" s="23"/>
      <c r="Q141" s="23"/>
      <c r="R141" s="23"/>
      <c r="S141" s="23"/>
      <c r="T141" s="23"/>
      <c r="U141" s="23"/>
      <c r="V141" s="23"/>
      <c r="W141" s="23"/>
      <c r="X141" s="23"/>
      <c r="Y141" s="23"/>
      <c r="Z141" s="23"/>
      <c r="AA141" s="23"/>
      <c r="AB141" s="23"/>
      <c r="AC141" s="23"/>
    </row>
    <row r="142" spans="1:29" x14ac:dyDescent="0.3">
      <c r="D142" s="20"/>
      <c r="E142" s="95"/>
      <c r="F142" s="96"/>
      <c r="G142" s="89"/>
      <c r="H142" s="22"/>
      <c r="I142" s="17"/>
      <c r="J142" s="18"/>
      <c r="K142" s="18"/>
      <c r="L142" s="18"/>
      <c r="M142" s="19"/>
      <c r="N142" s="19"/>
      <c r="O142" s="19"/>
      <c r="P142" s="23"/>
      <c r="Q142" s="23"/>
      <c r="R142" s="23"/>
      <c r="S142" s="23"/>
      <c r="T142" s="23"/>
      <c r="U142" s="23"/>
      <c r="V142" s="23"/>
      <c r="W142" s="23"/>
      <c r="X142" s="23"/>
      <c r="Y142" s="23"/>
      <c r="Z142" s="23"/>
      <c r="AA142" s="23"/>
      <c r="AB142" s="23"/>
      <c r="AC142" s="23"/>
    </row>
    <row r="144" spans="1:29" x14ac:dyDescent="0.3">
      <c r="A144" s="3" t="s">
        <v>54</v>
      </c>
      <c r="C144" s="3"/>
      <c r="E144" s="7"/>
      <c r="F144" s="4"/>
      <c r="T144" s="5"/>
      <c r="U144" s="5"/>
      <c r="V144" s="6"/>
      <c r="Y144" s="3" t="s">
        <v>64</v>
      </c>
      <c r="Z144" s="3"/>
      <c r="AA144" s="3"/>
      <c r="AB144" s="3"/>
      <c r="AC144" s="3"/>
    </row>
    <row r="145" spans="1:29" ht="54" x14ac:dyDescent="0.3">
      <c r="A145" s="77" t="s">
        <v>100</v>
      </c>
      <c r="B145" s="77" t="s">
        <v>59</v>
      </c>
      <c r="C145" s="8" t="s">
        <v>34</v>
      </c>
      <c r="D145" s="8" t="s">
        <v>33</v>
      </c>
      <c r="E145" s="8" t="s">
        <v>18</v>
      </c>
      <c r="F145" s="8" t="s">
        <v>19</v>
      </c>
      <c r="G145" s="27" t="s">
        <v>21</v>
      </c>
      <c r="H145" s="27" t="s">
        <v>20</v>
      </c>
      <c r="I145" s="9" t="s">
        <v>12</v>
      </c>
      <c r="J145" s="9" t="s">
        <v>0</v>
      </c>
      <c r="K145" s="171" t="s">
        <v>77</v>
      </c>
      <c r="T145" s="5"/>
      <c r="U145" s="5"/>
      <c r="V145" s="6"/>
      <c r="Y145" s="8" t="s">
        <v>33</v>
      </c>
      <c r="Z145" s="154" t="s">
        <v>28</v>
      </c>
      <c r="AA145" s="154" t="s">
        <v>29</v>
      </c>
      <c r="AB145" s="154" t="s">
        <v>30</v>
      </c>
      <c r="AC145" s="155" t="s">
        <v>31</v>
      </c>
    </row>
    <row r="146" spans="1:29" x14ac:dyDescent="0.3">
      <c r="A146" s="133">
        <f t="shared" ref="A146:A156" si="129">A82+A113</f>
        <v>0</v>
      </c>
      <c r="B146" s="33">
        <f>F146</f>
        <v>0</v>
      </c>
      <c r="D146" s="8">
        <v>0</v>
      </c>
      <c r="E146" s="8">
        <f t="shared" ref="E146:E156" si="130">E82+E113</f>
        <v>338</v>
      </c>
      <c r="F146" s="8">
        <v>0</v>
      </c>
      <c r="G146" s="64">
        <v>0</v>
      </c>
      <c r="H146" s="65">
        <f>E147</f>
        <v>338</v>
      </c>
      <c r="I146" s="26">
        <f>F146/E146</f>
        <v>0</v>
      </c>
      <c r="J146" s="28">
        <f>1-I146</f>
        <v>1</v>
      </c>
      <c r="K146" s="176">
        <f>J146</f>
        <v>1</v>
      </c>
      <c r="T146" s="5"/>
      <c r="U146" s="5"/>
      <c r="V146" s="6"/>
      <c r="Y146" s="63"/>
      <c r="Z146" s="158"/>
      <c r="AA146" s="158"/>
      <c r="AB146" s="158"/>
      <c r="AC146" s="159"/>
    </row>
    <row r="147" spans="1:29" x14ac:dyDescent="0.3">
      <c r="A147" s="133">
        <f t="shared" si="129"/>
        <v>7</v>
      </c>
      <c r="B147" s="15">
        <f>B146+F147</f>
        <v>16</v>
      </c>
      <c r="C147" s="57">
        <f>D146</f>
        <v>0</v>
      </c>
      <c r="D147" s="85">
        <v>3</v>
      </c>
      <c r="E147" s="11">
        <f t="shared" si="130"/>
        <v>338</v>
      </c>
      <c r="F147" s="75">
        <f t="shared" ref="F147:F156" si="131">E147-H147-G147</f>
        <v>16</v>
      </c>
      <c r="G147" s="134">
        <f>A147-A146</f>
        <v>7</v>
      </c>
      <c r="H147" s="86">
        <f t="shared" ref="H147:H155" si="132">E148</f>
        <v>315</v>
      </c>
      <c r="I147" s="12">
        <f>F147/E147</f>
        <v>4.7337278106508875E-2</v>
      </c>
      <c r="J147" s="28">
        <f>1-I147</f>
        <v>0.9526627218934911</v>
      </c>
      <c r="K147" s="177">
        <f>J147*K146</f>
        <v>0.9526627218934911</v>
      </c>
      <c r="T147" s="5"/>
      <c r="U147" s="5"/>
      <c r="V147" s="6"/>
      <c r="X147" s="14"/>
      <c r="Y147" s="13">
        <f t="shared" ref="Y147:Y156" si="133">D147</f>
        <v>3</v>
      </c>
      <c r="Z147" s="164">
        <f>K147*(D147-D146)</f>
        <v>2.8579881656804735</v>
      </c>
      <c r="AA147" s="164">
        <f>(K146-K147)*(D147-D146)/2</f>
        <v>7.1005917159763343E-2</v>
      </c>
      <c r="AB147" s="165">
        <f>SUM(Z147:AA147)</f>
        <v>2.9289940828402368</v>
      </c>
      <c r="AC147" s="166">
        <f>AB147</f>
        <v>2.9289940828402368</v>
      </c>
    </row>
    <row r="148" spans="1:29" x14ac:dyDescent="0.3">
      <c r="A148" s="133">
        <f t="shared" si="129"/>
        <v>12</v>
      </c>
      <c r="B148" s="15">
        <f t="shared" ref="B148:B156" si="134">B147+F148</f>
        <v>206</v>
      </c>
      <c r="C148" s="57">
        <f t="shared" ref="C148:C156" si="135">D147</f>
        <v>3</v>
      </c>
      <c r="D148" s="85">
        <v>6</v>
      </c>
      <c r="E148" s="11">
        <f t="shared" si="130"/>
        <v>315</v>
      </c>
      <c r="F148" s="75">
        <f t="shared" si="131"/>
        <v>190</v>
      </c>
      <c r="G148" s="134">
        <f t="shared" ref="G148:G156" si="136">A148-A147</f>
        <v>5</v>
      </c>
      <c r="H148" s="86">
        <f t="shared" si="132"/>
        <v>120</v>
      </c>
      <c r="I148" s="12">
        <f t="shared" ref="I148:I156" si="137">F148/E148</f>
        <v>0.60317460317460314</v>
      </c>
      <c r="J148" s="28">
        <f t="shared" ref="J148:J156" si="138">1-I148</f>
        <v>0.39682539682539686</v>
      </c>
      <c r="K148" s="177">
        <f>J148*K147</f>
        <v>0.37804076265614728</v>
      </c>
      <c r="T148" s="5"/>
      <c r="U148" s="5"/>
      <c r="V148" s="6"/>
      <c r="Y148" s="13">
        <f t="shared" si="133"/>
        <v>6</v>
      </c>
      <c r="Z148" s="164">
        <f t="shared" ref="Z148:Z156" si="139">K148*(D148-D147)</f>
        <v>1.1341222879684418</v>
      </c>
      <c r="AA148" s="164">
        <f t="shared" ref="AA148:AA156" si="140">(K147-K148)*(D148-D147)/2</f>
        <v>0.86193293885601574</v>
      </c>
      <c r="AB148" s="165">
        <f t="shared" ref="AB148:AB156" si="141">SUM(Z148:AA148)</f>
        <v>1.9960552268244576</v>
      </c>
      <c r="AC148" s="166">
        <f>AB148+AC147</f>
        <v>4.9250493096646943</v>
      </c>
    </row>
    <row r="149" spans="1:29" x14ac:dyDescent="0.3">
      <c r="A149" s="133">
        <f t="shared" si="129"/>
        <v>16</v>
      </c>
      <c r="B149" s="15">
        <f t="shared" si="134"/>
        <v>260</v>
      </c>
      <c r="C149" s="57">
        <f t="shared" si="135"/>
        <v>6</v>
      </c>
      <c r="D149" s="138">
        <v>9</v>
      </c>
      <c r="E149" s="11">
        <f t="shared" si="130"/>
        <v>120</v>
      </c>
      <c r="F149" s="75">
        <f t="shared" si="131"/>
        <v>54</v>
      </c>
      <c r="G149" s="134">
        <f t="shared" si="136"/>
        <v>4</v>
      </c>
      <c r="H149" s="139">
        <f t="shared" si="132"/>
        <v>62</v>
      </c>
      <c r="I149" s="104">
        <f t="shared" si="137"/>
        <v>0.45</v>
      </c>
      <c r="J149" s="105">
        <f t="shared" si="138"/>
        <v>0.55000000000000004</v>
      </c>
      <c r="K149" s="178">
        <f t="shared" ref="K149:K156" si="142">J149*K148</f>
        <v>0.20792241946088102</v>
      </c>
      <c r="T149" s="5"/>
      <c r="U149" s="5"/>
      <c r="V149" s="6"/>
      <c r="Y149" s="13">
        <f t="shared" si="133"/>
        <v>9</v>
      </c>
      <c r="Z149" s="164">
        <f t="shared" si="139"/>
        <v>0.62376725838264302</v>
      </c>
      <c r="AA149" s="164">
        <f t="shared" si="140"/>
        <v>0.25517751479289941</v>
      </c>
      <c r="AB149" s="165">
        <f t="shared" si="141"/>
        <v>0.87894477317554243</v>
      </c>
      <c r="AC149" s="166">
        <f t="shared" ref="AC149:AC156" si="143">AB149+AC148</f>
        <v>5.8039940828402372</v>
      </c>
    </row>
    <row r="150" spans="1:29" x14ac:dyDescent="0.3">
      <c r="A150" s="133">
        <f t="shared" si="129"/>
        <v>16</v>
      </c>
      <c r="B150" s="15">
        <f t="shared" si="134"/>
        <v>272</v>
      </c>
      <c r="C150" s="57">
        <f t="shared" si="135"/>
        <v>9</v>
      </c>
      <c r="D150" s="138">
        <v>12</v>
      </c>
      <c r="E150" s="11">
        <f t="shared" si="130"/>
        <v>62</v>
      </c>
      <c r="F150" s="75">
        <f t="shared" si="131"/>
        <v>12</v>
      </c>
      <c r="G150" s="134">
        <f t="shared" si="136"/>
        <v>0</v>
      </c>
      <c r="H150" s="139">
        <f t="shared" si="132"/>
        <v>50</v>
      </c>
      <c r="I150" s="104">
        <f t="shared" si="137"/>
        <v>0.19354838709677419</v>
      </c>
      <c r="J150" s="105">
        <f t="shared" si="138"/>
        <v>0.80645161290322576</v>
      </c>
      <c r="K150" s="178">
        <f t="shared" si="142"/>
        <v>0.16767937053296855</v>
      </c>
      <c r="T150" s="5"/>
      <c r="U150" s="5"/>
      <c r="V150" s="6"/>
      <c r="Y150" s="13">
        <f t="shared" si="133"/>
        <v>12</v>
      </c>
      <c r="Z150" s="164">
        <f t="shared" si="139"/>
        <v>0.50303811159890566</v>
      </c>
      <c r="AA150" s="164">
        <f t="shared" si="140"/>
        <v>6.0364573391868709E-2</v>
      </c>
      <c r="AB150" s="165">
        <f t="shared" si="141"/>
        <v>0.56340268499077439</v>
      </c>
      <c r="AC150" s="166">
        <f t="shared" si="143"/>
        <v>6.3673967678310115</v>
      </c>
    </row>
    <row r="151" spans="1:29" x14ac:dyDescent="0.3">
      <c r="A151" s="133">
        <f t="shared" si="129"/>
        <v>17</v>
      </c>
      <c r="B151" s="15">
        <f t="shared" si="134"/>
        <v>280</v>
      </c>
      <c r="C151" s="57">
        <f t="shared" si="135"/>
        <v>12</v>
      </c>
      <c r="D151" s="36">
        <v>15</v>
      </c>
      <c r="E151" s="11">
        <f t="shared" si="130"/>
        <v>50</v>
      </c>
      <c r="F151" s="75">
        <f t="shared" si="131"/>
        <v>8</v>
      </c>
      <c r="G151" s="134">
        <f t="shared" si="136"/>
        <v>1</v>
      </c>
      <c r="H151" s="65">
        <f t="shared" si="132"/>
        <v>41</v>
      </c>
      <c r="I151" s="104">
        <f t="shared" si="137"/>
        <v>0.16</v>
      </c>
      <c r="J151" s="105">
        <f t="shared" si="138"/>
        <v>0.84</v>
      </c>
      <c r="K151" s="178">
        <f t="shared" si="142"/>
        <v>0.14085067124769357</v>
      </c>
      <c r="T151" s="5"/>
      <c r="U151" s="5"/>
      <c r="V151" s="6"/>
      <c r="Y151" s="13">
        <f t="shared" si="133"/>
        <v>15</v>
      </c>
      <c r="Z151" s="164">
        <f t="shared" si="139"/>
        <v>0.42255201374308071</v>
      </c>
      <c r="AA151" s="164">
        <f t="shared" si="140"/>
        <v>4.0243048927912473E-2</v>
      </c>
      <c r="AB151" s="165">
        <f t="shared" si="141"/>
        <v>0.46279506267099318</v>
      </c>
      <c r="AC151" s="166">
        <f t="shared" si="143"/>
        <v>6.8301918305020051</v>
      </c>
    </row>
    <row r="152" spans="1:29" x14ac:dyDescent="0.3">
      <c r="A152" s="133">
        <f t="shared" si="129"/>
        <v>19</v>
      </c>
      <c r="B152" s="15">
        <f t="shared" si="134"/>
        <v>286</v>
      </c>
      <c r="C152" s="57">
        <f t="shared" si="135"/>
        <v>15</v>
      </c>
      <c r="D152" s="36">
        <v>18</v>
      </c>
      <c r="E152" s="11">
        <f t="shared" si="130"/>
        <v>41</v>
      </c>
      <c r="F152" s="75">
        <f t="shared" si="131"/>
        <v>6</v>
      </c>
      <c r="G152" s="134">
        <f t="shared" si="136"/>
        <v>2</v>
      </c>
      <c r="H152" s="65">
        <f t="shared" si="132"/>
        <v>33</v>
      </c>
      <c r="I152" s="104">
        <f t="shared" si="137"/>
        <v>0.14634146341463414</v>
      </c>
      <c r="J152" s="105">
        <f t="shared" si="138"/>
        <v>0.85365853658536583</v>
      </c>
      <c r="K152" s="178">
        <f t="shared" si="142"/>
        <v>0.12023837789437256</v>
      </c>
      <c r="T152" s="5"/>
      <c r="U152" s="5"/>
      <c r="V152" s="6"/>
      <c r="Y152" s="13">
        <f t="shared" si="133"/>
        <v>18</v>
      </c>
      <c r="Z152" s="164">
        <f t="shared" si="139"/>
        <v>0.36071513368311769</v>
      </c>
      <c r="AA152" s="164">
        <f t="shared" si="140"/>
        <v>3.0918440029981523E-2</v>
      </c>
      <c r="AB152" s="165">
        <f t="shared" si="141"/>
        <v>0.3916335737130992</v>
      </c>
      <c r="AC152" s="166">
        <f t="shared" si="143"/>
        <v>7.221825404215104</v>
      </c>
    </row>
    <row r="153" spans="1:29" x14ac:dyDescent="0.3">
      <c r="A153" s="133">
        <f t="shared" si="129"/>
        <v>27</v>
      </c>
      <c r="B153" s="15">
        <f t="shared" si="134"/>
        <v>290</v>
      </c>
      <c r="C153" s="57">
        <f t="shared" si="135"/>
        <v>18</v>
      </c>
      <c r="D153" s="36">
        <v>21</v>
      </c>
      <c r="E153" s="11">
        <f t="shared" si="130"/>
        <v>33</v>
      </c>
      <c r="F153" s="75">
        <f t="shared" si="131"/>
        <v>4</v>
      </c>
      <c r="G153" s="134">
        <f t="shared" si="136"/>
        <v>8</v>
      </c>
      <c r="H153" s="65">
        <f t="shared" si="132"/>
        <v>21</v>
      </c>
      <c r="I153" s="12">
        <f t="shared" si="137"/>
        <v>0.12121212121212122</v>
      </c>
      <c r="J153" s="28">
        <f t="shared" si="138"/>
        <v>0.87878787878787878</v>
      </c>
      <c r="K153" s="173">
        <f t="shared" si="142"/>
        <v>0.10566402905869103</v>
      </c>
      <c r="T153" s="5"/>
      <c r="U153" s="5"/>
      <c r="V153" s="6"/>
      <c r="Y153" s="13">
        <f t="shared" si="133"/>
        <v>21</v>
      </c>
      <c r="Z153" s="164">
        <f t="shared" si="139"/>
        <v>0.31699208717607308</v>
      </c>
      <c r="AA153" s="164">
        <f t="shared" si="140"/>
        <v>2.1861523253522287E-2</v>
      </c>
      <c r="AB153" s="165">
        <f t="shared" si="141"/>
        <v>0.33885361042959539</v>
      </c>
      <c r="AC153" s="166">
        <f t="shared" si="143"/>
        <v>7.5606790146446992</v>
      </c>
    </row>
    <row r="154" spans="1:29" x14ac:dyDescent="0.3">
      <c r="A154" s="133">
        <f t="shared" si="129"/>
        <v>31</v>
      </c>
      <c r="B154" s="15">
        <f t="shared" si="134"/>
        <v>291</v>
      </c>
      <c r="C154" s="57">
        <f t="shared" si="135"/>
        <v>21</v>
      </c>
      <c r="D154" s="36">
        <v>24</v>
      </c>
      <c r="E154" s="11">
        <f t="shared" si="130"/>
        <v>21</v>
      </c>
      <c r="F154" s="75">
        <f t="shared" si="131"/>
        <v>1</v>
      </c>
      <c r="G154" s="134">
        <f t="shared" si="136"/>
        <v>4</v>
      </c>
      <c r="H154" s="65">
        <f t="shared" si="132"/>
        <v>16</v>
      </c>
      <c r="I154" s="12">
        <f t="shared" si="137"/>
        <v>4.7619047619047616E-2</v>
      </c>
      <c r="J154" s="28">
        <f t="shared" si="138"/>
        <v>0.95238095238095233</v>
      </c>
      <c r="K154" s="173">
        <f t="shared" si="142"/>
        <v>0.10063240862732478</v>
      </c>
      <c r="T154" s="5"/>
      <c r="U154" s="5"/>
      <c r="V154" s="6"/>
      <c r="Y154" s="13">
        <f t="shared" si="133"/>
        <v>24</v>
      </c>
      <c r="Z154" s="164">
        <f t="shared" si="139"/>
        <v>0.30189722588197432</v>
      </c>
      <c r="AA154" s="164">
        <f t="shared" si="140"/>
        <v>7.5474306470493732E-3</v>
      </c>
      <c r="AB154" s="165">
        <f t="shared" si="141"/>
        <v>0.3094446565290237</v>
      </c>
      <c r="AC154" s="166">
        <f t="shared" si="143"/>
        <v>7.8701236711737232</v>
      </c>
    </row>
    <row r="155" spans="1:29" x14ac:dyDescent="0.3">
      <c r="A155" s="133">
        <f t="shared" si="129"/>
        <v>41</v>
      </c>
      <c r="B155" s="15">
        <f t="shared" si="134"/>
        <v>291</v>
      </c>
      <c r="C155" s="57">
        <f t="shared" si="135"/>
        <v>24</v>
      </c>
      <c r="D155" s="36">
        <v>27</v>
      </c>
      <c r="E155" s="11">
        <f t="shared" si="130"/>
        <v>16</v>
      </c>
      <c r="F155" s="75">
        <f t="shared" si="131"/>
        <v>0</v>
      </c>
      <c r="G155" s="134">
        <f t="shared" si="136"/>
        <v>10</v>
      </c>
      <c r="H155" s="65">
        <f t="shared" si="132"/>
        <v>6</v>
      </c>
      <c r="I155" s="12">
        <f t="shared" si="137"/>
        <v>0</v>
      </c>
      <c r="J155" s="28">
        <f t="shared" si="138"/>
        <v>1</v>
      </c>
      <c r="K155" s="173">
        <f t="shared" si="142"/>
        <v>0.10063240862732478</v>
      </c>
      <c r="T155" s="5"/>
      <c r="U155" s="5"/>
      <c r="V155" s="6"/>
      <c r="Y155" s="13">
        <f t="shared" si="133"/>
        <v>27</v>
      </c>
      <c r="Z155" s="164">
        <f t="shared" si="139"/>
        <v>0.30189722588197432</v>
      </c>
      <c r="AA155" s="164">
        <f t="shared" si="140"/>
        <v>0</v>
      </c>
      <c r="AB155" s="165">
        <f t="shared" si="141"/>
        <v>0.30189722588197432</v>
      </c>
      <c r="AC155" s="166">
        <f t="shared" si="143"/>
        <v>8.1720208970556971</v>
      </c>
    </row>
    <row r="156" spans="1:29" x14ac:dyDescent="0.3">
      <c r="A156" s="133">
        <f t="shared" si="129"/>
        <v>47</v>
      </c>
      <c r="B156" s="15">
        <f t="shared" si="134"/>
        <v>291</v>
      </c>
      <c r="C156" s="57">
        <f t="shared" si="135"/>
        <v>27</v>
      </c>
      <c r="D156" s="36">
        <v>30</v>
      </c>
      <c r="E156" s="11">
        <f t="shared" si="130"/>
        <v>6</v>
      </c>
      <c r="F156" s="75">
        <f t="shared" si="131"/>
        <v>0</v>
      </c>
      <c r="G156" s="134">
        <f t="shared" si="136"/>
        <v>6</v>
      </c>
      <c r="H156" s="76">
        <f>H92+H123</f>
        <v>0</v>
      </c>
      <c r="I156" s="12">
        <f t="shared" si="137"/>
        <v>0</v>
      </c>
      <c r="J156" s="28">
        <f t="shared" si="138"/>
        <v>1</v>
      </c>
      <c r="K156" s="173">
        <f t="shared" si="142"/>
        <v>0.10063240862732478</v>
      </c>
      <c r="T156" s="5"/>
      <c r="U156" s="5"/>
      <c r="V156" s="6"/>
      <c r="Y156" s="13">
        <f t="shared" si="133"/>
        <v>30</v>
      </c>
      <c r="Z156" s="164">
        <f t="shared" si="139"/>
        <v>0.30189722588197432</v>
      </c>
      <c r="AA156" s="164">
        <f t="shared" si="140"/>
        <v>0</v>
      </c>
      <c r="AB156" s="165">
        <f t="shared" si="141"/>
        <v>0.30189722588197432</v>
      </c>
      <c r="AC156" s="166">
        <f t="shared" si="143"/>
        <v>8.4739181229376719</v>
      </c>
    </row>
    <row r="157" spans="1:29" x14ac:dyDescent="0.3">
      <c r="D157" s="15"/>
      <c r="E157" s="15"/>
      <c r="F157" s="16"/>
      <c r="G157" s="16"/>
      <c r="H157" s="15"/>
      <c r="I157" s="17"/>
      <c r="J157" s="18"/>
      <c r="K157" s="18"/>
      <c r="L157" s="18"/>
      <c r="M157" s="19"/>
      <c r="N157" s="19"/>
      <c r="O157" s="19"/>
      <c r="P157" s="19"/>
      <c r="Q157" s="18"/>
    </row>
    <row r="158" spans="1:29" ht="13.5" thickBot="1" x14ac:dyDescent="0.35">
      <c r="D158" s="20"/>
      <c r="E158" s="21" t="s">
        <v>3</v>
      </c>
      <c r="F158" s="37">
        <f>SUM(F147:F156)</f>
        <v>291</v>
      </c>
      <c r="G158" s="37">
        <f>SUM(G147:G156)</f>
        <v>47</v>
      </c>
      <c r="H158" s="37">
        <f>H156</f>
        <v>0</v>
      </c>
      <c r="I158" s="17"/>
      <c r="J158" s="18"/>
      <c r="K158" s="18"/>
      <c r="L158" s="18"/>
      <c r="M158" s="18"/>
      <c r="N158" s="18"/>
      <c r="O158" s="19"/>
      <c r="P158" s="19"/>
      <c r="Q158" s="18"/>
    </row>
    <row r="159" spans="1:29" ht="13.5" thickBot="1" x14ac:dyDescent="0.35">
      <c r="D159" s="20"/>
      <c r="F159" s="225">
        <f>F158/E146</f>
        <v>0.86094674556213013</v>
      </c>
      <c r="G159" s="225">
        <f>G158/E146</f>
        <v>0.13905325443786981</v>
      </c>
      <c r="H159" s="225">
        <f>H158/E146</f>
        <v>0</v>
      </c>
      <c r="I159" s="17"/>
      <c r="J159" s="91" t="s">
        <v>53</v>
      </c>
      <c r="L159" s="17"/>
      <c r="M159" s="115">
        <f>S163</f>
        <v>5.363272311212814</v>
      </c>
      <c r="N159" s="17" t="s">
        <v>50</v>
      </c>
      <c r="O159" s="17"/>
      <c r="P159" s="112">
        <f>S166</f>
        <v>161.38729977116705</v>
      </c>
      <c r="Q159" s="2" t="s">
        <v>49</v>
      </c>
      <c r="T159" s="97">
        <f>S166/E146</f>
        <v>0.47747721825789069</v>
      </c>
      <c r="U159" s="2" t="s">
        <v>48</v>
      </c>
    </row>
    <row r="160" spans="1:29" x14ac:dyDescent="0.3">
      <c r="D160" s="20"/>
      <c r="I160" s="17"/>
      <c r="J160" s="17"/>
      <c r="K160" s="17"/>
      <c r="L160" s="17"/>
      <c r="M160" s="17"/>
      <c r="N160" s="17"/>
      <c r="O160" s="17"/>
      <c r="P160" s="17"/>
      <c r="Q160" s="17"/>
      <c r="R160" s="17"/>
      <c r="S160" s="17"/>
      <c r="T160" s="17"/>
    </row>
    <row r="161" spans="1:24" ht="13.5" x14ac:dyDescent="0.35">
      <c r="A161" s="34"/>
      <c r="B161" s="34"/>
      <c r="C161" s="34"/>
      <c r="D161" s="88">
        <v>0</v>
      </c>
      <c r="E161" s="140" t="s">
        <v>45</v>
      </c>
      <c r="F161" s="223" t="s">
        <v>46</v>
      </c>
      <c r="G161" s="141" t="s">
        <v>61</v>
      </c>
      <c r="H161" s="90"/>
      <c r="I161" s="34"/>
      <c r="J161" s="34"/>
      <c r="K161" s="34"/>
      <c r="L161" s="116" t="s">
        <v>55</v>
      </c>
      <c r="M161" s="117"/>
      <c r="N161" s="117"/>
      <c r="O161" s="117"/>
      <c r="P161" s="117"/>
      <c r="Q161" s="117"/>
      <c r="R161" s="118"/>
      <c r="S161" s="118"/>
      <c r="T161" s="119"/>
      <c r="U161" s="70"/>
      <c r="V161" s="70"/>
      <c r="W161" s="70"/>
      <c r="X161" s="70"/>
    </row>
    <row r="162" spans="1:24" ht="13.5" thickBot="1" x14ac:dyDescent="0.35">
      <c r="A162" s="34"/>
      <c r="B162" s="34"/>
      <c r="C162" s="34"/>
      <c r="D162" s="36">
        <v>3</v>
      </c>
      <c r="E162" s="224">
        <f t="shared" ref="E162" si="144">AVERAGE(H146:H147)</f>
        <v>326.5</v>
      </c>
      <c r="F162" s="224">
        <f>E162*(D162-D161)</f>
        <v>979.5</v>
      </c>
      <c r="G162" s="98">
        <f>F162/E146</f>
        <v>2.8979289940828403</v>
      </c>
      <c r="H162" s="34"/>
      <c r="I162" s="34"/>
      <c r="J162" s="34"/>
      <c r="K162" s="34"/>
      <c r="L162" s="120"/>
      <c r="M162" s="121">
        <f>K147</f>
        <v>0.9526627218934911</v>
      </c>
      <c r="N162" s="121">
        <f>K148</f>
        <v>0.37804076265614728</v>
      </c>
      <c r="O162" s="122">
        <f>M162-N162</f>
        <v>0.57462195923734383</v>
      </c>
      <c r="P162" s="70"/>
      <c r="Q162" s="102">
        <f>D152-D151</f>
        <v>3</v>
      </c>
      <c r="R162" s="70"/>
      <c r="S162" s="109">
        <f>D147</f>
        <v>3</v>
      </c>
      <c r="T162" s="123"/>
      <c r="U162" s="70"/>
      <c r="V162" s="70"/>
      <c r="W162" s="70"/>
      <c r="X162" s="70"/>
    </row>
    <row r="163" spans="1:24" ht="13.5" thickBot="1" x14ac:dyDescent="0.35">
      <c r="A163" s="34"/>
      <c r="B163" s="34"/>
      <c r="C163" s="34"/>
      <c r="D163" s="36">
        <v>6</v>
      </c>
      <c r="E163" s="92">
        <f t="shared" ref="E163:E171" si="145">AVERAGE(H147:H148)</f>
        <v>217.5</v>
      </c>
      <c r="F163" s="224">
        <f t="shared" ref="F163:F171" si="146">E163*(D163-D162)</f>
        <v>652.5</v>
      </c>
      <c r="G163" s="98">
        <f>F163/E146</f>
        <v>1.930473372781065</v>
      </c>
      <c r="H163" s="90"/>
      <c r="I163" s="34"/>
      <c r="J163" s="34"/>
      <c r="K163" s="34"/>
      <c r="L163" s="124"/>
      <c r="M163" s="125">
        <f>M162</f>
        <v>0.9526627218934911</v>
      </c>
      <c r="N163" s="126">
        <v>0.5</v>
      </c>
      <c r="O163" s="125">
        <f>M163-N163</f>
        <v>0.4526627218934911</v>
      </c>
      <c r="P163" s="70"/>
      <c r="Q163" s="107">
        <f>O163*Q162/O162</f>
        <v>2.3632723112128144</v>
      </c>
      <c r="R163" s="70"/>
      <c r="S163" s="110">
        <f>S162+Q163</f>
        <v>5.363272311212814</v>
      </c>
      <c r="T163" s="127" t="s">
        <v>47</v>
      </c>
      <c r="W163" s="70"/>
      <c r="X163" s="70"/>
    </row>
    <row r="164" spans="1:24" x14ac:dyDescent="0.3">
      <c r="A164" s="34"/>
      <c r="B164" s="34"/>
      <c r="C164" s="34"/>
      <c r="D164" s="85">
        <v>9</v>
      </c>
      <c r="E164" s="92">
        <f t="shared" si="145"/>
        <v>91</v>
      </c>
      <c r="F164" s="224">
        <f t="shared" si="146"/>
        <v>273</v>
      </c>
      <c r="G164" s="98">
        <f>F164/E146</f>
        <v>0.80769230769230771</v>
      </c>
      <c r="H164" s="90"/>
      <c r="I164" s="34"/>
      <c r="J164" s="34"/>
      <c r="K164" s="34"/>
      <c r="L164" s="124"/>
      <c r="M164" s="101"/>
      <c r="N164" s="101"/>
      <c r="O164" s="101"/>
      <c r="P164" s="70"/>
      <c r="Q164" s="70"/>
      <c r="R164" s="70"/>
      <c r="S164" s="70"/>
      <c r="T164" s="123"/>
      <c r="W164" s="70"/>
      <c r="X164" s="70"/>
    </row>
    <row r="165" spans="1:24" ht="13.5" thickBot="1" x14ac:dyDescent="0.35">
      <c r="A165" s="34"/>
      <c r="B165" s="34"/>
      <c r="C165" s="34"/>
      <c r="D165" s="85">
        <v>12</v>
      </c>
      <c r="E165" s="92">
        <f t="shared" si="145"/>
        <v>56</v>
      </c>
      <c r="F165" s="224">
        <f t="shared" si="146"/>
        <v>168</v>
      </c>
      <c r="G165" s="98">
        <f>F165/E146</f>
        <v>0.49704142011834318</v>
      </c>
      <c r="H165" s="90"/>
      <c r="I165" s="34"/>
      <c r="J165" s="34"/>
      <c r="K165" s="34"/>
      <c r="L165" s="124"/>
      <c r="M165" s="128">
        <f>H147</f>
        <v>315</v>
      </c>
      <c r="N165" s="128">
        <f>H148</f>
        <v>120</v>
      </c>
      <c r="O165" s="129">
        <f>M165-N165</f>
        <v>195</v>
      </c>
      <c r="P165" s="70"/>
      <c r="Q165" s="102">
        <f>Q162</f>
        <v>3</v>
      </c>
      <c r="R165" s="70"/>
      <c r="S165" s="111">
        <f>M165</f>
        <v>315</v>
      </c>
      <c r="T165" s="123"/>
      <c r="W165" s="70"/>
      <c r="X165" s="70"/>
    </row>
    <row r="166" spans="1:24" ht="13.5" thickBot="1" x14ac:dyDescent="0.35">
      <c r="A166" s="34"/>
      <c r="B166" s="34"/>
      <c r="C166" s="34"/>
      <c r="D166" s="36">
        <v>15</v>
      </c>
      <c r="E166" s="92">
        <f t="shared" si="145"/>
        <v>45.5</v>
      </c>
      <c r="F166" s="224">
        <f t="shared" si="146"/>
        <v>136.5</v>
      </c>
      <c r="G166" s="98">
        <f>F166/E146</f>
        <v>0.40384615384615385</v>
      </c>
      <c r="H166" s="90"/>
      <c r="I166" s="34"/>
      <c r="J166" s="34"/>
      <c r="K166" s="34"/>
      <c r="L166" s="124"/>
      <c r="M166" s="101"/>
      <c r="N166" s="101"/>
      <c r="O166" s="129">
        <f>O165*Q166/Q165</f>
        <v>153.61270022883295</v>
      </c>
      <c r="P166" s="70"/>
      <c r="Q166" s="108">
        <f>Q163</f>
        <v>2.3632723112128144</v>
      </c>
      <c r="R166" s="70"/>
      <c r="S166" s="112">
        <f>S165-O166</f>
        <v>161.38729977116705</v>
      </c>
      <c r="T166" s="123"/>
      <c r="W166" s="70"/>
      <c r="X166" s="70"/>
    </row>
    <row r="167" spans="1:24" x14ac:dyDescent="0.3">
      <c r="A167" s="34"/>
      <c r="B167" s="34"/>
      <c r="C167" s="34"/>
      <c r="D167" s="36">
        <v>18</v>
      </c>
      <c r="E167" s="92">
        <f t="shared" si="145"/>
        <v>37</v>
      </c>
      <c r="F167" s="224">
        <f t="shared" si="146"/>
        <v>111</v>
      </c>
      <c r="G167" s="98">
        <f>F167/E146</f>
        <v>0.32840236686390534</v>
      </c>
      <c r="H167" s="90"/>
      <c r="I167" s="34"/>
      <c r="J167" s="34"/>
      <c r="K167" s="34"/>
      <c r="L167" s="130"/>
      <c r="M167" s="131"/>
      <c r="N167" s="131"/>
      <c r="O167" s="131"/>
      <c r="P167" s="131"/>
      <c r="Q167" s="131"/>
      <c r="R167" s="131"/>
      <c r="S167" s="131"/>
      <c r="T167" s="132"/>
      <c r="W167" s="70"/>
      <c r="X167" s="70"/>
    </row>
    <row r="168" spans="1:24" x14ac:dyDescent="0.3">
      <c r="A168" s="34"/>
      <c r="B168" s="34"/>
      <c r="C168" s="34"/>
      <c r="D168" s="36">
        <v>21</v>
      </c>
      <c r="E168" s="92">
        <f t="shared" si="145"/>
        <v>27</v>
      </c>
      <c r="F168" s="224">
        <f t="shared" si="146"/>
        <v>81</v>
      </c>
      <c r="G168" s="98">
        <f>F168/E146</f>
        <v>0.23964497041420119</v>
      </c>
      <c r="H168" s="90"/>
      <c r="I168" s="34"/>
      <c r="J168" s="34"/>
      <c r="K168" s="34"/>
      <c r="L168" s="90"/>
      <c r="M168" s="90"/>
      <c r="N168" s="90"/>
      <c r="W168" s="70"/>
      <c r="X168" s="70"/>
    </row>
    <row r="169" spans="1:24" x14ac:dyDescent="0.3">
      <c r="A169" s="34"/>
      <c r="B169" s="34"/>
      <c r="C169" s="34"/>
      <c r="D169" s="36">
        <v>24</v>
      </c>
      <c r="E169" s="92">
        <f t="shared" si="145"/>
        <v>18.5</v>
      </c>
      <c r="F169" s="224">
        <f t="shared" si="146"/>
        <v>55.5</v>
      </c>
      <c r="G169" s="98">
        <f>F169/E146</f>
        <v>0.16420118343195267</v>
      </c>
      <c r="H169" s="90"/>
      <c r="I169" s="34"/>
      <c r="J169" s="34"/>
      <c r="K169" s="34"/>
      <c r="L169" s="90"/>
      <c r="M169" s="90"/>
      <c r="N169" s="90"/>
      <c r="O169" s="90"/>
      <c r="P169" s="90"/>
      <c r="Q169" s="90"/>
      <c r="R169" s="70"/>
      <c r="S169" s="70"/>
      <c r="T169" s="70"/>
      <c r="U169" s="70"/>
      <c r="V169" s="70"/>
      <c r="W169" s="70"/>
      <c r="X169" s="70"/>
    </row>
    <row r="170" spans="1:24" x14ac:dyDescent="0.3">
      <c r="A170" s="34"/>
      <c r="B170" s="34"/>
      <c r="C170" s="34"/>
      <c r="D170" s="36">
        <v>27</v>
      </c>
      <c r="E170" s="92">
        <f t="shared" si="145"/>
        <v>11</v>
      </c>
      <c r="F170" s="224">
        <f t="shared" si="146"/>
        <v>33</v>
      </c>
      <c r="G170" s="98">
        <f>F170/E146</f>
        <v>9.7633136094674555E-2</v>
      </c>
      <c r="H170" s="90"/>
      <c r="I170" s="34"/>
      <c r="J170" s="34"/>
      <c r="K170" s="34"/>
      <c r="L170" s="90"/>
      <c r="M170" s="90"/>
      <c r="N170" s="90"/>
      <c r="O170" s="90"/>
      <c r="P170" s="90"/>
      <c r="Q170" s="90"/>
      <c r="R170" s="70"/>
      <c r="S170" s="70"/>
      <c r="T170" s="70"/>
      <c r="U170" s="70"/>
      <c r="V170" s="70"/>
      <c r="W170" s="70"/>
      <c r="X170" s="70"/>
    </row>
    <row r="171" spans="1:24" x14ac:dyDescent="0.3">
      <c r="A171" s="34"/>
      <c r="B171" s="34"/>
      <c r="C171" s="34"/>
      <c r="D171" s="36">
        <v>30</v>
      </c>
      <c r="E171" s="92">
        <f t="shared" si="145"/>
        <v>3</v>
      </c>
      <c r="F171" s="224">
        <f t="shared" si="146"/>
        <v>9</v>
      </c>
      <c r="G171" s="98">
        <f>F171/E146</f>
        <v>2.6627218934911243E-2</v>
      </c>
      <c r="H171" s="90"/>
      <c r="I171" s="34"/>
      <c r="J171" s="34"/>
      <c r="K171" s="34"/>
      <c r="L171" s="90"/>
      <c r="M171" s="90"/>
      <c r="N171" s="90"/>
      <c r="O171" s="90"/>
      <c r="P171" s="90"/>
      <c r="Q171" s="90"/>
      <c r="R171" s="70"/>
      <c r="S171" s="70"/>
      <c r="T171" s="70"/>
      <c r="U171" s="70"/>
      <c r="V171" s="70"/>
      <c r="W171" s="70"/>
      <c r="X171" s="70"/>
    </row>
    <row r="172" spans="1:24" x14ac:dyDescent="0.3">
      <c r="A172" s="34"/>
      <c r="B172" s="34"/>
      <c r="C172" s="34"/>
      <c r="D172" s="88"/>
      <c r="E172" s="34"/>
      <c r="F172" s="93">
        <f>SUM(F162:F171)</f>
        <v>2499</v>
      </c>
      <c r="G172" s="94">
        <f>SUM(G162:G171)</f>
        <v>7.393491124260354</v>
      </c>
      <c r="H172" s="90" t="s">
        <v>60</v>
      </c>
      <c r="I172" s="34"/>
      <c r="J172" s="34"/>
      <c r="K172" s="34"/>
      <c r="L172" s="90"/>
      <c r="M172" s="90"/>
      <c r="N172" s="90"/>
      <c r="O172" s="90"/>
      <c r="P172" s="90"/>
      <c r="Q172" s="90"/>
      <c r="R172" s="70"/>
      <c r="S172" s="70"/>
      <c r="T172" s="70"/>
      <c r="U172" s="70"/>
      <c r="V172" s="70"/>
      <c r="W172" s="70"/>
      <c r="X172" s="70"/>
    </row>
  </sheetData>
  <mergeCells count="11">
    <mergeCell ref="P44:Q44"/>
    <mergeCell ref="E45:F45"/>
    <mergeCell ref="H45:I45"/>
    <mergeCell ref="K45:L45"/>
    <mergeCell ref="C2:N2"/>
    <mergeCell ref="C3:N3"/>
    <mergeCell ref="C4:N4"/>
    <mergeCell ref="C5:N5"/>
    <mergeCell ref="E44:G44"/>
    <mergeCell ref="H44:J44"/>
    <mergeCell ref="K44:M44"/>
  </mergeCells>
  <pageMargins left="0.7" right="0.7" top="0.75" bottom="0.75" header="0.3" footer="0.3"/>
  <pageSetup paperSize="9" orientation="portrait" r:id="rId1"/>
  <ignoredErrors>
    <ignoredError sqref="E130:E138 F125:G125" formulaRange="1"/>
    <ignoredError sqref="O22:W22 I38:W38 O37:W37 P56:S56 I123:K123 Z123:AC123 Z38:AC38 AF37:AO38 AR21:AT22 AF22:AO22"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72"/>
  <sheetViews>
    <sheetView zoomScale="70" zoomScaleNormal="70" workbookViewId="0"/>
  </sheetViews>
  <sheetFormatPr baseColWidth="10" defaultColWidth="11.453125" defaultRowHeight="13" x14ac:dyDescent="0.3"/>
  <cols>
    <col min="1" max="1" width="7.54296875" style="1" customWidth="1"/>
    <col min="2" max="2" width="4.90625" style="1" customWidth="1"/>
    <col min="3" max="3" width="8.26953125" style="1" customWidth="1"/>
    <col min="4" max="4" width="9.54296875" style="1" customWidth="1"/>
    <col min="5" max="5" width="12.54296875" style="1" customWidth="1"/>
    <col min="6" max="6" width="9.26953125" style="1" customWidth="1"/>
    <col min="7" max="7" width="11.08984375" style="1" customWidth="1"/>
    <col min="8" max="8" width="13" style="1" customWidth="1"/>
    <col min="9" max="9" width="13.26953125" style="1" customWidth="1"/>
    <col min="10" max="10" width="11.453125" style="1"/>
    <col min="11" max="11" width="13.453125" style="1" customWidth="1"/>
    <col min="12" max="12" width="10.7265625" style="1" customWidth="1"/>
    <col min="13" max="13" width="12.54296875" style="1" customWidth="1"/>
    <col min="14" max="14" width="9.26953125" style="1" customWidth="1"/>
    <col min="15" max="15" width="12.36328125" style="1" customWidth="1"/>
    <col min="16" max="16" width="13.54296875" style="1" customWidth="1"/>
    <col min="17" max="17" width="14.1796875" style="1" customWidth="1"/>
    <col min="18" max="18" width="8.81640625" style="2" customWidth="1"/>
    <col min="19" max="19" width="13.6328125" style="2" customWidth="1"/>
    <col min="20" max="20" width="11.26953125" style="2" customWidth="1"/>
    <col min="21" max="21" width="10.1796875" style="2" customWidth="1"/>
    <col min="22" max="22" width="13" style="2" customWidth="1"/>
    <col min="23" max="23" width="12.81640625" style="2" customWidth="1"/>
    <col min="24" max="24" width="11.81640625" style="2" customWidth="1"/>
    <col min="25" max="25" width="12.1796875" style="2" customWidth="1"/>
    <col min="26" max="26" width="11.453125" style="2"/>
    <col min="27" max="44" width="11.453125" style="1"/>
    <col min="45" max="45" width="8.453125" style="1" hidden="1" customWidth="1"/>
    <col min="46" max="46" width="9" style="1" hidden="1" customWidth="1"/>
    <col min="47" max="16384" width="11.453125" style="1"/>
  </cols>
  <sheetData>
    <row r="1" spans="1:46" ht="18.75" customHeight="1" x14ac:dyDescent="0.3">
      <c r="C1" s="35" t="s">
        <v>10</v>
      </c>
    </row>
    <row r="2" spans="1:46" ht="27.75" customHeight="1" x14ac:dyDescent="0.3">
      <c r="C2" s="230" t="s">
        <v>17</v>
      </c>
      <c r="D2" s="231"/>
      <c r="E2" s="231"/>
      <c r="F2" s="231"/>
      <c r="G2" s="231"/>
      <c r="H2" s="231"/>
      <c r="I2" s="231"/>
      <c r="J2" s="231"/>
      <c r="K2" s="231"/>
      <c r="L2" s="231"/>
      <c r="M2" s="231"/>
      <c r="N2" s="232"/>
    </row>
    <row r="3" spans="1:46" ht="54" customHeight="1" x14ac:dyDescent="0.3">
      <c r="C3" s="230" t="s">
        <v>13</v>
      </c>
      <c r="D3" s="231"/>
      <c r="E3" s="231"/>
      <c r="F3" s="231"/>
      <c r="G3" s="231"/>
      <c r="H3" s="231"/>
      <c r="I3" s="231"/>
      <c r="J3" s="231"/>
      <c r="K3" s="231"/>
      <c r="L3" s="231"/>
      <c r="M3" s="231"/>
      <c r="N3" s="232"/>
    </row>
    <row r="4" spans="1:46" ht="34.5" customHeight="1" x14ac:dyDescent="0.3">
      <c r="C4" s="230" t="s">
        <v>26</v>
      </c>
      <c r="D4" s="231"/>
      <c r="E4" s="231"/>
      <c r="F4" s="231"/>
      <c r="G4" s="231"/>
      <c r="H4" s="231"/>
      <c r="I4" s="231"/>
      <c r="J4" s="231"/>
      <c r="K4" s="231"/>
      <c r="L4" s="231"/>
      <c r="M4" s="231"/>
      <c r="N4" s="232"/>
    </row>
    <row r="5" spans="1:46" ht="29.25" customHeight="1" x14ac:dyDescent="0.3">
      <c r="C5" s="230" t="s">
        <v>14</v>
      </c>
      <c r="D5" s="231"/>
      <c r="E5" s="231"/>
      <c r="F5" s="231"/>
      <c r="G5" s="231"/>
      <c r="H5" s="231"/>
      <c r="I5" s="231"/>
      <c r="J5" s="231"/>
      <c r="K5" s="231"/>
      <c r="L5" s="231"/>
      <c r="M5" s="231"/>
      <c r="N5" s="232"/>
    </row>
    <row r="6" spans="1:46" x14ac:dyDescent="0.3">
      <c r="B6" s="3"/>
      <c r="F6" s="4"/>
    </row>
    <row r="7" spans="1:46" ht="14.5" x14ac:dyDescent="0.35">
      <c r="A7" s="103" t="s">
        <v>58</v>
      </c>
      <c r="F7" s="4"/>
      <c r="N7" s="30"/>
      <c r="O7" s="2"/>
      <c r="P7" s="2"/>
      <c r="Q7" s="2"/>
    </row>
    <row r="8" spans="1:46" x14ac:dyDescent="0.3">
      <c r="A8" s="32" t="s">
        <v>52</v>
      </c>
      <c r="F8" s="4"/>
      <c r="N8" s="30"/>
      <c r="O8" s="2"/>
      <c r="P8" s="2"/>
      <c r="Q8" s="2"/>
      <c r="Y8" s="1"/>
      <c r="Z8" s="1"/>
    </row>
    <row r="9" spans="1:46" x14ac:dyDescent="0.3">
      <c r="A9" s="3" t="s">
        <v>74</v>
      </c>
      <c r="C9" s="32"/>
      <c r="F9" s="4"/>
      <c r="N9" s="30"/>
      <c r="O9" s="2"/>
      <c r="P9" s="2"/>
      <c r="Q9" s="2"/>
      <c r="Y9" s="1"/>
      <c r="Z9" s="1"/>
    </row>
    <row r="10" spans="1:46" ht="26" x14ac:dyDescent="0.3">
      <c r="C10" s="3" t="s">
        <v>69</v>
      </c>
      <c r="E10" s="7"/>
      <c r="F10" s="4"/>
      <c r="T10" s="5"/>
      <c r="U10" s="5"/>
      <c r="V10" s="6"/>
      <c r="Y10" s="3" t="s">
        <v>64</v>
      </c>
      <c r="Z10" s="3"/>
      <c r="AA10" s="3"/>
      <c r="AB10" s="3"/>
      <c r="AC10" s="3"/>
      <c r="AD10" s="3"/>
      <c r="AE10" s="3" t="s">
        <v>62</v>
      </c>
      <c r="AF10" s="3"/>
      <c r="AG10" s="3"/>
      <c r="AH10" s="3"/>
      <c r="AI10" s="3"/>
      <c r="AJ10" s="3"/>
      <c r="AK10" s="3" t="s">
        <v>63</v>
      </c>
      <c r="AL10" s="3"/>
      <c r="AM10" s="3"/>
      <c r="AQ10" s="143" t="s">
        <v>65</v>
      </c>
      <c r="AR10" s="145" t="s">
        <v>66</v>
      </c>
      <c r="AS10" s="145" t="s">
        <v>67</v>
      </c>
      <c r="AT10" s="145" t="s">
        <v>68</v>
      </c>
    </row>
    <row r="11" spans="1:46" ht="59.25" customHeight="1" x14ac:dyDescent="0.3">
      <c r="A11" s="77" t="s">
        <v>100</v>
      </c>
      <c r="B11" s="77" t="s">
        <v>59</v>
      </c>
      <c r="C11" s="8" t="s">
        <v>34</v>
      </c>
      <c r="D11" s="8" t="s">
        <v>33</v>
      </c>
      <c r="E11" s="8" t="s">
        <v>18</v>
      </c>
      <c r="F11" s="8" t="s">
        <v>19</v>
      </c>
      <c r="G11" s="27" t="s">
        <v>21</v>
      </c>
      <c r="H11" s="27" t="s">
        <v>20</v>
      </c>
      <c r="I11" s="9" t="s">
        <v>12</v>
      </c>
      <c r="J11" s="9" t="s">
        <v>0</v>
      </c>
      <c r="K11" s="171" t="s">
        <v>22</v>
      </c>
      <c r="L11" s="206" t="s">
        <v>78</v>
      </c>
      <c r="M11" s="206" t="s">
        <v>79</v>
      </c>
      <c r="N11" s="206" t="s">
        <v>80</v>
      </c>
      <c r="O11" s="206" t="s">
        <v>81</v>
      </c>
      <c r="P11" s="206" t="s">
        <v>82</v>
      </c>
      <c r="Q11" s="154" t="s">
        <v>83</v>
      </c>
      <c r="R11" s="154" t="s">
        <v>84</v>
      </c>
      <c r="S11" s="207" t="s">
        <v>85</v>
      </c>
      <c r="T11" s="207" t="s">
        <v>86</v>
      </c>
      <c r="U11" s="208" t="s">
        <v>87</v>
      </c>
      <c r="V11" s="153" t="s">
        <v>1</v>
      </c>
      <c r="W11" s="153" t="s">
        <v>2</v>
      </c>
      <c r="Y11" s="8" t="s">
        <v>33</v>
      </c>
      <c r="Z11" s="154" t="s">
        <v>28</v>
      </c>
      <c r="AA11" s="154" t="s">
        <v>29</v>
      </c>
      <c r="AB11" s="154" t="s">
        <v>30</v>
      </c>
      <c r="AC11" s="155" t="s">
        <v>31</v>
      </c>
      <c r="AD11" s="69"/>
      <c r="AE11" s="152" t="s">
        <v>33</v>
      </c>
      <c r="AF11" s="154" t="s">
        <v>28</v>
      </c>
      <c r="AG11" s="154" t="s">
        <v>29</v>
      </c>
      <c r="AH11" s="154" t="s">
        <v>30</v>
      </c>
      <c r="AI11" s="185" t="s">
        <v>31</v>
      </c>
      <c r="AJ11" s="186"/>
      <c r="AK11" s="187" t="s">
        <v>33</v>
      </c>
      <c r="AL11" s="185" t="s">
        <v>28</v>
      </c>
      <c r="AM11" s="185" t="s">
        <v>29</v>
      </c>
      <c r="AN11" s="185" t="s">
        <v>30</v>
      </c>
      <c r="AO11" s="185" t="s">
        <v>31</v>
      </c>
      <c r="AP11" s="69"/>
      <c r="AQ11" s="8" t="s">
        <v>33</v>
      </c>
      <c r="AR11" s="181" t="s">
        <v>32</v>
      </c>
      <c r="AS11" s="68" t="s">
        <v>32</v>
      </c>
      <c r="AT11" s="68" t="s">
        <v>32</v>
      </c>
    </row>
    <row r="12" spans="1:46" x14ac:dyDescent="0.3">
      <c r="A12" s="133">
        <v>0</v>
      </c>
      <c r="B12" s="33">
        <f>F12</f>
        <v>0</v>
      </c>
      <c r="D12" s="8">
        <v>0</v>
      </c>
      <c r="E12" s="8">
        <v>156</v>
      </c>
      <c r="F12" s="8">
        <v>0</v>
      </c>
      <c r="G12" s="64">
        <v>0</v>
      </c>
      <c r="H12" s="65">
        <f>E13</f>
        <v>156</v>
      </c>
      <c r="I12" s="26">
        <f>F12/E12</f>
        <v>0</v>
      </c>
      <c r="J12" s="28">
        <f>1-I12</f>
        <v>1</v>
      </c>
      <c r="K12" s="172">
        <f>J12</f>
        <v>1</v>
      </c>
      <c r="L12" s="209">
        <f>(LN(K12))^2</f>
        <v>0</v>
      </c>
      <c r="M12" s="210">
        <f>E12-H12</f>
        <v>0</v>
      </c>
      <c r="N12" s="210">
        <f>E12*H12</f>
        <v>24336</v>
      </c>
      <c r="O12" s="211">
        <f>M12/N12</f>
        <v>0</v>
      </c>
      <c r="P12" s="211">
        <f>O12</f>
        <v>0</v>
      </c>
      <c r="Q12" s="165">
        <v>0</v>
      </c>
      <c r="R12" s="212">
        <f>-NORMSINV(2.5/100)</f>
        <v>1.9599639845400538</v>
      </c>
      <c r="S12" s="209">
        <f>R12*Q12</f>
        <v>0</v>
      </c>
      <c r="T12" s="213">
        <f>EXP(S12)</f>
        <v>1</v>
      </c>
      <c r="U12" s="213">
        <f>EXP(-S12)</f>
        <v>1</v>
      </c>
      <c r="V12" s="157">
        <f>K12^T12</f>
        <v>1</v>
      </c>
      <c r="W12" s="157">
        <f>K12^U12</f>
        <v>1</v>
      </c>
      <c r="Y12" s="63"/>
      <c r="Z12" s="158"/>
      <c r="AA12" s="158"/>
      <c r="AB12" s="158"/>
      <c r="AC12" s="159"/>
      <c r="AD12" s="70"/>
      <c r="AE12" s="161"/>
      <c r="AF12" s="158"/>
      <c r="AG12" s="158"/>
      <c r="AH12" s="158"/>
      <c r="AI12" s="188"/>
      <c r="AJ12" s="189"/>
      <c r="AK12" s="190"/>
      <c r="AL12" s="188"/>
      <c r="AM12" s="188"/>
      <c r="AN12" s="188"/>
      <c r="AO12" s="188"/>
      <c r="AP12" s="70"/>
      <c r="AQ12" s="144"/>
      <c r="AR12" s="160"/>
    </row>
    <row r="13" spans="1:46" x14ac:dyDescent="0.3">
      <c r="A13" s="133">
        <v>1</v>
      </c>
      <c r="B13" s="15">
        <f>B12+F13</f>
        <v>9</v>
      </c>
      <c r="C13" s="57">
        <f>D12</f>
        <v>0</v>
      </c>
      <c r="D13" s="36">
        <v>3</v>
      </c>
      <c r="E13" s="11">
        <v>156</v>
      </c>
      <c r="F13" s="75">
        <f t="shared" ref="F13:F22" si="0">E13-H13-G13</f>
        <v>9</v>
      </c>
      <c r="G13" s="134">
        <f>A13-A12</f>
        <v>1</v>
      </c>
      <c r="H13" s="65">
        <f t="shared" ref="H13:H20" si="1">E14</f>
        <v>146</v>
      </c>
      <c r="I13" s="12">
        <f>F13/E13</f>
        <v>5.7692307692307696E-2</v>
      </c>
      <c r="J13" s="28">
        <f>1-I13</f>
        <v>0.94230769230769229</v>
      </c>
      <c r="K13" s="173">
        <f>J13*K12</f>
        <v>0.94230769230769229</v>
      </c>
      <c r="L13" s="209">
        <f>(LN(K13))^2</f>
        <v>3.5311429004495831E-3</v>
      </c>
      <c r="M13" s="210">
        <f>E13-H13</f>
        <v>10</v>
      </c>
      <c r="N13" s="210">
        <f>E13*H13</f>
        <v>22776</v>
      </c>
      <c r="O13" s="211">
        <f>M13/N13</f>
        <v>4.3905865823674043E-4</v>
      </c>
      <c r="P13" s="211">
        <f>O13</f>
        <v>4.3905865823674043E-4</v>
      </c>
      <c r="Q13" s="165">
        <f>SQRT((1/L13)*P13)</f>
        <v>0.35261730862064894</v>
      </c>
      <c r="R13" s="212">
        <f>-NORMSINV(2.5/100)</f>
        <v>1.9599639845400538</v>
      </c>
      <c r="S13" s="209">
        <f>R13*Q13</f>
        <v>0.69111722522191699</v>
      </c>
      <c r="T13" s="213">
        <f t="shared" ref="T13:T14" si="2">EXP(S13)</f>
        <v>1.9959442072557405</v>
      </c>
      <c r="U13" s="213">
        <f>EXP(-S13)</f>
        <v>0.50101600854610961</v>
      </c>
      <c r="V13" s="163">
        <f>K13^T13</f>
        <v>0.88815781528564197</v>
      </c>
      <c r="W13" s="163">
        <f>K13^U13</f>
        <v>0.97066673790897484</v>
      </c>
      <c r="X13" s="14"/>
      <c r="Y13" s="13">
        <f t="shared" ref="Y13:Y19" si="3">D13</f>
        <v>3</v>
      </c>
      <c r="Z13" s="164">
        <f>K13*(D13-D12)</f>
        <v>2.8269230769230766</v>
      </c>
      <c r="AA13" s="164">
        <f>(K12-K13)*(D13-D12)/2</f>
        <v>8.6538461538461564E-2</v>
      </c>
      <c r="AB13" s="165">
        <f>SUM(Z13:AA13)</f>
        <v>2.9134615384615383</v>
      </c>
      <c r="AC13" s="166">
        <f>AB13</f>
        <v>2.9134615384615383</v>
      </c>
      <c r="AD13" s="71"/>
      <c r="AE13" s="156">
        <f>D13</f>
        <v>3</v>
      </c>
      <c r="AF13" s="164">
        <f>V13*(D13-D12)</f>
        <v>2.6644734458569257</v>
      </c>
      <c r="AG13" s="164">
        <f>(V12-V13)*(D13-D12)/2</f>
        <v>0.16776327707153704</v>
      </c>
      <c r="AH13" s="165">
        <f>SUM(AF13:AG13)</f>
        <v>2.8322367229284628</v>
      </c>
      <c r="AI13" s="191">
        <f>AH13</f>
        <v>2.8322367229284628</v>
      </c>
      <c r="AJ13" s="192"/>
      <c r="AK13" s="193">
        <f>D13</f>
        <v>3</v>
      </c>
      <c r="AL13" s="194">
        <f>W13*(D13-D12)</f>
        <v>2.9120002137269245</v>
      </c>
      <c r="AM13" s="194">
        <f>(W12-W13)*(D13-D12)/2</f>
        <v>4.3999893136537738E-2</v>
      </c>
      <c r="AN13" s="195">
        <f>SUM(AL13:AM13)</f>
        <v>2.9560001068634625</v>
      </c>
      <c r="AO13" s="191">
        <f>AN13</f>
        <v>2.9560001068634625</v>
      </c>
      <c r="AP13" s="71"/>
      <c r="AQ13" s="13">
        <f>D13</f>
        <v>3</v>
      </c>
      <c r="AR13" s="183">
        <f t="shared" ref="AR13:AR21" si="4">AC13-AC29</f>
        <v>-4.8076923076922906E-2</v>
      </c>
      <c r="AS13" s="67">
        <f t="shared" ref="AS13:AS21" si="5">AO13-AI29</f>
        <v>0.14824197188821442</v>
      </c>
      <c r="AT13" s="67">
        <f t="shared" ref="AT13:AT21" si="6">AI13-AO29</f>
        <v>-0.16040201120911268</v>
      </c>
    </row>
    <row r="14" spans="1:46" x14ac:dyDescent="0.3">
      <c r="A14" s="133">
        <v>3</v>
      </c>
      <c r="B14" s="15">
        <f t="shared" ref="B14:B22" si="7">B13+F14</f>
        <v>92</v>
      </c>
      <c r="C14" s="57">
        <f t="shared" ref="C14:C22" si="8">D13</f>
        <v>3</v>
      </c>
      <c r="D14" s="36">
        <v>6</v>
      </c>
      <c r="E14" s="11">
        <v>146</v>
      </c>
      <c r="F14" s="75">
        <f t="shared" si="0"/>
        <v>83</v>
      </c>
      <c r="G14" s="134">
        <f t="shared" ref="G14:G22" si="9">A14-A13</f>
        <v>2</v>
      </c>
      <c r="H14" s="65">
        <f t="shared" si="1"/>
        <v>61</v>
      </c>
      <c r="I14" s="12">
        <f t="shared" ref="I14:I19" si="10">F14/E14</f>
        <v>0.56849315068493156</v>
      </c>
      <c r="J14" s="28">
        <f t="shared" ref="J14:J19" si="11">1-I14</f>
        <v>0.43150684931506844</v>
      </c>
      <c r="K14" s="173">
        <f>J14*K13</f>
        <v>0.40661222339304526</v>
      </c>
      <c r="L14" s="209">
        <f t="shared" ref="L14" si="12">(LN(K14))^2</f>
        <v>0.80981157937647263</v>
      </c>
      <c r="M14" s="210">
        <f t="shared" ref="M14" si="13">E14-H14</f>
        <v>85</v>
      </c>
      <c r="N14" s="210">
        <f t="shared" ref="N14" si="14">E14*H14</f>
        <v>8906</v>
      </c>
      <c r="O14" s="211">
        <f t="shared" ref="O14" si="15">M14/N14</f>
        <v>9.5441275544576685E-3</v>
      </c>
      <c r="P14" s="211">
        <f>P13+O14</f>
        <v>9.9831862126944088E-3</v>
      </c>
      <c r="Q14" s="165">
        <f>SQRT((1/L14)*P14)</f>
        <v>0.11103057649361574</v>
      </c>
      <c r="R14" s="212">
        <f t="shared" ref="R14" si="16">-NORMSINV(2.5/100)</f>
        <v>1.9599639845400538</v>
      </c>
      <c r="S14" s="209">
        <f t="shared" ref="S14" si="17">R14*Q14</f>
        <v>0.21761593111020633</v>
      </c>
      <c r="T14" s="213">
        <f t="shared" si="2"/>
        <v>1.2431095362229863</v>
      </c>
      <c r="U14" s="213">
        <f>EXP(-S14)</f>
        <v>0.80443434054762342</v>
      </c>
      <c r="V14" s="163">
        <f t="shared" ref="V14:V19" si="18">K14^T14</f>
        <v>0.32671454230164049</v>
      </c>
      <c r="W14" s="163">
        <f>K14^U14</f>
        <v>0.48485437303415485</v>
      </c>
      <c r="Y14" s="13">
        <f t="shared" si="3"/>
        <v>6</v>
      </c>
      <c r="Z14" s="164">
        <f t="shared" ref="Z14:Z19" si="19">K14*(D14-D13)</f>
        <v>1.2198366701791357</v>
      </c>
      <c r="AA14" s="164">
        <f t="shared" ref="AA14:AA19" si="20">(K13-K14)*(D14-D13)/2</f>
        <v>0.80354320337197049</v>
      </c>
      <c r="AB14" s="165">
        <f t="shared" ref="AB14:AB19" si="21">SUM(Z14:AA14)</f>
        <v>2.0233798735511064</v>
      </c>
      <c r="AC14" s="166">
        <f>AB14+AC13</f>
        <v>4.9368414120126447</v>
      </c>
      <c r="AE14" s="156">
        <f t="shared" ref="AE14:AE19" si="22">D14</f>
        <v>6</v>
      </c>
      <c r="AF14" s="164">
        <f t="shared" ref="AF14:AF19" si="23">V14*(D14-D13)</f>
        <v>0.98014362690492152</v>
      </c>
      <c r="AG14" s="164">
        <f t="shared" ref="AG14:AG19" si="24">(V13-V14)*(D14-D13)/2</f>
        <v>0.84216490947600231</v>
      </c>
      <c r="AH14" s="165">
        <f t="shared" ref="AH14:AH19" si="25">SUM(AF14:AG14)</f>
        <v>1.8223085363809237</v>
      </c>
      <c r="AI14" s="191">
        <f>AH14+AI13</f>
        <v>4.654545259309387</v>
      </c>
      <c r="AJ14" s="196"/>
      <c r="AK14" s="193">
        <f t="shared" ref="AK14:AK18" si="26">D14</f>
        <v>6</v>
      </c>
      <c r="AL14" s="194">
        <f t="shared" ref="AL14:AL18" si="27">W14*(D14-D13)</f>
        <v>1.4545631191024646</v>
      </c>
      <c r="AM14" s="194">
        <f t="shared" ref="AM14:AM18" si="28">(W13-W14)*(D14-D13)/2</f>
        <v>0.72871854731222996</v>
      </c>
      <c r="AN14" s="195">
        <f t="shared" ref="AN14:AN18" si="29">SUM(AL14:AM14)</f>
        <v>2.1832816664146946</v>
      </c>
      <c r="AO14" s="191">
        <f>AN14+AO13</f>
        <v>5.1392817732781566</v>
      </c>
      <c r="AP14" s="71"/>
      <c r="AQ14" s="13">
        <f t="shared" ref="AQ14:AQ22" si="30">D14</f>
        <v>6</v>
      </c>
      <c r="AR14" s="183">
        <f t="shared" si="4"/>
        <v>-2.045301769557728E-2</v>
      </c>
      <c r="AS14" s="67">
        <f t="shared" si="5"/>
        <v>0.61009717373593997</v>
      </c>
      <c r="AT14" s="67">
        <f t="shared" si="6"/>
        <v>-0.48647567796917279</v>
      </c>
    </row>
    <row r="15" spans="1:46" x14ac:dyDescent="0.3">
      <c r="A15" s="133">
        <v>4</v>
      </c>
      <c r="B15" s="15">
        <f t="shared" si="7"/>
        <v>111</v>
      </c>
      <c r="C15" s="57">
        <f t="shared" si="8"/>
        <v>6</v>
      </c>
      <c r="D15" s="36">
        <v>9</v>
      </c>
      <c r="E15" s="11">
        <v>61</v>
      </c>
      <c r="F15" s="75">
        <f t="shared" si="0"/>
        <v>19</v>
      </c>
      <c r="G15" s="134">
        <f t="shared" si="9"/>
        <v>1</v>
      </c>
      <c r="H15" s="65">
        <f t="shared" si="1"/>
        <v>41</v>
      </c>
      <c r="I15" s="12">
        <f t="shared" si="10"/>
        <v>0.31147540983606559</v>
      </c>
      <c r="J15" s="28">
        <f t="shared" si="11"/>
        <v>0.68852459016393441</v>
      </c>
      <c r="K15" s="173">
        <f t="shared" ref="K15:K19" si="31">J15*K14</f>
        <v>0.2799625144673426</v>
      </c>
      <c r="L15" s="209">
        <f t="shared" ref="L14:L19" si="32">(LN(K15))^2</f>
        <v>1.6207824939435642</v>
      </c>
      <c r="M15" s="210">
        <f t="shared" ref="M14:M19" si="33">E15-H15</f>
        <v>20</v>
      </c>
      <c r="N15" s="210">
        <f t="shared" ref="N14:N19" si="34">E15*H15</f>
        <v>2501</v>
      </c>
      <c r="O15" s="211">
        <f t="shared" ref="O14:O19" si="35">M15/N15</f>
        <v>7.9968012794882047E-3</v>
      </c>
      <c r="P15" s="211">
        <f t="shared" ref="P15:P19" si="36">P14+O15</f>
        <v>1.7979987492182613E-2</v>
      </c>
      <c r="Q15" s="165">
        <f t="shared" ref="Q15:Q19" si="37">SQRT((1/L15)*P15)</f>
        <v>0.10532520765178513</v>
      </c>
      <c r="R15" s="212">
        <f t="shared" ref="R14:R22" si="38">-NORMSINV(2.5/100)</f>
        <v>1.9599639845400538</v>
      </c>
      <c r="S15" s="209">
        <f t="shared" ref="S14:S19" si="39">R15*Q15</f>
        <v>0.20643361366170135</v>
      </c>
      <c r="T15" s="213">
        <f t="shared" ref="T14:T19" si="40">EXP(S15)</f>
        <v>1.2292861237037067</v>
      </c>
      <c r="U15" s="213">
        <f t="shared" ref="U15:U19" si="41">EXP(-S15)</f>
        <v>0.81348026364041892</v>
      </c>
      <c r="V15" s="163">
        <f t="shared" si="18"/>
        <v>0.20908725517551849</v>
      </c>
      <c r="W15" s="163">
        <f t="shared" ref="W15:W19" si="42">K15^U15</f>
        <v>0.35499862346630146</v>
      </c>
      <c r="Y15" s="13">
        <f t="shared" si="3"/>
        <v>9</v>
      </c>
      <c r="Z15" s="164">
        <f t="shared" si="19"/>
        <v>0.83988754340202787</v>
      </c>
      <c r="AA15" s="164">
        <f t="shared" si="20"/>
        <v>0.18997456338855398</v>
      </c>
      <c r="AB15" s="165">
        <f t="shared" si="21"/>
        <v>1.0298621067905818</v>
      </c>
      <c r="AC15" s="166">
        <f t="shared" ref="AC15:AC19" si="43">AB15+AC14</f>
        <v>5.9667035188032269</v>
      </c>
      <c r="AE15" s="156">
        <f t="shared" si="22"/>
        <v>9</v>
      </c>
      <c r="AF15" s="164">
        <f t="shared" si="23"/>
        <v>0.62726176552655544</v>
      </c>
      <c r="AG15" s="164">
        <f t="shared" si="24"/>
        <v>0.17644093068918298</v>
      </c>
      <c r="AH15" s="165">
        <f t="shared" si="25"/>
        <v>0.80370269621573842</v>
      </c>
      <c r="AI15" s="191">
        <f t="shared" ref="AI15:AI19" si="44">AH15+AI14</f>
        <v>5.4582479555251258</v>
      </c>
      <c r="AJ15" s="196"/>
      <c r="AK15" s="193">
        <f t="shared" si="26"/>
        <v>9</v>
      </c>
      <c r="AL15" s="194">
        <f t="shared" si="27"/>
        <v>1.0649958703989044</v>
      </c>
      <c r="AM15" s="194">
        <f t="shared" si="28"/>
        <v>0.19478362435178009</v>
      </c>
      <c r="AN15" s="195">
        <f t="shared" si="29"/>
        <v>1.2597794947506844</v>
      </c>
      <c r="AO15" s="191">
        <f t="shared" ref="AO15:AO18" si="45">AN15+AO14</f>
        <v>6.3990612680288415</v>
      </c>
      <c r="AP15" s="71"/>
      <c r="AQ15" s="13">
        <f t="shared" si="30"/>
        <v>9</v>
      </c>
      <c r="AR15" s="183">
        <f t="shared" si="4"/>
        <v>0.27218892994381161</v>
      </c>
      <c r="AS15" s="67">
        <f t="shared" si="5"/>
        <v>1.3334540420664807</v>
      </c>
      <c r="AT15" s="67">
        <f t="shared" si="6"/>
        <v>-0.64194879934987448</v>
      </c>
    </row>
    <row r="16" spans="1:46" x14ac:dyDescent="0.3">
      <c r="A16" s="133">
        <v>4</v>
      </c>
      <c r="B16" s="15">
        <f t="shared" si="7"/>
        <v>115</v>
      </c>
      <c r="C16" s="57">
        <f t="shared" si="8"/>
        <v>9</v>
      </c>
      <c r="D16" s="36">
        <v>12</v>
      </c>
      <c r="E16" s="11">
        <v>41</v>
      </c>
      <c r="F16" s="75">
        <f t="shared" si="0"/>
        <v>4</v>
      </c>
      <c r="G16" s="134">
        <f t="shared" si="9"/>
        <v>0</v>
      </c>
      <c r="H16" s="65">
        <f t="shared" si="1"/>
        <v>37</v>
      </c>
      <c r="I16" s="12">
        <f t="shared" si="10"/>
        <v>9.7560975609756101E-2</v>
      </c>
      <c r="J16" s="28">
        <f t="shared" si="11"/>
        <v>0.90243902439024393</v>
      </c>
      <c r="K16" s="173">
        <f t="shared" si="31"/>
        <v>0.25264909842174821</v>
      </c>
      <c r="L16" s="209">
        <f t="shared" si="32"/>
        <v>1.8926982863658983</v>
      </c>
      <c r="M16" s="210">
        <f t="shared" si="33"/>
        <v>4</v>
      </c>
      <c r="N16" s="210">
        <f t="shared" si="34"/>
        <v>1517</v>
      </c>
      <c r="O16" s="211">
        <f t="shared" si="35"/>
        <v>2.6367831245880024E-3</v>
      </c>
      <c r="P16" s="211">
        <f t="shared" si="36"/>
        <v>2.0616770616770617E-2</v>
      </c>
      <c r="Q16" s="165">
        <f t="shared" si="37"/>
        <v>0.10436854404067571</v>
      </c>
      <c r="R16" s="212">
        <f t="shared" si="38"/>
        <v>1.9599639845400538</v>
      </c>
      <c r="S16" s="209">
        <f t="shared" si="39"/>
        <v>0.20455858743860686</v>
      </c>
      <c r="T16" s="213">
        <f t="shared" si="40"/>
        <v>1.226983339551075</v>
      </c>
      <c r="U16" s="213">
        <f t="shared" si="41"/>
        <v>0.81500699134666088</v>
      </c>
      <c r="V16" s="163">
        <f t="shared" si="18"/>
        <v>0.18488396100037718</v>
      </c>
      <c r="W16" s="163">
        <f t="shared" si="42"/>
        <v>0.32587255921554342</v>
      </c>
      <c r="Y16" s="13">
        <f t="shared" si="3"/>
        <v>12</v>
      </c>
      <c r="Z16" s="164">
        <f t="shared" si="19"/>
        <v>0.75794729526524462</v>
      </c>
      <c r="AA16" s="164">
        <f t="shared" si="20"/>
        <v>4.0970124068391595E-2</v>
      </c>
      <c r="AB16" s="165">
        <f t="shared" si="21"/>
        <v>0.79891741933363625</v>
      </c>
      <c r="AC16" s="166">
        <f t="shared" si="43"/>
        <v>6.7656209381368635</v>
      </c>
      <c r="AE16" s="156">
        <f t="shared" si="22"/>
        <v>12</v>
      </c>
      <c r="AF16" s="164">
        <f t="shared" si="23"/>
        <v>0.55465188300113155</v>
      </c>
      <c r="AG16" s="164">
        <f t="shared" si="24"/>
        <v>3.6304941262711957E-2</v>
      </c>
      <c r="AH16" s="165">
        <f t="shared" si="25"/>
        <v>0.59095682426384355</v>
      </c>
      <c r="AI16" s="191">
        <f t="shared" si="44"/>
        <v>6.049204779788969</v>
      </c>
      <c r="AJ16" s="196"/>
      <c r="AK16" s="193">
        <f t="shared" si="26"/>
        <v>12</v>
      </c>
      <c r="AL16" s="194">
        <f t="shared" si="27"/>
        <v>0.97761767764663032</v>
      </c>
      <c r="AM16" s="194">
        <f t="shared" si="28"/>
        <v>4.3689096376137049E-2</v>
      </c>
      <c r="AN16" s="195">
        <f t="shared" si="29"/>
        <v>1.0213067740227673</v>
      </c>
      <c r="AO16" s="191">
        <f t="shared" si="45"/>
        <v>7.4203680420516083</v>
      </c>
      <c r="AP16" s="71"/>
      <c r="AQ16" s="13">
        <f t="shared" si="30"/>
        <v>12</v>
      </c>
      <c r="AR16" s="183">
        <f t="shared" si="4"/>
        <v>0.74869037174585173</v>
      </c>
      <c r="AS16" s="67">
        <f t="shared" si="5"/>
        <v>2.171303275685136</v>
      </c>
      <c r="AT16" s="67">
        <f t="shared" si="6"/>
        <v>-0.55808407427777418</v>
      </c>
    </row>
    <row r="17" spans="1:46" x14ac:dyDescent="0.3">
      <c r="A17" s="133">
        <v>5</v>
      </c>
      <c r="B17" s="15">
        <f t="shared" si="7"/>
        <v>120</v>
      </c>
      <c r="C17" s="57">
        <f t="shared" si="8"/>
        <v>12</v>
      </c>
      <c r="D17" s="36">
        <v>15</v>
      </c>
      <c r="E17" s="11">
        <v>37</v>
      </c>
      <c r="F17" s="75">
        <f t="shared" si="0"/>
        <v>5</v>
      </c>
      <c r="G17" s="134">
        <f t="shared" si="9"/>
        <v>1</v>
      </c>
      <c r="H17" s="65">
        <f t="shared" si="1"/>
        <v>31</v>
      </c>
      <c r="I17" s="12">
        <f t="shared" si="10"/>
        <v>0.13513513513513514</v>
      </c>
      <c r="J17" s="28">
        <f t="shared" si="11"/>
        <v>0.86486486486486491</v>
      </c>
      <c r="K17" s="173">
        <f t="shared" si="31"/>
        <v>0.21850732836475523</v>
      </c>
      <c r="L17" s="209">
        <f t="shared" si="32"/>
        <v>2.3132454813520367</v>
      </c>
      <c r="M17" s="210">
        <f t="shared" si="33"/>
        <v>6</v>
      </c>
      <c r="N17" s="210">
        <f t="shared" si="34"/>
        <v>1147</v>
      </c>
      <c r="O17" s="211">
        <f t="shared" si="35"/>
        <v>5.2310374891020054E-3</v>
      </c>
      <c r="P17" s="211">
        <f t="shared" si="36"/>
        <v>2.5847808105872623E-2</v>
      </c>
      <c r="Q17" s="165">
        <f t="shared" si="37"/>
        <v>0.10570633103881695</v>
      </c>
      <c r="R17" s="212">
        <f t="shared" si="38"/>
        <v>1.9599639845400538</v>
      </c>
      <c r="S17" s="209">
        <f t="shared" si="39"/>
        <v>0.20718060177394965</v>
      </c>
      <c r="T17" s="213">
        <f t="shared" si="40"/>
        <v>1.2302047288755222</v>
      </c>
      <c r="U17" s="213">
        <f t="shared" si="41"/>
        <v>0.81287283045486047</v>
      </c>
      <c r="V17" s="163">
        <f t="shared" si="18"/>
        <v>0.15396001980537463</v>
      </c>
      <c r="W17" s="163">
        <f t="shared" si="42"/>
        <v>0.29044898527105267</v>
      </c>
      <c r="Y17" s="13">
        <f t="shared" si="3"/>
        <v>15</v>
      </c>
      <c r="Z17" s="164">
        <f t="shared" si="19"/>
        <v>0.65552198509426574</v>
      </c>
      <c r="AA17" s="164">
        <f t="shared" si="20"/>
        <v>5.1212655085489472E-2</v>
      </c>
      <c r="AB17" s="165">
        <f t="shared" si="21"/>
        <v>0.70673464017975518</v>
      </c>
      <c r="AC17" s="166">
        <f t="shared" si="43"/>
        <v>7.4723555783166189</v>
      </c>
      <c r="AE17" s="156">
        <f t="shared" si="22"/>
        <v>15</v>
      </c>
      <c r="AF17" s="164">
        <f t="shared" si="23"/>
        <v>0.46188005941612387</v>
      </c>
      <c r="AG17" s="164">
        <f t="shared" si="24"/>
        <v>4.6385911792503828E-2</v>
      </c>
      <c r="AH17" s="165">
        <f t="shared" si="25"/>
        <v>0.50826597120862771</v>
      </c>
      <c r="AI17" s="191">
        <f t="shared" si="44"/>
        <v>6.5574707509975969</v>
      </c>
      <c r="AJ17" s="196"/>
      <c r="AK17" s="193">
        <f t="shared" si="26"/>
        <v>15</v>
      </c>
      <c r="AL17" s="194">
        <f t="shared" si="27"/>
        <v>0.87134695581315802</v>
      </c>
      <c r="AM17" s="194">
        <f t="shared" si="28"/>
        <v>5.3135360916736124E-2</v>
      </c>
      <c r="AN17" s="195">
        <f t="shared" si="29"/>
        <v>0.92448231672989412</v>
      </c>
      <c r="AO17" s="191">
        <f t="shared" si="45"/>
        <v>8.3448503587815033</v>
      </c>
      <c r="AP17" s="71"/>
      <c r="AQ17" s="13">
        <f t="shared" si="30"/>
        <v>15</v>
      </c>
      <c r="AR17" s="183">
        <f t="shared" si="4"/>
        <v>1.2524223594057133</v>
      </c>
      <c r="AS17" s="67">
        <f t="shared" si="5"/>
        <v>3.0011508287399717</v>
      </c>
      <c r="AT17" s="67">
        <f t="shared" si="6"/>
        <v>-0.41963871872118652</v>
      </c>
    </row>
    <row r="18" spans="1:46" x14ac:dyDescent="0.3">
      <c r="A18" s="133">
        <v>7</v>
      </c>
      <c r="B18" s="15">
        <f t="shared" si="7"/>
        <v>123</v>
      </c>
      <c r="C18" s="57">
        <f t="shared" si="8"/>
        <v>15</v>
      </c>
      <c r="D18" s="36">
        <v>18</v>
      </c>
      <c r="E18" s="11">
        <v>31</v>
      </c>
      <c r="F18" s="75">
        <f t="shared" si="0"/>
        <v>3</v>
      </c>
      <c r="G18" s="134">
        <f t="shared" si="9"/>
        <v>2</v>
      </c>
      <c r="H18" s="65">
        <f t="shared" si="1"/>
        <v>26</v>
      </c>
      <c r="I18" s="12">
        <f t="shared" si="10"/>
        <v>9.6774193548387094E-2</v>
      </c>
      <c r="J18" s="28">
        <f t="shared" si="11"/>
        <v>0.90322580645161288</v>
      </c>
      <c r="K18" s="173">
        <f t="shared" si="31"/>
        <v>0.19736145787784343</v>
      </c>
      <c r="L18" s="209">
        <f t="shared" si="32"/>
        <v>2.6332150702570205</v>
      </c>
      <c r="M18" s="210">
        <f t="shared" si="33"/>
        <v>5</v>
      </c>
      <c r="N18" s="210">
        <f t="shared" si="34"/>
        <v>806</v>
      </c>
      <c r="O18" s="211">
        <f t="shared" si="35"/>
        <v>6.2034739454094297E-3</v>
      </c>
      <c r="P18" s="211">
        <f t="shared" si="36"/>
        <v>3.2051282051282055E-2</v>
      </c>
      <c r="Q18" s="165">
        <f t="shared" si="37"/>
        <v>0.11032642281941042</v>
      </c>
      <c r="R18" s="212">
        <f t="shared" si="38"/>
        <v>1.9599639845400538</v>
      </c>
      <c r="S18" s="209">
        <f t="shared" si="39"/>
        <v>0.21623581526918237</v>
      </c>
      <c r="T18" s="213">
        <f t="shared" si="40"/>
        <v>1.2413950844031039</v>
      </c>
      <c r="U18" s="213">
        <f t="shared" si="41"/>
        <v>0.80554531958762099</v>
      </c>
      <c r="V18" s="163">
        <f t="shared" si="18"/>
        <v>0.13339579472149302</v>
      </c>
      <c r="W18" s="163">
        <f t="shared" si="42"/>
        <v>0.27058385515774902</v>
      </c>
      <c r="Y18" s="13">
        <f t="shared" si="3"/>
        <v>18</v>
      </c>
      <c r="Z18" s="164">
        <f t="shared" si="19"/>
        <v>0.59208437363353028</v>
      </c>
      <c r="AA18" s="164">
        <f t="shared" si="20"/>
        <v>3.17188057303677E-2</v>
      </c>
      <c r="AB18" s="165">
        <f t="shared" si="21"/>
        <v>0.62380317936389795</v>
      </c>
      <c r="AC18" s="166">
        <f t="shared" si="43"/>
        <v>8.0961587576805165</v>
      </c>
      <c r="AE18" s="156">
        <f t="shared" si="22"/>
        <v>18</v>
      </c>
      <c r="AF18" s="164">
        <f t="shared" si="23"/>
        <v>0.40018738416447908</v>
      </c>
      <c r="AG18" s="164">
        <f t="shared" si="24"/>
        <v>3.0846337625822423E-2</v>
      </c>
      <c r="AH18" s="165">
        <f t="shared" si="25"/>
        <v>0.43103372179030153</v>
      </c>
      <c r="AI18" s="191">
        <f t="shared" si="44"/>
        <v>6.9885044727878984</v>
      </c>
      <c r="AJ18" s="196"/>
      <c r="AK18" s="193">
        <f t="shared" si="26"/>
        <v>18</v>
      </c>
      <c r="AL18" s="194">
        <f t="shared" si="27"/>
        <v>0.81175156547324701</v>
      </c>
      <c r="AM18" s="194">
        <f t="shared" si="28"/>
        <v>2.9797695169955479E-2</v>
      </c>
      <c r="AN18" s="195">
        <f t="shared" si="29"/>
        <v>0.84154926064320246</v>
      </c>
      <c r="AO18" s="191">
        <f t="shared" si="45"/>
        <v>9.1863996194247051</v>
      </c>
      <c r="AP18" s="71"/>
      <c r="AQ18" s="13">
        <f t="shared" si="30"/>
        <v>18</v>
      </c>
      <c r="AR18" s="183">
        <f t="shared" si="4"/>
        <v>1.7090468837532278</v>
      </c>
      <c r="AS18" s="67">
        <f t="shared" si="5"/>
        <v>3.7748370491844296</v>
      </c>
      <c r="AT18" s="67">
        <f t="shared" si="6"/>
        <v>-0.32092672703754133</v>
      </c>
    </row>
    <row r="19" spans="1:46" x14ac:dyDescent="0.3">
      <c r="A19" s="133">
        <v>11</v>
      </c>
      <c r="B19" s="15">
        <f t="shared" si="7"/>
        <v>124</v>
      </c>
      <c r="C19" s="57">
        <f t="shared" si="8"/>
        <v>18</v>
      </c>
      <c r="D19" s="36">
        <v>21</v>
      </c>
      <c r="E19" s="11">
        <v>26</v>
      </c>
      <c r="F19" s="75">
        <f t="shared" si="0"/>
        <v>1</v>
      </c>
      <c r="G19" s="134">
        <f t="shared" si="9"/>
        <v>4</v>
      </c>
      <c r="H19" s="65">
        <f t="shared" si="1"/>
        <v>21</v>
      </c>
      <c r="I19" s="12">
        <f t="shared" si="10"/>
        <v>3.8461538461538464E-2</v>
      </c>
      <c r="J19" s="28">
        <f t="shared" si="11"/>
        <v>0.96153846153846156</v>
      </c>
      <c r="K19" s="173">
        <f t="shared" si="31"/>
        <v>0.18977063257484944</v>
      </c>
      <c r="L19" s="209">
        <f t="shared" si="32"/>
        <v>2.762041681947538</v>
      </c>
      <c r="M19" s="210">
        <f t="shared" si="33"/>
        <v>5</v>
      </c>
      <c r="N19" s="210">
        <f t="shared" si="34"/>
        <v>546</v>
      </c>
      <c r="O19" s="211">
        <f t="shared" si="35"/>
        <v>9.1575091575091579E-3</v>
      </c>
      <c r="P19" s="211">
        <f t="shared" si="36"/>
        <v>4.1208791208791215E-2</v>
      </c>
      <c r="Q19" s="165">
        <f t="shared" si="37"/>
        <v>0.12214616149227404</v>
      </c>
      <c r="R19" s="212">
        <f t="shared" si="38"/>
        <v>1.9599639845400538</v>
      </c>
      <c r="S19" s="209">
        <f t="shared" si="39"/>
        <v>0.23940207737467031</v>
      </c>
      <c r="T19" s="213">
        <f t="shared" si="40"/>
        <v>1.2704892688897855</v>
      </c>
      <c r="U19" s="213">
        <f t="shared" si="41"/>
        <v>0.7870983443046693</v>
      </c>
      <c r="V19" s="163">
        <f t="shared" si="18"/>
        <v>0.12105917127891702</v>
      </c>
      <c r="W19" s="163">
        <f t="shared" si="42"/>
        <v>0.27033062287130016</v>
      </c>
      <c r="Y19" s="13">
        <f t="shared" si="3"/>
        <v>21</v>
      </c>
      <c r="Z19" s="164">
        <f t="shared" si="19"/>
        <v>0.56931189772454838</v>
      </c>
      <c r="AA19" s="164">
        <f t="shared" si="20"/>
        <v>1.138623795449098E-2</v>
      </c>
      <c r="AB19" s="165">
        <f t="shared" si="21"/>
        <v>0.58069813567903938</v>
      </c>
      <c r="AC19" s="166">
        <f t="shared" si="43"/>
        <v>8.676856893359556</v>
      </c>
      <c r="AE19" s="156">
        <f t="shared" si="22"/>
        <v>21</v>
      </c>
      <c r="AF19" s="164">
        <f t="shared" si="23"/>
        <v>0.36317751383675106</v>
      </c>
      <c r="AG19" s="164">
        <f t="shared" si="24"/>
        <v>1.8504935163863992E-2</v>
      </c>
      <c r="AH19" s="165">
        <f t="shared" si="25"/>
        <v>0.38168244900061504</v>
      </c>
      <c r="AI19" s="191">
        <f t="shared" si="44"/>
        <v>7.3701869217885134</v>
      </c>
      <c r="AJ19" s="196"/>
      <c r="AK19" s="193">
        <f t="shared" ref="AK19:AK22" si="46">D19</f>
        <v>21</v>
      </c>
      <c r="AL19" s="194">
        <f t="shared" ref="AL19:AL22" si="47">W19*(D19-D18)</f>
        <v>0.81099186861390049</v>
      </c>
      <c r="AM19" s="194">
        <f t="shared" ref="AM19:AM22" si="48">(W18-W19)*(D19-D18)/2</f>
        <v>3.7984842967328514E-4</v>
      </c>
      <c r="AN19" s="195">
        <f t="shared" ref="AN19:AN22" si="49">SUM(AL19:AM19)</f>
        <v>0.8113717170435738</v>
      </c>
      <c r="AO19" s="191">
        <f t="shared" ref="AO19:AO22" si="50">AN19+AO18</f>
        <v>9.9977713364682792</v>
      </c>
      <c r="AP19" s="71"/>
      <c r="AQ19" s="13">
        <f t="shared" si="30"/>
        <v>21</v>
      </c>
      <c r="AR19" s="183">
        <f t="shared" si="4"/>
        <v>2.1364979190005826</v>
      </c>
      <c r="AS19" s="67">
        <f t="shared" si="5"/>
        <v>4.5299349269779947</v>
      </c>
      <c r="AT19" s="67">
        <f t="shared" si="6"/>
        <v>-0.26511143624572853</v>
      </c>
    </row>
    <row r="20" spans="1:46" x14ac:dyDescent="0.3">
      <c r="A20" s="133">
        <v>21</v>
      </c>
      <c r="B20" s="15">
        <f t="shared" si="7"/>
        <v>125</v>
      </c>
      <c r="C20" s="57">
        <f t="shared" si="8"/>
        <v>21</v>
      </c>
      <c r="D20" s="36">
        <v>24</v>
      </c>
      <c r="E20" s="11">
        <v>21</v>
      </c>
      <c r="F20" s="75">
        <f t="shared" si="0"/>
        <v>1</v>
      </c>
      <c r="G20" s="134">
        <f t="shared" si="9"/>
        <v>10</v>
      </c>
      <c r="H20" s="65">
        <f t="shared" si="1"/>
        <v>10</v>
      </c>
      <c r="I20" s="12">
        <f t="shared" ref="I20:I22" si="51">F20/E20</f>
        <v>4.7619047619047616E-2</v>
      </c>
      <c r="J20" s="28">
        <f t="shared" ref="J20:J22" si="52">1-I20</f>
        <v>0.95238095238095233</v>
      </c>
      <c r="K20" s="173">
        <f t="shared" ref="K20:K22" si="53">J20*K19</f>
        <v>0.1807339357855709</v>
      </c>
      <c r="L20" s="209">
        <f t="shared" ref="L20:L22" si="54">(LN(K20))^2</f>
        <v>2.9265947283489906</v>
      </c>
      <c r="M20" s="210">
        <f t="shared" ref="M20:M22" si="55">E20-H20</f>
        <v>11</v>
      </c>
      <c r="N20" s="210">
        <f t="shared" ref="N20:N22" si="56">E20*H20</f>
        <v>210</v>
      </c>
      <c r="O20" s="211">
        <f t="shared" ref="O20:O22" si="57">M20/N20</f>
        <v>5.2380952380952382E-2</v>
      </c>
      <c r="P20" s="211">
        <f t="shared" ref="P20:P22" si="58">P19+O20</f>
        <v>9.358974358974359E-2</v>
      </c>
      <c r="Q20" s="165">
        <f t="shared" ref="Q20:Q22" si="59">SQRT((1/L20)*P20)</f>
        <v>0.17882689493398912</v>
      </c>
      <c r="R20" s="212">
        <f t="shared" si="38"/>
        <v>1.9599639845400538</v>
      </c>
      <c r="S20" s="209">
        <f t="shared" ref="S20:S22" si="60">R20*Q20</f>
        <v>0.35049427353774687</v>
      </c>
      <c r="T20" s="213">
        <f t="shared" ref="T20:T22" si="61">EXP(S20)</f>
        <v>1.419769129502958</v>
      </c>
      <c r="U20" s="213">
        <f t="shared" ref="U20:U22" si="62">EXP(-S20)</f>
        <v>0.70433986710930008</v>
      </c>
      <c r="V20" s="163">
        <f t="shared" ref="V20:V22" si="63">K20^T20</f>
        <v>8.8138957701873369E-2</v>
      </c>
      <c r="W20" s="163">
        <f t="shared" ref="W20:W22" si="64">K20^U20</f>
        <v>0.29971152632378467</v>
      </c>
      <c r="Y20" s="13">
        <f t="shared" ref="Y20:Y22" si="65">D20</f>
        <v>24</v>
      </c>
      <c r="Z20" s="164">
        <f t="shared" ref="Z20:Z22" si="66">K20*(D20-D19)</f>
        <v>0.54220180735671275</v>
      </c>
      <c r="AA20" s="164">
        <f t="shared" ref="AA20:AA22" si="67">(K19-K20)*(D20-D19)/2</f>
        <v>1.3555045183917813E-2</v>
      </c>
      <c r="AB20" s="165">
        <f t="shared" ref="AB20:AB22" si="68">SUM(Z20:AA20)</f>
        <v>0.55575685254063056</v>
      </c>
      <c r="AC20" s="166">
        <f t="shared" ref="AC20:AC22" si="69">AB20+AC19</f>
        <v>9.2326137459001867</v>
      </c>
      <c r="AE20" s="156">
        <f t="shared" ref="AE20:AE22" si="70">D20</f>
        <v>24</v>
      </c>
      <c r="AF20" s="164">
        <f t="shared" ref="AF20:AF22" si="71">V20*(D20-D19)</f>
        <v>0.26441687310562012</v>
      </c>
      <c r="AG20" s="164">
        <f t="shared" ref="AG20:AG22" si="72">(V19-V20)*(D20-D19)/2</f>
        <v>4.9380320365565479E-2</v>
      </c>
      <c r="AH20" s="165">
        <f t="shared" ref="AH20:AH22" si="73">SUM(AF20:AG20)</f>
        <v>0.31379719347118562</v>
      </c>
      <c r="AI20" s="191">
        <f t="shared" ref="AI20:AI22" si="74">AH20+AI19</f>
        <v>7.6839841152596993</v>
      </c>
      <c r="AJ20" s="196"/>
      <c r="AK20" s="193">
        <f t="shared" si="46"/>
        <v>24</v>
      </c>
      <c r="AL20" s="194">
        <f t="shared" si="47"/>
        <v>0.89913457897135407</v>
      </c>
      <c r="AM20" s="194">
        <f t="shared" si="48"/>
        <v>-4.4071355178726762E-2</v>
      </c>
      <c r="AN20" s="195">
        <f t="shared" si="49"/>
        <v>0.85506322379262734</v>
      </c>
      <c r="AO20" s="191">
        <f t="shared" si="50"/>
        <v>10.852834560260906</v>
      </c>
      <c r="AP20" s="71"/>
      <c r="AQ20" s="13">
        <f t="shared" si="30"/>
        <v>24</v>
      </c>
      <c r="AR20" s="183">
        <f t="shared" si="4"/>
        <v>2.5529392256942272</v>
      </c>
      <c r="AS20" s="67">
        <f t="shared" si="5"/>
        <v>5.3403135124693462</v>
      </c>
      <c r="AT20" s="67">
        <f t="shared" si="6"/>
        <v>-0.27072682908549073</v>
      </c>
    </row>
    <row r="21" spans="1:46" x14ac:dyDescent="0.3">
      <c r="A21" s="133">
        <v>27</v>
      </c>
      <c r="B21" s="15">
        <f t="shared" si="7"/>
        <v>125</v>
      </c>
      <c r="C21" s="57">
        <f t="shared" si="8"/>
        <v>24</v>
      </c>
      <c r="D21" s="36">
        <v>27</v>
      </c>
      <c r="E21" s="11">
        <v>10</v>
      </c>
      <c r="F21" s="75">
        <f t="shared" si="0"/>
        <v>0</v>
      </c>
      <c r="G21" s="134">
        <f t="shared" si="9"/>
        <v>6</v>
      </c>
      <c r="H21" s="65">
        <f>E22</f>
        <v>4</v>
      </c>
      <c r="I21" s="12">
        <f t="shared" si="51"/>
        <v>0</v>
      </c>
      <c r="J21" s="28">
        <f t="shared" si="52"/>
        <v>1</v>
      </c>
      <c r="K21" s="173">
        <f t="shared" si="53"/>
        <v>0.1807339357855709</v>
      </c>
      <c r="L21" s="209">
        <f t="shared" si="54"/>
        <v>2.9265947283489906</v>
      </c>
      <c r="M21" s="210">
        <f t="shared" si="55"/>
        <v>6</v>
      </c>
      <c r="N21" s="210">
        <f t="shared" si="56"/>
        <v>40</v>
      </c>
      <c r="O21" s="211">
        <f t="shared" si="57"/>
        <v>0.15</v>
      </c>
      <c r="P21" s="211">
        <f t="shared" si="58"/>
        <v>0.24358974358974358</v>
      </c>
      <c r="Q21" s="165">
        <f t="shared" si="59"/>
        <v>0.28850158677726723</v>
      </c>
      <c r="R21" s="212">
        <f t="shared" si="38"/>
        <v>1.9599639845400538</v>
      </c>
      <c r="S21" s="209">
        <f t="shared" si="60"/>
        <v>0.56545271956610077</v>
      </c>
      <c r="T21" s="213">
        <f t="shared" si="61"/>
        <v>1.7602444994896129</v>
      </c>
      <c r="U21" s="213">
        <f t="shared" si="62"/>
        <v>0.56810289723385154</v>
      </c>
      <c r="V21" s="163">
        <f t="shared" si="63"/>
        <v>4.9227550852373105E-2</v>
      </c>
      <c r="W21" s="163">
        <f t="shared" si="64"/>
        <v>0.37837471300634329</v>
      </c>
      <c r="Y21" s="13">
        <f t="shared" si="65"/>
        <v>27</v>
      </c>
      <c r="Z21" s="164">
        <f t="shared" si="66"/>
        <v>0.54220180735671275</v>
      </c>
      <c r="AA21" s="164">
        <f t="shared" si="67"/>
        <v>0</v>
      </c>
      <c r="AB21" s="165">
        <f t="shared" si="68"/>
        <v>0.54220180735671275</v>
      </c>
      <c r="AC21" s="166">
        <f t="shared" si="69"/>
        <v>9.7748155532569001</v>
      </c>
      <c r="AE21" s="156">
        <f t="shared" si="70"/>
        <v>27</v>
      </c>
      <c r="AF21" s="164">
        <f t="shared" si="71"/>
        <v>0.14768265255711932</v>
      </c>
      <c r="AG21" s="164">
        <f t="shared" si="72"/>
        <v>5.83671102742504E-2</v>
      </c>
      <c r="AH21" s="165">
        <f t="shared" si="73"/>
        <v>0.20604976283136972</v>
      </c>
      <c r="AI21" s="191">
        <f t="shared" si="74"/>
        <v>7.890033878091069</v>
      </c>
      <c r="AJ21" s="196"/>
      <c r="AK21" s="193">
        <f t="shared" si="46"/>
        <v>27</v>
      </c>
      <c r="AL21" s="194">
        <f t="shared" si="47"/>
        <v>1.1351241390190299</v>
      </c>
      <c r="AM21" s="194">
        <f t="shared" si="48"/>
        <v>-0.11799478002383793</v>
      </c>
      <c r="AN21" s="195">
        <f t="shared" si="49"/>
        <v>1.017129358995192</v>
      </c>
      <c r="AO21" s="191">
        <f t="shared" si="50"/>
        <v>11.869963919256097</v>
      </c>
      <c r="AP21" s="71"/>
      <c r="AQ21" s="13">
        <f t="shared" si="30"/>
        <v>27</v>
      </c>
      <c r="AR21" s="183">
        <f t="shared" si="4"/>
        <v>2.9558254872039544</v>
      </c>
      <c r="AS21" s="67" t="e">
        <f t="shared" si="5"/>
        <v>#DIV/0!</v>
      </c>
      <c r="AT21" s="67" t="e">
        <f t="shared" si="6"/>
        <v>#DIV/0!</v>
      </c>
    </row>
    <row r="22" spans="1:46" x14ac:dyDescent="0.3">
      <c r="A22" s="133">
        <v>30</v>
      </c>
      <c r="B22" s="15">
        <f t="shared" si="7"/>
        <v>125</v>
      </c>
      <c r="C22" s="57">
        <f t="shared" si="8"/>
        <v>27</v>
      </c>
      <c r="D22" s="36">
        <v>30</v>
      </c>
      <c r="E22" s="11">
        <v>4</v>
      </c>
      <c r="F22" s="75">
        <f t="shared" si="0"/>
        <v>0</v>
      </c>
      <c r="G22" s="134">
        <f t="shared" si="9"/>
        <v>3</v>
      </c>
      <c r="H22" s="76">
        <v>1</v>
      </c>
      <c r="I22" s="12">
        <f t="shared" si="51"/>
        <v>0</v>
      </c>
      <c r="J22" s="28">
        <f t="shared" si="52"/>
        <v>1</v>
      </c>
      <c r="K22" s="173">
        <f t="shared" si="53"/>
        <v>0.1807339357855709</v>
      </c>
      <c r="L22" s="209">
        <f t="shared" si="54"/>
        <v>2.9265947283489906</v>
      </c>
      <c r="M22" s="210">
        <f t="shared" si="55"/>
        <v>3</v>
      </c>
      <c r="N22" s="210">
        <f t="shared" si="56"/>
        <v>4</v>
      </c>
      <c r="O22" s="211">
        <f t="shared" si="57"/>
        <v>0.75</v>
      </c>
      <c r="P22" s="211">
        <f t="shared" si="58"/>
        <v>0.99358974358974361</v>
      </c>
      <c r="Q22" s="165">
        <f t="shared" si="59"/>
        <v>0.58266946177000423</v>
      </c>
      <c r="R22" s="212">
        <f t="shared" si="38"/>
        <v>1.9599639845400538</v>
      </c>
      <c r="S22" s="209">
        <f t="shared" si="60"/>
        <v>1.142011159960546</v>
      </c>
      <c r="T22" s="213">
        <f t="shared" si="61"/>
        <v>3.1330631242901212</v>
      </c>
      <c r="U22" s="213">
        <f t="shared" si="62"/>
        <v>0.31917646096791513</v>
      </c>
      <c r="V22" s="163">
        <f t="shared" si="63"/>
        <v>4.7017388211122281E-3</v>
      </c>
      <c r="W22" s="163">
        <f t="shared" si="64"/>
        <v>0.57924802644677376</v>
      </c>
      <c r="Y22" s="13">
        <f t="shared" si="65"/>
        <v>30</v>
      </c>
      <c r="Z22" s="164">
        <f t="shared" si="66"/>
        <v>0.54220180735671275</v>
      </c>
      <c r="AA22" s="164">
        <f t="shared" si="67"/>
        <v>0</v>
      </c>
      <c r="AB22" s="165">
        <f t="shared" si="68"/>
        <v>0.54220180735671275</v>
      </c>
      <c r="AC22" s="166">
        <f t="shared" si="69"/>
        <v>10.317017360613614</v>
      </c>
      <c r="AE22" s="156">
        <f t="shared" si="70"/>
        <v>30</v>
      </c>
      <c r="AF22" s="164">
        <f t="shared" si="71"/>
        <v>1.4105216463336685E-2</v>
      </c>
      <c r="AG22" s="164">
        <f t="shared" si="72"/>
        <v>6.6788718046891307E-2</v>
      </c>
      <c r="AH22" s="165">
        <f t="shared" si="73"/>
        <v>8.0893934510227999E-2</v>
      </c>
      <c r="AI22" s="191">
        <f t="shared" si="74"/>
        <v>7.970927812601297</v>
      </c>
      <c r="AJ22" s="196"/>
      <c r="AK22" s="193">
        <f t="shared" si="46"/>
        <v>30</v>
      </c>
      <c r="AL22" s="194">
        <f t="shared" si="47"/>
        <v>1.7377440793403212</v>
      </c>
      <c r="AM22" s="194">
        <f t="shared" si="48"/>
        <v>-0.3013099701606457</v>
      </c>
      <c r="AN22" s="195">
        <f t="shared" si="49"/>
        <v>1.4364341091796755</v>
      </c>
      <c r="AO22" s="191">
        <f t="shared" si="50"/>
        <v>13.306398028435773</v>
      </c>
      <c r="AP22" s="71"/>
      <c r="AQ22" s="13">
        <f t="shared" si="30"/>
        <v>30</v>
      </c>
      <c r="AR22" s="183" t="e">
        <f t="shared" ref="AR22" si="75">AC22-AC38</f>
        <v>#DIV/0!</v>
      </c>
      <c r="AS22" s="67" t="e">
        <f t="shared" ref="AS22" si="76">AO22-AI38</f>
        <v>#DIV/0!</v>
      </c>
      <c r="AT22" s="67" t="e">
        <f t="shared" ref="AT22" si="77">AI22-AO38</f>
        <v>#DIV/0!</v>
      </c>
    </row>
    <row r="23" spans="1:46" ht="10" customHeight="1" x14ac:dyDescent="0.3">
      <c r="D23" s="15"/>
      <c r="E23" s="15"/>
      <c r="F23" s="16"/>
      <c r="G23" s="16"/>
      <c r="H23" s="15"/>
      <c r="I23" s="17"/>
      <c r="J23" s="18"/>
      <c r="K23" s="174"/>
      <c r="L23" s="214"/>
      <c r="M23" s="215"/>
      <c r="N23" s="215"/>
      <c r="O23" s="215"/>
      <c r="P23" s="215"/>
      <c r="Q23" s="214"/>
      <c r="R23" s="205"/>
      <c r="S23" s="205"/>
      <c r="T23" s="205"/>
      <c r="U23" s="205"/>
      <c r="V23" s="179"/>
      <c r="W23" s="179"/>
      <c r="Z23" s="205"/>
      <c r="AA23" s="162"/>
      <c r="AB23" s="162"/>
      <c r="AC23" s="160"/>
      <c r="AE23" s="197"/>
      <c r="AF23" s="162"/>
      <c r="AG23" s="162"/>
      <c r="AH23" s="162"/>
      <c r="AI23" s="198"/>
      <c r="AJ23" s="196"/>
      <c r="AK23" s="196"/>
      <c r="AL23" s="198"/>
      <c r="AM23" s="198"/>
      <c r="AN23" s="198"/>
      <c r="AO23" s="198"/>
      <c r="AP23" s="34"/>
    </row>
    <row r="24" spans="1:46" x14ac:dyDescent="0.3">
      <c r="D24" s="20"/>
      <c r="E24" s="21" t="s">
        <v>3</v>
      </c>
      <c r="F24" s="37">
        <f>SUM(F13:F22)</f>
        <v>125</v>
      </c>
      <c r="G24" s="37">
        <f>SUM(G13:G22)</f>
        <v>30</v>
      </c>
      <c r="H24" s="37">
        <f>H22</f>
        <v>1</v>
      </c>
      <c r="I24" s="17"/>
      <c r="J24" s="168" t="s">
        <v>75</v>
      </c>
      <c r="K24" s="169">
        <f>1-K21</f>
        <v>0.81926606421442916</v>
      </c>
      <c r="L24" s="170" t="s">
        <v>76</v>
      </c>
      <c r="M24" s="214"/>
      <c r="N24" s="214"/>
      <c r="O24" s="215"/>
      <c r="P24" s="215"/>
      <c r="Q24" s="214"/>
      <c r="R24" s="205"/>
      <c r="S24" s="205"/>
      <c r="T24" s="205"/>
      <c r="U24" s="205"/>
      <c r="V24" s="179"/>
      <c r="W24" s="179"/>
      <c r="Z24" s="205"/>
      <c r="AA24" s="162"/>
      <c r="AB24" s="162"/>
      <c r="AC24" s="160"/>
      <c r="AE24" s="197"/>
      <c r="AF24" s="162"/>
      <c r="AG24" s="162"/>
      <c r="AH24" s="162"/>
      <c r="AI24" s="198"/>
      <c r="AJ24" s="196"/>
      <c r="AK24" s="196"/>
      <c r="AL24" s="198"/>
      <c r="AM24" s="198"/>
      <c r="AN24" s="198"/>
      <c r="AO24" s="198"/>
      <c r="AP24" s="34"/>
    </row>
    <row r="25" spans="1:46" x14ac:dyDescent="0.3">
      <c r="D25" s="20"/>
      <c r="F25" s="225">
        <f>F24/E12</f>
        <v>0.80128205128205132</v>
      </c>
      <c r="G25" s="225">
        <f>G24/E12</f>
        <v>0.19230769230769232</v>
      </c>
      <c r="H25" s="225">
        <f>H24/E12</f>
        <v>6.41025641025641E-3</v>
      </c>
      <c r="I25" s="17"/>
      <c r="J25" s="17"/>
      <c r="K25" s="175"/>
      <c r="L25" s="216"/>
      <c r="M25" s="216"/>
      <c r="N25" s="216"/>
      <c r="O25" s="216"/>
      <c r="P25" s="216"/>
      <c r="Q25" s="216"/>
      <c r="R25" s="205"/>
      <c r="S25" s="205"/>
      <c r="T25" s="205"/>
      <c r="U25" s="205"/>
      <c r="V25" s="179"/>
      <c r="W25" s="179"/>
      <c r="Z25" s="205"/>
      <c r="AA25" s="162"/>
      <c r="AB25" s="162"/>
      <c r="AC25" s="180"/>
      <c r="AE25" s="197"/>
      <c r="AF25" s="162"/>
      <c r="AG25" s="162"/>
      <c r="AH25" s="162"/>
      <c r="AI25" s="199"/>
      <c r="AJ25" s="196"/>
      <c r="AK25" s="196"/>
      <c r="AL25" s="198"/>
      <c r="AM25" s="198"/>
      <c r="AN25" s="198"/>
      <c r="AO25" s="200"/>
      <c r="AP25" s="142"/>
    </row>
    <row r="26" spans="1:46" ht="24.5" customHeight="1" x14ac:dyDescent="0.3">
      <c r="C26" s="3" t="s">
        <v>57</v>
      </c>
      <c r="E26" s="7"/>
      <c r="F26" s="4"/>
      <c r="K26" s="160"/>
      <c r="L26" s="162"/>
      <c r="M26" s="162"/>
      <c r="N26" s="162"/>
      <c r="O26" s="162"/>
      <c r="P26" s="162"/>
      <c r="Q26" s="202"/>
      <c r="R26" s="205"/>
      <c r="S26" s="205"/>
      <c r="T26" s="205"/>
      <c r="U26" s="205"/>
      <c r="V26" s="179"/>
      <c r="W26" s="179"/>
      <c r="Y26" s="3" t="s">
        <v>64</v>
      </c>
      <c r="Z26" s="202"/>
      <c r="AA26" s="202"/>
      <c r="AB26" s="202"/>
      <c r="AC26" s="167"/>
      <c r="AD26" s="3"/>
      <c r="AE26" s="201" t="s">
        <v>62</v>
      </c>
      <c r="AF26" s="202"/>
      <c r="AG26" s="202"/>
      <c r="AH26" s="202"/>
      <c r="AI26" s="203"/>
      <c r="AJ26" s="204"/>
      <c r="AK26" s="204" t="s">
        <v>63</v>
      </c>
      <c r="AL26" s="203"/>
      <c r="AM26" s="203"/>
      <c r="AN26" s="198"/>
      <c r="AO26" s="198"/>
      <c r="AP26" s="34"/>
    </row>
    <row r="27" spans="1:46" ht="54" x14ac:dyDescent="0.3">
      <c r="A27" s="77" t="s">
        <v>100</v>
      </c>
      <c r="B27" s="77" t="s">
        <v>59</v>
      </c>
      <c r="C27" s="8" t="s">
        <v>34</v>
      </c>
      <c r="D27" s="8" t="s">
        <v>33</v>
      </c>
      <c r="E27" s="8" t="s">
        <v>18</v>
      </c>
      <c r="F27" s="8" t="s">
        <v>19</v>
      </c>
      <c r="G27" s="27" t="s">
        <v>21</v>
      </c>
      <c r="H27" s="27" t="s">
        <v>20</v>
      </c>
      <c r="I27" s="9" t="s">
        <v>12</v>
      </c>
      <c r="J27" s="9" t="s">
        <v>0</v>
      </c>
      <c r="K27" s="171" t="s">
        <v>22</v>
      </c>
      <c r="L27" s="206" t="s">
        <v>78</v>
      </c>
      <c r="M27" s="206" t="s">
        <v>79</v>
      </c>
      <c r="N27" s="206" t="s">
        <v>80</v>
      </c>
      <c r="O27" s="206" t="s">
        <v>81</v>
      </c>
      <c r="P27" s="206" t="s">
        <v>82</v>
      </c>
      <c r="Q27" s="154" t="s">
        <v>83</v>
      </c>
      <c r="R27" s="154" t="s">
        <v>84</v>
      </c>
      <c r="S27" s="207" t="s">
        <v>85</v>
      </c>
      <c r="T27" s="207" t="s">
        <v>86</v>
      </c>
      <c r="U27" s="208" t="s">
        <v>87</v>
      </c>
      <c r="V27" s="153" t="s">
        <v>1</v>
      </c>
      <c r="W27" s="153" t="s">
        <v>2</v>
      </c>
      <c r="Y27" s="8" t="s">
        <v>33</v>
      </c>
      <c r="Z27" s="154" t="s">
        <v>28</v>
      </c>
      <c r="AA27" s="154" t="s">
        <v>29</v>
      </c>
      <c r="AB27" s="154" t="s">
        <v>30</v>
      </c>
      <c r="AC27" s="155" t="s">
        <v>31</v>
      </c>
      <c r="AD27" s="69"/>
      <c r="AE27" s="152" t="s">
        <v>33</v>
      </c>
      <c r="AF27" s="154" t="s">
        <v>28</v>
      </c>
      <c r="AG27" s="154" t="s">
        <v>29</v>
      </c>
      <c r="AH27" s="154" t="s">
        <v>30</v>
      </c>
      <c r="AI27" s="185" t="s">
        <v>31</v>
      </c>
      <c r="AJ27" s="186"/>
      <c r="AK27" s="187" t="s">
        <v>33</v>
      </c>
      <c r="AL27" s="185" t="s">
        <v>28</v>
      </c>
      <c r="AM27" s="185" t="s">
        <v>29</v>
      </c>
      <c r="AN27" s="185" t="s">
        <v>30</v>
      </c>
      <c r="AO27" s="185" t="s">
        <v>31</v>
      </c>
      <c r="AP27" s="69"/>
    </row>
    <row r="28" spans="1:46" x14ac:dyDescent="0.3">
      <c r="A28" s="133">
        <v>0</v>
      </c>
      <c r="B28" s="33">
        <f>F28</f>
        <v>0</v>
      </c>
      <c r="D28" s="8">
        <v>0</v>
      </c>
      <c r="E28" s="8">
        <v>156</v>
      </c>
      <c r="F28" s="8">
        <v>0</v>
      </c>
      <c r="G28" s="64">
        <v>0</v>
      </c>
      <c r="H28" s="65">
        <f>E29</f>
        <v>156</v>
      </c>
      <c r="I28" s="26">
        <f>F28/E28</f>
        <v>0</v>
      </c>
      <c r="J28" s="28">
        <f>1-I28</f>
        <v>1</v>
      </c>
      <c r="K28" s="172">
        <f>J28</f>
        <v>1</v>
      </c>
      <c r="L28" s="209">
        <f>(LN(K28))^2</f>
        <v>0</v>
      </c>
      <c r="M28" s="210">
        <f>E28-H28</f>
        <v>0</v>
      </c>
      <c r="N28" s="210">
        <f>E28*H28</f>
        <v>24336</v>
      </c>
      <c r="O28" s="211">
        <f>M28/N28</f>
        <v>0</v>
      </c>
      <c r="P28" s="211">
        <f>O28</f>
        <v>0</v>
      </c>
      <c r="Q28" s="165">
        <v>0</v>
      </c>
      <c r="R28" s="212">
        <f>-NORMSINV(2.5/100)</f>
        <v>1.9599639845400538</v>
      </c>
      <c r="S28" s="209">
        <f>R28*Q28</f>
        <v>0</v>
      </c>
      <c r="T28" s="213">
        <f>EXP(S28)</f>
        <v>1</v>
      </c>
      <c r="U28" s="213">
        <f>EXP(-S28)</f>
        <v>1</v>
      </c>
      <c r="V28" s="157">
        <f>K28^T28</f>
        <v>1</v>
      </c>
      <c r="W28" s="157">
        <f>K28^U28</f>
        <v>1</v>
      </c>
      <c r="Y28" s="63"/>
      <c r="Z28" s="158"/>
      <c r="AA28" s="158"/>
      <c r="AB28" s="158"/>
      <c r="AC28" s="159"/>
      <c r="AD28" s="70"/>
      <c r="AE28" s="161"/>
      <c r="AF28" s="158"/>
      <c r="AG28" s="158"/>
      <c r="AH28" s="158"/>
      <c r="AI28" s="188"/>
      <c r="AJ28" s="189"/>
      <c r="AK28" s="190"/>
      <c r="AL28" s="188"/>
      <c r="AM28" s="188"/>
      <c r="AN28" s="188"/>
      <c r="AO28" s="188"/>
      <c r="AP28" s="70"/>
    </row>
    <row r="29" spans="1:46" x14ac:dyDescent="0.3">
      <c r="A29" s="133">
        <v>7</v>
      </c>
      <c r="B29" s="15">
        <f>B28+F29</f>
        <v>4</v>
      </c>
      <c r="C29" s="57">
        <f>D28</f>
        <v>0</v>
      </c>
      <c r="D29" s="36">
        <v>3</v>
      </c>
      <c r="E29" s="11">
        <v>156</v>
      </c>
      <c r="F29" s="75">
        <f>E29-H29-G29</f>
        <v>4</v>
      </c>
      <c r="G29" s="134">
        <f>A29-A28</f>
        <v>7</v>
      </c>
      <c r="H29" s="65">
        <f t="shared" ref="H29:H37" si="78">E30</f>
        <v>145</v>
      </c>
      <c r="I29" s="12">
        <f>F29/E29</f>
        <v>2.564102564102564E-2</v>
      </c>
      <c r="J29" s="28">
        <f>1-I29</f>
        <v>0.97435897435897434</v>
      </c>
      <c r="K29" s="173">
        <f>J29*K28</f>
        <v>0.97435897435897434</v>
      </c>
      <c r="L29" s="209">
        <f>(LN(K29))^2</f>
        <v>6.7472589388598036E-4</v>
      </c>
      <c r="M29" s="210">
        <f>E29-H29</f>
        <v>11</v>
      </c>
      <c r="N29" s="210">
        <f>E29*H29</f>
        <v>22620</v>
      </c>
      <c r="O29" s="211">
        <f>M29/N29</f>
        <v>4.862953138815208E-4</v>
      </c>
      <c r="P29" s="211">
        <f>O29</f>
        <v>4.862953138815208E-4</v>
      </c>
      <c r="Q29" s="165">
        <f>SQRT((1/L29)*P29)</f>
        <v>0.84895829015022251</v>
      </c>
      <c r="R29" s="212">
        <f>-NORMSINV(2.5/100)</f>
        <v>1.9599639845400538</v>
      </c>
      <c r="S29" s="209">
        <f>R29*Q29</f>
        <v>1.6639276730711412</v>
      </c>
      <c r="T29" s="213">
        <f t="shared" ref="T29:T30" si="79">EXP(S29)</f>
        <v>5.2800083178702391</v>
      </c>
      <c r="U29" s="213">
        <f>EXP(-S29)</f>
        <v>0.18939364103186929</v>
      </c>
      <c r="V29" s="163">
        <f>K29^T29</f>
        <v>0.87183875665016519</v>
      </c>
      <c r="W29" s="163">
        <f>K29^U29</f>
        <v>0.99509248942505035</v>
      </c>
      <c r="Y29" s="13">
        <f t="shared" ref="Y29:Y34" si="80">D29</f>
        <v>3</v>
      </c>
      <c r="Z29" s="164">
        <f>K29*(D29-D28)</f>
        <v>2.9230769230769229</v>
      </c>
      <c r="AA29" s="164">
        <f>(K28-K29)*(D29-D28)/2</f>
        <v>3.8461538461538491E-2</v>
      </c>
      <c r="AB29" s="165">
        <f>SUM(Z29:AA29)</f>
        <v>2.9615384615384612</v>
      </c>
      <c r="AC29" s="166">
        <f>AB29</f>
        <v>2.9615384615384612</v>
      </c>
      <c r="AD29" s="71"/>
      <c r="AE29" s="156">
        <f>D29</f>
        <v>3</v>
      </c>
      <c r="AF29" s="164">
        <f>V29*(D29-D28)</f>
        <v>2.6155162699504957</v>
      </c>
      <c r="AG29" s="164">
        <f>(V28-V29)*(D29-D28)/2</f>
        <v>0.19224186502475221</v>
      </c>
      <c r="AH29" s="165">
        <f>SUM(AF29:AG29)</f>
        <v>2.8077581349752481</v>
      </c>
      <c r="AI29" s="191">
        <f>AH29</f>
        <v>2.8077581349752481</v>
      </c>
      <c r="AJ29" s="192"/>
      <c r="AK29" s="193">
        <f>D29</f>
        <v>3</v>
      </c>
      <c r="AL29" s="194">
        <f>W29*(D29-D28)</f>
        <v>2.9852774682751511</v>
      </c>
      <c r="AM29" s="194">
        <f>(W28-W29)*(D29-D28)/2</f>
        <v>7.3612658624244709E-3</v>
      </c>
      <c r="AN29" s="195">
        <f>SUM(AL29:AM29)</f>
        <v>2.9926387341375755</v>
      </c>
      <c r="AO29" s="191">
        <f>AN29</f>
        <v>2.9926387341375755</v>
      </c>
      <c r="AP29" s="71"/>
    </row>
    <row r="30" spans="1:46" x14ac:dyDescent="0.3">
      <c r="A30" s="133">
        <v>10</v>
      </c>
      <c r="B30" s="15">
        <f t="shared" ref="B30:B38" si="81">B29+F30</f>
        <v>96</v>
      </c>
      <c r="C30" s="57">
        <f t="shared" ref="C30:C38" si="82">D29</f>
        <v>3</v>
      </c>
      <c r="D30" s="36">
        <v>6</v>
      </c>
      <c r="E30" s="11">
        <v>145</v>
      </c>
      <c r="F30" s="75">
        <f t="shared" ref="F30:F38" si="83">E30-H30-G30</f>
        <v>92</v>
      </c>
      <c r="G30" s="134">
        <f t="shared" ref="G30:G38" si="84">A30-A29</f>
        <v>3</v>
      </c>
      <c r="H30" s="65">
        <f t="shared" si="78"/>
        <v>50</v>
      </c>
      <c r="I30" s="12">
        <f t="shared" ref="I30:I34" si="85">F30/E30</f>
        <v>0.6344827586206897</v>
      </c>
      <c r="J30" s="28">
        <f t="shared" ref="J30:J34" si="86">1-I30</f>
        <v>0.3655172413793103</v>
      </c>
      <c r="K30" s="173">
        <f>J30*K29</f>
        <v>0.35614500442086644</v>
      </c>
      <c r="L30" s="209">
        <f t="shared" ref="L30" si="87">(LN(K30))^2</f>
        <v>1.0658855128728524</v>
      </c>
      <c r="M30" s="210">
        <f t="shared" ref="M30" si="88">E30-H30</f>
        <v>95</v>
      </c>
      <c r="N30" s="210">
        <f t="shared" ref="N30" si="89">E30*H30</f>
        <v>7250</v>
      </c>
      <c r="O30" s="211">
        <f t="shared" ref="O30" si="90">M30/N30</f>
        <v>1.3103448275862069E-2</v>
      </c>
      <c r="P30" s="211">
        <f>P29+O30</f>
        <v>1.358974358974359E-2</v>
      </c>
      <c r="Q30" s="165">
        <f>SQRT((1/L30)*P30)</f>
        <v>0.1129146653029393</v>
      </c>
      <c r="R30" s="212">
        <f t="shared" ref="R30" si="91">-NORMSINV(2.5/100)</f>
        <v>1.9599639845400538</v>
      </c>
      <c r="S30" s="209">
        <f t="shared" ref="S30" si="92">R30*Q30</f>
        <v>0.22130867732015547</v>
      </c>
      <c r="T30" s="213">
        <f t="shared" si="79"/>
        <v>1.2477085104476342</v>
      </c>
      <c r="U30" s="213">
        <f>EXP(-S30)</f>
        <v>0.80146924672432907</v>
      </c>
      <c r="V30" s="163">
        <f t="shared" ref="V30:V34" si="93">K30^T30</f>
        <v>0.27577888639448034</v>
      </c>
      <c r="W30" s="163">
        <f>K30^U30</f>
        <v>0.43716231266893946</v>
      </c>
      <c r="Y30" s="13">
        <f t="shared" si="80"/>
        <v>6</v>
      </c>
      <c r="Z30" s="164">
        <f t="shared" ref="Z30:Z34" si="94">K30*(D30-D29)</f>
        <v>1.0684350132625993</v>
      </c>
      <c r="AA30" s="164">
        <f t="shared" ref="AA30:AA34" si="95">(K29-K30)*(D30-D29)/2</f>
        <v>0.92732095490716193</v>
      </c>
      <c r="AB30" s="165">
        <f t="shared" ref="AB30:AB34" si="96">SUM(Z30:AA30)</f>
        <v>1.9957559681697612</v>
      </c>
      <c r="AC30" s="166">
        <f>AB30+AC29</f>
        <v>4.957294429708222</v>
      </c>
      <c r="AD30" s="71"/>
      <c r="AE30" s="156">
        <f t="shared" ref="AE30:AE34" si="97">D30</f>
        <v>6</v>
      </c>
      <c r="AF30" s="164">
        <f t="shared" ref="AF30:AF34" si="98">V30*(D30-D29)</f>
        <v>0.82733665918344101</v>
      </c>
      <c r="AG30" s="164">
        <f t="shared" ref="AG30:AG34" si="99">(V29-V30)*(D30-D29)/2</f>
        <v>0.89408980538352734</v>
      </c>
      <c r="AH30" s="165">
        <f t="shared" ref="AH30:AH34" si="100">SUM(AF30:AG30)</f>
        <v>1.7214264645669684</v>
      </c>
      <c r="AI30" s="191">
        <f>AH30+AI29</f>
        <v>4.5291845995422166</v>
      </c>
      <c r="AJ30" s="192"/>
      <c r="AK30" s="193">
        <f t="shared" ref="AK30:AK34" si="101">D30</f>
        <v>6</v>
      </c>
      <c r="AL30" s="194">
        <f t="shared" ref="AL30:AL34" si="102">W30*(D30-D29)</f>
        <v>1.3114869380068184</v>
      </c>
      <c r="AM30" s="194">
        <f t="shared" ref="AM30:AM34" si="103">(W29-W30)*(D30-D29)/2</f>
        <v>0.83689526513416634</v>
      </c>
      <c r="AN30" s="195">
        <f t="shared" ref="AN30:AN34" si="104">SUM(AL30:AM30)</f>
        <v>2.1483822031409847</v>
      </c>
      <c r="AO30" s="191">
        <f>AN30+AO29</f>
        <v>5.1410209372785598</v>
      </c>
      <c r="AP30" s="71"/>
    </row>
    <row r="31" spans="1:46" x14ac:dyDescent="0.3">
      <c r="A31" s="133">
        <v>12</v>
      </c>
      <c r="B31" s="15">
        <f t="shared" si="81"/>
        <v>127</v>
      </c>
      <c r="C31" s="57">
        <f t="shared" si="82"/>
        <v>6</v>
      </c>
      <c r="D31" s="36">
        <v>9</v>
      </c>
      <c r="E31" s="11">
        <v>50</v>
      </c>
      <c r="F31" s="75">
        <f t="shared" si="83"/>
        <v>31</v>
      </c>
      <c r="G31" s="134">
        <f t="shared" si="84"/>
        <v>2</v>
      </c>
      <c r="H31" s="65">
        <f t="shared" si="78"/>
        <v>17</v>
      </c>
      <c r="I31" s="12">
        <f t="shared" si="85"/>
        <v>0.62</v>
      </c>
      <c r="J31" s="28">
        <f t="shared" si="86"/>
        <v>0.38</v>
      </c>
      <c r="K31" s="173">
        <f t="shared" ref="K31:K34" si="105">J31*K30</f>
        <v>0.13533510167992924</v>
      </c>
      <c r="L31" s="209">
        <f t="shared" ref="L30:L34" si="106">(LN(K31))^2</f>
        <v>4.0000053661354755</v>
      </c>
      <c r="M31" s="210">
        <f t="shared" ref="M30:M34" si="107">E31-H31</f>
        <v>33</v>
      </c>
      <c r="N31" s="210">
        <f t="shared" ref="N30:N34" si="108">E31*H31</f>
        <v>850</v>
      </c>
      <c r="O31" s="211">
        <f t="shared" ref="O30:O34" si="109">M31/N31</f>
        <v>3.8823529411764708E-2</v>
      </c>
      <c r="P31" s="211">
        <f t="shared" ref="P31:P34" si="110">P30+O31</f>
        <v>5.2413273001508297E-2</v>
      </c>
      <c r="Q31" s="165">
        <f t="shared" ref="Q31:Q34" si="111">SQRT((1/L31)*P31)</f>
        <v>0.1144696495664044</v>
      </c>
      <c r="R31" s="212">
        <f t="shared" ref="R30:R38" si="112">-NORMSINV(2.5/100)</f>
        <v>1.9599639845400538</v>
      </c>
      <c r="S31" s="209">
        <f t="shared" ref="S30:S34" si="113">R31*Q31</f>
        <v>0.22435639047307362</v>
      </c>
      <c r="T31" s="213">
        <f t="shared" ref="T29:T34" si="114">EXP(S31)</f>
        <v>1.2515169686821377</v>
      </c>
      <c r="U31" s="213">
        <f t="shared" ref="U31:U34" si="115">EXP(-S31)</f>
        <v>0.79903031682663639</v>
      </c>
      <c r="V31" s="163">
        <f t="shared" si="93"/>
        <v>8.1836197885615747E-2</v>
      </c>
      <c r="W31" s="163">
        <f t="shared" ref="W31:W34" si="116">K31^U31</f>
        <v>0.20228823239535434</v>
      </c>
      <c r="Y31" s="13">
        <f t="shared" si="80"/>
        <v>9</v>
      </c>
      <c r="Z31" s="164">
        <f t="shared" si="94"/>
        <v>0.40600530503978771</v>
      </c>
      <c r="AA31" s="164">
        <f t="shared" si="95"/>
        <v>0.33121485411140583</v>
      </c>
      <c r="AB31" s="165">
        <f t="shared" si="96"/>
        <v>0.73722015915119354</v>
      </c>
      <c r="AC31" s="166">
        <f t="shared" ref="AC31:AC34" si="117">AB31+AC30</f>
        <v>5.6945145888594153</v>
      </c>
      <c r="AD31" s="71"/>
      <c r="AE31" s="156">
        <f t="shared" si="97"/>
        <v>9</v>
      </c>
      <c r="AF31" s="164">
        <f t="shared" si="98"/>
        <v>0.24550859365684724</v>
      </c>
      <c r="AG31" s="164">
        <f t="shared" si="99"/>
        <v>0.29091403276329686</v>
      </c>
      <c r="AH31" s="165">
        <f t="shared" si="100"/>
        <v>0.53642262642014416</v>
      </c>
      <c r="AI31" s="191">
        <f t="shared" ref="AI31:AI34" si="118">AH31+AI30</f>
        <v>5.0656072259623608</v>
      </c>
      <c r="AJ31" s="192"/>
      <c r="AK31" s="193">
        <f t="shared" si="101"/>
        <v>9</v>
      </c>
      <c r="AL31" s="194">
        <f t="shared" si="102"/>
        <v>0.60686469718606306</v>
      </c>
      <c r="AM31" s="194">
        <f t="shared" si="103"/>
        <v>0.35231112041037765</v>
      </c>
      <c r="AN31" s="195">
        <f t="shared" si="104"/>
        <v>0.95917581759644066</v>
      </c>
      <c r="AO31" s="191">
        <f t="shared" ref="AO31:AO34" si="119">AN31+AO30</f>
        <v>6.1001967548750002</v>
      </c>
      <c r="AP31" s="71"/>
    </row>
    <row r="32" spans="1:46" x14ac:dyDescent="0.3">
      <c r="A32" s="133">
        <v>12</v>
      </c>
      <c r="B32" s="15">
        <f t="shared" si="81"/>
        <v>134</v>
      </c>
      <c r="C32" s="57">
        <f t="shared" si="82"/>
        <v>9</v>
      </c>
      <c r="D32" s="36">
        <v>12</v>
      </c>
      <c r="E32" s="11">
        <v>17</v>
      </c>
      <c r="F32" s="75">
        <f t="shared" si="83"/>
        <v>7</v>
      </c>
      <c r="G32" s="134">
        <f t="shared" si="84"/>
        <v>0</v>
      </c>
      <c r="H32" s="65">
        <f t="shared" si="78"/>
        <v>10</v>
      </c>
      <c r="I32" s="12">
        <f t="shared" si="85"/>
        <v>0.41176470588235292</v>
      </c>
      <c r="J32" s="28">
        <f t="shared" si="86"/>
        <v>0.58823529411764708</v>
      </c>
      <c r="K32" s="173">
        <f t="shared" si="105"/>
        <v>7.9608883341134848E-2</v>
      </c>
      <c r="L32" s="209">
        <f t="shared" si="106"/>
        <v>6.4040861349205178</v>
      </c>
      <c r="M32" s="210">
        <f t="shared" si="107"/>
        <v>7</v>
      </c>
      <c r="N32" s="210">
        <f t="shared" si="108"/>
        <v>170</v>
      </c>
      <c r="O32" s="211">
        <f t="shared" si="109"/>
        <v>4.1176470588235294E-2</v>
      </c>
      <c r="P32" s="211">
        <f t="shared" si="110"/>
        <v>9.358974358974359E-2</v>
      </c>
      <c r="Q32" s="165">
        <f t="shared" si="111"/>
        <v>0.12088865521395727</v>
      </c>
      <c r="R32" s="212">
        <f t="shared" si="112"/>
        <v>1.9599639845400538</v>
      </c>
      <c r="S32" s="209">
        <f t="shared" si="113"/>
        <v>0.23693741035883645</v>
      </c>
      <c r="T32" s="213">
        <f t="shared" si="114"/>
        <v>1.2673617915730513</v>
      </c>
      <c r="U32" s="213">
        <f t="shared" si="115"/>
        <v>0.78904067224466234</v>
      </c>
      <c r="V32" s="163">
        <f t="shared" si="93"/>
        <v>4.0468829050458628E-2</v>
      </c>
      <c r="W32" s="163">
        <f t="shared" si="116"/>
        <v>0.13577316706580791</v>
      </c>
      <c r="Y32" s="13">
        <f t="shared" si="80"/>
        <v>12</v>
      </c>
      <c r="Z32" s="164">
        <f t="shared" si="94"/>
        <v>0.23882665002340453</v>
      </c>
      <c r="AA32" s="164">
        <f t="shared" si="95"/>
        <v>8.3589327508191591E-2</v>
      </c>
      <c r="AB32" s="165">
        <f t="shared" si="96"/>
        <v>0.32241597753159612</v>
      </c>
      <c r="AC32" s="166">
        <f t="shared" si="117"/>
        <v>6.0169305663910118</v>
      </c>
      <c r="AD32" s="71"/>
      <c r="AE32" s="156">
        <f t="shared" si="97"/>
        <v>12</v>
      </c>
      <c r="AF32" s="164">
        <f t="shared" si="98"/>
        <v>0.12140648715137589</v>
      </c>
      <c r="AG32" s="164">
        <f t="shared" si="99"/>
        <v>6.2051053252735675E-2</v>
      </c>
      <c r="AH32" s="165">
        <f t="shared" si="100"/>
        <v>0.18345754040411155</v>
      </c>
      <c r="AI32" s="191">
        <f t="shared" si="118"/>
        <v>5.2490647663664722</v>
      </c>
      <c r="AJ32" s="192"/>
      <c r="AK32" s="193">
        <f t="shared" si="101"/>
        <v>12</v>
      </c>
      <c r="AL32" s="194">
        <f t="shared" si="102"/>
        <v>0.40731950119742377</v>
      </c>
      <c r="AM32" s="194">
        <f t="shared" si="103"/>
        <v>9.9772597994319645E-2</v>
      </c>
      <c r="AN32" s="195">
        <f t="shared" si="104"/>
        <v>0.50709209919174336</v>
      </c>
      <c r="AO32" s="191">
        <f t="shared" si="119"/>
        <v>6.6072888540667432</v>
      </c>
      <c r="AP32" s="71"/>
    </row>
    <row r="33" spans="1:42" x14ac:dyDescent="0.3">
      <c r="A33" s="133">
        <v>13</v>
      </c>
      <c r="B33" s="15">
        <f t="shared" si="81"/>
        <v>137</v>
      </c>
      <c r="C33" s="57">
        <f t="shared" si="82"/>
        <v>12</v>
      </c>
      <c r="D33" s="36">
        <v>15</v>
      </c>
      <c r="E33" s="11">
        <v>10</v>
      </c>
      <c r="F33" s="75">
        <f t="shared" si="83"/>
        <v>3</v>
      </c>
      <c r="G33" s="134">
        <f t="shared" si="84"/>
        <v>1</v>
      </c>
      <c r="H33" s="65">
        <f t="shared" si="78"/>
        <v>6</v>
      </c>
      <c r="I33" s="12">
        <f t="shared" si="85"/>
        <v>0.3</v>
      </c>
      <c r="J33" s="28">
        <f t="shared" si="86"/>
        <v>0.7</v>
      </c>
      <c r="K33" s="173">
        <f t="shared" si="105"/>
        <v>5.5726218338794389E-2</v>
      </c>
      <c r="L33" s="209">
        <f t="shared" si="106"/>
        <v>8.3365274866916739</v>
      </c>
      <c r="M33" s="210">
        <f t="shared" si="107"/>
        <v>4</v>
      </c>
      <c r="N33" s="210">
        <f t="shared" si="108"/>
        <v>60</v>
      </c>
      <c r="O33" s="211">
        <f t="shared" si="109"/>
        <v>6.6666666666666666E-2</v>
      </c>
      <c r="P33" s="211">
        <f t="shared" si="110"/>
        <v>0.16025641025641024</v>
      </c>
      <c r="Q33" s="165">
        <f t="shared" si="111"/>
        <v>0.13864847973162847</v>
      </c>
      <c r="R33" s="212">
        <f t="shared" si="112"/>
        <v>1.9599639845400538</v>
      </c>
      <c r="S33" s="209">
        <f t="shared" si="113"/>
        <v>0.27174602678522342</v>
      </c>
      <c r="T33" s="213">
        <f t="shared" si="114"/>
        <v>1.3122536816996295</v>
      </c>
      <c r="U33" s="213">
        <f t="shared" si="115"/>
        <v>0.76204777623850983</v>
      </c>
      <c r="V33" s="163">
        <f t="shared" si="93"/>
        <v>2.26210133995812E-2</v>
      </c>
      <c r="W33" s="163">
        <f t="shared" si="116"/>
        <v>0.11077391003555215</v>
      </c>
      <c r="Y33" s="13">
        <f t="shared" si="80"/>
        <v>15</v>
      </c>
      <c r="Z33" s="164">
        <f t="shared" si="94"/>
        <v>0.16717865501638318</v>
      </c>
      <c r="AA33" s="164">
        <f t="shared" si="95"/>
        <v>3.5823997503510688E-2</v>
      </c>
      <c r="AB33" s="165">
        <f t="shared" si="96"/>
        <v>0.20300265251989386</v>
      </c>
      <c r="AC33" s="166">
        <f t="shared" si="117"/>
        <v>6.2199332189109056</v>
      </c>
      <c r="AD33" s="71"/>
      <c r="AE33" s="156">
        <f t="shared" si="97"/>
        <v>15</v>
      </c>
      <c r="AF33" s="164">
        <f t="shared" si="98"/>
        <v>6.7863040198743604E-2</v>
      </c>
      <c r="AG33" s="164">
        <f t="shared" si="99"/>
        <v>2.6771723476316144E-2</v>
      </c>
      <c r="AH33" s="165">
        <f t="shared" si="100"/>
        <v>9.4634763675059741E-2</v>
      </c>
      <c r="AI33" s="191">
        <f t="shared" si="118"/>
        <v>5.3436995300415315</v>
      </c>
      <c r="AJ33" s="192"/>
      <c r="AK33" s="193">
        <f t="shared" si="101"/>
        <v>15</v>
      </c>
      <c r="AL33" s="194">
        <f t="shared" si="102"/>
        <v>0.33232173010665644</v>
      </c>
      <c r="AM33" s="194">
        <f t="shared" si="103"/>
        <v>3.7498885545383651E-2</v>
      </c>
      <c r="AN33" s="195">
        <f t="shared" si="104"/>
        <v>0.36982061565204011</v>
      </c>
      <c r="AO33" s="191">
        <f t="shared" si="119"/>
        <v>6.9771094697187834</v>
      </c>
      <c r="AP33" s="71"/>
    </row>
    <row r="34" spans="1:42" x14ac:dyDescent="0.3">
      <c r="A34" s="133">
        <v>13</v>
      </c>
      <c r="B34" s="15">
        <f t="shared" si="81"/>
        <v>137</v>
      </c>
      <c r="C34" s="57">
        <f t="shared" si="82"/>
        <v>15</v>
      </c>
      <c r="D34" s="36">
        <v>18</v>
      </c>
      <c r="E34" s="11">
        <v>6</v>
      </c>
      <c r="F34" s="75">
        <f t="shared" si="83"/>
        <v>0</v>
      </c>
      <c r="G34" s="134">
        <f t="shared" si="84"/>
        <v>0</v>
      </c>
      <c r="H34" s="65">
        <f t="shared" si="78"/>
        <v>6</v>
      </c>
      <c r="I34" s="12">
        <f t="shared" si="85"/>
        <v>0</v>
      </c>
      <c r="J34" s="28">
        <f t="shared" si="86"/>
        <v>1</v>
      </c>
      <c r="K34" s="173">
        <f t="shared" si="105"/>
        <v>5.5726218338794389E-2</v>
      </c>
      <c r="L34" s="209">
        <f t="shared" si="106"/>
        <v>8.3365274866916739</v>
      </c>
      <c r="M34" s="210">
        <f t="shared" si="107"/>
        <v>0</v>
      </c>
      <c r="N34" s="210">
        <f t="shared" si="108"/>
        <v>36</v>
      </c>
      <c r="O34" s="211">
        <f t="shared" si="109"/>
        <v>0</v>
      </c>
      <c r="P34" s="211">
        <f t="shared" si="110"/>
        <v>0.16025641025641024</v>
      </c>
      <c r="Q34" s="165">
        <f t="shared" si="111"/>
        <v>0.13864847973162847</v>
      </c>
      <c r="R34" s="212">
        <f t="shared" si="112"/>
        <v>1.9599639845400538</v>
      </c>
      <c r="S34" s="209">
        <f t="shared" si="113"/>
        <v>0.27174602678522342</v>
      </c>
      <c r="T34" s="213">
        <f t="shared" si="114"/>
        <v>1.3122536816996295</v>
      </c>
      <c r="U34" s="213">
        <f t="shared" si="115"/>
        <v>0.76204777623850983</v>
      </c>
      <c r="V34" s="163">
        <f t="shared" si="93"/>
        <v>2.26210133995812E-2</v>
      </c>
      <c r="W34" s="163">
        <f t="shared" si="116"/>
        <v>0.11077391003555215</v>
      </c>
      <c r="Y34" s="13">
        <f t="shared" si="80"/>
        <v>18</v>
      </c>
      <c r="Z34" s="164">
        <f t="shared" si="94"/>
        <v>0.16717865501638318</v>
      </c>
      <c r="AA34" s="164">
        <f t="shared" si="95"/>
        <v>0</v>
      </c>
      <c r="AB34" s="165">
        <f t="shared" si="96"/>
        <v>0.16717865501638318</v>
      </c>
      <c r="AC34" s="166">
        <f t="shared" si="117"/>
        <v>6.3871118739272887</v>
      </c>
      <c r="AD34" s="71"/>
      <c r="AE34" s="156">
        <f t="shared" si="97"/>
        <v>18</v>
      </c>
      <c r="AF34" s="164">
        <f t="shared" si="98"/>
        <v>6.7863040198743604E-2</v>
      </c>
      <c r="AG34" s="164">
        <f t="shared" si="99"/>
        <v>0</v>
      </c>
      <c r="AH34" s="165">
        <f t="shared" si="100"/>
        <v>6.7863040198743604E-2</v>
      </c>
      <c r="AI34" s="191">
        <f t="shared" si="118"/>
        <v>5.4115625702402754</v>
      </c>
      <c r="AJ34" s="192"/>
      <c r="AK34" s="193">
        <f t="shared" si="101"/>
        <v>18</v>
      </c>
      <c r="AL34" s="194">
        <f t="shared" si="102"/>
        <v>0.33232173010665644</v>
      </c>
      <c r="AM34" s="194">
        <f t="shared" si="103"/>
        <v>0</v>
      </c>
      <c r="AN34" s="195">
        <f t="shared" si="104"/>
        <v>0.33232173010665644</v>
      </c>
      <c r="AO34" s="191">
        <f t="shared" si="119"/>
        <v>7.3094311998254398</v>
      </c>
      <c r="AP34" s="71"/>
    </row>
    <row r="35" spans="1:42" x14ac:dyDescent="0.3">
      <c r="A35" s="133">
        <v>14</v>
      </c>
      <c r="B35" s="15">
        <f t="shared" si="81"/>
        <v>138</v>
      </c>
      <c r="C35" s="57">
        <f t="shared" si="82"/>
        <v>18</v>
      </c>
      <c r="D35" s="36">
        <v>21</v>
      </c>
      <c r="E35" s="11">
        <v>6</v>
      </c>
      <c r="F35" s="75">
        <f t="shared" si="83"/>
        <v>1</v>
      </c>
      <c r="G35" s="134">
        <f t="shared" si="84"/>
        <v>1</v>
      </c>
      <c r="H35" s="65">
        <f t="shared" si="78"/>
        <v>4</v>
      </c>
      <c r="I35" s="12">
        <f t="shared" ref="I35:I38" si="120">F35/E35</f>
        <v>0.16666666666666666</v>
      </c>
      <c r="J35" s="28">
        <f t="shared" ref="J35:J38" si="121">1-I35</f>
        <v>0.83333333333333337</v>
      </c>
      <c r="K35" s="173">
        <f t="shared" ref="K35:K38" si="122">J35*K34</f>
        <v>4.643851528232866E-2</v>
      </c>
      <c r="L35" s="209">
        <f t="shared" ref="L35:L38" si="123">(LN(K35))^2</f>
        <v>9.4226043528418177</v>
      </c>
      <c r="M35" s="210">
        <f t="shared" ref="M35:M38" si="124">E35-H35</f>
        <v>2</v>
      </c>
      <c r="N35" s="210">
        <f t="shared" ref="N35:N38" si="125">E35*H35</f>
        <v>24</v>
      </c>
      <c r="O35" s="211">
        <f t="shared" ref="O35:O38" si="126">M35/N35</f>
        <v>8.3333333333333329E-2</v>
      </c>
      <c r="P35" s="211">
        <f t="shared" ref="P35:P38" si="127">P34+O35</f>
        <v>0.24358974358974356</v>
      </c>
      <c r="Q35" s="165">
        <f t="shared" ref="Q35:Q38" si="128">SQRT((1/L35)*P35)</f>
        <v>0.16078444142286052</v>
      </c>
      <c r="R35" s="212">
        <f t="shared" si="112"/>
        <v>1.9599639845400538</v>
      </c>
      <c r="S35" s="209">
        <f t="shared" ref="S35:S38" si="129">R35*Q35</f>
        <v>0.3151317144631966</v>
      </c>
      <c r="T35" s="213">
        <f t="shared" ref="T35:T38" si="130">EXP(S35)</f>
        <v>1.3704398058132101</v>
      </c>
      <c r="U35" s="213">
        <f t="shared" ref="U35:U38" si="131">EXP(-S35)</f>
        <v>0.72969275684940171</v>
      </c>
      <c r="V35" s="163">
        <f t="shared" ref="V35:V38" si="132">K35^T35</f>
        <v>1.4894879433758362E-2</v>
      </c>
      <c r="W35" s="163">
        <f t="shared" ref="W35:W38" si="133">K35^U35</f>
        <v>0.10647086210364938</v>
      </c>
      <c r="Y35" s="13">
        <f t="shared" ref="Y35:Y38" si="134">D35</f>
        <v>21</v>
      </c>
      <c r="Z35" s="164">
        <f t="shared" ref="Z35:Z38" si="135">K35*(D35-D34)</f>
        <v>0.13931554584698597</v>
      </c>
      <c r="AA35" s="164">
        <f t="shared" ref="AA35:AA38" si="136">(K34-K35)*(D35-D34)/2</f>
        <v>1.3931554584698594E-2</v>
      </c>
      <c r="AB35" s="165">
        <f t="shared" ref="AB35:AB38" si="137">SUM(Z35:AA35)</f>
        <v>0.15324710043168455</v>
      </c>
      <c r="AC35" s="166">
        <f t="shared" ref="AC35:AC38" si="138">AB35+AC34</f>
        <v>6.5403589743589734</v>
      </c>
      <c r="AD35" s="71"/>
      <c r="AE35" s="156">
        <f t="shared" ref="AE35:AE38" si="139">D35</f>
        <v>21</v>
      </c>
      <c r="AF35" s="164">
        <f t="shared" ref="AF35:AF38" si="140">V35*(D35-D34)</f>
        <v>4.4684638301275087E-2</v>
      </c>
      <c r="AG35" s="164">
        <f t="shared" ref="AG35:AG38" si="141">(V34-V35)*(D35-D34)/2</f>
        <v>1.1589200948734257E-2</v>
      </c>
      <c r="AH35" s="165">
        <f t="shared" ref="AH35:AH38" si="142">SUM(AF35:AG35)</f>
        <v>5.6273839250009346E-2</v>
      </c>
      <c r="AI35" s="191">
        <f t="shared" ref="AI35:AI38" si="143">AH35+AI34</f>
        <v>5.4678364094902845</v>
      </c>
      <c r="AJ35" s="192"/>
      <c r="AK35" s="193">
        <f t="shared" ref="AK35:AK38" si="144">D35</f>
        <v>21</v>
      </c>
      <c r="AL35" s="194">
        <f t="shared" ref="AL35:AL38" si="145">W35*(D35-D34)</f>
        <v>0.31941258631094815</v>
      </c>
      <c r="AM35" s="194">
        <f t="shared" ref="AM35:AM38" si="146">(W34-W35)*(D35-D34)/2</f>
        <v>6.4545718978541514E-3</v>
      </c>
      <c r="AN35" s="195">
        <f t="shared" ref="AN35:AN38" si="147">SUM(AL35:AM35)</f>
        <v>0.3258671582088023</v>
      </c>
      <c r="AO35" s="191">
        <f t="shared" ref="AO35:AO38" si="148">AN35+AO34</f>
        <v>7.635298358034242</v>
      </c>
      <c r="AP35" s="71"/>
    </row>
    <row r="36" spans="1:42" x14ac:dyDescent="0.3">
      <c r="A36" s="133">
        <v>14</v>
      </c>
      <c r="B36" s="15">
        <f t="shared" si="81"/>
        <v>138</v>
      </c>
      <c r="C36" s="57">
        <f t="shared" si="82"/>
        <v>21</v>
      </c>
      <c r="D36" s="36">
        <v>24</v>
      </c>
      <c r="E36" s="11">
        <v>4</v>
      </c>
      <c r="F36" s="75">
        <f t="shared" si="83"/>
        <v>0</v>
      </c>
      <c r="G36" s="134">
        <f t="shared" si="84"/>
        <v>0</v>
      </c>
      <c r="H36" s="65">
        <f t="shared" si="78"/>
        <v>4</v>
      </c>
      <c r="I36" s="12">
        <f t="shared" si="120"/>
        <v>0</v>
      </c>
      <c r="J36" s="28">
        <f t="shared" si="121"/>
        <v>1</v>
      </c>
      <c r="K36" s="173">
        <f t="shared" si="122"/>
        <v>4.643851528232866E-2</v>
      </c>
      <c r="L36" s="209">
        <f t="shared" si="123"/>
        <v>9.4226043528418177</v>
      </c>
      <c r="M36" s="210">
        <f t="shared" si="124"/>
        <v>0</v>
      </c>
      <c r="N36" s="210">
        <f t="shared" si="125"/>
        <v>16</v>
      </c>
      <c r="O36" s="211">
        <f t="shared" si="126"/>
        <v>0</v>
      </c>
      <c r="P36" s="211">
        <f t="shared" si="127"/>
        <v>0.24358974358974356</v>
      </c>
      <c r="Q36" s="165">
        <f t="shared" si="128"/>
        <v>0.16078444142286052</v>
      </c>
      <c r="R36" s="212">
        <f t="shared" si="112"/>
        <v>1.9599639845400538</v>
      </c>
      <c r="S36" s="209">
        <f t="shared" si="129"/>
        <v>0.3151317144631966</v>
      </c>
      <c r="T36" s="213">
        <f t="shared" si="130"/>
        <v>1.3704398058132101</v>
      </c>
      <c r="U36" s="213">
        <f t="shared" si="131"/>
        <v>0.72969275684940171</v>
      </c>
      <c r="V36" s="163">
        <f t="shared" si="132"/>
        <v>1.4894879433758362E-2</v>
      </c>
      <c r="W36" s="163">
        <f t="shared" si="133"/>
        <v>0.10647086210364938</v>
      </c>
      <c r="Y36" s="13">
        <f t="shared" si="134"/>
        <v>24</v>
      </c>
      <c r="Z36" s="164">
        <f t="shared" si="135"/>
        <v>0.13931554584698597</v>
      </c>
      <c r="AA36" s="164">
        <f t="shared" si="136"/>
        <v>0</v>
      </c>
      <c r="AB36" s="165">
        <f t="shared" si="137"/>
        <v>0.13931554584698597</v>
      </c>
      <c r="AC36" s="166">
        <f t="shared" si="138"/>
        <v>6.6796745202059595</v>
      </c>
      <c r="AD36" s="71"/>
      <c r="AE36" s="156">
        <f t="shared" si="139"/>
        <v>24</v>
      </c>
      <c r="AF36" s="164">
        <f t="shared" si="140"/>
        <v>4.4684638301275087E-2</v>
      </c>
      <c r="AG36" s="164">
        <f t="shared" si="141"/>
        <v>0</v>
      </c>
      <c r="AH36" s="165">
        <f t="shared" si="142"/>
        <v>4.4684638301275087E-2</v>
      </c>
      <c r="AI36" s="191">
        <f t="shared" si="143"/>
        <v>5.5125210477915596</v>
      </c>
      <c r="AJ36" s="192"/>
      <c r="AK36" s="193">
        <f t="shared" si="144"/>
        <v>24</v>
      </c>
      <c r="AL36" s="194">
        <f t="shared" si="145"/>
        <v>0.31941258631094815</v>
      </c>
      <c r="AM36" s="194">
        <f t="shared" si="146"/>
        <v>0</v>
      </c>
      <c r="AN36" s="195">
        <f t="shared" si="147"/>
        <v>0.31941258631094815</v>
      </c>
      <c r="AO36" s="191">
        <f t="shared" si="148"/>
        <v>7.95471094434519</v>
      </c>
      <c r="AP36" s="71"/>
    </row>
    <row r="37" spans="1:42" x14ac:dyDescent="0.3">
      <c r="A37" s="133">
        <v>18</v>
      </c>
      <c r="B37" s="15">
        <f t="shared" si="81"/>
        <v>138</v>
      </c>
      <c r="C37" s="57">
        <f t="shared" si="82"/>
        <v>24</v>
      </c>
      <c r="D37" s="36">
        <v>27</v>
      </c>
      <c r="E37" s="11">
        <v>4</v>
      </c>
      <c r="F37" s="75">
        <f t="shared" si="83"/>
        <v>0</v>
      </c>
      <c r="G37" s="134">
        <f t="shared" si="84"/>
        <v>4</v>
      </c>
      <c r="H37" s="65">
        <f t="shared" si="78"/>
        <v>0</v>
      </c>
      <c r="I37" s="12">
        <f t="shared" si="120"/>
        <v>0</v>
      </c>
      <c r="J37" s="28">
        <f t="shared" si="121"/>
        <v>1</v>
      </c>
      <c r="K37" s="173">
        <f t="shared" si="122"/>
        <v>4.643851528232866E-2</v>
      </c>
      <c r="L37" s="209">
        <f t="shared" si="123"/>
        <v>9.4226043528418177</v>
      </c>
      <c r="M37" s="210">
        <f t="shared" si="124"/>
        <v>4</v>
      </c>
      <c r="N37" s="210">
        <f t="shared" si="125"/>
        <v>0</v>
      </c>
      <c r="O37" s="211" t="e">
        <f t="shared" si="126"/>
        <v>#DIV/0!</v>
      </c>
      <c r="P37" s="211" t="e">
        <f t="shared" si="127"/>
        <v>#DIV/0!</v>
      </c>
      <c r="Q37" s="165" t="e">
        <f t="shared" si="128"/>
        <v>#DIV/0!</v>
      </c>
      <c r="R37" s="212">
        <f t="shared" si="112"/>
        <v>1.9599639845400538</v>
      </c>
      <c r="S37" s="209" t="e">
        <f t="shared" si="129"/>
        <v>#DIV/0!</v>
      </c>
      <c r="T37" s="213" t="e">
        <f t="shared" si="130"/>
        <v>#DIV/0!</v>
      </c>
      <c r="U37" s="213" t="e">
        <f t="shared" si="131"/>
        <v>#DIV/0!</v>
      </c>
      <c r="V37" s="163" t="e">
        <f t="shared" si="132"/>
        <v>#DIV/0!</v>
      </c>
      <c r="W37" s="163" t="e">
        <f t="shared" si="133"/>
        <v>#DIV/0!</v>
      </c>
      <c r="Y37" s="13">
        <f t="shared" si="134"/>
        <v>27</v>
      </c>
      <c r="Z37" s="164">
        <f t="shared" si="135"/>
        <v>0.13931554584698597</v>
      </c>
      <c r="AA37" s="164">
        <f t="shared" si="136"/>
        <v>0</v>
      </c>
      <c r="AB37" s="165">
        <f t="shared" si="137"/>
        <v>0.13931554584698597</v>
      </c>
      <c r="AC37" s="166">
        <f t="shared" si="138"/>
        <v>6.8189900660529457</v>
      </c>
      <c r="AD37" s="71"/>
      <c r="AE37" s="156">
        <f t="shared" si="139"/>
        <v>27</v>
      </c>
      <c r="AF37" s="164" t="e">
        <f t="shared" si="140"/>
        <v>#DIV/0!</v>
      </c>
      <c r="AG37" s="164" t="e">
        <f t="shared" si="141"/>
        <v>#DIV/0!</v>
      </c>
      <c r="AH37" s="165" t="e">
        <f t="shared" si="142"/>
        <v>#DIV/0!</v>
      </c>
      <c r="AI37" s="191" t="e">
        <f t="shared" si="143"/>
        <v>#DIV/0!</v>
      </c>
      <c r="AJ37" s="192"/>
      <c r="AK37" s="193">
        <f t="shared" si="144"/>
        <v>27</v>
      </c>
      <c r="AL37" s="194" t="e">
        <f t="shared" si="145"/>
        <v>#DIV/0!</v>
      </c>
      <c r="AM37" s="194" t="e">
        <f t="shared" si="146"/>
        <v>#DIV/0!</v>
      </c>
      <c r="AN37" s="195" t="e">
        <f t="shared" si="147"/>
        <v>#DIV/0!</v>
      </c>
      <c r="AO37" s="191" t="e">
        <f t="shared" si="148"/>
        <v>#DIV/0!</v>
      </c>
      <c r="AP37" s="71"/>
    </row>
    <row r="38" spans="1:42" x14ac:dyDescent="0.3">
      <c r="A38" s="133">
        <v>18</v>
      </c>
      <c r="B38" s="15">
        <f t="shared" si="81"/>
        <v>138</v>
      </c>
      <c r="C38" s="57">
        <f t="shared" si="82"/>
        <v>27</v>
      </c>
      <c r="D38" s="36">
        <v>30</v>
      </c>
      <c r="E38" s="11">
        <v>0</v>
      </c>
      <c r="F38" s="75">
        <f t="shared" si="83"/>
        <v>0</v>
      </c>
      <c r="G38" s="134">
        <f t="shared" si="84"/>
        <v>0</v>
      </c>
      <c r="H38" s="76">
        <v>0</v>
      </c>
      <c r="I38" s="12" t="e">
        <f t="shared" si="120"/>
        <v>#DIV/0!</v>
      </c>
      <c r="J38" s="28" t="e">
        <f t="shared" si="121"/>
        <v>#DIV/0!</v>
      </c>
      <c r="K38" s="173" t="e">
        <f t="shared" si="122"/>
        <v>#DIV/0!</v>
      </c>
      <c r="L38" s="209" t="e">
        <f t="shared" si="123"/>
        <v>#DIV/0!</v>
      </c>
      <c r="M38" s="210">
        <f t="shared" si="124"/>
        <v>0</v>
      </c>
      <c r="N38" s="210">
        <f t="shared" si="125"/>
        <v>0</v>
      </c>
      <c r="O38" s="211" t="e">
        <f t="shared" si="126"/>
        <v>#DIV/0!</v>
      </c>
      <c r="P38" s="211" t="e">
        <f t="shared" si="127"/>
        <v>#DIV/0!</v>
      </c>
      <c r="Q38" s="165" t="e">
        <f t="shared" si="128"/>
        <v>#DIV/0!</v>
      </c>
      <c r="R38" s="212">
        <f t="shared" si="112"/>
        <v>1.9599639845400538</v>
      </c>
      <c r="S38" s="209" t="e">
        <f t="shared" si="129"/>
        <v>#DIV/0!</v>
      </c>
      <c r="T38" s="213" t="e">
        <f t="shared" si="130"/>
        <v>#DIV/0!</v>
      </c>
      <c r="U38" s="213" t="e">
        <f t="shared" si="131"/>
        <v>#DIV/0!</v>
      </c>
      <c r="V38" s="163" t="e">
        <f t="shared" si="132"/>
        <v>#DIV/0!</v>
      </c>
      <c r="W38" s="163" t="e">
        <f t="shared" si="133"/>
        <v>#DIV/0!</v>
      </c>
      <c r="Y38" s="13">
        <f t="shared" si="134"/>
        <v>30</v>
      </c>
      <c r="Z38" s="164" t="e">
        <f t="shared" si="135"/>
        <v>#DIV/0!</v>
      </c>
      <c r="AA38" s="164" t="e">
        <f t="shared" si="136"/>
        <v>#DIV/0!</v>
      </c>
      <c r="AB38" s="165" t="e">
        <f t="shared" si="137"/>
        <v>#DIV/0!</v>
      </c>
      <c r="AC38" s="166" t="e">
        <f t="shared" si="138"/>
        <v>#DIV/0!</v>
      </c>
      <c r="AD38" s="71"/>
      <c r="AE38" s="156">
        <f t="shared" si="139"/>
        <v>30</v>
      </c>
      <c r="AF38" s="164" t="e">
        <f t="shared" si="140"/>
        <v>#DIV/0!</v>
      </c>
      <c r="AG38" s="164" t="e">
        <f t="shared" si="141"/>
        <v>#DIV/0!</v>
      </c>
      <c r="AH38" s="165" t="e">
        <f t="shared" si="142"/>
        <v>#DIV/0!</v>
      </c>
      <c r="AI38" s="191" t="e">
        <f t="shared" si="143"/>
        <v>#DIV/0!</v>
      </c>
      <c r="AJ38" s="192"/>
      <c r="AK38" s="193">
        <f t="shared" si="144"/>
        <v>30</v>
      </c>
      <c r="AL38" s="194" t="e">
        <f t="shared" si="145"/>
        <v>#DIV/0!</v>
      </c>
      <c r="AM38" s="194" t="e">
        <f t="shared" si="146"/>
        <v>#DIV/0!</v>
      </c>
      <c r="AN38" s="195" t="e">
        <f t="shared" si="147"/>
        <v>#DIV/0!</v>
      </c>
      <c r="AO38" s="191" t="e">
        <f t="shared" si="148"/>
        <v>#DIV/0!</v>
      </c>
      <c r="AP38" s="71"/>
    </row>
    <row r="39" spans="1:42" ht="6.75" customHeight="1" x14ac:dyDescent="0.3">
      <c r="D39" s="15"/>
      <c r="E39" s="15"/>
      <c r="F39" s="16"/>
      <c r="G39" s="16"/>
      <c r="H39" s="15"/>
      <c r="I39" s="17"/>
      <c r="J39" s="18"/>
      <c r="K39" s="18"/>
      <c r="L39" s="18"/>
      <c r="M39" s="19"/>
      <c r="N39" s="19"/>
      <c r="O39" s="19"/>
      <c r="P39" s="19"/>
      <c r="Q39" s="18"/>
    </row>
    <row r="40" spans="1:42" x14ac:dyDescent="0.3">
      <c r="D40" s="20"/>
      <c r="E40" s="21" t="s">
        <v>3</v>
      </c>
      <c r="F40" s="37">
        <f>SUM(F29:F38)</f>
        <v>138</v>
      </c>
      <c r="G40" s="37">
        <f>SUM(G29:G38)</f>
        <v>18</v>
      </c>
      <c r="H40" s="37">
        <f>H38</f>
        <v>0</v>
      </c>
      <c r="I40" s="17"/>
      <c r="J40" s="168" t="s">
        <v>75</v>
      </c>
      <c r="K40" s="169">
        <f>1-K37</f>
        <v>0.95356148471767133</v>
      </c>
      <c r="L40" s="170" t="s">
        <v>76</v>
      </c>
      <c r="M40" s="19"/>
      <c r="N40" s="19"/>
      <c r="O40" s="19"/>
      <c r="P40" s="23"/>
      <c r="Q40" s="18"/>
      <c r="W40" s="1"/>
      <c r="X40" s="1"/>
      <c r="Y40" s="1"/>
    </row>
    <row r="41" spans="1:42" x14ac:dyDescent="0.3">
      <c r="D41" s="20"/>
      <c r="F41" s="225">
        <f>F40/E28</f>
        <v>0.88461538461538458</v>
      </c>
      <c r="G41" s="225">
        <f>G40/E28</f>
        <v>0.11538461538461539</v>
      </c>
      <c r="H41" s="225">
        <f>H40/E28</f>
        <v>0</v>
      </c>
      <c r="I41" s="17"/>
      <c r="J41" s="17"/>
      <c r="K41" s="17"/>
      <c r="L41" s="17"/>
      <c r="M41" s="17"/>
      <c r="N41" s="17"/>
      <c r="U41" s="62"/>
      <c r="W41" s="1"/>
      <c r="X41" s="1"/>
      <c r="Y41" s="1"/>
    </row>
    <row r="42" spans="1:42" x14ac:dyDescent="0.3">
      <c r="D42" s="20"/>
      <c r="E42" s="20"/>
      <c r="F42" s="20"/>
      <c r="G42" s="20"/>
      <c r="I42" s="17"/>
      <c r="J42" s="17"/>
      <c r="K42" s="17"/>
      <c r="L42" s="17"/>
      <c r="M42" s="17"/>
      <c r="N42" s="17"/>
    </row>
    <row r="43" spans="1:42" ht="17.5" customHeight="1" x14ac:dyDescent="0.3">
      <c r="D43" s="149" t="s">
        <v>11</v>
      </c>
      <c r="E43" s="150"/>
      <c r="F43" s="150"/>
      <c r="G43" s="150"/>
      <c r="H43" s="150"/>
      <c r="I43" s="150"/>
      <c r="J43" s="150"/>
      <c r="K43" s="150"/>
      <c r="L43" s="150"/>
      <c r="M43" s="151"/>
      <c r="N43" s="17"/>
    </row>
    <row r="44" spans="1:42" ht="25.5" customHeight="1" x14ac:dyDescent="0.3">
      <c r="D44" s="72" t="s">
        <v>40</v>
      </c>
      <c r="E44" s="233" t="s">
        <v>41</v>
      </c>
      <c r="F44" s="234"/>
      <c r="G44" s="235"/>
      <c r="H44" s="233" t="s">
        <v>42</v>
      </c>
      <c r="I44" s="234"/>
      <c r="J44" s="235"/>
      <c r="K44" s="233" t="s">
        <v>43</v>
      </c>
      <c r="L44" s="234"/>
      <c r="M44" s="235"/>
      <c r="P44" s="226" t="s">
        <v>35</v>
      </c>
      <c r="Q44" s="227"/>
      <c r="S44" s="83" t="s">
        <v>38</v>
      </c>
      <c r="T44" s="61" t="s">
        <v>36</v>
      </c>
    </row>
    <row r="45" spans="1:42" ht="21.5" x14ac:dyDescent="0.3">
      <c r="D45" s="73"/>
      <c r="E45" s="228" t="s">
        <v>4</v>
      </c>
      <c r="F45" s="229"/>
      <c r="G45" s="38"/>
      <c r="H45" s="228" t="s">
        <v>4</v>
      </c>
      <c r="I45" s="229"/>
      <c r="J45" s="39"/>
      <c r="K45" s="228" t="s">
        <v>4</v>
      </c>
      <c r="L45" s="229"/>
      <c r="M45" s="38"/>
      <c r="O45" s="114" t="s">
        <v>33</v>
      </c>
      <c r="P45" s="217" t="s">
        <v>24</v>
      </c>
      <c r="Q45" s="218" t="s">
        <v>25</v>
      </c>
      <c r="R45" s="82" t="s">
        <v>23</v>
      </c>
      <c r="S45" s="79" t="s">
        <v>27</v>
      </c>
      <c r="T45" s="61" t="s">
        <v>37</v>
      </c>
    </row>
    <row r="46" spans="1:42" ht="13" customHeight="1" x14ac:dyDescent="0.3">
      <c r="D46" s="74"/>
      <c r="E46" s="40" t="s">
        <v>5</v>
      </c>
      <c r="F46" s="40" t="s">
        <v>6</v>
      </c>
      <c r="G46" s="40" t="s">
        <v>7</v>
      </c>
      <c r="H46" s="40" t="s">
        <v>5</v>
      </c>
      <c r="I46" s="40" t="s">
        <v>6</v>
      </c>
      <c r="J46" s="40" t="s">
        <v>7</v>
      </c>
      <c r="K46" s="41" t="s">
        <v>5</v>
      </c>
      <c r="L46" s="41" t="s">
        <v>6</v>
      </c>
      <c r="M46" s="40" t="s">
        <v>7</v>
      </c>
      <c r="O46" s="5">
        <v>0</v>
      </c>
      <c r="P46" s="219">
        <f t="shared" ref="P46:P56" si="149">K28</f>
        <v>1</v>
      </c>
      <c r="Q46" s="220">
        <f t="shared" ref="Q46:Q56" si="150">K12</f>
        <v>1</v>
      </c>
      <c r="R46" s="2">
        <v>0</v>
      </c>
      <c r="S46" s="78">
        <f>(IF(P46=Q46,1,LOG(Q46,P46)))</f>
        <v>1</v>
      </c>
      <c r="T46" s="135" t="s">
        <v>39</v>
      </c>
    </row>
    <row r="47" spans="1:42" x14ac:dyDescent="0.3">
      <c r="D47" s="36">
        <v>3</v>
      </c>
      <c r="E47" s="42">
        <f t="shared" ref="E47:E56" si="151">E13</f>
        <v>156</v>
      </c>
      <c r="F47" s="42">
        <f t="shared" ref="F47:F56" si="152">E29</f>
        <v>156</v>
      </c>
      <c r="G47" s="43">
        <f>E47+F47</f>
        <v>312</v>
      </c>
      <c r="H47" s="42">
        <f t="shared" ref="H47:H56" si="153">F13</f>
        <v>9</v>
      </c>
      <c r="I47" s="42">
        <f t="shared" ref="I47:I56" si="154">F29</f>
        <v>4</v>
      </c>
      <c r="J47" s="43">
        <f>H47+I47</f>
        <v>13</v>
      </c>
      <c r="K47" s="44">
        <f t="shared" ref="K47:K53" si="155">J47*E47/G47</f>
        <v>6.5</v>
      </c>
      <c r="L47" s="44">
        <f t="shared" ref="L47:L53" si="156">J47*F47/G47</f>
        <v>6.5</v>
      </c>
      <c r="M47" s="45">
        <f>K47+L47</f>
        <v>13</v>
      </c>
      <c r="O47" s="5">
        <v>3</v>
      </c>
      <c r="P47" s="221">
        <f t="shared" si="149"/>
        <v>0.97435897435897434</v>
      </c>
      <c r="Q47" s="222">
        <f t="shared" si="150"/>
        <v>0.94230769230769229</v>
      </c>
      <c r="R47" s="2">
        <v>3</v>
      </c>
      <c r="S47" s="78">
        <f>(IF(P47=Q47,1,LOG(Q47,P47)))</f>
        <v>2.2876730602180908</v>
      </c>
      <c r="T47" s="136"/>
    </row>
    <row r="48" spans="1:42" x14ac:dyDescent="0.3">
      <c r="D48" s="36">
        <v>6</v>
      </c>
      <c r="E48" s="42">
        <f t="shared" si="151"/>
        <v>146</v>
      </c>
      <c r="F48" s="42">
        <f t="shared" si="152"/>
        <v>145</v>
      </c>
      <c r="G48" s="43">
        <f t="shared" ref="G48:G56" si="157">E48+F48</f>
        <v>291</v>
      </c>
      <c r="H48" s="42">
        <f t="shared" si="153"/>
        <v>83</v>
      </c>
      <c r="I48" s="42">
        <f t="shared" si="154"/>
        <v>92</v>
      </c>
      <c r="J48" s="43">
        <f t="shared" ref="J48:J53" si="158">H48+I48</f>
        <v>175</v>
      </c>
      <c r="K48" s="44">
        <f t="shared" si="155"/>
        <v>87.800687285223361</v>
      </c>
      <c r="L48" s="44">
        <f t="shared" si="156"/>
        <v>87.199312714776639</v>
      </c>
      <c r="M48" s="45">
        <f t="shared" ref="M48:M57" si="159">K48+L48</f>
        <v>175</v>
      </c>
      <c r="O48" s="5">
        <v>6</v>
      </c>
      <c r="P48" s="221">
        <f t="shared" si="149"/>
        <v>0.35614500442086644</v>
      </c>
      <c r="Q48" s="222">
        <f t="shared" si="150"/>
        <v>0.40661222339304526</v>
      </c>
      <c r="R48" s="2">
        <v>6</v>
      </c>
      <c r="S48" s="78">
        <f>(IF(P48=Q48,1,LOG(Q48,P48)))</f>
        <v>0.87163911576857722</v>
      </c>
      <c r="T48" s="136">
        <f t="shared" ref="T48:T53" si="160">1/(Q48-P48)</f>
        <v>19.814842592203711</v>
      </c>
    </row>
    <row r="49" spans="4:20" x14ac:dyDescent="0.3">
      <c r="D49" s="36">
        <v>9</v>
      </c>
      <c r="E49" s="42">
        <f t="shared" si="151"/>
        <v>61</v>
      </c>
      <c r="F49" s="42">
        <f t="shared" si="152"/>
        <v>50</v>
      </c>
      <c r="G49" s="43">
        <f t="shared" si="157"/>
        <v>111</v>
      </c>
      <c r="H49" s="42">
        <f t="shared" si="153"/>
        <v>19</v>
      </c>
      <c r="I49" s="42">
        <f t="shared" si="154"/>
        <v>31</v>
      </c>
      <c r="J49" s="43">
        <f t="shared" si="158"/>
        <v>50</v>
      </c>
      <c r="K49" s="44">
        <f t="shared" si="155"/>
        <v>27.477477477477478</v>
      </c>
      <c r="L49" s="44">
        <f t="shared" si="156"/>
        <v>22.522522522522522</v>
      </c>
      <c r="M49" s="45">
        <f t="shared" si="159"/>
        <v>50</v>
      </c>
      <c r="O49" s="5">
        <v>9</v>
      </c>
      <c r="P49" s="221">
        <f t="shared" si="149"/>
        <v>0.13533510167992924</v>
      </c>
      <c r="Q49" s="222">
        <f t="shared" si="150"/>
        <v>0.2799625144673426</v>
      </c>
      <c r="R49" s="2">
        <v>9</v>
      </c>
      <c r="S49" s="78">
        <f>(IF(P49=Q49,1,LOG(Q49,P49)))</f>
        <v>0.63654935386265832</v>
      </c>
      <c r="T49" s="136">
        <f t="shared" si="160"/>
        <v>6.9143185287417932</v>
      </c>
    </row>
    <row r="50" spans="4:20" x14ac:dyDescent="0.3">
      <c r="D50" s="36">
        <v>12</v>
      </c>
      <c r="E50" s="42">
        <f t="shared" si="151"/>
        <v>41</v>
      </c>
      <c r="F50" s="42">
        <f t="shared" si="152"/>
        <v>17</v>
      </c>
      <c r="G50" s="43">
        <f t="shared" si="157"/>
        <v>58</v>
      </c>
      <c r="H50" s="42">
        <f t="shared" si="153"/>
        <v>4</v>
      </c>
      <c r="I50" s="42">
        <f t="shared" si="154"/>
        <v>7</v>
      </c>
      <c r="J50" s="43">
        <f t="shared" si="158"/>
        <v>11</v>
      </c>
      <c r="K50" s="44">
        <f t="shared" si="155"/>
        <v>7.7758620689655169</v>
      </c>
      <c r="L50" s="44">
        <f t="shared" si="156"/>
        <v>3.2241379310344827</v>
      </c>
      <c r="M50" s="45">
        <f t="shared" si="159"/>
        <v>11</v>
      </c>
      <c r="O50" s="5">
        <v>12</v>
      </c>
      <c r="P50" s="221">
        <f t="shared" si="149"/>
        <v>7.9608883341134848E-2</v>
      </c>
      <c r="Q50" s="222">
        <f t="shared" si="150"/>
        <v>0.25264909842174821</v>
      </c>
      <c r="R50" s="2">
        <v>12</v>
      </c>
      <c r="S50" s="78">
        <f t="shared" ref="S50:S53" si="161">(IF(P50=Q50,1,LOG(Q50,P50)))</f>
        <v>0.54364088674335087</v>
      </c>
      <c r="T50" s="136">
        <f t="shared" si="160"/>
        <v>5.7790034503490135</v>
      </c>
    </row>
    <row r="51" spans="4:20" x14ac:dyDescent="0.3">
      <c r="D51" s="36">
        <v>15</v>
      </c>
      <c r="E51" s="42">
        <f t="shared" si="151"/>
        <v>37</v>
      </c>
      <c r="F51" s="42">
        <f t="shared" si="152"/>
        <v>10</v>
      </c>
      <c r="G51" s="43">
        <f t="shared" si="157"/>
        <v>47</v>
      </c>
      <c r="H51" s="42">
        <f t="shared" si="153"/>
        <v>5</v>
      </c>
      <c r="I51" s="42">
        <f t="shared" si="154"/>
        <v>3</v>
      </c>
      <c r="J51" s="43">
        <f t="shared" si="158"/>
        <v>8</v>
      </c>
      <c r="K51" s="44">
        <f t="shared" si="155"/>
        <v>6.2978723404255321</v>
      </c>
      <c r="L51" s="44">
        <f t="shared" si="156"/>
        <v>1.7021276595744681</v>
      </c>
      <c r="M51" s="45">
        <f t="shared" si="159"/>
        <v>8</v>
      </c>
      <c r="O51" s="5">
        <v>15</v>
      </c>
      <c r="P51" s="221">
        <f t="shared" si="149"/>
        <v>5.5726218338794389E-2</v>
      </c>
      <c r="Q51" s="222">
        <f t="shared" si="150"/>
        <v>0.21850732836475523</v>
      </c>
      <c r="R51" s="2">
        <v>15</v>
      </c>
      <c r="S51" s="78">
        <f t="shared" si="161"/>
        <v>0.52676664561602926</v>
      </c>
      <c r="T51" s="136">
        <f t="shared" si="160"/>
        <v>6.1432189511456015</v>
      </c>
    </row>
    <row r="52" spans="4:20" x14ac:dyDescent="0.3">
      <c r="D52" s="36">
        <v>18</v>
      </c>
      <c r="E52" s="42">
        <f t="shared" si="151"/>
        <v>31</v>
      </c>
      <c r="F52" s="42">
        <f t="shared" si="152"/>
        <v>6</v>
      </c>
      <c r="G52" s="43">
        <f t="shared" si="157"/>
        <v>37</v>
      </c>
      <c r="H52" s="42">
        <f t="shared" si="153"/>
        <v>3</v>
      </c>
      <c r="I52" s="42">
        <f t="shared" si="154"/>
        <v>0</v>
      </c>
      <c r="J52" s="43">
        <f t="shared" si="158"/>
        <v>3</v>
      </c>
      <c r="K52" s="44">
        <f t="shared" si="155"/>
        <v>2.5135135135135136</v>
      </c>
      <c r="L52" s="44">
        <f t="shared" si="156"/>
        <v>0.48648648648648651</v>
      </c>
      <c r="M52" s="45">
        <f t="shared" si="159"/>
        <v>3</v>
      </c>
      <c r="O52" s="5">
        <v>18</v>
      </c>
      <c r="P52" s="221">
        <f t="shared" si="149"/>
        <v>5.5726218338794389E-2</v>
      </c>
      <c r="Q52" s="222">
        <f t="shared" si="150"/>
        <v>0.19736145787784343</v>
      </c>
      <c r="R52" s="2">
        <v>18</v>
      </c>
      <c r="S52" s="78">
        <f t="shared" si="161"/>
        <v>0.56201844985837424</v>
      </c>
      <c r="T52" s="136">
        <f t="shared" si="160"/>
        <v>7.0603897960316466</v>
      </c>
    </row>
    <row r="53" spans="4:20" x14ac:dyDescent="0.3">
      <c r="D53" s="36">
        <v>21</v>
      </c>
      <c r="E53" s="42">
        <f t="shared" si="151"/>
        <v>26</v>
      </c>
      <c r="F53" s="42">
        <f t="shared" si="152"/>
        <v>6</v>
      </c>
      <c r="G53" s="43">
        <f t="shared" si="157"/>
        <v>32</v>
      </c>
      <c r="H53" s="42">
        <f t="shared" si="153"/>
        <v>1</v>
      </c>
      <c r="I53" s="42">
        <f t="shared" si="154"/>
        <v>1</v>
      </c>
      <c r="J53" s="43">
        <f t="shared" si="158"/>
        <v>2</v>
      </c>
      <c r="K53" s="44">
        <f t="shared" si="155"/>
        <v>1.625</v>
      </c>
      <c r="L53" s="44">
        <f t="shared" si="156"/>
        <v>0.375</v>
      </c>
      <c r="M53" s="45">
        <f t="shared" si="159"/>
        <v>2</v>
      </c>
      <c r="O53" s="5">
        <v>21</v>
      </c>
      <c r="P53" s="221">
        <f t="shared" si="149"/>
        <v>4.643851528232866E-2</v>
      </c>
      <c r="Q53" s="222">
        <f t="shared" si="150"/>
        <v>0.18977063257484944</v>
      </c>
      <c r="R53" s="2">
        <v>21</v>
      </c>
      <c r="S53" s="78">
        <f t="shared" si="161"/>
        <v>0.54141419264630253</v>
      </c>
      <c r="T53" s="136">
        <f t="shared" si="160"/>
        <v>6.9768033772859166</v>
      </c>
    </row>
    <row r="54" spans="4:20" x14ac:dyDescent="0.3">
      <c r="D54" s="36">
        <v>24</v>
      </c>
      <c r="E54" s="42">
        <f t="shared" si="151"/>
        <v>21</v>
      </c>
      <c r="F54" s="42">
        <f t="shared" si="152"/>
        <v>4</v>
      </c>
      <c r="G54" s="43">
        <f t="shared" si="157"/>
        <v>25</v>
      </c>
      <c r="H54" s="42">
        <f t="shared" si="153"/>
        <v>1</v>
      </c>
      <c r="I54" s="42">
        <f t="shared" si="154"/>
        <v>0</v>
      </c>
      <c r="J54" s="43">
        <f t="shared" ref="J54:J56" si="162">H54+I54</f>
        <v>1</v>
      </c>
      <c r="K54" s="44">
        <f t="shared" ref="K54:K56" si="163">J54*E54/G54</f>
        <v>0.84</v>
      </c>
      <c r="L54" s="44">
        <f t="shared" ref="L54:L56" si="164">J54*F54/G54</f>
        <v>0.16</v>
      </c>
      <c r="M54" s="45">
        <f t="shared" ref="M54:M56" si="165">K54+L54</f>
        <v>1</v>
      </c>
      <c r="O54" s="5">
        <v>24</v>
      </c>
      <c r="P54" s="221">
        <f t="shared" si="149"/>
        <v>4.643851528232866E-2</v>
      </c>
      <c r="Q54" s="222">
        <f t="shared" si="150"/>
        <v>0.1807339357855709</v>
      </c>
      <c r="R54" s="2">
        <v>24</v>
      </c>
      <c r="S54" s="78">
        <f t="shared" ref="S54:S56" si="166">(IF(P54=Q54,1,LOG(Q54,P54)))</f>
        <v>0.55730869011473216</v>
      </c>
      <c r="T54" s="136">
        <f t="shared" ref="T54:T56" si="167">1/(Q54-P54)</f>
        <v>7.4462702916653623</v>
      </c>
    </row>
    <row r="55" spans="4:20" x14ac:dyDescent="0.3">
      <c r="D55" s="36">
        <v>27</v>
      </c>
      <c r="E55" s="42">
        <f t="shared" si="151"/>
        <v>10</v>
      </c>
      <c r="F55" s="42">
        <f t="shared" si="152"/>
        <v>4</v>
      </c>
      <c r="G55" s="43">
        <f t="shared" si="157"/>
        <v>14</v>
      </c>
      <c r="H55" s="42">
        <f t="shared" si="153"/>
        <v>0</v>
      </c>
      <c r="I55" s="42">
        <f t="shared" si="154"/>
        <v>0</v>
      </c>
      <c r="J55" s="43">
        <f t="shared" si="162"/>
        <v>0</v>
      </c>
      <c r="K55" s="44">
        <f t="shared" si="163"/>
        <v>0</v>
      </c>
      <c r="L55" s="44">
        <f t="shared" si="164"/>
        <v>0</v>
      </c>
      <c r="M55" s="45">
        <f t="shared" si="165"/>
        <v>0</v>
      </c>
      <c r="O55" s="5">
        <v>27</v>
      </c>
      <c r="P55" s="221">
        <f t="shared" si="149"/>
        <v>4.643851528232866E-2</v>
      </c>
      <c r="Q55" s="222">
        <f t="shared" si="150"/>
        <v>0.1807339357855709</v>
      </c>
      <c r="R55" s="2">
        <v>27</v>
      </c>
      <c r="S55" s="78">
        <f t="shared" si="166"/>
        <v>0.55730869011473216</v>
      </c>
      <c r="T55" s="136">
        <f t="shared" si="167"/>
        <v>7.4462702916653623</v>
      </c>
    </row>
    <row r="56" spans="4:20" x14ac:dyDescent="0.3">
      <c r="D56" s="36">
        <v>30</v>
      </c>
      <c r="E56" s="42">
        <f t="shared" si="151"/>
        <v>4</v>
      </c>
      <c r="F56" s="42">
        <f t="shared" si="152"/>
        <v>0</v>
      </c>
      <c r="G56" s="43">
        <f t="shared" si="157"/>
        <v>4</v>
      </c>
      <c r="H56" s="42">
        <f t="shared" si="153"/>
        <v>0</v>
      </c>
      <c r="I56" s="42">
        <f t="shared" si="154"/>
        <v>0</v>
      </c>
      <c r="J56" s="43">
        <f t="shared" si="162"/>
        <v>0</v>
      </c>
      <c r="K56" s="44">
        <f t="shared" si="163"/>
        <v>0</v>
      </c>
      <c r="L56" s="44">
        <f t="shared" si="164"/>
        <v>0</v>
      </c>
      <c r="M56" s="45">
        <f t="shared" si="165"/>
        <v>0</v>
      </c>
      <c r="O56" s="5">
        <v>30</v>
      </c>
      <c r="P56" s="221" t="e">
        <f t="shared" si="149"/>
        <v>#DIV/0!</v>
      </c>
      <c r="Q56" s="222">
        <f t="shared" si="150"/>
        <v>0.1807339357855709</v>
      </c>
      <c r="R56" s="2">
        <v>30</v>
      </c>
      <c r="S56" s="78" t="e">
        <f t="shared" si="166"/>
        <v>#DIV/0!</v>
      </c>
      <c r="T56" s="136" t="e">
        <f t="shared" si="167"/>
        <v>#DIV/0!</v>
      </c>
    </row>
    <row r="57" spans="4:20" x14ac:dyDescent="0.3">
      <c r="D57" s="46"/>
      <c r="E57" s="47"/>
      <c r="F57" s="47"/>
      <c r="G57" s="47"/>
      <c r="H57" s="48">
        <f>SUM(H47:H56)</f>
        <v>125</v>
      </c>
      <c r="I57" s="48">
        <f>SUM(I47:I56)</f>
        <v>138</v>
      </c>
      <c r="J57" s="48">
        <f>SUM(J47:J56)</f>
        <v>263</v>
      </c>
      <c r="K57" s="49">
        <f>SUM(K47:K56)</f>
        <v>140.83041268560541</v>
      </c>
      <c r="L57" s="49">
        <f>SUM(L47:L56)</f>
        <v>122.16958731439459</v>
      </c>
      <c r="M57" s="50">
        <f t="shared" si="159"/>
        <v>263</v>
      </c>
      <c r="O57" s="24"/>
      <c r="P57" s="24"/>
      <c r="Q57" s="24"/>
    </row>
    <row r="58" spans="4:20" x14ac:dyDescent="0.3">
      <c r="D58" s="24"/>
      <c r="E58" s="24"/>
      <c r="F58" s="24"/>
      <c r="G58" s="24"/>
      <c r="H58" s="24"/>
      <c r="I58" s="24"/>
      <c r="J58" s="24"/>
      <c r="K58" s="51"/>
      <c r="L58" s="24"/>
      <c r="M58" s="24"/>
      <c r="O58" s="24"/>
      <c r="P58" s="24"/>
      <c r="Q58" s="24"/>
    </row>
    <row r="59" spans="4:20" x14ac:dyDescent="0.3">
      <c r="D59" s="52" t="s">
        <v>8</v>
      </c>
      <c r="E59" s="53">
        <f>((H57-K57)^2)/K57</f>
        <v>1.7794591453483064</v>
      </c>
      <c r="F59" s="54"/>
      <c r="G59" s="55">
        <f>((I57-L57)^2)/L57</f>
        <v>2.0512630950587618</v>
      </c>
      <c r="H59" s="54"/>
      <c r="I59" s="56">
        <f>E59+G59</f>
        <v>3.8307222404070682</v>
      </c>
      <c r="J59" s="57" t="s">
        <v>15</v>
      </c>
      <c r="K59" s="54"/>
      <c r="L59" s="58" t="s">
        <v>16</v>
      </c>
      <c r="M59" s="84">
        <f>CHIDIST(I59,1)</f>
        <v>5.0321244752988548E-2</v>
      </c>
      <c r="O59" s="24"/>
      <c r="P59" s="24"/>
      <c r="Q59" s="24"/>
    </row>
    <row r="60" spans="4:20" x14ac:dyDescent="0.3">
      <c r="D60" s="24"/>
      <c r="E60" s="24"/>
      <c r="F60" s="24"/>
      <c r="G60" s="24"/>
      <c r="H60" s="24"/>
      <c r="I60" s="24"/>
      <c r="J60" s="59"/>
      <c r="K60" s="24"/>
      <c r="L60" s="24"/>
      <c r="M60" s="24"/>
      <c r="O60" s="24"/>
      <c r="P60" s="24"/>
      <c r="Q60" s="24"/>
    </row>
    <row r="61" spans="4:20" x14ac:dyDescent="0.3">
      <c r="D61" s="24"/>
      <c r="E61" s="24"/>
      <c r="F61" s="24"/>
      <c r="G61" s="24"/>
      <c r="H61" s="24"/>
      <c r="I61" s="24"/>
      <c r="J61" s="60"/>
      <c r="K61" s="80" t="s">
        <v>9</v>
      </c>
      <c r="L61" s="81">
        <f>(H57/K57)/(I57/L57)</f>
        <v>0.78577386776303659</v>
      </c>
      <c r="O61" s="24"/>
      <c r="Q61" s="24"/>
    </row>
    <row r="63" spans="4:20" x14ac:dyDescent="0.3">
      <c r="I63" s="24"/>
      <c r="J63" s="24"/>
    </row>
    <row r="64" spans="4:20" x14ac:dyDescent="0.3">
      <c r="I64" s="24"/>
      <c r="J64" s="24"/>
      <c r="K64" s="24"/>
      <c r="L64" s="24"/>
      <c r="M64" s="24"/>
    </row>
    <row r="65" spans="1:29" x14ac:dyDescent="0.3">
      <c r="I65" s="24"/>
      <c r="J65" s="24"/>
      <c r="K65" s="24"/>
    </row>
    <row r="66" spans="1:29" x14ac:dyDescent="0.3">
      <c r="B66" s="77"/>
      <c r="I66" s="24"/>
      <c r="J66" s="24"/>
      <c r="K66" s="24"/>
      <c r="L66" s="24"/>
    </row>
    <row r="67" spans="1:29" x14ac:dyDescent="0.3">
      <c r="B67" s="33"/>
      <c r="I67" s="24"/>
      <c r="J67" s="24"/>
      <c r="K67" s="24"/>
      <c r="L67" s="24"/>
    </row>
    <row r="68" spans="1:29" x14ac:dyDescent="0.3">
      <c r="B68" s="33"/>
      <c r="I68" s="24"/>
      <c r="J68" s="24"/>
      <c r="K68" s="24"/>
      <c r="L68" s="24"/>
      <c r="M68" s="24"/>
      <c r="N68" s="24"/>
      <c r="O68" s="24"/>
    </row>
    <row r="69" spans="1:29" x14ac:dyDescent="0.3">
      <c r="B69" s="33"/>
      <c r="I69" s="24"/>
      <c r="J69" s="24"/>
      <c r="K69" s="24"/>
      <c r="L69" s="24"/>
      <c r="M69" s="24"/>
      <c r="N69" s="24"/>
      <c r="O69" s="24"/>
    </row>
    <row r="70" spans="1:29" x14ac:dyDescent="0.3">
      <c r="B70" s="33"/>
      <c r="I70" s="24"/>
      <c r="J70" s="24"/>
      <c r="K70" s="24"/>
      <c r="L70" s="24"/>
      <c r="M70" s="24"/>
      <c r="S70" s="25"/>
    </row>
    <row r="71" spans="1:29" x14ac:dyDescent="0.3">
      <c r="B71" s="33"/>
      <c r="I71" s="24"/>
      <c r="J71" s="24"/>
      <c r="K71" s="24"/>
      <c r="L71" s="24"/>
      <c r="M71" s="24"/>
      <c r="S71" s="25"/>
    </row>
    <row r="72" spans="1:29" x14ac:dyDescent="0.3">
      <c r="B72" s="33"/>
      <c r="I72" s="24"/>
      <c r="J72" s="24"/>
      <c r="K72" s="24"/>
      <c r="L72" s="24"/>
      <c r="M72" s="24"/>
      <c r="S72" s="25"/>
    </row>
    <row r="73" spans="1:29" x14ac:dyDescent="0.3">
      <c r="B73" s="33"/>
      <c r="I73" s="24"/>
      <c r="J73" s="24"/>
      <c r="K73" s="24"/>
      <c r="L73" s="24"/>
      <c r="M73" s="24"/>
      <c r="N73" s="24"/>
      <c r="O73" s="24"/>
      <c r="P73" s="24"/>
      <c r="Q73" s="24"/>
      <c r="R73" s="24"/>
      <c r="S73" s="25"/>
    </row>
    <row r="74" spans="1:29" x14ac:dyDescent="0.3">
      <c r="B74" s="33"/>
      <c r="I74" s="24"/>
      <c r="J74" s="24"/>
      <c r="K74" s="24"/>
      <c r="L74" s="24"/>
      <c r="M74" s="24"/>
      <c r="N74" s="24"/>
      <c r="O74" s="24"/>
      <c r="P74" s="24"/>
      <c r="Q74" s="24"/>
      <c r="R74" s="24"/>
      <c r="S74" s="25"/>
    </row>
    <row r="75" spans="1:29" x14ac:dyDescent="0.3">
      <c r="B75" s="33"/>
      <c r="I75" s="24"/>
      <c r="J75" s="24"/>
      <c r="K75" s="24"/>
      <c r="L75" s="24"/>
      <c r="M75" s="24"/>
      <c r="N75" s="24"/>
      <c r="O75" s="24"/>
      <c r="P75" s="24"/>
      <c r="Q75" s="24"/>
      <c r="R75" s="24"/>
      <c r="S75" s="25"/>
    </row>
    <row r="76" spans="1:29" x14ac:dyDescent="0.3">
      <c r="I76" s="24"/>
      <c r="J76" s="24"/>
      <c r="K76" s="24"/>
      <c r="L76" s="24"/>
      <c r="M76" s="24"/>
      <c r="N76" s="24"/>
      <c r="O76" s="24"/>
      <c r="P76" s="24"/>
      <c r="Q76" s="24"/>
      <c r="R76" s="24"/>
      <c r="S76" s="25"/>
    </row>
    <row r="77" spans="1:29" ht="14.5" x14ac:dyDescent="0.35">
      <c r="A77" s="103" t="s">
        <v>58</v>
      </c>
      <c r="D77" s="31"/>
      <c r="F77" s="4"/>
      <c r="N77" s="30"/>
      <c r="O77" s="2"/>
      <c r="P77" s="2"/>
      <c r="Q77" s="2"/>
      <c r="AA77" s="2"/>
      <c r="AB77" s="2"/>
      <c r="AC77" s="2"/>
    </row>
    <row r="78" spans="1:29" x14ac:dyDescent="0.3">
      <c r="A78" s="32" t="s">
        <v>52</v>
      </c>
      <c r="D78" s="32"/>
      <c r="F78" s="4"/>
      <c r="N78" s="30"/>
      <c r="O78" s="2"/>
      <c r="P78" s="2"/>
      <c r="Q78" s="2"/>
      <c r="AA78" s="2"/>
      <c r="AB78" s="2"/>
      <c r="AC78" s="2"/>
    </row>
    <row r="79" spans="1:29" x14ac:dyDescent="0.3">
      <c r="A79" s="3" t="s">
        <v>70</v>
      </c>
      <c r="C79" s="32"/>
      <c r="D79" s="32"/>
      <c r="F79" s="4"/>
      <c r="N79" s="30"/>
      <c r="O79" s="2"/>
      <c r="P79" s="2"/>
      <c r="Q79" s="2"/>
      <c r="AA79" s="2"/>
      <c r="AB79" s="2"/>
      <c r="AC79" s="2"/>
    </row>
    <row r="80" spans="1:29" ht="20.5" customHeight="1" x14ac:dyDescent="0.3">
      <c r="C80" s="3" t="s">
        <v>69</v>
      </c>
      <c r="E80" s="7"/>
      <c r="F80" s="4"/>
      <c r="R80" s="1"/>
      <c r="S80" s="1"/>
      <c r="T80" s="1"/>
      <c r="U80" s="1"/>
      <c r="V80" s="1"/>
      <c r="W80" s="1"/>
      <c r="Y80" s="3" t="s">
        <v>64</v>
      </c>
      <c r="Z80" s="3"/>
      <c r="AA80" s="3"/>
      <c r="AB80" s="3"/>
      <c r="AC80" s="3"/>
    </row>
    <row r="81" spans="1:29" ht="54" x14ac:dyDescent="0.3">
      <c r="A81" s="77" t="s">
        <v>100</v>
      </c>
      <c r="B81" s="77" t="s">
        <v>59</v>
      </c>
      <c r="C81" s="8" t="s">
        <v>34</v>
      </c>
      <c r="D81" s="8" t="s">
        <v>33</v>
      </c>
      <c r="E81" s="8" t="s">
        <v>18</v>
      </c>
      <c r="F81" s="8" t="s">
        <v>19</v>
      </c>
      <c r="G81" s="27" t="s">
        <v>21</v>
      </c>
      <c r="H81" s="27" t="s">
        <v>20</v>
      </c>
      <c r="I81" s="9" t="s">
        <v>12</v>
      </c>
      <c r="J81" s="9" t="s">
        <v>0</v>
      </c>
      <c r="K81" s="10" t="s">
        <v>22</v>
      </c>
      <c r="R81" s="1"/>
      <c r="S81" s="1"/>
      <c r="T81" s="1"/>
      <c r="U81" s="1"/>
      <c r="V81" s="1"/>
      <c r="W81" s="1"/>
      <c r="Y81" s="8" t="s">
        <v>33</v>
      </c>
      <c r="Z81" s="154" t="s">
        <v>28</v>
      </c>
      <c r="AA81" s="154" t="s">
        <v>29</v>
      </c>
      <c r="AB81" s="154" t="s">
        <v>30</v>
      </c>
      <c r="AC81" s="155" t="s">
        <v>31</v>
      </c>
    </row>
    <row r="82" spans="1:29" x14ac:dyDescent="0.3">
      <c r="A82" s="133">
        <v>0</v>
      </c>
      <c r="B82" s="33">
        <f>F82</f>
        <v>0</v>
      </c>
      <c r="D82" s="8">
        <v>0</v>
      </c>
      <c r="E82" s="8">
        <v>156</v>
      </c>
      <c r="F82" s="8">
        <v>0</v>
      </c>
      <c r="G82" s="64">
        <v>0</v>
      </c>
      <c r="H82" s="65">
        <f>E83</f>
        <v>156</v>
      </c>
      <c r="I82" s="26">
        <f>F82/E82</f>
        <v>0</v>
      </c>
      <c r="J82" s="28">
        <f>1-I82</f>
        <v>1</v>
      </c>
      <c r="K82" s="66">
        <f>J82</f>
        <v>1</v>
      </c>
      <c r="R82" s="1"/>
      <c r="S82" s="1"/>
      <c r="T82" s="1"/>
      <c r="U82" s="1"/>
      <c r="V82" s="1"/>
      <c r="W82" s="1"/>
      <c r="Y82" s="63"/>
      <c r="Z82" s="158"/>
      <c r="AA82" s="158"/>
      <c r="AB82" s="158"/>
      <c r="AC82" s="159"/>
    </row>
    <row r="83" spans="1:29" x14ac:dyDescent="0.3">
      <c r="A83" s="133">
        <v>1</v>
      </c>
      <c r="B83" s="15">
        <f>B82+F83</f>
        <v>9</v>
      </c>
      <c r="C83" s="57">
        <f>D82</f>
        <v>0</v>
      </c>
      <c r="D83" s="85">
        <v>3</v>
      </c>
      <c r="E83" s="11">
        <v>156</v>
      </c>
      <c r="F83" s="75">
        <f t="shared" ref="F83:F92" si="168">E83-H83-G83</f>
        <v>9</v>
      </c>
      <c r="G83" s="134">
        <f>A83-A82</f>
        <v>1</v>
      </c>
      <c r="H83" s="86">
        <f t="shared" ref="H83:H90" si="169">E84</f>
        <v>146</v>
      </c>
      <c r="I83" s="12">
        <f>F83/E83</f>
        <v>5.7692307692307696E-2</v>
      </c>
      <c r="J83" s="28">
        <f>1-I83</f>
        <v>0.94230769230769229</v>
      </c>
      <c r="K83" s="87">
        <f>J83*K82</f>
        <v>0.94230769230769229</v>
      </c>
      <c r="R83" s="1"/>
      <c r="S83" s="1"/>
      <c r="T83" s="1"/>
      <c r="U83" s="1"/>
      <c r="V83" s="1"/>
      <c r="W83" s="1"/>
      <c r="X83" s="14"/>
      <c r="Y83" s="13">
        <f t="shared" ref="Y83:Y92" si="170">D83</f>
        <v>3</v>
      </c>
      <c r="Z83" s="164">
        <f>K83*(D83-D82)</f>
        <v>2.8269230769230766</v>
      </c>
      <c r="AA83" s="164">
        <f>(K82-K83)*(D83-D82)/2</f>
        <v>8.6538461538461564E-2</v>
      </c>
      <c r="AB83" s="165">
        <f>SUM(Z83:AA83)</f>
        <v>2.9134615384615383</v>
      </c>
      <c r="AC83" s="166">
        <f>AB83</f>
        <v>2.9134615384615383</v>
      </c>
    </row>
    <row r="84" spans="1:29" x14ac:dyDescent="0.3">
      <c r="A84" s="133">
        <v>3</v>
      </c>
      <c r="B84" s="15">
        <f t="shared" ref="B84:B92" si="171">B83+F84</f>
        <v>92</v>
      </c>
      <c r="C84" s="57">
        <f t="shared" ref="C84:C92" si="172">D83</f>
        <v>3</v>
      </c>
      <c r="D84" s="85">
        <v>6</v>
      </c>
      <c r="E84" s="11">
        <v>146</v>
      </c>
      <c r="F84" s="75">
        <f t="shared" si="168"/>
        <v>83</v>
      </c>
      <c r="G84" s="134">
        <f t="shared" ref="G84:G92" si="173">A84-A83</f>
        <v>2</v>
      </c>
      <c r="H84" s="86">
        <f t="shared" si="169"/>
        <v>61</v>
      </c>
      <c r="I84" s="12">
        <f t="shared" ref="I84:I92" si="174">F84/E84</f>
        <v>0.56849315068493156</v>
      </c>
      <c r="J84" s="28">
        <f t="shared" ref="J84:J92" si="175">1-I84</f>
        <v>0.43150684931506844</v>
      </c>
      <c r="K84" s="87">
        <f>J84*K83</f>
        <v>0.40661222339304526</v>
      </c>
      <c r="R84" s="1"/>
      <c r="S84" s="1"/>
      <c r="T84" s="1"/>
      <c r="U84" s="1"/>
      <c r="V84" s="1"/>
      <c r="W84" s="1"/>
      <c r="Y84" s="13">
        <f t="shared" si="170"/>
        <v>6</v>
      </c>
      <c r="Z84" s="164">
        <f t="shared" ref="Z84:Z92" si="176">K84*(D84-D83)</f>
        <v>1.2198366701791357</v>
      </c>
      <c r="AA84" s="164">
        <f t="shared" ref="AA84:AA92" si="177">(K83-K84)*(D84-D83)/2</f>
        <v>0.80354320337197049</v>
      </c>
      <c r="AB84" s="165">
        <f t="shared" ref="AB84:AB92" si="178">SUM(Z84:AA84)</f>
        <v>2.0233798735511064</v>
      </c>
      <c r="AC84" s="166">
        <f>AB84+AC83</f>
        <v>4.9368414120126447</v>
      </c>
    </row>
    <row r="85" spans="1:29" x14ac:dyDescent="0.3">
      <c r="A85" s="133">
        <v>4</v>
      </c>
      <c r="B85" s="15">
        <f t="shared" si="171"/>
        <v>111</v>
      </c>
      <c r="C85" s="57">
        <f t="shared" si="172"/>
        <v>6</v>
      </c>
      <c r="D85" s="36">
        <v>9</v>
      </c>
      <c r="E85" s="11">
        <v>61</v>
      </c>
      <c r="F85" s="75">
        <f t="shared" si="168"/>
        <v>19</v>
      </c>
      <c r="G85" s="134">
        <f t="shared" si="173"/>
        <v>1</v>
      </c>
      <c r="H85" s="65">
        <f t="shared" si="169"/>
        <v>41</v>
      </c>
      <c r="I85" s="12">
        <f t="shared" si="174"/>
        <v>0.31147540983606559</v>
      </c>
      <c r="J85" s="28">
        <f t="shared" si="175"/>
        <v>0.68852459016393441</v>
      </c>
      <c r="K85" s="29">
        <f t="shared" ref="K85:K92" si="179">J85*K84</f>
        <v>0.2799625144673426</v>
      </c>
      <c r="R85" s="1"/>
      <c r="S85" s="1"/>
      <c r="T85" s="1"/>
      <c r="U85" s="1"/>
      <c r="V85" s="1"/>
      <c r="W85" s="1"/>
      <c r="Y85" s="13">
        <f t="shared" si="170"/>
        <v>9</v>
      </c>
      <c r="Z85" s="164">
        <f t="shared" si="176"/>
        <v>0.83988754340202787</v>
      </c>
      <c r="AA85" s="164">
        <f t="shared" si="177"/>
        <v>0.18997456338855398</v>
      </c>
      <c r="AB85" s="165">
        <f t="shared" si="178"/>
        <v>1.0298621067905818</v>
      </c>
      <c r="AC85" s="166">
        <f t="shared" ref="AC85:AC92" si="180">AB85+AC84</f>
        <v>5.9667035188032269</v>
      </c>
    </row>
    <row r="86" spans="1:29" x14ac:dyDescent="0.3">
      <c r="A86" s="133">
        <v>4</v>
      </c>
      <c r="B86" s="15">
        <f t="shared" si="171"/>
        <v>115</v>
      </c>
      <c r="C86" s="57">
        <f t="shared" si="172"/>
        <v>9</v>
      </c>
      <c r="D86" s="36">
        <v>12</v>
      </c>
      <c r="E86" s="11">
        <v>41</v>
      </c>
      <c r="F86" s="75">
        <f t="shared" si="168"/>
        <v>4</v>
      </c>
      <c r="G86" s="134">
        <f t="shared" si="173"/>
        <v>0</v>
      </c>
      <c r="H86" s="65">
        <f t="shared" si="169"/>
        <v>37</v>
      </c>
      <c r="I86" s="12">
        <f t="shared" si="174"/>
        <v>9.7560975609756101E-2</v>
      </c>
      <c r="J86" s="28">
        <f t="shared" si="175"/>
        <v>0.90243902439024393</v>
      </c>
      <c r="K86" s="29">
        <f t="shared" si="179"/>
        <v>0.25264909842174821</v>
      </c>
      <c r="R86" s="1"/>
      <c r="S86" s="1"/>
      <c r="T86" s="1"/>
      <c r="U86" s="1"/>
      <c r="V86" s="1"/>
      <c r="W86" s="1"/>
      <c r="Y86" s="13">
        <f t="shared" si="170"/>
        <v>12</v>
      </c>
      <c r="Z86" s="164">
        <f t="shared" si="176"/>
        <v>0.75794729526524462</v>
      </c>
      <c r="AA86" s="164">
        <f t="shared" si="177"/>
        <v>4.0970124068391595E-2</v>
      </c>
      <c r="AB86" s="165">
        <f t="shared" si="178"/>
        <v>0.79891741933363625</v>
      </c>
      <c r="AC86" s="166">
        <f t="shared" si="180"/>
        <v>6.7656209381368635</v>
      </c>
    </row>
    <row r="87" spans="1:29" x14ac:dyDescent="0.3">
      <c r="A87" s="133">
        <v>5</v>
      </c>
      <c r="B87" s="15">
        <f t="shared" si="171"/>
        <v>120</v>
      </c>
      <c r="C87" s="57">
        <f t="shared" si="172"/>
        <v>12</v>
      </c>
      <c r="D87" s="36">
        <v>15</v>
      </c>
      <c r="E87" s="11">
        <v>37</v>
      </c>
      <c r="F87" s="75">
        <f t="shared" si="168"/>
        <v>5</v>
      </c>
      <c r="G87" s="134">
        <f t="shared" si="173"/>
        <v>1</v>
      </c>
      <c r="H87" s="65">
        <f t="shared" si="169"/>
        <v>31</v>
      </c>
      <c r="I87" s="104">
        <f t="shared" si="174"/>
        <v>0.13513513513513514</v>
      </c>
      <c r="J87" s="105">
        <f t="shared" si="175"/>
        <v>0.86486486486486491</v>
      </c>
      <c r="K87" s="106">
        <f t="shared" si="179"/>
        <v>0.21850732836475523</v>
      </c>
      <c r="R87" s="1"/>
      <c r="S87" s="1"/>
      <c r="T87" s="1"/>
      <c r="U87" s="1"/>
      <c r="V87" s="1"/>
      <c r="W87" s="1"/>
      <c r="Y87" s="13">
        <f t="shared" si="170"/>
        <v>15</v>
      </c>
      <c r="Z87" s="164">
        <f t="shared" si="176"/>
        <v>0.65552198509426574</v>
      </c>
      <c r="AA87" s="164">
        <f t="shared" si="177"/>
        <v>5.1212655085489472E-2</v>
      </c>
      <c r="AB87" s="165">
        <f t="shared" si="178"/>
        <v>0.70673464017975518</v>
      </c>
      <c r="AC87" s="166">
        <f t="shared" si="180"/>
        <v>7.4723555783166189</v>
      </c>
    </row>
    <row r="88" spans="1:29" x14ac:dyDescent="0.3">
      <c r="A88" s="133">
        <v>7</v>
      </c>
      <c r="B88" s="15">
        <f t="shared" si="171"/>
        <v>123</v>
      </c>
      <c r="C88" s="57">
        <f t="shared" si="172"/>
        <v>15</v>
      </c>
      <c r="D88" s="36">
        <v>18</v>
      </c>
      <c r="E88" s="11">
        <v>31</v>
      </c>
      <c r="F88" s="75">
        <f t="shared" si="168"/>
        <v>3</v>
      </c>
      <c r="G88" s="134">
        <f t="shared" si="173"/>
        <v>2</v>
      </c>
      <c r="H88" s="65">
        <f t="shared" si="169"/>
        <v>26</v>
      </c>
      <c r="I88" s="104">
        <f t="shared" si="174"/>
        <v>9.6774193548387094E-2</v>
      </c>
      <c r="J88" s="105">
        <f t="shared" si="175"/>
        <v>0.90322580645161288</v>
      </c>
      <c r="K88" s="106">
        <f t="shared" si="179"/>
        <v>0.19736145787784343</v>
      </c>
      <c r="R88" s="1"/>
      <c r="S88" s="1"/>
      <c r="T88" s="1"/>
      <c r="U88" s="1"/>
      <c r="V88" s="1"/>
      <c r="W88" s="1"/>
      <c r="Y88" s="13">
        <f t="shared" si="170"/>
        <v>18</v>
      </c>
      <c r="Z88" s="164">
        <f t="shared" si="176"/>
        <v>0.59208437363353028</v>
      </c>
      <c r="AA88" s="164">
        <f t="shared" si="177"/>
        <v>3.17188057303677E-2</v>
      </c>
      <c r="AB88" s="165">
        <f t="shared" si="178"/>
        <v>0.62380317936389795</v>
      </c>
      <c r="AC88" s="166">
        <f t="shared" si="180"/>
        <v>8.0961587576805165</v>
      </c>
    </row>
    <row r="89" spans="1:29" x14ac:dyDescent="0.3">
      <c r="A89" s="133">
        <v>11</v>
      </c>
      <c r="B89" s="15">
        <f t="shared" si="171"/>
        <v>124</v>
      </c>
      <c r="C89" s="57">
        <f t="shared" si="172"/>
        <v>18</v>
      </c>
      <c r="D89" s="36">
        <v>21</v>
      </c>
      <c r="E89" s="11">
        <v>26</v>
      </c>
      <c r="F89" s="75">
        <f t="shared" si="168"/>
        <v>1</v>
      </c>
      <c r="G89" s="134">
        <f t="shared" si="173"/>
        <v>4</v>
      </c>
      <c r="H89" s="65">
        <f t="shared" si="169"/>
        <v>21</v>
      </c>
      <c r="I89" s="12">
        <f t="shared" si="174"/>
        <v>3.8461538461538464E-2</v>
      </c>
      <c r="J89" s="28">
        <f t="shared" si="175"/>
        <v>0.96153846153846156</v>
      </c>
      <c r="K89" s="29">
        <f t="shared" si="179"/>
        <v>0.18977063257484944</v>
      </c>
      <c r="R89" s="1"/>
      <c r="S89" s="1"/>
      <c r="T89" s="1"/>
      <c r="U89" s="1"/>
      <c r="V89" s="1"/>
      <c r="W89" s="1"/>
      <c r="Y89" s="13">
        <f t="shared" si="170"/>
        <v>21</v>
      </c>
      <c r="Z89" s="164">
        <f t="shared" si="176"/>
        <v>0.56931189772454838</v>
      </c>
      <c r="AA89" s="164">
        <f t="shared" si="177"/>
        <v>1.138623795449098E-2</v>
      </c>
      <c r="AB89" s="165">
        <f t="shared" si="178"/>
        <v>0.58069813567903938</v>
      </c>
      <c r="AC89" s="166">
        <f t="shared" si="180"/>
        <v>8.676856893359556</v>
      </c>
    </row>
    <row r="90" spans="1:29" x14ac:dyDescent="0.3">
      <c r="A90" s="133">
        <v>21</v>
      </c>
      <c r="B90" s="15">
        <f t="shared" si="171"/>
        <v>125</v>
      </c>
      <c r="C90" s="57">
        <f t="shared" si="172"/>
        <v>21</v>
      </c>
      <c r="D90" s="36">
        <v>24</v>
      </c>
      <c r="E90" s="11">
        <v>21</v>
      </c>
      <c r="F90" s="75">
        <f t="shared" si="168"/>
        <v>1</v>
      </c>
      <c r="G90" s="134">
        <f t="shared" si="173"/>
        <v>10</v>
      </c>
      <c r="H90" s="65">
        <f t="shared" si="169"/>
        <v>10</v>
      </c>
      <c r="I90" s="12">
        <f t="shared" si="174"/>
        <v>4.7619047619047616E-2</v>
      </c>
      <c r="J90" s="28">
        <f t="shared" si="175"/>
        <v>0.95238095238095233</v>
      </c>
      <c r="K90" s="29">
        <f t="shared" si="179"/>
        <v>0.1807339357855709</v>
      </c>
      <c r="R90" s="1"/>
      <c r="S90" s="1"/>
      <c r="T90" s="1"/>
      <c r="U90" s="1"/>
      <c r="V90" s="1"/>
      <c r="W90" s="1"/>
      <c r="Y90" s="13">
        <f t="shared" si="170"/>
        <v>24</v>
      </c>
      <c r="Z90" s="164">
        <f t="shared" si="176"/>
        <v>0.54220180735671275</v>
      </c>
      <c r="AA90" s="164">
        <f t="shared" si="177"/>
        <v>1.3555045183917813E-2</v>
      </c>
      <c r="AB90" s="165">
        <f t="shared" si="178"/>
        <v>0.55575685254063056</v>
      </c>
      <c r="AC90" s="166">
        <f t="shared" si="180"/>
        <v>9.2326137459001867</v>
      </c>
    </row>
    <row r="91" spans="1:29" x14ac:dyDescent="0.3">
      <c r="A91" s="133">
        <v>27</v>
      </c>
      <c r="B91" s="15">
        <f t="shared" si="171"/>
        <v>125</v>
      </c>
      <c r="C91" s="57">
        <f t="shared" si="172"/>
        <v>24</v>
      </c>
      <c r="D91" s="36">
        <v>27</v>
      </c>
      <c r="E91" s="11">
        <v>10</v>
      </c>
      <c r="F91" s="75">
        <f t="shared" si="168"/>
        <v>0</v>
      </c>
      <c r="G91" s="134">
        <f t="shared" si="173"/>
        <v>6</v>
      </c>
      <c r="H91" s="65">
        <f>E92</f>
        <v>4</v>
      </c>
      <c r="I91" s="12">
        <f t="shared" si="174"/>
        <v>0</v>
      </c>
      <c r="J91" s="28">
        <f t="shared" si="175"/>
        <v>1</v>
      </c>
      <c r="K91" s="29">
        <f t="shared" si="179"/>
        <v>0.1807339357855709</v>
      </c>
      <c r="R91" s="1"/>
      <c r="S91" s="1"/>
      <c r="T91" s="1"/>
      <c r="U91" s="1"/>
      <c r="V91" s="1"/>
      <c r="W91" s="1"/>
      <c r="Y91" s="13">
        <f t="shared" si="170"/>
        <v>27</v>
      </c>
      <c r="Z91" s="164">
        <f t="shared" si="176"/>
        <v>0.54220180735671275</v>
      </c>
      <c r="AA91" s="164">
        <f t="shared" si="177"/>
        <v>0</v>
      </c>
      <c r="AB91" s="165">
        <f t="shared" si="178"/>
        <v>0.54220180735671275</v>
      </c>
      <c r="AC91" s="166">
        <f t="shared" si="180"/>
        <v>9.7748155532569001</v>
      </c>
    </row>
    <row r="92" spans="1:29" x14ac:dyDescent="0.3">
      <c r="A92" s="133">
        <v>30</v>
      </c>
      <c r="B92" s="15">
        <f t="shared" si="171"/>
        <v>125</v>
      </c>
      <c r="C92" s="57">
        <f t="shared" si="172"/>
        <v>27</v>
      </c>
      <c r="D92" s="36">
        <v>30</v>
      </c>
      <c r="E92" s="11">
        <v>4</v>
      </c>
      <c r="F92" s="75">
        <f t="shared" si="168"/>
        <v>0</v>
      </c>
      <c r="G92" s="134">
        <f t="shared" si="173"/>
        <v>3</v>
      </c>
      <c r="H92" s="76">
        <v>1</v>
      </c>
      <c r="I92" s="12">
        <f t="shared" si="174"/>
        <v>0</v>
      </c>
      <c r="J92" s="28">
        <f t="shared" si="175"/>
        <v>1</v>
      </c>
      <c r="K92" s="29">
        <f t="shared" si="179"/>
        <v>0.1807339357855709</v>
      </c>
      <c r="R92" s="1"/>
      <c r="S92" s="1"/>
      <c r="T92" s="1"/>
      <c r="U92" s="1"/>
      <c r="V92" s="1"/>
      <c r="W92" s="1"/>
      <c r="Y92" s="13">
        <f t="shared" si="170"/>
        <v>30</v>
      </c>
      <c r="Z92" s="164">
        <f t="shared" si="176"/>
        <v>0.54220180735671275</v>
      </c>
      <c r="AA92" s="164">
        <f t="shared" si="177"/>
        <v>0</v>
      </c>
      <c r="AB92" s="165">
        <f t="shared" si="178"/>
        <v>0.54220180735671275</v>
      </c>
      <c r="AC92" s="166">
        <f t="shared" si="180"/>
        <v>10.317017360613614</v>
      </c>
    </row>
    <row r="93" spans="1:29" x14ac:dyDescent="0.3">
      <c r="D93" s="15"/>
      <c r="E93" s="15"/>
      <c r="F93" s="16"/>
      <c r="G93" s="16"/>
      <c r="H93" s="15"/>
      <c r="I93" s="17"/>
      <c r="J93" s="18"/>
      <c r="K93" s="18"/>
      <c r="R93" s="1"/>
      <c r="S93" s="1"/>
      <c r="T93" s="1"/>
      <c r="U93" s="1"/>
      <c r="V93" s="1"/>
      <c r="W93" s="1"/>
      <c r="AA93" s="2"/>
      <c r="AB93" s="2"/>
      <c r="AC93" s="2"/>
    </row>
    <row r="94" spans="1:29" ht="13.5" thickBot="1" x14ac:dyDescent="0.35">
      <c r="D94" s="20"/>
      <c r="E94" s="21" t="s">
        <v>3</v>
      </c>
      <c r="F94" s="37">
        <f>SUM(F83:F92)</f>
        <v>125</v>
      </c>
      <c r="G94" s="37">
        <f>SUM(G83:G92)</f>
        <v>30</v>
      </c>
      <c r="H94" s="37">
        <f>H92</f>
        <v>1</v>
      </c>
      <c r="I94" s="17"/>
      <c r="J94" s="18"/>
      <c r="K94" s="18"/>
      <c r="L94" s="18"/>
      <c r="M94" s="18"/>
      <c r="N94" s="18"/>
      <c r="O94" s="19"/>
      <c r="P94" s="19"/>
      <c r="Q94" s="18"/>
      <c r="AA94" s="2"/>
      <c r="AB94" s="2"/>
      <c r="AC94" s="2"/>
    </row>
    <row r="95" spans="1:29" ht="13.5" thickBot="1" x14ac:dyDescent="0.35">
      <c r="D95" s="20"/>
      <c r="F95" s="225">
        <f>F94/E82</f>
        <v>0.80128205128205132</v>
      </c>
      <c r="G95" s="225">
        <f>G94/E82</f>
        <v>0.19230769230769232</v>
      </c>
      <c r="H95" s="225">
        <f>H94/E82</f>
        <v>6.41025641025641E-3</v>
      </c>
      <c r="I95" s="17"/>
      <c r="J95" s="91" t="s">
        <v>53</v>
      </c>
      <c r="L95" s="17"/>
      <c r="M95" s="115">
        <f>S99</f>
        <v>5.4770100811408895</v>
      </c>
      <c r="N95" s="17" t="s">
        <v>50</v>
      </c>
      <c r="O95" s="17"/>
      <c r="P95" s="112">
        <f>S102</f>
        <v>75.818047701008126</v>
      </c>
      <c r="Q95" s="2" t="s">
        <v>49</v>
      </c>
      <c r="T95" s="97">
        <f>S102/E82</f>
        <v>0.48601312628851362</v>
      </c>
      <c r="U95" s="2" t="s">
        <v>48</v>
      </c>
      <c r="AA95" s="2"/>
      <c r="AB95" s="2"/>
      <c r="AC95" s="2"/>
    </row>
    <row r="96" spans="1:29" x14ac:dyDescent="0.3">
      <c r="D96" s="20"/>
      <c r="I96" s="17"/>
      <c r="J96" s="17"/>
      <c r="K96" s="17"/>
      <c r="L96" s="17"/>
      <c r="M96" s="17"/>
      <c r="N96" s="17"/>
      <c r="O96" s="17"/>
      <c r="P96" s="17"/>
      <c r="Q96" s="17"/>
      <c r="R96" s="17"/>
      <c r="S96" s="17"/>
      <c r="T96" s="17"/>
      <c r="AA96" s="2"/>
      <c r="AB96" s="2"/>
      <c r="AC96" s="2"/>
    </row>
    <row r="97" spans="1:29" ht="13.5" x14ac:dyDescent="0.35">
      <c r="A97" s="34"/>
      <c r="B97" s="34"/>
      <c r="C97" s="34"/>
      <c r="D97" s="88">
        <v>0</v>
      </c>
      <c r="E97" s="140" t="s">
        <v>45</v>
      </c>
      <c r="F97" s="223" t="s">
        <v>46</v>
      </c>
      <c r="G97" s="141" t="s">
        <v>61</v>
      </c>
      <c r="H97" s="90"/>
      <c r="I97" s="34"/>
      <c r="J97" s="34"/>
      <c r="K97" s="34"/>
      <c r="L97" s="116" t="s">
        <v>51</v>
      </c>
      <c r="M97" s="117"/>
      <c r="N97" s="117"/>
      <c r="O97" s="117"/>
      <c r="P97" s="117"/>
      <c r="Q97" s="117"/>
      <c r="R97" s="118"/>
      <c r="S97" s="118"/>
      <c r="T97" s="119"/>
      <c r="U97" s="70"/>
      <c r="V97" s="70"/>
      <c r="W97" s="70"/>
      <c r="X97" s="70"/>
      <c r="AA97" s="2"/>
      <c r="AB97" s="2"/>
      <c r="AC97" s="2"/>
    </row>
    <row r="98" spans="1:29" ht="13.5" thickBot="1" x14ac:dyDescent="0.35">
      <c r="A98" s="34"/>
      <c r="B98" s="34"/>
      <c r="C98" s="34"/>
      <c r="D98" s="36">
        <v>3</v>
      </c>
      <c r="E98" s="224">
        <f t="shared" ref="E98" si="181">AVERAGE(H82:H83)</f>
        <v>151</v>
      </c>
      <c r="F98" s="224">
        <f>E98*(D98-D97)</f>
        <v>453</v>
      </c>
      <c r="G98" s="98">
        <f>F98/E82</f>
        <v>2.9038461538461537</v>
      </c>
      <c r="H98" s="34"/>
      <c r="I98" s="34"/>
      <c r="J98" s="34"/>
      <c r="K98" s="34"/>
      <c r="L98" s="120"/>
      <c r="M98" s="121">
        <f>K83</f>
        <v>0.94230769230769229</v>
      </c>
      <c r="N98" s="121">
        <f>K84</f>
        <v>0.40661222339304526</v>
      </c>
      <c r="O98" s="122">
        <f>M98-N98</f>
        <v>0.53569546891464703</v>
      </c>
      <c r="P98" s="70"/>
      <c r="Q98" s="102">
        <f>D88-D87</f>
        <v>3</v>
      </c>
      <c r="R98" s="70"/>
      <c r="S98" s="109">
        <f>D83</f>
        <v>3</v>
      </c>
      <c r="T98" s="123"/>
      <c r="U98" s="70"/>
      <c r="V98" s="70"/>
      <c r="W98" s="70"/>
      <c r="X98" s="70"/>
      <c r="AA98" s="2"/>
      <c r="AB98" s="2"/>
      <c r="AC98" s="2"/>
    </row>
    <row r="99" spans="1:29" ht="13.5" thickBot="1" x14ac:dyDescent="0.35">
      <c r="A99" s="34"/>
      <c r="B99" s="34"/>
      <c r="C99" s="34"/>
      <c r="D99" s="36">
        <v>6</v>
      </c>
      <c r="E99" s="92">
        <f t="shared" ref="E99:E107" si="182">AVERAGE(H83:H84)</f>
        <v>103.5</v>
      </c>
      <c r="F99" s="224">
        <f t="shared" ref="F99:F107" si="183">E99*(D99-D98)</f>
        <v>310.5</v>
      </c>
      <c r="G99" s="98">
        <f>F99/E82</f>
        <v>1.9903846153846154</v>
      </c>
      <c r="H99" s="90"/>
      <c r="I99" s="34"/>
      <c r="J99" s="34"/>
      <c r="K99" s="34"/>
      <c r="L99" s="124"/>
      <c r="M99" s="125">
        <f>M98</f>
        <v>0.94230769230769229</v>
      </c>
      <c r="N99" s="126">
        <v>0.5</v>
      </c>
      <c r="O99" s="125">
        <f>M99-N99</f>
        <v>0.44230769230769229</v>
      </c>
      <c r="P99" s="70"/>
      <c r="Q99" s="107">
        <f>O99*Q98/O98</f>
        <v>2.4770100811408899</v>
      </c>
      <c r="R99" s="70"/>
      <c r="S99" s="110">
        <f>S98+Q99</f>
        <v>5.4770100811408895</v>
      </c>
      <c r="T99" s="127" t="s">
        <v>47</v>
      </c>
      <c r="W99" s="70"/>
      <c r="X99" s="70"/>
      <c r="AA99" s="2"/>
      <c r="AB99" s="2"/>
      <c r="AC99" s="2"/>
    </row>
    <row r="100" spans="1:29" x14ac:dyDescent="0.3">
      <c r="A100" s="34"/>
      <c r="B100" s="34"/>
      <c r="C100" s="34"/>
      <c r="D100" s="85">
        <v>9</v>
      </c>
      <c r="E100" s="92">
        <f t="shared" si="182"/>
        <v>51</v>
      </c>
      <c r="F100" s="224">
        <f t="shared" si="183"/>
        <v>153</v>
      </c>
      <c r="G100" s="98">
        <f>F100/E82</f>
        <v>0.98076923076923073</v>
      </c>
      <c r="H100" s="90"/>
      <c r="I100" s="34"/>
      <c r="J100" s="34"/>
      <c r="K100" s="34"/>
      <c r="L100" s="124"/>
      <c r="M100" s="101"/>
      <c r="N100" s="101"/>
      <c r="O100" s="101"/>
      <c r="P100" s="70"/>
      <c r="Q100" s="70"/>
      <c r="R100" s="70"/>
      <c r="S100" s="70"/>
      <c r="T100" s="123"/>
      <c r="W100" s="70"/>
      <c r="X100" s="70"/>
      <c r="AA100" s="2"/>
      <c r="AB100" s="2"/>
      <c r="AC100" s="2"/>
    </row>
    <row r="101" spans="1:29" ht="13.5" thickBot="1" x14ac:dyDescent="0.35">
      <c r="A101" s="34"/>
      <c r="B101" s="34"/>
      <c r="C101" s="34"/>
      <c r="D101" s="85">
        <v>12</v>
      </c>
      <c r="E101" s="92">
        <f t="shared" si="182"/>
        <v>39</v>
      </c>
      <c r="F101" s="224">
        <f t="shared" si="183"/>
        <v>117</v>
      </c>
      <c r="G101" s="98">
        <f>F101/E82</f>
        <v>0.75</v>
      </c>
      <c r="H101" s="90"/>
      <c r="I101" s="34"/>
      <c r="J101" s="34"/>
      <c r="K101" s="34"/>
      <c r="L101" s="124"/>
      <c r="M101" s="128">
        <f>H83</f>
        <v>146</v>
      </c>
      <c r="N101" s="128">
        <f>H84</f>
        <v>61</v>
      </c>
      <c r="O101" s="129">
        <f>M101-N101</f>
        <v>85</v>
      </c>
      <c r="P101" s="70"/>
      <c r="Q101" s="102">
        <f>Q98</f>
        <v>3</v>
      </c>
      <c r="R101" s="70"/>
      <c r="S101" s="111">
        <f>M101</f>
        <v>146</v>
      </c>
      <c r="T101" s="123"/>
      <c r="W101" s="70"/>
      <c r="X101" s="70"/>
      <c r="AA101" s="2"/>
      <c r="AB101" s="2"/>
      <c r="AC101" s="2"/>
    </row>
    <row r="102" spans="1:29" ht="13.5" thickBot="1" x14ac:dyDescent="0.35">
      <c r="A102" s="34"/>
      <c r="B102" s="34"/>
      <c r="C102" s="34"/>
      <c r="D102" s="36">
        <v>15</v>
      </c>
      <c r="E102" s="92">
        <f t="shared" si="182"/>
        <v>34</v>
      </c>
      <c r="F102" s="224">
        <f t="shared" si="183"/>
        <v>102</v>
      </c>
      <c r="G102" s="98">
        <f>F102/E82</f>
        <v>0.65384615384615385</v>
      </c>
      <c r="H102" s="90"/>
      <c r="I102" s="34"/>
      <c r="J102" s="34"/>
      <c r="K102" s="34"/>
      <c r="L102" s="124"/>
      <c r="M102" s="101"/>
      <c r="N102" s="101"/>
      <c r="O102" s="129">
        <f>O101*Q102/Q101</f>
        <v>70.181952298991874</v>
      </c>
      <c r="P102" s="70"/>
      <c r="Q102" s="108">
        <f>Q99</f>
        <v>2.4770100811408899</v>
      </c>
      <c r="R102" s="70"/>
      <c r="S102" s="112">
        <f>S101-O102</f>
        <v>75.818047701008126</v>
      </c>
      <c r="T102" s="123"/>
      <c r="W102" s="70"/>
      <c r="X102" s="70"/>
      <c r="AA102" s="2"/>
      <c r="AB102" s="2"/>
      <c r="AC102" s="2"/>
    </row>
    <row r="103" spans="1:29" x14ac:dyDescent="0.3">
      <c r="A103" s="34"/>
      <c r="B103" s="34"/>
      <c r="C103" s="34"/>
      <c r="D103" s="36">
        <v>18</v>
      </c>
      <c r="E103" s="92">
        <f t="shared" si="182"/>
        <v>28.5</v>
      </c>
      <c r="F103" s="224">
        <f t="shared" si="183"/>
        <v>85.5</v>
      </c>
      <c r="G103" s="98">
        <f>F103/E82</f>
        <v>0.54807692307692313</v>
      </c>
      <c r="H103" s="90"/>
      <c r="I103" s="34"/>
      <c r="J103" s="34"/>
      <c r="K103" s="34"/>
      <c r="L103" s="130"/>
      <c r="M103" s="131"/>
      <c r="N103" s="131"/>
      <c r="O103" s="131"/>
      <c r="P103" s="131"/>
      <c r="Q103" s="131"/>
      <c r="R103" s="131"/>
      <c r="S103" s="131"/>
      <c r="T103" s="132"/>
      <c r="W103" s="70"/>
      <c r="X103" s="70"/>
      <c r="AA103" s="2"/>
      <c r="AB103" s="2"/>
      <c r="AC103" s="2"/>
    </row>
    <row r="104" spans="1:29" x14ac:dyDescent="0.3">
      <c r="A104" s="34"/>
      <c r="B104" s="34"/>
      <c r="C104" s="34"/>
      <c r="D104" s="36">
        <v>21</v>
      </c>
      <c r="E104" s="92">
        <f t="shared" si="182"/>
        <v>23.5</v>
      </c>
      <c r="F104" s="224">
        <f t="shared" si="183"/>
        <v>70.5</v>
      </c>
      <c r="G104" s="98">
        <f>F104/E82</f>
        <v>0.45192307692307693</v>
      </c>
      <c r="H104" s="90"/>
      <c r="I104" s="34"/>
      <c r="J104" s="34"/>
      <c r="K104" s="34"/>
      <c r="L104" s="90"/>
      <c r="M104" s="90"/>
      <c r="N104" s="90"/>
      <c r="W104" s="70"/>
      <c r="X104" s="70"/>
      <c r="AA104" s="2"/>
      <c r="AB104" s="2"/>
      <c r="AC104" s="2"/>
    </row>
    <row r="105" spans="1:29" x14ac:dyDescent="0.3">
      <c r="A105" s="34"/>
      <c r="B105" s="34"/>
      <c r="C105" s="34"/>
      <c r="D105" s="36">
        <v>24</v>
      </c>
      <c r="E105" s="92">
        <f t="shared" si="182"/>
        <v>15.5</v>
      </c>
      <c r="F105" s="224">
        <f t="shared" si="183"/>
        <v>46.5</v>
      </c>
      <c r="G105" s="98">
        <f>F105/E82</f>
        <v>0.29807692307692307</v>
      </c>
      <c r="H105" s="90"/>
      <c r="I105" s="34"/>
      <c r="J105" s="34"/>
      <c r="K105" s="34"/>
      <c r="L105" s="90"/>
      <c r="M105" s="90"/>
      <c r="N105" s="90"/>
      <c r="O105" s="90"/>
      <c r="P105" s="90"/>
      <c r="Q105" s="90"/>
      <c r="R105" s="70"/>
      <c r="S105" s="70"/>
      <c r="T105" s="70"/>
      <c r="U105" s="70"/>
      <c r="V105" s="70"/>
      <c r="W105" s="70"/>
      <c r="X105" s="70"/>
      <c r="AA105" s="2"/>
      <c r="AB105" s="2"/>
      <c r="AC105" s="2"/>
    </row>
    <row r="106" spans="1:29" x14ac:dyDescent="0.3">
      <c r="A106" s="34"/>
      <c r="B106" s="34"/>
      <c r="C106" s="34"/>
      <c r="D106" s="36">
        <v>27</v>
      </c>
      <c r="E106" s="92">
        <f t="shared" si="182"/>
        <v>7</v>
      </c>
      <c r="F106" s="224">
        <f t="shared" si="183"/>
        <v>21</v>
      </c>
      <c r="G106" s="98">
        <f>F106/E82</f>
        <v>0.13461538461538461</v>
      </c>
      <c r="H106" s="90"/>
      <c r="I106" s="34"/>
      <c r="J106" s="34"/>
      <c r="K106" s="34"/>
      <c r="L106" s="90"/>
      <c r="M106" s="90"/>
      <c r="N106" s="90"/>
      <c r="O106" s="90"/>
      <c r="P106" s="90"/>
      <c r="Q106" s="90"/>
      <c r="R106" s="70"/>
      <c r="S106" s="70"/>
      <c r="T106" s="70"/>
      <c r="U106" s="70"/>
      <c r="V106" s="70"/>
      <c r="W106" s="70"/>
      <c r="X106" s="70"/>
      <c r="AA106" s="2"/>
      <c r="AB106" s="2"/>
      <c r="AC106" s="2"/>
    </row>
    <row r="107" spans="1:29" x14ac:dyDescent="0.3">
      <c r="A107" s="34"/>
      <c r="B107" s="34"/>
      <c r="C107" s="34"/>
      <c r="D107" s="36">
        <v>30</v>
      </c>
      <c r="E107" s="92">
        <f t="shared" si="182"/>
        <v>2.5</v>
      </c>
      <c r="F107" s="224">
        <f t="shared" si="183"/>
        <v>7.5</v>
      </c>
      <c r="G107" s="98">
        <f>F107/E82</f>
        <v>4.807692307692308E-2</v>
      </c>
      <c r="H107" s="90"/>
      <c r="I107" s="34"/>
      <c r="J107" s="34"/>
      <c r="K107" s="34"/>
      <c r="L107" s="90"/>
      <c r="M107" s="90"/>
      <c r="N107" s="90"/>
      <c r="O107" s="90"/>
      <c r="P107" s="90"/>
      <c r="Q107" s="90"/>
      <c r="R107" s="70"/>
      <c r="S107" s="70"/>
      <c r="T107" s="70"/>
      <c r="U107" s="70"/>
      <c r="V107" s="70"/>
      <c r="W107" s="70"/>
      <c r="X107" s="70"/>
      <c r="AA107" s="2"/>
      <c r="AB107" s="2"/>
      <c r="AC107" s="2"/>
    </row>
    <row r="108" spans="1:29" x14ac:dyDescent="0.3">
      <c r="A108" s="34"/>
      <c r="B108" s="34"/>
      <c r="C108" s="34"/>
      <c r="D108" s="88"/>
      <c r="E108" s="34"/>
      <c r="F108" s="93">
        <f>SUM(F98:F107)</f>
        <v>1366.5</v>
      </c>
      <c r="G108" s="94">
        <f>SUM(G98:G107)</f>
        <v>8.7596153846153868</v>
      </c>
      <c r="H108" s="90" t="s">
        <v>60</v>
      </c>
      <c r="I108" s="34"/>
      <c r="J108" s="34"/>
      <c r="K108" s="34"/>
      <c r="L108" s="90"/>
      <c r="M108" s="90"/>
      <c r="N108" s="90"/>
      <c r="O108" s="90"/>
      <c r="P108" s="90"/>
      <c r="Q108" s="90"/>
      <c r="R108" s="70"/>
      <c r="S108" s="70"/>
      <c r="T108" s="70"/>
      <c r="U108" s="70"/>
      <c r="V108" s="70"/>
      <c r="W108" s="70"/>
      <c r="X108" s="70"/>
      <c r="AA108" s="2"/>
      <c r="AB108" s="2"/>
      <c r="AC108" s="2"/>
    </row>
    <row r="109" spans="1:29" x14ac:dyDescent="0.3">
      <c r="A109" s="34"/>
      <c r="B109" s="34"/>
      <c r="C109" s="34"/>
      <c r="D109" s="88"/>
      <c r="E109" s="34"/>
      <c r="F109" s="89"/>
      <c r="G109" s="89"/>
      <c r="H109" s="34"/>
      <c r="I109" s="90"/>
      <c r="J109" s="90"/>
      <c r="K109" s="90"/>
      <c r="L109" s="90"/>
      <c r="M109" s="90"/>
      <c r="N109" s="90"/>
      <c r="O109" s="90"/>
      <c r="P109" s="90"/>
      <c r="Q109" s="90"/>
      <c r="R109" s="70"/>
      <c r="S109" s="70"/>
      <c r="T109" s="70"/>
      <c r="U109" s="70"/>
      <c r="V109" s="70"/>
      <c r="W109" s="70"/>
      <c r="X109" s="70"/>
      <c r="AA109" s="2"/>
      <c r="AB109" s="2"/>
      <c r="AC109" s="2"/>
    </row>
    <row r="110" spans="1:29" x14ac:dyDescent="0.3">
      <c r="D110" s="88"/>
      <c r="E110" s="34"/>
      <c r="F110" s="89"/>
      <c r="G110" s="89"/>
      <c r="H110" s="34"/>
      <c r="I110" s="90"/>
      <c r="J110" s="90"/>
      <c r="K110" s="90"/>
      <c r="L110" s="90"/>
      <c r="M110" s="90"/>
      <c r="N110" s="90"/>
      <c r="O110" s="90"/>
      <c r="P110" s="90"/>
      <c r="Q110" s="90"/>
      <c r="R110" s="90"/>
      <c r="S110" s="90"/>
      <c r="T110" s="90"/>
      <c r="U110" s="90"/>
      <c r="V110" s="90"/>
      <c r="W110" s="90"/>
      <c r="X110" s="90"/>
      <c r="Y110" s="90"/>
      <c r="Z110" s="90"/>
      <c r="AA110" s="90"/>
      <c r="AB110" s="2"/>
      <c r="AC110" s="2"/>
    </row>
    <row r="111" spans="1:29" x14ac:dyDescent="0.3">
      <c r="C111" s="3" t="s">
        <v>57</v>
      </c>
      <c r="E111" s="7"/>
      <c r="F111" s="4"/>
      <c r="L111" s="90"/>
      <c r="M111" s="90"/>
      <c r="N111" s="90"/>
      <c r="O111" s="90"/>
      <c r="P111" s="90"/>
      <c r="Q111" s="90"/>
      <c r="R111" s="90"/>
      <c r="S111" s="90"/>
      <c r="T111" s="90"/>
      <c r="U111" s="90"/>
      <c r="V111" s="90"/>
      <c r="W111" s="90"/>
      <c r="X111" s="90"/>
      <c r="Y111" s="3" t="s">
        <v>64</v>
      </c>
      <c r="Z111" s="3"/>
      <c r="AA111" s="3"/>
      <c r="AB111" s="3"/>
      <c r="AC111" s="3"/>
    </row>
    <row r="112" spans="1:29" ht="54" x14ac:dyDescent="0.3">
      <c r="A112" s="77" t="s">
        <v>100</v>
      </c>
      <c r="B112" s="77" t="s">
        <v>59</v>
      </c>
      <c r="C112" s="8" t="s">
        <v>34</v>
      </c>
      <c r="D112" s="8" t="s">
        <v>33</v>
      </c>
      <c r="E112" s="8" t="s">
        <v>18</v>
      </c>
      <c r="F112" s="8" t="s">
        <v>19</v>
      </c>
      <c r="G112" s="27" t="s">
        <v>21</v>
      </c>
      <c r="H112" s="27" t="s">
        <v>20</v>
      </c>
      <c r="I112" s="9" t="s">
        <v>12</v>
      </c>
      <c r="J112" s="9" t="s">
        <v>0</v>
      </c>
      <c r="K112" s="171" t="s">
        <v>77</v>
      </c>
      <c r="L112" s="90"/>
      <c r="M112" s="90"/>
      <c r="N112" s="90"/>
      <c r="O112" s="90"/>
      <c r="P112" s="90"/>
      <c r="Q112" s="90"/>
      <c r="R112" s="90"/>
      <c r="S112" s="90"/>
      <c r="T112" s="90"/>
      <c r="U112" s="90"/>
      <c r="V112" s="90"/>
      <c r="W112" s="90"/>
      <c r="X112" s="90"/>
      <c r="Y112" s="8" t="s">
        <v>33</v>
      </c>
      <c r="Z112" s="154" t="s">
        <v>28</v>
      </c>
      <c r="AA112" s="154" t="s">
        <v>29</v>
      </c>
      <c r="AB112" s="154" t="s">
        <v>30</v>
      </c>
      <c r="AC112" s="155" t="s">
        <v>31</v>
      </c>
    </row>
    <row r="113" spans="1:29" x14ac:dyDescent="0.3">
      <c r="A113" s="133">
        <v>0</v>
      </c>
      <c r="B113" s="33">
        <f>F113</f>
        <v>0</v>
      </c>
      <c r="D113" s="8">
        <v>0</v>
      </c>
      <c r="E113" s="8">
        <v>156</v>
      </c>
      <c r="F113" s="8">
        <v>0</v>
      </c>
      <c r="G113" s="64">
        <v>0</v>
      </c>
      <c r="H113" s="65">
        <f>E114</f>
        <v>156</v>
      </c>
      <c r="I113" s="26">
        <f>F113/E113</f>
        <v>0</v>
      </c>
      <c r="J113" s="28">
        <f>1-I113</f>
        <v>1</v>
      </c>
      <c r="K113" s="176">
        <f>J113</f>
        <v>1</v>
      </c>
      <c r="L113" s="90"/>
      <c r="M113" s="90"/>
      <c r="N113" s="90"/>
      <c r="O113" s="90"/>
      <c r="P113" s="90"/>
      <c r="Q113" s="90"/>
      <c r="R113" s="90"/>
      <c r="S113" s="90"/>
      <c r="T113" s="90"/>
      <c r="U113" s="90"/>
      <c r="V113" s="90"/>
      <c r="W113" s="90"/>
      <c r="X113" s="90"/>
      <c r="Y113" s="63"/>
      <c r="Z113" s="158"/>
      <c r="AA113" s="158"/>
      <c r="AB113" s="158"/>
      <c r="AC113" s="159"/>
    </row>
    <row r="114" spans="1:29" x14ac:dyDescent="0.3">
      <c r="A114" s="133">
        <v>7</v>
      </c>
      <c r="B114" s="15">
        <f>B113+F114</f>
        <v>4</v>
      </c>
      <c r="C114" s="57">
        <f>D113</f>
        <v>0</v>
      </c>
      <c r="D114" s="85">
        <v>3</v>
      </c>
      <c r="E114" s="11">
        <v>156</v>
      </c>
      <c r="F114" s="75">
        <f>E114-H114-G114</f>
        <v>4</v>
      </c>
      <c r="G114" s="134">
        <f>A114-A113</f>
        <v>7</v>
      </c>
      <c r="H114" s="86">
        <f t="shared" ref="H114:H122" si="184">E115</f>
        <v>145</v>
      </c>
      <c r="I114" s="12">
        <f>F114/E114</f>
        <v>2.564102564102564E-2</v>
      </c>
      <c r="J114" s="28">
        <f>1-I114</f>
        <v>0.97435897435897434</v>
      </c>
      <c r="K114" s="177">
        <f>J114*K113</f>
        <v>0.97435897435897434</v>
      </c>
      <c r="L114" s="90"/>
      <c r="M114" s="90"/>
      <c r="N114" s="90"/>
      <c r="O114" s="90"/>
      <c r="P114" s="90"/>
      <c r="Q114" s="90"/>
      <c r="R114" s="90"/>
      <c r="S114" s="90"/>
      <c r="T114" s="90"/>
      <c r="U114" s="90"/>
      <c r="V114" s="90"/>
      <c r="W114" s="90"/>
      <c r="X114" s="90"/>
      <c r="Y114" s="13">
        <f t="shared" ref="Y114:Y123" si="185">D114</f>
        <v>3</v>
      </c>
      <c r="Z114" s="164">
        <f>K114*(D114-D113)</f>
        <v>2.9230769230769229</v>
      </c>
      <c r="AA114" s="164">
        <f>(K113-K114)*(D114-D113)/2</f>
        <v>3.8461538461538491E-2</v>
      </c>
      <c r="AB114" s="165">
        <f>SUM(Z114:AA114)</f>
        <v>2.9615384615384612</v>
      </c>
      <c r="AC114" s="166">
        <f>AB114</f>
        <v>2.9615384615384612</v>
      </c>
    </row>
    <row r="115" spans="1:29" x14ac:dyDescent="0.3">
      <c r="A115" s="133">
        <v>10</v>
      </c>
      <c r="B115" s="15">
        <f t="shared" ref="B115:B123" si="186">B114+F115</f>
        <v>96</v>
      </c>
      <c r="C115" s="57">
        <f t="shared" ref="C115:C123" si="187">D114</f>
        <v>3</v>
      </c>
      <c r="D115" s="85">
        <v>6</v>
      </c>
      <c r="E115" s="11">
        <v>145</v>
      </c>
      <c r="F115" s="75">
        <f t="shared" ref="F115:F123" si="188">E115-H115-G115</f>
        <v>92</v>
      </c>
      <c r="G115" s="134">
        <f t="shared" ref="G115:G123" si="189">A115-A114</f>
        <v>3</v>
      </c>
      <c r="H115" s="86">
        <f t="shared" si="184"/>
        <v>50</v>
      </c>
      <c r="I115" s="104">
        <f t="shared" ref="I115:I123" si="190">F115/E115</f>
        <v>0.6344827586206897</v>
      </c>
      <c r="J115" s="105">
        <f t="shared" ref="J115:J123" si="191">1-I115</f>
        <v>0.3655172413793103</v>
      </c>
      <c r="K115" s="177">
        <f>J115*K114</f>
        <v>0.35614500442086644</v>
      </c>
      <c r="L115" s="90"/>
      <c r="M115" s="90"/>
      <c r="N115" s="90"/>
      <c r="O115" s="90"/>
      <c r="P115" s="90"/>
      <c r="Q115" s="90"/>
      <c r="R115" s="90"/>
      <c r="S115" s="90"/>
      <c r="T115" s="90"/>
      <c r="U115" s="90"/>
      <c r="V115" s="90"/>
      <c r="W115" s="90"/>
      <c r="X115" s="90"/>
      <c r="Y115" s="13">
        <f t="shared" si="185"/>
        <v>6</v>
      </c>
      <c r="Z115" s="164">
        <f t="shared" ref="Z115:Z123" si="192">K115*(D115-D114)</f>
        <v>1.0684350132625993</v>
      </c>
      <c r="AA115" s="164">
        <f t="shared" ref="AA115:AA123" si="193">(K114-K115)*(D115-D114)/2</f>
        <v>0.92732095490716193</v>
      </c>
      <c r="AB115" s="165">
        <f t="shared" ref="AB115:AB123" si="194">SUM(Z115:AA115)</f>
        <v>1.9957559681697612</v>
      </c>
      <c r="AC115" s="166">
        <f>AB115+AC114</f>
        <v>4.957294429708222</v>
      </c>
    </row>
    <row r="116" spans="1:29" x14ac:dyDescent="0.3">
      <c r="A116" s="133">
        <v>12</v>
      </c>
      <c r="B116" s="15">
        <f t="shared" si="186"/>
        <v>127</v>
      </c>
      <c r="C116" s="57">
        <f t="shared" si="187"/>
        <v>6</v>
      </c>
      <c r="D116" s="36">
        <v>9</v>
      </c>
      <c r="E116" s="11">
        <v>50</v>
      </c>
      <c r="F116" s="75">
        <f t="shared" si="188"/>
        <v>31</v>
      </c>
      <c r="G116" s="134">
        <f t="shared" si="189"/>
        <v>2</v>
      </c>
      <c r="H116" s="65">
        <f t="shared" si="184"/>
        <v>17</v>
      </c>
      <c r="I116" s="12">
        <f t="shared" si="190"/>
        <v>0.62</v>
      </c>
      <c r="J116" s="28">
        <f t="shared" si="191"/>
        <v>0.38</v>
      </c>
      <c r="K116" s="177">
        <f t="shared" ref="K116:K123" si="195">J116*K115</f>
        <v>0.13533510167992924</v>
      </c>
      <c r="L116" s="90"/>
      <c r="M116" s="90"/>
      <c r="N116" s="90"/>
      <c r="O116" s="90"/>
      <c r="P116" s="90"/>
      <c r="Q116" s="90"/>
      <c r="R116" s="90"/>
      <c r="S116" s="90"/>
      <c r="T116" s="90"/>
      <c r="U116" s="90"/>
      <c r="V116" s="90"/>
      <c r="W116" s="90"/>
      <c r="X116" s="90"/>
      <c r="Y116" s="13">
        <f t="shared" si="185"/>
        <v>9</v>
      </c>
      <c r="Z116" s="164">
        <f t="shared" si="192"/>
        <v>0.40600530503978771</v>
      </c>
      <c r="AA116" s="164">
        <f t="shared" si="193"/>
        <v>0.33121485411140583</v>
      </c>
      <c r="AB116" s="165">
        <f t="shared" si="194"/>
        <v>0.73722015915119354</v>
      </c>
      <c r="AC116" s="166">
        <f t="shared" ref="AC116:AC123" si="196">AB116+AC115</f>
        <v>5.6945145888594153</v>
      </c>
    </row>
    <row r="117" spans="1:29" x14ac:dyDescent="0.3">
      <c r="A117" s="133">
        <v>12</v>
      </c>
      <c r="B117" s="15">
        <f t="shared" si="186"/>
        <v>134</v>
      </c>
      <c r="C117" s="57">
        <f t="shared" si="187"/>
        <v>9</v>
      </c>
      <c r="D117" s="36">
        <v>12</v>
      </c>
      <c r="E117" s="11">
        <v>17</v>
      </c>
      <c r="F117" s="75">
        <f t="shared" si="188"/>
        <v>7</v>
      </c>
      <c r="G117" s="134">
        <f t="shared" si="189"/>
        <v>0</v>
      </c>
      <c r="H117" s="65">
        <f t="shared" si="184"/>
        <v>10</v>
      </c>
      <c r="I117" s="12">
        <f t="shared" si="190"/>
        <v>0.41176470588235292</v>
      </c>
      <c r="J117" s="28">
        <f t="shared" si="191"/>
        <v>0.58823529411764708</v>
      </c>
      <c r="K117" s="177">
        <f t="shared" si="195"/>
        <v>7.9608883341134848E-2</v>
      </c>
      <c r="L117" s="90"/>
      <c r="M117" s="90"/>
      <c r="N117" s="90"/>
      <c r="O117" s="90"/>
      <c r="P117" s="90"/>
      <c r="Q117" s="90"/>
      <c r="R117" s="90"/>
      <c r="S117" s="90"/>
      <c r="T117" s="90"/>
      <c r="U117" s="90"/>
      <c r="V117" s="90"/>
      <c r="W117" s="90"/>
      <c r="X117" s="90"/>
      <c r="Y117" s="13">
        <f t="shared" si="185"/>
        <v>12</v>
      </c>
      <c r="Z117" s="164">
        <f t="shared" si="192"/>
        <v>0.23882665002340453</v>
      </c>
      <c r="AA117" s="164">
        <f t="shared" si="193"/>
        <v>8.3589327508191591E-2</v>
      </c>
      <c r="AB117" s="165">
        <f t="shared" si="194"/>
        <v>0.32241597753159612</v>
      </c>
      <c r="AC117" s="166">
        <f t="shared" si="196"/>
        <v>6.0169305663910118</v>
      </c>
    </row>
    <row r="118" spans="1:29" x14ac:dyDescent="0.3">
      <c r="A118" s="133">
        <v>13</v>
      </c>
      <c r="B118" s="15">
        <f t="shared" si="186"/>
        <v>137</v>
      </c>
      <c r="C118" s="57">
        <f t="shared" si="187"/>
        <v>12</v>
      </c>
      <c r="D118" s="36">
        <v>15</v>
      </c>
      <c r="E118" s="11">
        <v>10</v>
      </c>
      <c r="F118" s="75">
        <f t="shared" si="188"/>
        <v>3</v>
      </c>
      <c r="G118" s="134">
        <f t="shared" si="189"/>
        <v>1</v>
      </c>
      <c r="H118" s="65">
        <f t="shared" si="184"/>
        <v>6</v>
      </c>
      <c r="I118" s="104">
        <f t="shared" si="190"/>
        <v>0.3</v>
      </c>
      <c r="J118" s="105">
        <f t="shared" si="191"/>
        <v>0.7</v>
      </c>
      <c r="K118" s="178">
        <f t="shared" si="195"/>
        <v>5.5726218338794389E-2</v>
      </c>
      <c r="L118" s="90"/>
      <c r="M118" s="90"/>
      <c r="N118" s="90"/>
      <c r="O118" s="90"/>
      <c r="P118" s="90"/>
      <c r="Q118" s="90"/>
      <c r="R118" s="90"/>
      <c r="S118" s="90"/>
      <c r="T118" s="90"/>
      <c r="U118" s="90"/>
      <c r="V118" s="90"/>
      <c r="W118" s="90"/>
      <c r="X118" s="90"/>
      <c r="Y118" s="13">
        <f t="shared" si="185"/>
        <v>15</v>
      </c>
      <c r="Z118" s="164">
        <f t="shared" si="192"/>
        <v>0.16717865501638318</v>
      </c>
      <c r="AA118" s="164">
        <f t="shared" si="193"/>
        <v>3.5823997503510688E-2</v>
      </c>
      <c r="AB118" s="165">
        <f t="shared" si="194"/>
        <v>0.20300265251989386</v>
      </c>
      <c r="AC118" s="166">
        <f t="shared" si="196"/>
        <v>6.2199332189109056</v>
      </c>
    </row>
    <row r="119" spans="1:29" x14ac:dyDescent="0.3">
      <c r="A119" s="133">
        <v>13</v>
      </c>
      <c r="B119" s="15">
        <f t="shared" si="186"/>
        <v>137</v>
      </c>
      <c r="C119" s="57">
        <f t="shared" si="187"/>
        <v>15</v>
      </c>
      <c r="D119" s="36">
        <v>18</v>
      </c>
      <c r="E119" s="11">
        <v>6</v>
      </c>
      <c r="F119" s="75">
        <f t="shared" si="188"/>
        <v>0</v>
      </c>
      <c r="G119" s="134">
        <f t="shared" si="189"/>
        <v>0</v>
      </c>
      <c r="H119" s="65">
        <f t="shared" si="184"/>
        <v>6</v>
      </c>
      <c r="I119" s="12">
        <f t="shared" si="190"/>
        <v>0</v>
      </c>
      <c r="J119" s="28">
        <f t="shared" si="191"/>
        <v>1</v>
      </c>
      <c r="K119" s="173">
        <f t="shared" si="195"/>
        <v>5.5726218338794389E-2</v>
      </c>
      <c r="L119" s="90"/>
      <c r="M119" s="90"/>
      <c r="N119" s="90"/>
      <c r="O119" s="90"/>
      <c r="P119" s="90"/>
      <c r="Q119" s="90"/>
      <c r="R119" s="90"/>
      <c r="S119" s="90"/>
      <c r="T119" s="90"/>
      <c r="U119" s="90"/>
      <c r="V119" s="90"/>
      <c r="W119" s="90"/>
      <c r="X119" s="90"/>
      <c r="Y119" s="13">
        <f t="shared" si="185"/>
        <v>18</v>
      </c>
      <c r="Z119" s="164">
        <f t="shared" si="192"/>
        <v>0.16717865501638318</v>
      </c>
      <c r="AA119" s="164">
        <f t="shared" si="193"/>
        <v>0</v>
      </c>
      <c r="AB119" s="165">
        <f t="shared" si="194"/>
        <v>0.16717865501638318</v>
      </c>
      <c r="AC119" s="166">
        <f t="shared" si="196"/>
        <v>6.3871118739272887</v>
      </c>
    </row>
    <row r="120" spans="1:29" x14ac:dyDescent="0.3">
      <c r="A120" s="133">
        <v>14</v>
      </c>
      <c r="B120" s="15">
        <f t="shared" si="186"/>
        <v>138</v>
      </c>
      <c r="C120" s="57">
        <f t="shared" si="187"/>
        <v>18</v>
      </c>
      <c r="D120" s="36">
        <v>21</v>
      </c>
      <c r="E120" s="11">
        <v>6</v>
      </c>
      <c r="F120" s="75">
        <f t="shared" si="188"/>
        <v>1</v>
      </c>
      <c r="G120" s="134">
        <f t="shared" si="189"/>
        <v>1</v>
      </c>
      <c r="H120" s="65">
        <f t="shared" si="184"/>
        <v>4</v>
      </c>
      <c r="I120" s="12">
        <f t="shared" si="190"/>
        <v>0.16666666666666666</v>
      </c>
      <c r="J120" s="28">
        <f t="shared" si="191"/>
        <v>0.83333333333333337</v>
      </c>
      <c r="K120" s="173">
        <f t="shared" si="195"/>
        <v>4.643851528232866E-2</v>
      </c>
      <c r="L120" s="90"/>
      <c r="M120" s="90"/>
      <c r="N120" s="90"/>
      <c r="O120" s="90"/>
      <c r="P120" s="90"/>
      <c r="Q120" s="90"/>
      <c r="R120" s="90"/>
      <c r="S120" s="90"/>
      <c r="T120" s="90"/>
      <c r="U120" s="90"/>
      <c r="V120" s="90"/>
      <c r="W120" s="90"/>
      <c r="X120" s="90"/>
      <c r="Y120" s="13">
        <f t="shared" si="185"/>
        <v>21</v>
      </c>
      <c r="Z120" s="164">
        <f t="shared" si="192"/>
        <v>0.13931554584698597</v>
      </c>
      <c r="AA120" s="164">
        <f t="shared" si="193"/>
        <v>1.3931554584698594E-2</v>
      </c>
      <c r="AB120" s="165">
        <f t="shared" si="194"/>
        <v>0.15324710043168455</v>
      </c>
      <c r="AC120" s="166">
        <f t="shared" si="196"/>
        <v>6.5403589743589734</v>
      </c>
    </row>
    <row r="121" spans="1:29" x14ac:dyDescent="0.3">
      <c r="A121" s="133">
        <v>14</v>
      </c>
      <c r="B121" s="15">
        <f t="shared" si="186"/>
        <v>138</v>
      </c>
      <c r="C121" s="57">
        <f t="shared" si="187"/>
        <v>21</v>
      </c>
      <c r="D121" s="36">
        <v>24</v>
      </c>
      <c r="E121" s="11">
        <v>4</v>
      </c>
      <c r="F121" s="75">
        <f t="shared" si="188"/>
        <v>0</v>
      </c>
      <c r="G121" s="134">
        <f t="shared" si="189"/>
        <v>0</v>
      </c>
      <c r="H121" s="65">
        <f t="shared" si="184"/>
        <v>4</v>
      </c>
      <c r="I121" s="12">
        <f t="shared" si="190"/>
        <v>0</v>
      </c>
      <c r="J121" s="28">
        <f t="shared" si="191"/>
        <v>1</v>
      </c>
      <c r="K121" s="173">
        <f t="shared" si="195"/>
        <v>4.643851528232866E-2</v>
      </c>
      <c r="L121" s="90"/>
      <c r="M121" s="90"/>
      <c r="N121" s="90"/>
      <c r="O121" s="90"/>
      <c r="P121" s="90"/>
      <c r="Q121" s="90"/>
      <c r="R121" s="90"/>
      <c r="S121" s="90"/>
      <c r="T121" s="90"/>
      <c r="U121" s="90"/>
      <c r="V121" s="90"/>
      <c r="W121" s="90"/>
      <c r="X121" s="90"/>
      <c r="Y121" s="13">
        <f t="shared" si="185"/>
        <v>24</v>
      </c>
      <c r="Z121" s="164">
        <f t="shared" si="192"/>
        <v>0.13931554584698597</v>
      </c>
      <c r="AA121" s="164">
        <f t="shared" si="193"/>
        <v>0</v>
      </c>
      <c r="AB121" s="165">
        <f t="shared" si="194"/>
        <v>0.13931554584698597</v>
      </c>
      <c r="AC121" s="166">
        <f t="shared" si="196"/>
        <v>6.6796745202059595</v>
      </c>
    </row>
    <row r="122" spans="1:29" x14ac:dyDescent="0.3">
      <c r="A122" s="133">
        <v>18</v>
      </c>
      <c r="B122" s="15">
        <f t="shared" si="186"/>
        <v>138</v>
      </c>
      <c r="C122" s="57">
        <f t="shared" si="187"/>
        <v>24</v>
      </c>
      <c r="D122" s="36">
        <v>27</v>
      </c>
      <c r="E122" s="11">
        <v>4</v>
      </c>
      <c r="F122" s="75">
        <f t="shared" si="188"/>
        <v>0</v>
      </c>
      <c r="G122" s="134">
        <f t="shared" si="189"/>
        <v>4</v>
      </c>
      <c r="H122" s="65">
        <f t="shared" si="184"/>
        <v>0</v>
      </c>
      <c r="I122" s="12">
        <f t="shared" si="190"/>
        <v>0</v>
      </c>
      <c r="J122" s="28">
        <f t="shared" si="191"/>
        <v>1</v>
      </c>
      <c r="K122" s="173">
        <f t="shared" si="195"/>
        <v>4.643851528232866E-2</v>
      </c>
      <c r="L122" s="90"/>
      <c r="M122" s="90"/>
      <c r="N122" s="90"/>
      <c r="O122" s="90"/>
      <c r="P122" s="90"/>
      <c r="Q122" s="90"/>
      <c r="R122" s="90"/>
      <c r="S122" s="90"/>
      <c r="T122" s="90"/>
      <c r="U122" s="90"/>
      <c r="V122" s="90"/>
      <c r="W122" s="90"/>
      <c r="X122" s="90"/>
      <c r="Y122" s="13">
        <f t="shared" si="185"/>
        <v>27</v>
      </c>
      <c r="Z122" s="164">
        <f t="shared" si="192"/>
        <v>0.13931554584698597</v>
      </c>
      <c r="AA122" s="164">
        <f t="shared" si="193"/>
        <v>0</v>
      </c>
      <c r="AB122" s="165">
        <f t="shared" si="194"/>
        <v>0.13931554584698597</v>
      </c>
      <c r="AC122" s="166">
        <f t="shared" si="196"/>
        <v>6.8189900660529457</v>
      </c>
    </row>
    <row r="123" spans="1:29" x14ac:dyDescent="0.3">
      <c r="A123" s="133">
        <v>18</v>
      </c>
      <c r="B123" s="15">
        <f t="shared" si="186"/>
        <v>138</v>
      </c>
      <c r="C123" s="57">
        <f t="shared" si="187"/>
        <v>27</v>
      </c>
      <c r="D123" s="36">
        <v>30</v>
      </c>
      <c r="E123" s="11">
        <v>0</v>
      </c>
      <c r="F123" s="75">
        <f t="shared" si="188"/>
        <v>0</v>
      </c>
      <c r="G123" s="134">
        <f t="shared" si="189"/>
        <v>0</v>
      </c>
      <c r="H123" s="76">
        <v>0</v>
      </c>
      <c r="I123" s="12" t="e">
        <f t="shared" si="190"/>
        <v>#DIV/0!</v>
      </c>
      <c r="J123" s="28" t="e">
        <f t="shared" si="191"/>
        <v>#DIV/0!</v>
      </c>
      <c r="K123" s="173" t="e">
        <f t="shared" si="195"/>
        <v>#DIV/0!</v>
      </c>
      <c r="L123" s="90"/>
      <c r="M123" s="90"/>
      <c r="N123" s="90"/>
      <c r="O123" s="90"/>
      <c r="P123" s="90"/>
      <c r="Q123" s="90"/>
      <c r="R123" s="90"/>
      <c r="S123" s="90"/>
      <c r="T123" s="90"/>
      <c r="U123" s="90"/>
      <c r="V123" s="90"/>
      <c r="W123" s="90"/>
      <c r="X123" s="90"/>
      <c r="Y123" s="13">
        <f t="shared" si="185"/>
        <v>30</v>
      </c>
      <c r="Z123" s="164" t="e">
        <f t="shared" si="192"/>
        <v>#DIV/0!</v>
      </c>
      <c r="AA123" s="164" t="e">
        <f t="shared" si="193"/>
        <v>#DIV/0!</v>
      </c>
      <c r="AB123" s="165" t="e">
        <f t="shared" si="194"/>
        <v>#DIV/0!</v>
      </c>
      <c r="AC123" s="166" t="e">
        <f t="shared" si="196"/>
        <v>#DIV/0!</v>
      </c>
    </row>
    <row r="124" spans="1:29" x14ac:dyDescent="0.3">
      <c r="D124" s="15"/>
      <c r="E124" s="15"/>
      <c r="F124" s="16"/>
      <c r="G124" s="16"/>
      <c r="H124" s="15"/>
      <c r="I124" s="17"/>
      <c r="J124" s="18"/>
      <c r="K124" s="18"/>
      <c r="L124" s="90"/>
      <c r="M124" s="90"/>
      <c r="N124" s="90"/>
      <c r="O124" s="90"/>
      <c r="P124" s="90"/>
      <c r="Q124" s="90"/>
      <c r="R124" s="90"/>
      <c r="S124" s="90"/>
      <c r="T124" s="90"/>
      <c r="U124" s="90"/>
      <c r="V124" s="90"/>
      <c r="W124" s="90"/>
      <c r="X124" s="90"/>
      <c r="Y124" s="90"/>
      <c r="Z124" s="90"/>
      <c r="AA124" s="90"/>
      <c r="AB124" s="2"/>
      <c r="AC124" s="2"/>
    </row>
    <row r="125" spans="1:29" ht="13.5" thickBot="1" x14ac:dyDescent="0.35">
      <c r="D125" s="20"/>
      <c r="E125" s="21" t="s">
        <v>3</v>
      </c>
      <c r="F125" s="37">
        <f>SUM(F114:F123)</f>
        <v>138</v>
      </c>
      <c r="G125" s="37">
        <f>SUM(G114:G123)</f>
        <v>18</v>
      </c>
      <c r="H125" s="37">
        <f>H123</f>
        <v>0</v>
      </c>
      <c r="I125" s="17"/>
      <c r="J125" s="18"/>
      <c r="K125" s="18"/>
      <c r="L125" s="18"/>
      <c r="M125" s="19"/>
      <c r="N125" s="19"/>
      <c r="O125" s="19"/>
      <c r="P125" s="23"/>
      <c r="Q125" s="18"/>
      <c r="W125" s="1"/>
      <c r="X125" s="1"/>
      <c r="AA125" s="2"/>
      <c r="AB125" s="2"/>
      <c r="AC125" s="2"/>
    </row>
    <row r="126" spans="1:29" ht="13.5" thickBot="1" x14ac:dyDescent="0.35">
      <c r="D126" s="20"/>
      <c r="E126" s="95"/>
      <c r="F126" s="225">
        <f>F125/E113</f>
        <v>0.88461538461538458</v>
      </c>
      <c r="G126" s="225">
        <f>G125/E113</f>
        <v>0.11538461538461539</v>
      </c>
      <c r="H126" s="225">
        <f>H125/E113</f>
        <v>0</v>
      </c>
      <c r="I126" s="17"/>
      <c r="J126" s="91" t="s">
        <v>56</v>
      </c>
      <c r="L126" s="17"/>
      <c r="M126" s="115">
        <f>S130</f>
        <v>5.3019164759725399</v>
      </c>
      <c r="N126" s="17" t="s">
        <v>50</v>
      </c>
      <c r="O126" s="17"/>
      <c r="P126" s="112">
        <f>S133</f>
        <v>72.105978260869577</v>
      </c>
      <c r="Q126" s="2" t="s">
        <v>49</v>
      </c>
      <c r="T126" s="97">
        <f>S133/E113</f>
        <v>0.46221780936454859</v>
      </c>
      <c r="U126" s="2" t="s">
        <v>48</v>
      </c>
      <c r="W126" s="1"/>
      <c r="X126" s="1"/>
      <c r="AA126" s="2"/>
      <c r="AB126" s="2"/>
      <c r="AC126" s="2"/>
    </row>
    <row r="127" spans="1:29" x14ac:dyDescent="0.3">
      <c r="A127" s="34"/>
      <c r="B127" s="34"/>
      <c r="C127" s="34"/>
      <c r="D127" s="88"/>
      <c r="E127" s="99"/>
      <c r="F127" s="89"/>
      <c r="G127" s="89"/>
      <c r="H127" s="100"/>
      <c r="I127" s="90"/>
      <c r="J127" s="17"/>
      <c r="K127" s="17"/>
      <c r="L127" s="17"/>
      <c r="M127" s="17"/>
      <c r="N127" s="17"/>
      <c r="O127" s="17"/>
      <c r="P127" s="17"/>
      <c r="Q127" s="17"/>
      <c r="R127" s="17"/>
      <c r="S127" s="17"/>
      <c r="T127" s="17"/>
      <c r="V127" s="70"/>
      <c r="W127" s="34"/>
      <c r="X127" s="34"/>
      <c r="Y127" s="70"/>
      <c r="Z127" s="70"/>
      <c r="AA127" s="70"/>
      <c r="AB127" s="70"/>
      <c r="AC127" s="70"/>
    </row>
    <row r="128" spans="1:29" ht="13.5" x14ac:dyDescent="0.35">
      <c r="D128" s="88">
        <v>0</v>
      </c>
      <c r="E128" s="140" t="s">
        <v>45</v>
      </c>
      <c r="F128" s="223" t="s">
        <v>46</v>
      </c>
      <c r="G128" s="141" t="s">
        <v>61</v>
      </c>
      <c r="H128" s="90"/>
      <c r="J128" s="34"/>
      <c r="K128" s="34"/>
      <c r="L128" s="116" t="s">
        <v>51</v>
      </c>
      <c r="M128" s="117"/>
      <c r="N128" s="117"/>
      <c r="O128" s="117"/>
      <c r="P128" s="117"/>
      <c r="Q128" s="117"/>
      <c r="R128" s="118"/>
      <c r="S128" s="118"/>
      <c r="T128" s="119"/>
      <c r="U128" s="70"/>
      <c r="W128" s="1"/>
      <c r="X128" s="1"/>
      <c r="AA128" s="2"/>
      <c r="AB128" s="2"/>
      <c r="AC128" s="2"/>
    </row>
    <row r="129" spans="1:29" ht="13.5" thickBot="1" x14ac:dyDescent="0.35">
      <c r="D129" s="36">
        <v>3</v>
      </c>
      <c r="E129" s="224">
        <f t="shared" ref="E129" si="197">AVERAGE(H113:H114)</f>
        <v>150.5</v>
      </c>
      <c r="F129" s="224">
        <f>E129*(D129-D128)</f>
        <v>451.5</v>
      </c>
      <c r="G129" s="98">
        <f>F129/E113</f>
        <v>2.8942307692307692</v>
      </c>
      <c r="J129" s="34"/>
      <c r="K129" s="34"/>
      <c r="L129" s="120"/>
      <c r="M129" s="121">
        <f>K114</f>
        <v>0.97435897435897434</v>
      </c>
      <c r="N129" s="121">
        <f>K115</f>
        <v>0.35614500442086644</v>
      </c>
      <c r="O129" s="122">
        <f>M129-N129</f>
        <v>0.61821396993810795</v>
      </c>
      <c r="P129" s="70"/>
      <c r="Q129" s="102">
        <f>D119-D118</f>
        <v>3</v>
      </c>
      <c r="R129" s="70"/>
      <c r="S129" s="109">
        <f>D114</f>
        <v>3</v>
      </c>
      <c r="T129" s="123"/>
      <c r="U129" s="70"/>
      <c r="W129" s="1"/>
      <c r="X129" s="1"/>
      <c r="AA129" s="2"/>
      <c r="AB129" s="2"/>
      <c r="AC129" s="2"/>
    </row>
    <row r="130" spans="1:29" ht="13.5" thickBot="1" x14ac:dyDescent="0.35">
      <c r="D130" s="36">
        <v>6</v>
      </c>
      <c r="E130" s="92">
        <f>AVERAGE(H114:H115)</f>
        <v>97.5</v>
      </c>
      <c r="F130" s="224">
        <f t="shared" ref="F130:F138" si="198">E130*(D130-D129)</f>
        <v>292.5</v>
      </c>
      <c r="G130" s="98">
        <f>F130/E113</f>
        <v>1.875</v>
      </c>
      <c r="H130" s="90"/>
      <c r="J130" s="34"/>
      <c r="K130" s="34"/>
      <c r="L130" s="124"/>
      <c r="M130" s="125">
        <f>M129</f>
        <v>0.97435897435897434</v>
      </c>
      <c r="N130" s="126">
        <v>0.5</v>
      </c>
      <c r="O130" s="125">
        <f>M130-N130</f>
        <v>0.47435897435897434</v>
      </c>
      <c r="P130" s="70"/>
      <c r="Q130" s="107">
        <f>O130*Q129/O129</f>
        <v>2.3019164759725395</v>
      </c>
      <c r="R130" s="70"/>
      <c r="S130" s="110">
        <f>S129+Q130</f>
        <v>5.3019164759725399</v>
      </c>
      <c r="T130" s="127" t="s">
        <v>47</v>
      </c>
      <c r="W130" s="1"/>
      <c r="X130" s="1"/>
      <c r="AA130" s="2"/>
      <c r="AB130" s="2"/>
      <c r="AC130" s="2"/>
    </row>
    <row r="131" spans="1:29" x14ac:dyDescent="0.3">
      <c r="D131" s="85">
        <v>9</v>
      </c>
      <c r="E131" s="92">
        <f t="shared" ref="E131:E138" si="199">AVERAGE(H115:H116)</f>
        <v>33.5</v>
      </c>
      <c r="F131" s="224">
        <f t="shared" si="198"/>
        <v>100.5</v>
      </c>
      <c r="G131" s="98">
        <f>F131/E113</f>
        <v>0.64423076923076927</v>
      </c>
      <c r="H131" s="90"/>
      <c r="J131" s="34"/>
      <c r="K131" s="34"/>
      <c r="L131" s="124"/>
      <c r="M131" s="101"/>
      <c r="N131" s="101"/>
      <c r="O131" s="101"/>
      <c r="P131" s="70"/>
      <c r="Q131" s="70"/>
      <c r="R131" s="70"/>
      <c r="S131" s="70"/>
      <c r="T131" s="123"/>
      <c r="W131" s="1"/>
      <c r="X131" s="1"/>
      <c r="AA131" s="2"/>
      <c r="AB131" s="2"/>
      <c r="AC131" s="2"/>
    </row>
    <row r="132" spans="1:29" ht="13.5" thickBot="1" x14ac:dyDescent="0.35">
      <c r="D132" s="85">
        <v>12</v>
      </c>
      <c r="E132" s="92">
        <f t="shared" si="199"/>
        <v>13.5</v>
      </c>
      <c r="F132" s="224">
        <f t="shared" si="198"/>
        <v>40.5</v>
      </c>
      <c r="G132" s="98">
        <f>F132/E113</f>
        <v>0.25961538461538464</v>
      </c>
      <c r="H132" s="90"/>
      <c r="J132" s="34"/>
      <c r="K132" s="34"/>
      <c r="L132" s="124"/>
      <c r="M132" s="128">
        <f>H114</f>
        <v>145</v>
      </c>
      <c r="N132" s="128">
        <f>H115</f>
        <v>50</v>
      </c>
      <c r="O132" s="129">
        <f>M132-N132</f>
        <v>95</v>
      </c>
      <c r="P132" s="70"/>
      <c r="Q132" s="102">
        <f>Q129</f>
        <v>3</v>
      </c>
      <c r="R132" s="70"/>
      <c r="S132" s="111">
        <f>M132</f>
        <v>145</v>
      </c>
      <c r="T132" s="123"/>
      <c r="W132" s="1"/>
      <c r="X132" s="1"/>
      <c r="AA132" s="2"/>
      <c r="AB132" s="2"/>
      <c r="AC132" s="2"/>
    </row>
    <row r="133" spans="1:29" ht="13.5" thickBot="1" x14ac:dyDescent="0.35">
      <c r="D133" s="36">
        <v>15</v>
      </c>
      <c r="E133" s="92">
        <f t="shared" si="199"/>
        <v>8</v>
      </c>
      <c r="F133" s="224">
        <f t="shared" si="198"/>
        <v>24</v>
      </c>
      <c r="G133" s="98">
        <f>F133/E113</f>
        <v>0.15384615384615385</v>
      </c>
      <c r="H133" s="90"/>
      <c r="J133" s="34"/>
      <c r="K133" s="34"/>
      <c r="L133" s="124"/>
      <c r="M133" s="101"/>
      <c r="N133" s="101"/>
      <c r="O133" s="129">
        <f>O132*Q133/Q132</f>
        <v>72.894021739130423</v>
      </c>
      <c r="P133" s="70"/>
      <c r="Q133" s="108">
        <f>Q130</f>
        <v>2.3019164759725395</v>
      </c>
      <c r="R133" s="70"/>
      <c r="S133" s="112">
        <f>S132-O133</f>
        <v>72.105978260869577</v>
      </c>
      <c r="T133" s="123"/>
      <c r="W133" s="1"/>
      <c r="X133" s="1"/>
      <c r="AA133" s="2"/>
      <c r="AB133" s="2"/>
      <c r="AC133" s="2"/>
    </row>
    <row r="134" spans="1:29" x14ac:dyDescent="0.3">
      <c r="D134" s="36">
        <v>18</v>
      </c>
      <c r="E134" s="92">
        <f t="shared" si="199"/>
        <v>6</v>
      </c>
      <c r="F134" s="224">
        <f t="shared" si="198"/>
        <v>18</v>
      </c>
      <c r="G134" s="98">
        <f>F134/E113</f>
        <v>0.11538461538461539</v>
      </c>
      <c r="H134" s="90"/>
      <c r="J134" s="34"/>
      <c r="K134" s="34"/>
      <c r="L134" s="130"/>
      <c r="M134" s="131"/>
      <c r="N134" s="131"/>
      <c r="O134" s="131"/>
      <c r="P134" s="131"/>
      <c r="Q134" s="131"/>
      <c r="R134" s="131"/>
      <c r="S134" s="131"/>
      <c r="T134" s="132"/>
      <c r="W134" s="1"/>
      <c r="X134" s="1"/>
      <c r="Y134" s="1"/>
    </row>
    <row r="135" spans="1:29" x14ac:dyDescent="0.3">
      <c r="D135" s="36">
        <v>21</v>
      </c>
      <c r="E135" s="92">
        <f t="shared" si="199"/>
        <v>5</v>
      </c>
      <c r="F135" s="224">
        <f t="shared" si="198"/>
        <v>15</v>
      </c>
      <c r="G135" s="98">
        <f>F135/E113</f>
        <v>9.6153846153846159E-2</v>
      </c>
      <c r="H135" s="90"/>
      <c r="L135" s="90"/>
      <c r="M135" s="90"/>
      <c r="N135" s="90"/>
      <c r="O135" s="90"/>
      <c r="P135" s="23"/>
      <c r="Q135" s="18"/>
      <c r="W135" s="1"/>
      <c r="X135" s="1"/>
      <c r="Y135" s="1"/>
    </row>
    <row r="136" spans="1:29" x14ac:dyDescent="0.3">
      <c r="D136" s="36">
        <v>24</v>
      </c>
      <c r="E136" s="92">
        <f t="shared" si="199"/>
        <v>4</v>
      </c>
      <c r="F136" s="224">
        <f t="shared" si="198"/>
        <v>12</v>
      </c>
      <c r="G136" s="98">
        <f>F136/E113</f>
        <v>7.6923076923076927E-2</v>
      </c>
      <c r="H136" s="90"/>
      <c r="L136" s="90"/>
      <c r="M136" s="90"/>
      <c r="N136" s="90"/>
      <c r="O136" s="90"/>
      <c r="P136" s="23"/>
      <c r="Q136" s="18"/>
      <c r="W136" s="1"/>
      <c r="X136" s="1"/>
      <c r="Y136" s="1"/>
    </row>
    <row r="137" spans="1:29" x14ac:dyDescent="0.3">
      <c r="D137" s="36">
        <v>27</v>
      </c>
      <c r="E137" s="92">
        <f t="shared" si="199"/>
        <v>2</v>
      </c>
      <c r="F137" s="224">
        <f t="shared" si="198"/>
        <v>6</v>
      </c>
      <c r="G137" s="98">
        <f>F137/E113</f>
        <v>3.8461538461538464E-2</v>
      </c>
      <c r="H137" s="90"/>
      <c r="L137" s="90"/>
      <c r="M137" s="90"/>
      <c r="N137" s="90"/>
      <c r="O137" s="90"/>
      <c r="P137" s="23"/>
      <c r="Q137" s="18"/>
      <c r="W137" s="1"/>
      <c r="X137" s="1"/>
      <c r="Y137" s="1"/>
    </row>
    <row r="138" spans="1:29" x14ac:dyDescent="0.3">
      <c r="D138" s="36">
        <v>30</v>
      </c>
      <c r="E138" s="92">
        <f t="shared" si="199"/>
        <v>0</v>
      </c>
      <c r="F138" s="224">
        <f t="shared" si="198"/>
        <v>0</v>
      </c>
      <c r="G138" s="98">
        <f>F138/E113</f>
        <v>0</v>
      </c>
      <c r="H138" s="90"/>
      <c r="L138" s="90"/>
      <c r="M138" s="90"/>
      <c r="N138" s="90"/>
      <c r="O138" s="90"/>
      <c r="P138" s="23"/>
      <c r="Q138" s="18"/>
      <c r="W138" s="1"/>
      <c r="X138" s="1"/>
      <c r="Y138" s="1"/>
    </row>
    <row r="139" spans="1:29" x14ac:dyDescent="0.3">
      <c r="D139" s="88"/>
      <c r="E139" s="34"/>
      <c r="F139" s="93">
        <f>SUM(F129:F138)</f>
        <v>960</v>
      </c>
      <c r="G139" s="94">
        <f>SUM(G129:G138)</f>
        <v>6.1538461538461533</v>
      </c>
      <c r="H139" s="90" t="s">
        <v>60</v>
      </c>
      <c r="L139" s="90"/>
      <c r="M139" s="19"/>
      <c r="N139" s="19"/>
      <c r="O139" s="19"/>
      <c r="P139" s="23"/>
      <c r="Q139" s="18"/>
      <c r="W139" s="1"/>
      <c r="X139" s="1"/>
      <c r="Y139" s="1"/>
    </row>
    <row r="140" spans="1:29" x14ac:dyDescent="0.3">
      <c r="D140" s="88"/>
      <c r="E140" s="34"/>
      <c r="F140" s="89"/>
      <c r="G140" s="89"/>
      <c r="H140" s="34"/>
      <c r="I140" s="90"/>
      <c r="L140" s="90"/>
      <c r="M140" s="19"/>
      <c r="N140" s="19"/>
      <c r="O140" s="19"/>
      <c r="P140" s="23"/>
      <c r="Q140" s="23"/>
      <c r="R140" s="23"/>
      <c r="S140" s="23"/>
      <c r="T140" s="23"/>
      <c r="U140" s="23"/>
      <c r="V140" s="23"/>
      <c r="W140" s="23"/>
      <c r="X140" s="23"/>
      <c r="Y140" s="23"/>
      <c r="Z140" s="23"/>
      <c r="AA140" s="23"/>
      <c r="AB140" s="23"/>
      <c r="AC140" s="23"/>
    </row>
    <row r="141" spans="1:29" x14ac:dyDescent="0.3">
      <c r="D141" s="20"/>
      <c r="E141" s="95"/>
      <c r="F141" s="96"/>
      <c r="G141" s="89"/>
      <c r="H141" s="113"/>
      <c r="I141" s="17"/>
      <c r="J141" s="18"/>
      <c r="K141" s="18"/>
      <c r="L141" s="18"/>
      <c r="M141" s="19"/>
      <c r="N141" s="19"/>
      <c r="O141" s="19"/>
      <c r="P141" s="23"/>
      <c r="Q141" s="23"/>
      <c r="R141" s="23"/>
      <c r="S141" s="23"/>
      <c r="T141" s="23"/>
      <c r="U141" s="23"/>
      <c r="V141" s="23"/>
      <c r="W141" s="23"/>
      <c r="X141" s="23"/>
      <c r="Y141" s="23"/>
      <c r="Z141" s="23"/>
      <c r="AA141" s="23"/>
      <c r="AB141" s="23"/>
      <c r="AC141" s="23"/>
    </row>
    <row r="142" spans="1:29" x14ac:dyDescent="0.3">
      <c r="D142" s="20"/>
      <c r="E142" s="95"/>
      <c r="F142" s="96"/>
      <c r="G142" s="89"/>
      <c r="H142" s="22"/>
      <c r="I142" s="17"/>
      <c r="J142" s="18"/>
      <c r="K142" s="18"/>
      <c r="L142" s="18"/>
      <c r="M142" s="19"/>
      <c r="N142" s="19"/>
      <c r="O142" s="19"/>
      <c r="P142" s="23"/>
      <c r="Q142" s="23"/>
      <c r="R142" s="23"/>
      <c r="S142" s="23"/>
      <c r="T142" s="23"/>
      <c r="U142" s="23"/>
      <c r="V142" s="23"/>
      <c r="W142" s="23"/>
      <c r="X142" s="23"/>
      <c r="Y142" s="23"/>
      <c r="Z142" s="23"/>
      <c r="AA142" s="23"/>
      <c r="AB142" s="23"/>
      <c r="AC142" s="23"/>
    </row>
    <row r="144" spans="1:29" x14ac:dyDescent="0.3">
      <c r="A144" s="3" t="s">
        <v>54</v>
      </c>
      <c r="C144" s="3"/>
      <c r="E144" s="7"/>
      <c r="F144" s="4"/>
      <c r="R144" s="1"/>
      <c r="S144" s="1"/>
      <c r="T144" s="1"/>
      <c r="U144" s="1"/>
      <c r="V144" s="1"/>
      <c r="W144" s="1"/>
      <c r="Y144" s="3" t="s">
        <v>64</v>
      </c>
      <c r="Z144" s="3"/>
      <c r="AA144" s="3"/>
      <c r="AB144" s="3"/>
      <c r="AC144" s="3"/>
    </row>
    <row r="145" spans="1:29" ht="54" x14ac:dyDescent="0.3">
      <c r="A145" s="77" t="s">
        <v>100</v>
      </c>
      <c r="B145" s="77" t="s">
        <v>59</v>
      </c>
      <c r="C145" s="8" t="s">
        <v>34</v>
      </c>
      <c r="D145" s="8" t="s">
        <v>33</v>
      </c>
      <c r="E145" s="8" t="s">
        <v>18</v>
      </c>
      <c r="F145" s="8" t="s">
        <v>19</v>
      </c>
      <c r="G145" s="27" t="s">
        <v>21</v>
      </c>
      <c r="H145" s="27" t="s">
        <v>20</v>
      </c>
      <c r="I145" s="9" t="s">
        <v>12</v>
      </c>
      <c r="J145" s="9" t="s">
        <v>0</v>
      </c>
      <c r="K145" s="171" t="s">
        <v>77</v>
      </c>
      <c r="R145" s="1"/>
      <c r="S145" s="1"/>
      <c r="T145" s="1"/>
      <c r="U145" s="1"/>
      <c r="V145" s="1"/>
      <c r="W145" s="1"/>
      <c r="Y145" s="8" t="s">
        <v>33</v>
      </c>
      <c r="Z145" s="154" t="s">
        <v>28</v>
      </c>
      <c r="AA145" s="154" t="s">
        <v>29</v>
      </c>
      <c r="AB145" s="154" t="s">
        <v>30</v>
      </c>
      <c r="AC145" s="155" t="s">
        <v>31</v>
      </c>
    </row>
    <row r="146" spans="1:29" x14ac:dyDescent="0.3">
      <c r="A146" s="133">
        <f t="shared" ref="A146:A156" si="200">A82+A113</f>
        <v>0</v>
      </c>
      <c r="B146" s="33">
        <f>F146</f>
        <v>0</v>
      </c>
      <c r="D146" s="8">
        <v>0</v>
      </c>
      <c r="E146" s="8">
        <f t="shared" ref="E146:E156" si="201">E82+E113</f>
        <v>312</v>
      </c>
      <c r="F146" s="8">
        <v>0</v>
      </c>
      <c r="G146" s="64">
        <v>0</v>
      </c>
      <c r="H146" s="65">
        <f>E147</f>
        <v>312</v>
      </c>
      <c r="I146" s="26">
        <f>F146/E146</f>
        <v>0</v>
      </c>
      <c r="J146" s="28">
        <f>1-I146</f>
        <v>1</v>
      </c>
      <c r="K146" s="176">
        <f>J146</f>
        <v>1</v>
      </c>
      <c r="R146" s="1"/>
      <c r="S146" s="1"/>
      <c r="T146" s="1"/>
      <c r="U146" s="1"/>
      <c r="V146" s="1"/>
      <c r="W146" s="1"/>
      <c r="Y146" s="63"/>
      <c r="Z146" s="158"/>
      <c r="AA146" s="158"/>
      <c r="AB146" s="158"/>
      <c r="AC146" s="159"/>
    </row>
    <row r="147" spans="1:29" x14ac:dyDescent="0.3">
      <c r="A147" s="133">
        <f t="shared" si="200"/>
        <v>8</v>
      </c>
      <c r="B147" s="15">
        <f>B146+F147</f>
        <v>13</v>
      </c>
      <c r="C147" s="57">
        <f>D146</f>
        <v>0</v>
      </c>
      <c r="D147" s="85">
        <v>3</v>
      </c>
      <c r="E147" s="11">
        <f t="shared" si="201"/>
        <v>312</v>
      </c>
      <c r="F147" s="75">
        <f t="shared" ref="F147:F156" si="202">E147-H147-G147</f>
        <v>13</v>
      </c>
      <c r="G147" s="134">
        <f>A147-A146</f>
        <v>8</v>
      </c>
      <c r="H147" s="86">
        <f t="shared" ref="H147:H155" si="203">E148</f>
        <v>291</v>
      </c>
      <c r="I147" s="12">
        <f>F147/E147</f>
        <v>4.1666666666666664E-2</v>
      </c>
      <c r="J147" s="28">
        <f>1-I147</f>
        <v>0.95833333333333337</v>
      </c>
      <c r="K147" s="177">
        <f>J147*K146</f>
        <v>0.95833333333333337</v>
      </c>
      <c r="R147" s="1"/>
      <c r="S147" s="1"/>
      <c r="T147" s="1"/>
      <c r="U147" s="1"/>
      <c r="V147" s="1"/>
      <c r="W147" s="1"/>
      <c r="X147" s="14"/>
      <c r="Y147" s="13">
        <f t="shared" ref="Y147:Y156" si="204">D147</f>
        <v>3</v>
      </c>
      <c r="Z147" s="164">
        <f>K147*(D147-D146)</f>
        <v>2.875</v>
      </c>
      <c r="AA147" s="164">
        <f>(K146-K147)*(D147-D146)/2</f>
        <v>6.2499999999999944E-2</v>
      </c>
      <c r="AB147" s="165">
        <f>SUM(Z147:AA147)</f>
        <v>2.9375</v>
      </c>
      <c r="AC147" s="166">
        <f>AB147</f>
        <v>2.9375</v>
      </c>
    </row>
    <row r="148" spans="1:29" x14ac:dyDescent="0.3">
      <c r="A148" s="133">
        <f t="shared" si="200"/>
        <v>13</v>
      </c>
      <c r="B148" s="15">
        <f t="shared" ref="B148:B156" si="205">B147+F148</f>
        <v>188</v>
      </c>
      <c r="C148" s="57">
        <f t="shared" ref="C148:C156" si="206">D147</f>
        <v>3</v>
      </c>
      <c r="D148" s="85">
        <v>6</v>
      </c>
      <c r="E148" s="11">
        <f t="shared" si="201"/>
        <v>291</v>
      </c>
      <c r="F148" s="75">
        <f t="shared" si="202"/>
        <v>175</v>
      </c>
      <c r="G148" s="134">
        <f t="shared" ref="G148:G156" si="207">A148-A147</f>
        <v>5</v>
      </c>
      <c r="H148" s="86">
        <f t="shared" si="203"/>
        <v>111</v>
      </c>
      <c r="I148" s="12">
        <f t="shared" ref="I148:I156" si="208">F148/E148</f>
        <v>0.60137457044673537</v>
      </c>
      <c r="J148" s="28">
        <f t="shared" ref="J148:J156" si="209">1-I148</f>
        <v>0.39862542955326463</v>
      </c>
      <c r="K148" s="177">
        <f>J148*K147</f>
        <v>0.38201603665521194</v>
      </c>
      <c r="R148" s="1"/>
      <c r="S148" s="1"/>
      <c r="T148" s="1"/>
      <c r="U148" s="1"/>
      <c r="V148" s="1"/>
      <c r="W148" s="1"/>
      <c r="Y148" s="13">
        <f t="shared" si="204"/>
        <v>6</v>
      </c>
      <c r="Z148" s="164">
        <f t="shared" ref="Z148:Z156" si="210">K148*(D148-D147)</f>
        <v>1.1460481099656359</v>
      </c>
      <c r="AA148" s="164">
        <f t="shared" ref="AA148:AA156" si="211">(K147-K148)*(D148-D147)/2</f>
        <v>0.86447594501718206</v>
      </c>
      <c r="AB148" s="165">
        <f t="shared" ref="AB148:AB156" si="212">SUM(Z148:AA148)</f>
        <v>2.0105240549828181</v>
      </c>
      <c r="AC148" s="166">
        <f>AB148+AC147</f>
        <v>4.9480240549828185</v>
      </c>
    </row>
    <row r="149" spans="1:29" x14ac:dyDescent="0.3">
      <c r="A149" s="133">
        <f t="shared" si="200"/>
        <v>16</v>
      </c>
      <c r="B149" s="15">
        <f t="shared" si="205"/>
        <v>238</v>
      </c>
      <c r="C149" s="57">
        <f t="shared" si="206"/>
        <v>6</v>
      </c>
      <c r="D149" s="36">
        <v>9</v>
      </c>
      <c r="E149" s="11">
        <f t="shared" si="201"/>
        <v>111</v>
      </c>
      <c r="F149" s="75">
        <f t="shared" si="202"/>
        <v>50</v>
      </c>
      <c r="G149" s="134">
        <f t="shared" si="207"/>
        <v>3</v>
      </c>
      <c r="H149" s="65">
        <f t="shared" si="203"/>
        <v>58</v>
      </c>
      <c r="I149" s="12">
        <f t="shared" si="208"/>
        <v>0.45045045045045046</v>
      </c>
      <c r="J149" s="28">
        <f t="shared" si="209"/>
        <v>0.54954954954954949</v>
      </c>
      <c r="K149" s="173">
        <f t="shared" ref="K149:K156" si="213">J149*K148</f>
        <v>0.20993674086457592</v>
      </c>
      <c r="R149" s="1"/>
      <c r="S149" s="1"/>
      <c r="T149" s="1"/>
      <c r="U149" s="1"/>
      <c r="V149" s="1"/>
      <c r="W149" s="1"/>
      <c r="Y149" s="13">
        <f t="shared" si="204"/>
        <v>9</v>
      </c>
      <c r="Z149" s="164">
        <f t="shared" si="210"/>
        <v>0.62981022259372776</v>
      </c>
      <c r="AA149" s="164">
        <f t="shared" si="211"/>
        <v>0.25811894368595401</v>
      </c>
      <c r="AB149" s="165">
        <f t="shared" si="212"/>
        <v>0.88792916627968177</v>
      </c>
      <c r="AC149" s="166">
        <f t="shared" ref="AC149:AC156" si="214">AB149+AC148</f>
        <v>5.8359532212624998</v>
      </c>
    </row>
    <row r="150" spans="1:29" x14ac:dyDescent="0.3">
      <c r="A150" s="133">
        <f t="shared" si="200"/>
        <v>16</v>
      </c>
      <c r="B150" s="15">
        <f t="shared" si="205"/>
        <v>249</v>
      </c>
      <c r="C150" s="57">
        <f t="shared" si="206"/>
        <v>9</v>
      </c>
      <c r="D150" s="36">
        <v>12</v>
      </c>
      <c r="E150" s="11">
        <f t="shared" si="201"/>
        <v>58</v>
      </c>
      <c r="F150" s="75">
        <f t="shared" si="202"/>
        <v>11</v>
      </c>
      <c r="G150" s="134">
        <f t="shared" si="207"/>
        <v>0</v>
      </c>
      <c r="H150" s="65">
        <f t="shared" si="203"/>
        <v>47</v>
      </c>
      <c r="I150" s="12">
        <f t="shared" si="208"/>
        <v>0.18965517241379309</v>
      </c>
      <c r="J150" s="28">
        <f t="shared" si="209"/>
        <v>0.81034482758620685</v>
      </c>
      <c r="K150" s="173">
        <f t="shared" si="213"/>
        <v>0.17012115207991496</v>
      </c>
      <c r="R150" s="1"/>
      <c r="S150" s="1"/>
      <c r="T150" s="1"/>
      <c r="U150" s="1"/>
      <c r="V150" s="1"/>
      <c r="W150" s="1"/>
      <c r="Y150" s="13">
        <f t="shared" si="204"/>
        <v>12</v>
      </c>
      <c r="Z150" s="164">
        <f t="shared" si="210"/>
        <v>0.51036345623974488</v>
      </c>
      <c r="AA150" s="164">
        <f t="shared" si="211"/>
        <v>5.972338317699144E-2</v>
      </c>
      <c r="AB150" s="165">
        <f t="shared" si="212"/>
        <v>0.57008683941673632</v>
      </c>
      <c r="AC150" s="166">
        <f t="shared" si="214"/>
        <v>6.4060400606792358</v>
      </c>
    </row>
    <row r="151" spans="1:29" x14ac:dyDescent="0.3">
      <c r="A151" s="133">
        <f t="shared" si="200"/>
        <v>18</v>
      </c>
      <c r="B151" s="15">
        <f t="shared" si="205"/>
        <v>257</v>
      </c>
      <c r="C151" s="57">
        <f t="shared" si="206"/>
        <v>12</v>
      </c>
      <c r="D151" s="36">
        <v>15</v>
      </c>
      <c r="E151" s="11">
        <f t="shared" si="201"/>
        <v>47</v>
      </c>
      <c r="F151" s="75">
        <f t="shared" si="202"/>
        <v>8</v>
      </c>
      <c r="G151" s="134">
        <f t="shared" si="207"/>
        <v>2</v>
      </c>
      <c r="H151" s="65">
        <f t="shared" si="203"/>
        <v>37</v>
      </c>
      <c r="I151" s="104">
        <f t="shared" si="208"/>
        <v>0.1702127659574468</v>
      </c>
      <c r="J151" s="105">
        <f t="shared" si="209"/>
        <v>0.82978723404255317</v>
      </c>
      <c r="K151" s="178">
        <f t="shared" si="213"/>
        <v>0.14116436023652518</v>
      </c>
      <c r="R151" s="1"/>
      <c r="S151" s="1"/>
      <c r="T151" s="1"/>
      <c r="U151" s="1"/>
      <c r="V151" s="1"/>
      <c r="W151" s="1"/>
      <c r="Y151" s="13">
        <f t="shared" si="204"/>
        <v>15</v>
      </c>
      <c r="Z151" s="164">
        <f t="shared" si="210"/>
        <v>0.42349308070957553</v>
      </c>
      <c r="AA151" s="164">
        <f t="shared" si="211"/>
        <v>4.3435187765084676E-2</v>
      </c>
      <c r="AB151" s="165">
        <f t="shared" si="212"/>
        <v>0.46692826847466018</v>
      </c>
      <c r="AC151" s="166">
        <f t="shared" si="214"/>
        <v>6.8729683291538963</v>
      </c>
    </row>
    <row r="152" spans="1:29" x14ac:dyDescent="0.3">
      <c r="A152" s="133">
        <f t="shared" si="200"/>
        <v>20</v>
      </c>
      <c r="B152" s="15">
        <f t="shared" si="205"/>
        <v>260</v>
      </c>
      <c r="C152" s="57">
        <f t="shared" si="206"/>
        <v>15</v>
      </c>
      <c r="D152" s="36">
        <v>18</v>
      </c>
      <c r="E152" s="11">
        <f t="shared" si="201"/>
        <v>37</v>
      </c>
      <c r="F152" s="75">
        <f t="shared" si="202"/>
        <v>3</v>
      </c>
      <c r="G152" s="134">
        <f t="shared" si="207"/>
        <v>2</v>
      </c>
      <c r="H152" s="65">
        <f t="shared" si="203"/>
        <v>32</v>
      </c>
      <c r="I152" s="104">
        <f t="shared" si="208"/>
        <v>8.1081081081081086E-2</v>
      </c>
      <c r="J152" s="105">
        <f t="shared" si="209"/>
        <v>0.91891891891891886</v>
      </c>
      <c r="K152" s="178">
        <f t="shared" si="213"/>
        <v>0.12971860129842852</v>
      </c>
      <c r="R152" s="1"/>
      <c r="S152" s="1"/>
      <c r="T152" s="1"/>
      <c r="U152" s="1"/>
      <c r="V152" s="1"/>
      <c r="W152" s="1"/>
      <c r="Y152" s="13">
        <f t="shared" si="204"/>
        <v>18</v>
      </c>
      <c r="Z152" s="164">
        <f t="shared" si="210"/>
        <v>0.38915580389528559</v>
      </c>
      <c r="AA152" s="164">
        <f t="shared" si="211"/>
        <v>1.7168638407144984E-2</v>
      </c>
      <c r="AB152" s="165">
        <f t="shared" si="212"/>
        <v>0.40632444230243059</v>
      </c>
      <c r="AC152" s="166">
        <f t="shared" si="214"/>
        <v>7.2792927714563271</v>
      </c>
    </row>
    <row r="153" spans="1:29" x14ac:dyDescent="0.3">
      <c r="A153" s="133">
        <f t="shared" si="200"/>
        <v>25</v>
      </c>
      <c r="B153" s="15">
        <f t="shared" si="205"/>
        <v>262</v>
      </c>
      <c r="C153" s="57">
        <f t="shared" si="206"/>
        <v>18</v>
      </c>
      <c r="D153" s="36">
        <v>21</v>
      </c>
      <c r="E153" s="11">
        <f t="shared" si="201"/>
        <v>32</v>
      </c>
      <c r="F153" s="75">
        <f t="shared" si="202"/>
        <v>2</v>
      </c>
      <c r="G153" s="134">
        <f t="shared" si="207"/>
        <v>5</v>
      </c>
      <c r="H153" s="65">
        <f t="shared" si="203"/>
        <v>25</v>
      </c>
      <c r="I153" s="12">
        <f t="shared" si="208"/>
        <v>6.25E-2</v>
      </c>
      <c r="J153" s="28">
        <f t="shared" si="209"/>
        <v>0.9375</v>
      </c>
      <c r="K153" s="173">
        <f t="shared" si="213"/>
        <v>0.12161118871727673</v>
      </c>
      <c r="R153" s="1"/>
      <c r="S153" s="1"/>
      <c r="T153" s="1"/>
      <c r="U153" s="1"/>
      <c r="V153" s="1"/>
      <c r="W153" s="1"/>
      <c r="Y153" s="13">
        <f t="shared" si="204"/>
        <v>21</v>
      </c>
      <c r="Z153" s="164">
        <f t="shared" si="210"/>
        <v>0.36483356615183021</v>
      </c>
      <c r="AA153" s="164">
        <f t="shared" si="211"/>
        <v>1.2161118871727682E-2</v>
      </c>
      <c r="AB153" s="165">
        <f t="shared" si="212"/>
        <v>0.37699468502355787</v>
      </c>
      <c r="AC153" s="166">
        <f t="shared" si="214"/>
        <v>7.6562874564798848</v>
      </c>
    </row>
    <row r="154" spans="1:29" x14ac:dyDescent="0.3">
      <c r="A154" s="133">
        <f t="shared" si="200"/>
        <v>35</v>
      </c>
      <c r="B154" s="15">
        <f t="shared" si="205"/>
        <v>263</v>
      </c>
      <c r="C154" s="57">
        <f t="shared" si="206"/>
        <v>21</v>
      </c>
      <c r="D154" s="36">
        <v>24</v>
      </c>
      <c r="E154" s="11">
        <f t="shared" si="201"/>
        <v>25</v>
      </c>
      <c r="F154" s="75">
        <f t="shared" si="202"/>
        <v>1</v>
      </c>
      <c r="G154" s="134">
        <f t="shared" si="207"/>
        <v>10</v>
      </c>
      <c r="H154" s="65">
        <f t="shared" si="203"/>
        <v>14</v>
      </c>
      <c r="I154" s="12">
        <f t="shared" si="208"/>
        <v>0.04</v>
      </c>
      <c r="J154" s="28">
        <f t="shared" si="209"/>
        <v>0.96</v>
      </c>
      <c r="K154" s="173">
        <f t="shared" si="213"/>
        <v>0.11674674116858566</v>
      </c>
      <c r="R154" s="1"/>
      <c r="S154" s="1"/>
      <c r="T154" s="1"/>
      <c r="U154" s="1"/>
      <c r="V154" s="1"/>
      <c r="W154" s="1"/>
      <c r="Y154" s="13">
        <f t="shared" si="204"/>
        <v>24</v>
      </c>
      <c r="Z154" s="164">
        <f t="shared" si="210"/>
        <v>0.35024022350575701</v>
      </c>
      <c r="AA154" s="164">
        <f t="shared" si="211"/>
        <v>7.296671323036609E-3</v>
      </c>
      <c r="AB154" s="165">
        <f t="shared" si="212"/>
        <v>0.35753689482879364</v>
      </c>
      <c r="AC154" s="166">
        <f t="shared" si="214"/>
        <v>8.0138243513086778</v>
      </c>
    </row>
    <row r="155" spans="1:29" x14ac:dyDescent="0.3">
      <c r="A155" s="133">
        <f t="shared" si="200"/>
        <v>45</v>
      </c>
      <c r="B155" s="15">
        <f t="shared" si="205"/>
        <v>263</v>
      </c>
      <c r="C155" s="57">
        <f t="shared" si="206"/>
        <v>24</v>
      </c>
      <c r="D155" s="36">
        <v>27</v>
      </c>
      <c r="E155" s="11">
        <f t="shared" si="201"/>
        <v>14</v>
      </c>
      <c r="F155" s="75">
        <f t="shared" si="202"/>
        <v>0</v>
      </c>
      <c r="G155" s="134">
        <f t="shared" si="207"/>
        <v>10</v>
      </c>
      <c r="H155" s="65">
        <f t="shared" si="203"/>
        <v>4</v>
      </c>
      <c r="I155" s="12">
        <f t="shared" si="208"/>
        <v>0</v>
      </c>
      <c r="J155" s="28">
        <f t="shared" si="209"/>
        <v>1</v>
      </c>
      <c r="K155" s="173">
        <f t="shared" si="213"/>
        <v>0.11674674116858566</v>
      </c>
      <c r="R155" s="1"/>
      <c r="S155" s="1"/>
      <c r="T155" s="1"/>
      <c r="U155" s="1"/>
      <c r="V155" s="1"/>
      <c r="W155" s="1"/>
      <c r="Y155" s="13">
        <f t="shared" si="204"/>
        <v>27</v>
      </c>
      <c r="Z155" s="164">
        <f t="shared" si="210"/>
        <v>0.35024022350575701</v>
      </c>
      <c r="AA155" s="164">
        <f t="shared" si="211"/>
        <v>0</v>
      </c>
      <c r="AB155" s="165">
        <f t="shared" si="212"/>
        <v>0.35024022350575701</v>
      </c>
      <c r="AC155" s="166">
        <f t="shared" si="214"/>
        <v>8.3640645748144351</v>
      </c>
    </row>
    <row r="156" spans="1:29" x14ac:dyDescent="0.3">
      <c r="A156" s="133">
        <f t="shared" si="200"/>
        <v>48</v>
      </c>
      <c r="B156" s="15">
        <f t="shared" si="205"/>
        <v>263</v>
      </c>
      <c r="C156" s="57">
        <f t="shared" si="206"/>
        <v>27</v>
      </c>
      <c r="D156" s="36">
        <v>30</v>
      </c>
      <c r="E156" s="11">
        <f t="shared" si="201"/>
        <v>4</v>
      </c>
      <c r="F156" s="75">
        <f t="shared" si="202"/>
        <v>0</v>
      </c>
      <c r="G156" s="134">
        <f t="shared" si="207"/>
        <v>3</v>
      </c>
      <c r="H156" s="76">
        <f>H92+H123</f>
        <v>1</v>
      </c>
      <c r="I156" s="12">
        <f t="shared" si="208"/>
        <v>0</v>
      </c>
      <c r="J156" s="28">
        <f t="shared" si="209"/>
        <v>1</v>
      </c>
      <c r="K156" s="173">
        <f t="shared" si="213"/>
        <v>0.11674674116858566</v>
      </c>
      <c r="R156" s="1"/>
      <c r="S156" s="1"/>
      <c r="T156" s="1"/>
      <c r="U156" s="1"/>
      <c r="V156" s="1"/>
      <c r="W156" s="1"/>
      <c r="Y156" s="13">
        <f t="shared" si="204"/>
        <v>30</v>
      </c>
      <c r="Z156" s="164">
        <f t="shared" si="210"/>
        <v>0.35024022350575701</v>
      </c>
      <c r="AA156" s="164">
        <f t="shared" si="211"/>
        <v>0</v>
      </c>
      <c r="AB156" s="165">
        <f t="shared" si="212"/>
        <v>0.35024022350575701</v>
      </c>
      <c r="AC156" s="166">
        <f t="shared" si="214"/>
        <v>8.7143047983201924</v>
      </c>
    </row>
    <row r="157" spans="1:29" x14ac:dyDescent="0.3">
      <c r="D157" s="15"/>
      <c r="E157" s="15"/>
      <c r="F157" s="16"/>
      <c r="G157" s="16"/>
      <c r="H157" s="15"/>
      <c r="I157" s="17"/>
      <c r="J157" s="18"/>
      <c r="K157" s="18"/>
      <c r="L157" s="18"/>
      <c r="M157" s="19"/>
      <c r="N157" s="19"/>
      <c r="O157" s="19"/>
      <c r="P157" s="19"/>
      <c r="Q157" s="18"/>
    </row>
    <row r="158" spans="1:29" ht="13.5" thickBot="1" x14ac:dyDescent="0.35">
      <c r="D158" s="20"/>
      <c r="E158" s="21" t="s">
        <v>3</v>
      </c>
      <c r="F158" s="37">
        <f>SUM(F147:F156)</f>
        <v>263</v>
      </c>
      <c r="G158" s="37">
        <f>SUM(G147:G156)</f>
        <v>48</v>
      </c>
      <c r="H158" s="37">
        <f>H156</f>
        <v>1</v>
      </c>
      <c r="I158" s="17"/>
      <c r="J158" s="18"/>
      <c r="K158" s="18"/>
      <c r="L158" s="18"/>
      <c r="M158" s="18"/>
      <c r="N158" s="18"/>
      <c r="O158" s="19"/>
      <c r="P158" s="19"/>
      <c r="Q158" s="18"/>
    </row>
    <row r="159" spans="1:29" ht="13.5" thickBot="1" x14ac:dyDescent="0.35">
      <c r="D159" s="20"/>
      <c r="F159" s="225">
        <f>F158/E146</f>
        <v>0.84294871794871795</v>
      </c>
      <c r="G159" s="225">
        <f>G158/E146</f>
        <v>0.15384615384615385</v>
      </c>
      <c r="H159" s="225">
        <f>H158/E146</f>
        <v>3.205128205128205E-3</v>
      </c>
      <c r="I159" s="17"/>
      <c r="J159" s="91" t="s">
        <v>53</v>
      </c>
      <c r="L159" s="17"/>
      <c r="M159" s="115">
        <f>S163</f>
        <v>5.3858385093167698</v>
      </c>
      <c r="N159" s="17" t="s">
        <v>50</v>
      </c>
      <c r="O159" s="17"/>
      <c r="P159" s="112">
        <f>S166</f>
        <v>147.84968944099379</v>
      </c>
      <c r="Q159" s="2" t="s">
        <v>49</v>
      </c>
      <c r="T159" s="97">
        <f>S166/E146</f>
        <v>0.47387720974677494</v>
      </c>
      <c r="U159" s="2" t="s">
        <v>48</v>
      </c>
    </row>
    <row r="160" spans="1:29" x14ac:dyDescent="0.3">
      <c r="D160" s="20"/>
      <c r="I160" s="17"/>
      <c r="J160" s="17"/>
      <c r="K160" s="17"/>
      <c r="L160" s="17"/>
      <c r="M160" s="17"/>
      <c r="N160" s="17"/>
      <c r="O160" s="17"/>
      <c r="P160" s="17"/>
      <c r="Q160" s="17"/>
      <c r="R160" s="17"/>
      <c r="S160" s="17"/>
      <c r="T160" s="17"/>
    </row>
    <row r="161" spans="1:24" ht="13.5" x14ac:dyDescent="0.35">
      <c r="A161" s="34"/>
      <c r="B161" s="34"/>
      <c r="C161" s="34"/>
      <c r="D161" s="88">
        <v>0</v>
      </c>
      <c r="E161" s="140" t="s">
        <v>45</v>
      </c>
      <c r="F161" s="223" t="s">
        <v>46</v>
      </c>
      <c r="G161" s="141" t="s">
        <v>61</v>
      </c>
      <c r="H161" s="90"/>
      <c r="I161" s="34"/>
      <c r="J161" s="34"/>
      <c r="K161" s="34"/>
      <c r="L161" s="116" t="s">
        <v>55</v>
      </c>
      <c r="M161" s="117"/>
      <c r="N161" s="117"/>
      <c r="O161" s="117"/>
      <c r="P161" s="117"/>
      <c r="Q161" s="117"/>
      <c r="R161" s="118"/>
      <c r="S161" s="118"/>
      <c r="T161" s="119"/>
      <c r="U161" s="70"/>
      <c r="V161" s="70"/>
      <c r="W161" s="70"/>
      <c r="X161" s="70"/>
    </row>
    <row r="162" spans="1:24" ht="13.5" thickBot="1" x14ac:dyDescent="0.35">
      <c r="A162" s="34"/>
      <c r="B162" s="34"/>
      <c r="C162" s="34"/>
      <c r="D162" s="36">
        <v>3</v>
      </c>
      <c r="E162" s="224">
        <f t="shared" ref="E162" si="215">AVERAGE(H146:H147)</f>
        <v>301.5</v>
      </c>
      <c r="F162" s="224">
        <f>E162*(D162-D161)</f>
        <v>904.5</v>
      </c>
      <c r="G162" s="98">
        <f>F162/E146</f>
        <v>2.8990384615384617</v>
      </c>
      <c r="H162" s="34"/>
      <c r="I162" s="34"/>
      <c r="J162" s="34"/>
      <c r="K162" s="34"/>
      <c r="L162" s="120"/>
      <c r="M162" s="121">
        <f>K147</f>
        <v>0.95833333333333337</v>
      </c>
      <c r="N162" s="121">
        <f>K148</f>
        <v>0.38201603665521194</v>
      </c>
      <c r="O162" s="122">
        <f>M162-N162</f>
        <v>0.57631729667812137</v>
      </c>
      <c r="P162" s="70"/>
      <c r="Q162" s="102">
        <f>D152-D151</f>
        <v>3</v>
      </c>
      <c r="R162" s="70"/>
      <c r="S162" s="109">
        <f>D147</f>
        <v>3</v>
      </c>
      <c r="T162" s="123"/>
      <c r="U162" s="70"/>
      <c r="V162" s="70"/>
      <c r="W162" s="70"/>
      <c r="X162" s="70"/>
    </row>
    <row r="163" spans="1:24" ht="13.5" thickBot="1" x14ac:dyDescent="0.35">
      <c r="A163" s="34"/>
      <c r="B163" s="34"/>
      <c r="C163" s="34"/>
      <c r="D163" s="36">
        <v>6</v>
      </c>
      <c r="E163" s="92">
        <f t="shared" ref="E163:E171" si="216">AVERAGE(H147:H148)</f>
        <v>201</v>
      </c>
      <c r="F163" s="224">
        <f t="shared" ref="F163:F171" si="217">E163*(D163-D162)</f>
        <v>603</v>
      </c>
      <c r="G163" s="98">
        <f>F163/E146</f>
        <v>1.9326923076923077</v>
      </c>
      <c r="H163" s="90"/>
      <c r="I163" s="34"/>
      <c r="J163" s="34"/>
      <c r="K163" s="34"/>
      <c r="L163" s="124"/>
      <c r="M163" s="125">
        <f>M162</f>
        <v>0.95833333333333337</v>
      </c>
      <c r="N163" s="126">
        <v>0.5</v>
      </c>
      <c r="O163" s="125">
        <f>M163-N163</f>
        <v>0.45833333333333337</v>
      </c>
      <c r="P163" s="70"/>
      <c r="Q163" s="107">
        <f>O163*Q162/O162</f>
        <v>2.3858385093167702</v>
      </c>
      <c r="R163" s="70"/>
      <c r="S163" s="110">
        <f>S162+Q163</f>
        <v>5.3858385093167698</v>
      </c>
      <c r="T163" s="127" t="s">
        <v>47</v>
      </c>
      <c r="W163" s="70"/>
      <c r="X163" s="70"/>
    </row>
    <row r="164" spans="1:24" x14ac:dyDescent="0.3">
      <c r="A164" s="34"/>
      <c r="B164" s="34"/>
      <c r="C164" s="34"/>
      <c r="D164" s="85">
        <v>9</v>
      </c>
      <c r="E164" s="92">
        <f t="shared" si="216"/>
        <v>84.5</v>
      </c>
      <c r="F164" s="224">
        <f t="shared" si="217"/>
        <v>253.5</v>
      </c>
      <c r="G164" s="98">
        <f>F164/E146</f>
        <v>0.8125</v>
      </c>
      <c r="H164" s="90"/>
      <c r="I164" s="34"/>
      <c r="J164" s="34"/>
      <c r="K164" s="34"/>
      <c r="L164" s="124"/>
      <c r="M164" s="101"/>
      <c r="N164" s="101"/>
      <c r="O164" s="101"/>
      <c r="P164" s="70"/>
      <c r="Q164" s="70"/>
      <c r="R164" s="70"/>
      <c r="S164" s="70"/>
      <c r="T164" s="123"/>
      <c r="W164" s="70"/>
      <c r="X164" s="70"/>
    </row>
    <row r="165" spans="1:24" ht="13.5" thickBot="1" x14ac:dyDescent="0.35">
      <c r="A165" s="34"/>
      <c r="B165" s="34"/>
      <c r="C165" s="34"/>
      <c r="D165" s="85">
        <v>12</v>
      </c>
      <c r="E165" s="92">
        <f t="shared" si="216"/>
        <v>52.5</v>
      </c>
      <c r="F165" s="224">
        <f t="shared" si="217"/>
        <v>157.5</v>
      </c>
      <c r="G165" s="98">
        <f>F165/E146</f>
        <v>0.50480769230769229</v>
      </c>
      <c r="H165" s="90"/>
      <c r="I165" s="34"/>
      <c r="J165" s="34"/>
      <c r="K165" s="34"/>
      <c r="L165" s="124"/>
      <c r="M165" s="128">
        <f>H147</f>
        <v>291</v>
      </c>
      <c r="N165" s="128">
        <f>H148</f>
        <v>111</v>
      </c>
      <c r="O165" s="129">
        <f>M165-N165</f>
        <v>180</v>
      </c>
      <c r="P165" s="70"/>
      <c r="Q165" s="102">
        <f>Q162</f>
        <v>3</v>
      </c>
      <c r="R165" s="70"/>
      <c r="S165" s="111">
        <f>M165</f>
        <v>291</v>
      </c>
      <c r="T165" s="123"/>
      <c r="W165" s="70"/>
      <c r="X165" s="70"/>
    </row>
    <row r="166" spans="1:24" ht="13.5" thickBot="1" x14ac:dyDescent="0.35">
      <c r="A166" s="34"/>
      <c r="B166" s="34"/>
      <c r="C166" s="34"/>
      <c r="D166" s="36">
        <v>15</v>
      </c>
      <c r="E166" s="92">
        <f t="shared" si="216"/>
        <v>42</v>
      </c>
      <c r="F166" s="224">
        <f t="shared" si="217"/>
        <v>126</v>
      </c>
      <c r="G166" s="98">
        <f>F166/E146</f>
        <v>0.40384615384615385</v>
      </c>
      <c r="H166" s="90"/>
      <c r="I166" s="34"/>
      <c r="J166" s="34"/>
      <c r="K166" s="34"/>
      <c r="L166" s="124"/>
      <c r="M166" s="101"/>
      <c r="N166" s="101"/>
      <c r="O166" s="129">
        <f>O165*Q166/Q165</f>
        <v>143.15031055900621</v>
      </c>
      <c r="P166" s="70"/>
      <c r="Q166" s="108">
        <f>Q163</f>
        <v>2.3858385093167702</v>
      </c>
      <c r="R166" s="70"/>
      <c r="S166" s="112">
        <f>S165-O166</f>
        <v>147.84968944099379</v>
      </c>
      <c r="T166" s="123"/>
      <c r="W166" s="70"/>
      <c r="X166" s="70"/>
    </row>
    <row r="167" spans="1:24" x14ac:dyDescent="0.3">
      <c r="A167" s="34"/>
      <c r="B167" s="34"/>
      <c r="C167" s="34"/>
      <c r="D167" s="36">
        <v>18</v>
      </c>
      <c r="E167" s="92">
        <f t="shared" si="216"/>
        <v>34.5</v>
      </c>
      <c r="F167" s="224">
        <f t="shared" si="217"/>
        <v>103.5</v>
      </c>
      <c r="G167" s="98">
        <f>F167/E146</f>
        <v>0.33173076923076922</v>
      </c>
      <c r="H167" s="90"/>
      <c r="I167" s="34"/>
      <c r="J167" s="34"/>
      <c r="K167" s="34"/>
      <c r="L167" s="130"/>
      <c r="M167" s="131"/>
      <c r="N167" s="131"/>
      <c r="O167" s="131"/>
      <c r="P167" s="131"/>
      <c r="Q167" s="131"/>
      <c r="R167" s="131"/>
      <c r="S167" s="131"/>
      <c r="T167" s="132"/>
      <c r="W167" s="70"/>
      <c r="X167" s="70"/>
    </row>
    <row r="168" spans="1:24" x14ac:dyDescent="0.3">
      <c r="A168" s="34"/>
      <c r="B168" s="34"/>
      <c r="C168" s="34"/>
      <c r="D168" s="36">
        <v>21</v>
      </c>
      <c r="E168" s="92">
        <f t="shared" si="216"/>
        <v>28.5</v>
      </c>
      <c r="F168" s="224">
        <f t="shared" si="217"/>
        <v>85.5</v>
      </c>
      <c r="G168" s="98">
        <f>F168/E146</f>
        <v>0.27403846153846156</v>
      </c>
      <c r="H168" s="90"/>
      <c r="I168" s="34"/>
      <c r="J168" s="34"/>
      <c r="K168" s="34"/>
      <c r="L168" s="90"/>
      <c r="M168" s="90"/>
      <c r="N168" s="90"/>
      <c r="W168" s="70"/>
      <c r="X168" s="70"/>
    </row>
    <row r="169" spans="1:24" x14ac:dyDescent="0.3">
      <c r="A169" s="34"/>
      <c r="B169" s="34"/>
      <c r="C169" s="34"/>
      <c r="D169" s="36">
        <v>24</v>
      </c>
      <c r="E169" s="92">
        <f t="shared" si="216"/>
        <v>19.5</v>
      </c>
      <c r="F169" s="224">
        <f t="shared" si="217"/>
        <v>58.5</v>
      </c>
      <c r="G169" s="98">
        <f>F169/E146</f>
        <v>0.1875</v>
      </c>
      <c r="H169" s="90"/>
      <c r="I169" s="34"/>
      <c r="J169" s="34"/>
      <c r="K169" s="34"/>
      <c r="L169" s="90"/>
      <c r="M169" s="90"/>
      <c r="N169" s="90"/>
      <c r="O169" s="90"/>
      <c r="P169" s="90"/>
      <c r="Q169" s="90"/>
      <c r="R169" s="70"/>
      <c r="S169" s="70"/>
      <c r="T169" s="70"/>
      <c r="U169" s="70"/>
      <c r="V169" s="70"/>
      <c r="W169" s="70"/>
      <c r="X169" s="70"/>
    </row>
    <row r="170" spans="1:24" x14ac:dyDescent="0.3">
      <c r="A170" s="34"/>
      <c r="B170" s="34"/>
      <c r="C170" s="34"/>
      <c r="D170" s="36">
        <v>27</v>
      </c>
      <c r="E170" s="92">
        <f t="shared" si="216"/>
        <v>9</v>
      </c>
      <c r="F170" s="224">
        <f t="shared" si="217"/>
        <v>27</v>
      </c>
      <c r="G170" s="98">
        <f>F170/E146</f>
        <v>8.6538461538461536E-2</v>
      </c>
      <c r="H170" s="90"/>
      <c r="I170" s="34"/>
      <c r="J170" s="34"/>
      <c r="K170" s="34"/>
      <c r="L170" s="90"/>
      <c r="M170" s="90"/>
      <c r="N170" s="90"/>
      <c r="O170" s="90"/>
      <c r="P170" s="90"/>
      <c r="Q170" s="90"/>
      <c r="R170" s="70"/>
      <c r="S170" s="70"/>
      <c r="T170" s="70"/>
      <c r="U170" s="70"/>
      <c r="V170" s="70"/>
      <c r="W170" s="70"/>
      <c r="X170" s="70"/>
    </row>
    <row r="171" spans="1:24" x14ac:dyDescent="0.3">
      <c r="A171" s="34"/>
      <c r="B171" s="34"/>
      <c r="C171" s="34"/>
      <c r="D171" s="36">
        <v>30</v>
      </c>
      <c r="E171" s="92">
        <f t="shared" si="216"/>
        <v>2.5</v>
      </c>
      <c r="F171" s="224">
        <f t="shared" si="217"/>
        <v>7.5</v>
      </c>
      <c r="G171" s="98">
        <f>F171/E146</f>
        <v>2.403846153846154E-2</v>
      </c>
      <c r="H171" s="90"/>
      <c r="I171" s="34"/>
      <c r="J171" s="34"/>
      <c r="K171" s="34"/>
      <c r="L171" s="90"/>
      <c r="M171" s="90"/>
      <c r="N171" s="90"/>
      <c r="O171" s="90"/>
      <c r="P171" s="90"/>
      <c r="Q171" s="90"/>
      <c r="R171" s="70"/>
      <c r="S171" s="70"/>
      <c r="T171" s="70"/>
      <c r="U171" s="70"/>
      <c r="V171" s="70"/>
      <c r="W171" s="70"/>
      <c r="X171" s="70"/>
    </row>
    <row r="172" spans="1:24" x14ac:dyDescent="0.3">
      <c r="A172" s="34"/>
      <c r="B172" s="34"/>
      <c r="C172" s="34"/>
      <c r="D172" s="88"/>
      <c r="E172" s="34"/>
      <c r="F172" s="93">
        <f>SUM(F162:F171)</f>
        <v>2326.5</v>
      </c>
      <c r="G172" s="94">
        <f>SUM(G162:G171)</f>
        <v>7.4567307692307701</v>
      </c>
      <c r="H172" s="90" t="s">
        <v>60</v>
      </c>
      <c r="I172" s="34"/>
      <c r="J172" s="34"/>
      <c r="K172" s="34"/>
      <c r="L172" s="90"/>
      <c r="M172" s="90"/>
      <c r="N172" s="90"/>
      <c r="O172" s="90"/>
      <c r="P172" s="90"/>
      <c r="Q172" s="90"/>
      <c r="R172" s="70"/>
      <c r="S172" s="70"/>
      <c r="T172" s="70"/>
      <c r="U172" s="70"/>
      <c r="V172" s="70"/>
      <c r="W172" s="70"/>
      <c r="X172" s="70"/>
    </row>
  </sheetData>
  <mergeCells count="11">
    <mergeCell ref="E45:F45"/>
    <mergeCell ref="H45:I45"/>
    <mergeCell ref="K45:L45"/>
    <mergeCell ref="C2:N2"/>
    <mergeCell ref="C3:N3"/>
    <mergeCell ref="C4:N4"/>
    <mergeCell ref="C5:N5"/>
    <mergeCell ref="P44:Q44"/>
    <mergeCell ref="E44:G44"/>
    <mergeCell ref="H44:J44"/>
    <mergeCell ref="K44:M44"/>
  </mergeCells>
  <pageMargins left="0.7" right="0.7" top="0.75" bottom="0.75" header="0.3" footer="0.3"/>
  <pageSetup paperSize="9" orientation="portrait" r:id="rId1"/>
  <ignoredErrors>
    <ignoredError sqref="O37:AP39 AR21:AT22 Z123:AC123 I123:K123 I38:K38"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fs-4, Resp B vs C</vt:lpstr>
      <vt:lpstr>fs-5, Resp A vs C</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2010-10-30T06:49:05Z</cp:lastPrinted>
  <dcterms:created xsi:type="dcterms:W3CDTF">2009-06-05T06:22:51Z</dcterms:created>
  <dcterms:modified xsi:type="dcterms:W3CDTF">2022-08-12T18:21:37Z</dcterms:modified>
</cp:coreProperties>
</file>