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Users\galoa\Desktop\20220517-VÑ PRODIGE 23, CaRect-av\"/>
    </mc:Choice>
  </mc:AlternateContent>
  <xr:revisionPtr revIDLastSave="0" documentId="13_ncr:1_{21E4B6D2-32B6-4457-8F96-A1AE63D9826B}" xr6:coauthVersionLast="36" xr6:coauthVersionMax="36" xr10:uidLastSave="{00000000-0000-0000-0000-000000000000}"/>
  <bookViews>
    <workbookView xWindow="-110" yWindow="-110" windowWidth="19420" windowHeight="10420" tabRatio="687" xr2:uid="{00000000-000D-0000-FFFF-FFFF00000000}"/>
  </bookViews>
  <sheets>
    <sheet name="fs-1, SG Prodige23" sheetId="43" r:id="rId1"/>
    <sheet name="fs-2, SLP Prodige23" sheetId="42" r:id="rId2"/>
    <sheet name="fs-3, SLm Prodige23" sheetId="41" r:id="rId3"/>
  </sheets>
  <calcPr calcId="191029"/>
</workbook>
</file>

<file path=xl/calcChain.xml><?xml version="1.0" encoding="utf-8"?>
<calcChain xmlns="http://schemas.openxmlformats.org/spreadsheetml/2006/main">
  <c r="AJ112" i="42" l="1"/>
  <c r="AI112" i="42"/>
  <c r="AK112" i="42" s="1"/>
  <c r="AJ92" i="42"/>
  <c r="AI92" i="42"/>
  <c r="AO109" i="42"/>
  <c r="AO108" i="42"/>
  <c r="AO89" i="42"/>
  <c r="AO88" i="42"/>
  <c r="AI91" i="42"/>
  <c r="AK91" i="42" s="1"/>
  <c r="AO90" i="42"/>
  <c r="AL90" i="42"/>
  <c r="AL92" i="42" s="1"/>
  <c r="AJ90" i="42"/>
  <c r="AI90" i="42"/>
  <c r="AK90" i="42" s="1"/>
  <c r="AK88" i="42"/>
  <c r="AI87" i="42"/>
  <c r="AK87" i="42" s="1"/>
  <c r="AL87" i="42" s="1"/>
  <c r="AL86" i="42"/>
  <c r="AL88" i="42" s="1"/>
  <c r="AK86" i="42"/>
  <c r="AI111" i="42"/>
  <c r="AK111" i="42" s="1"/>
  <c r="AL111" i="42" s="1"/>
  <c r="AL113" i="42" s="1"/>
  <c r="AO110" i="42"/>
  <c r="AL110" i="42"/>
  <c r="AL112" i="42" s="1"/>
  <c r="AJ110" i="42"/>
  <c r="AK110" i="42" s="1"/>
  <c r="AI110" i="42"/>
  <c r="AL108" i="42"/>
  <c r="AK108" i="42"/>
  <c r="AI107" i="42"/>
  <c r="AK107" i="42" s="1"/>
  <c r="AL107" i="42" s="1"/>
  <c r="AL106" i="42"/>
  <c r="AK106" i="42"/>
  <c r="AR87" i="42" l="1"/>
  <c r="AL89" i="42"/>
  <c r="AK89" i="42" s="1"/>
  <c r="AO87" i="42"/>
  <c r="AL91" i="42"/>
  <c r="AL93" i="42" s="1"/>
  <c r="AK92" i="42"/>
  <c r="AR108" i="42"/>
  <c r="AR107" i="42"/>
  <c r="AR88" i="42"/>
  <c r="AL109" i="42"/>
  <c r="AK109" i="42" s="1"/>
  <c r="AO107" i="42"/>
  <c r="AO111" i="42"/>
  <c r="AS106" i="42" s="1"/>
  <c r="AK113" i="42"/>
  <c r="AO112" i="42" s="1"/>
  <c r="AO113" i="42" s="1"/>
  <c r="W96" i="41"/>
  <c r="W95" i="41"/>
  <c r="W94" i="41"/>
  <c r="W93" i="41"/>
  <c r="W92" i="41"/>
  <c r="W91" i="41"/>
  <c r="W90" i="41"/>
  <c r="W89" i="41"/>
  <c r="W88" i="41"/>
  <c r="W87" i="41"/>
  <c r="W88" i="42"/>
  <c r="W89" i="42"/>
  <c r="W90" i="42"/>
  <c r="W91" i="42"/>
  <c r="W92" i="42"/>
  <c r="W93" i="42"/>
  <c r="W94" i="42"/>
  <c r="W95" i="42"/>
  <c r="W96" i="42"/>
  <c r="W87" i="42"/>
  <c r="AK93" i="42" l="1"/>
  <c r="AO92" i="42" s="1"/>
  <c r="AO91" i="42"/>
  <c r="AS108" i="42"/>
  <c r="AS107" i="42"/>
  <c r="AS86" i="42"/>
  <c r="AV86" i="42" s="1"/>
  <c r="AJ112" i="41"/>
  <c r="AI112" i="41"/>
  <c r="AK112" i="41" s="1"/>
  <c r="AO110" i="41"/>
  <c r="AJ110" i="41"/>
  <c r="AI110" i="41"/>
  <c r="AI111" i="41" s="1"/>
  <c r="AK111" i="41" s="1"/>
  <c r="AJ92" i="41"/>
  <c r="AI92" i="41"/>
  <c r="AO90" i="41"/>
  <c r="AJ90" i="41"/>
  <c r="AI90" i="41"/>
  <c r="AL110" i="41"/>
  <c r="AL112" i="41" s="1"/>
  <c r="AO109" i="41"/>
  <c r="AR108" i="41" s="1"/>
  <c r="AO108" i="41"/>
  <c r="AK108" i="41"/>
  <c r="AR107" i="41"/>
  <c r="AI107" i="41"/>
  <c r="AK107" i="41" s="1"/>
  <c r="AL107" i="41" s="1"/>
  <c r="AL106" i="41"/>
  <c r="AL108" i="41" s="1"/>
  <c r="AK106" i="41"/>
  <c r="AK92" i="41"/>
  <c r="AI91" i="41"/>
  <c r="AK91" i="41" s="1"/>
  <c r="AL90" i="41"/>
  <c r="AL92" i="41" s="1"/>
  <c r="AK90" i="41"/>
  <c r="AO88" i="41"/>
  <c r="AO89" i="41" s="1"/>
  <c r="AR88" i="41" s="1"/>
  <c r="AL88" i="41"/>
  <c r="AK88" i="41"/>
  <c r="AR87" i="41"/>
  <c r="AI87" i="41"/>
  <c r="AK87" i="41" s="1"/>
  <c r="AL87" i="41" s="1"/>
  <c r="AL86" i="41"/>
  <c r="AK86" i="41"/>
  <c r="G116" i="41"/>
  <c r="F116" i="41"/>
  <c r="I116" i="41" s="1"/>
  <c r="J116" i="41" s="1"/>
  <c r="E116" i="41"/>
  <c r="C116" i="41"/>
  <c r="G115" i="41"/>
  <c r="E115" i="41"/>
  <c r="F115" i="41" s="1"/>
  <c r="I115" i="41" s="1"/>
  <c r="J115" i="41" s="1"/>
  <c r="C115" i="41"/>
  <c r="G114" i="41"/>
  <c r="F114" i="41"/>
  <c r="I114" i="41" s="1"/>
  <c r="J114" i="41" s="1"/>
  <c r="E114" i="41"/>
  <c r="C114" i="41"/>
  <c r="G113" i="41"/>
  <c r="E113" i="41"/>
  <c r="F113" i="41" s="1"/>
  <c r="I113" i="41" s="1"/>
  <c r="J113" i="41" s="1"/>
  <c r="C113" i="41"/>
  <c r="G112" i="41"/>
  <c r="F112" i="41"/>
  <c r="I112" i="41" s="1"/>
  <c r="J112" i="41" s="1"/>
  <c r="E112" i="41"/>
  <c r="C112" i="41"/>
  <c r="G111" i="41"/>
  <c r="E111" i="41"/>
  <c r="F111" i="41" s="1"/>
  <c r="I111" i="41" s="1"/>
  <c r="J111" i="41" s="1"/>
  <c r="C111" i="41"/>
  <c r="G110" i="41"/>
  <c r="F110" i="41"/>
  <c r="I110" i="41" s="1"/>
  <c r="J110" i="41" s="1"/>
  <c r="E110" i="41"/>
  <c r="C110" i="41"/>
  <c r="G109" i="41"/>
  <c r="E109" i="41"/>
  <c r="F109" i="41" s="1"/>
  <c r="I109" i="41" s="1"/>
  <c r="J109" i="41" s="1"/>
  <c r="C109" i="41"/>
  <c r="G108" i="41"/>
  <c r="F108" i="41"/>
  <c r="I108" i="41" s="1"/>
  <c r="J108" i="41" s="1"/>
  <c r="E108" i="41"/>
  <c r="C108" i="41"/>
  <c r="G107" i="41"/>
  <c r="E107" i="41"/>
  <c r="F107" i="41" s="1"/>
  <c r="C107" i="41"/>
  <c r="I106" i="41"/>
  <c r="J106" i="41" s="1"/>
  <c r="K106" i="41" s="1"/>
  <c r="E106" i="41"/>
  <c r="G96" i="41"/>
  <c r="E96" i="41"/>
  <c r="F96" i="41" s="1"/>
  <c r="I96" i="41" s="1"/>
  <c r="J96" i="41" s="1"/>
  <c r="C96" i="41"/>
  <c r="G95" i="41"/>
  <c r="E95" i="41"/>
  <c r="F95" i="41" s="1"/>
  <c r="I95" i="41" s="1"/>
  <c r="J95" i="41" s="1"/>
  <c r="C95" i="41"/>
  <c r="G94" i="41"/>
  <c r="E94" i="41"/>
  <c r="F94" i="41" s="1"/>
  <c r="I94" i="41" s="1"/>
  <c r="J94" i="41" s="1"/>
  <c r="C94" i="41"/>
  <c r="G93" i="41"/>
  <c r="E93" i="41"/>
  <c r="F93" i="41" s="1"/>
  <c r="I93" i="41" s="1"/>
  <c r="J93" i="41" s="1"/>
  <c r="C93" i="41"/>
  <c r="G92" i="41"/>
  <c r="E92" i="41"/>
  <c r="F92" i="41" s="1"/>
  <c r="I92" i="41" s="1"/>
  <c r="J92" i="41" s="1"/>
  <c r="C92" i="41"/>
  <c r="G91" i="41"/>
  <c r="E91" i="41"/>
  <c r="F91" i="41" s="1"/>
  <c r="I91" i="41" s="1"/>
  <c r="J91" i="41" s="1"/>
  <c r="C91" i="41"/>
  <c r="G90" i="41"/>
  <c r="E90" i="41"/>
  <c r="F90" i="41" s="1"/>
  <c r="I90" i="41" s="1"/>
  <c r="J90" i="41" s="1"/>
  <c r="C90" i="41"/>
  <c r="G89" i="41"/>
  <c r="E89" i="41"/>
  <c r="F89" i="41" s="1"/>
  <c r="I89" i="41" s="1"/>
  <c r="J89" i="41" s="1"/>
  <c r="C89" i="41"/>
  <c r="G88" i="41"/>
  <c r="E88" i="41"/>
  <c r="F88" i="41" s="1"/>
  <c r="I88" i="41" s="1"/>
  <c r="J88" i="41" s="1"/>
  <c r="C88" i="41"/>
  <c r="G87" i="41"/>
  <c r="E87" i="41"/>
  <c r="F87" i="41" s="1"/>
  <c r="C87" i="41"/>
  <c r="E86" i="41"/>
  <c r="I86" i="41" s="1"/>
  <c r="J86" i="41" s="1"/>
  <c r="K86" i="41" s="1"/>
  <c r="K44" i="41"/>
  <c r="K27" i="41"/>
  <c r="P116" i="41"/>
  <c r="O116" i="41"/>
  <c r="P115" i="41"/>
  <c r="O115" i="41"/>
  <c r="P114" i="41"/>
  <c r="R115" i="41" s="1"/>
  <c r="O114" i="41"/>
  <c r="P113" i="41"/>
  <c r="R114" i="41" s="1"/>
  <c r="O113" i="41"/>
  <c r="P112" i="41"/>
  <c r="O112" i="41"/>
  <c r="P111" i="41"/>
  <c r="O111" i="41"/>
  <c r="P110" i="41"/>
  <c r="O110" i="41"/>
  <c r="R109" i="41"/>
  <c r="P109" i="41"/>
  <c r="O109" i="41"/>
  <c r="P108" i="41"/>
  <c r="O108" i="41"/>
  <c r="P107" i="41"/>
  <c r="O107" i="41"/>
  <c r="P106" i="41"/>
  <c r="R107" i="41" s="1"/>
  <c r="S107" i="41" s="1"/>
  <c r="U96" i="41"/>
  <c r="P96" i="41"/>
  <c r="O96" i="41"/>
  <c r="U95" i="41"/>
  <c r="P95" i="41"/>
  <c r="O95" i="41"/>
  <c r="U94" i="41"/>
  <c r="P94" i="41"/>
  <c r="R95" i="41" s="1"/>
  <c r="O94" i="41"/>
  <c r="U93" i="41"/>
  <c r="P93" i="41"/>
  <c r="O93" i="41"/>
  <c r="U92" i="41"/>
  <c r="P92" i="41"/>
  <c r="R93" i="41" s="1"/>
  <c r="O92" i="41"/>
  <c r="U91" i="41"/>
  <c r="P91" i="41"/>
  <c r="R92" i="41" s="1"/>
  <c r="O91" i="41"/>
  <c r="U90" i="41"/>
  <c r="P90" i="41"/>
  <c r="O90" i="41"/>
  <c r="U89" i="41"/>
  <c r="P89" i="41"/>
  <c r="O89" i="41"/>
  <c r="U88" i="41"/>
  <c r="P88" i="41"/>
  <c r="O88" i="41"/>
  <c r="U87" i="41"/>
  <c r="P87" i="41"/>
  <c r="R88" i="41" s="1"/>
  <c r="O87" i="41"/>
  <c r="P86" i="41"/>
  <c r="R87" i="41" s="1"/>
  <c r="S87" i="41" s="1"/>
  <c r="G42" i="41"/>
  <c r="E42" i="41"/>
  <c r="F42" i="41" s="1"/>
  <c r="I42" i="41" s="1"/>
  <c r="J42" i="41" s="1"/>
  <c r="C42" i="41"/>
  <c r="G41" i="41"/>
  <c r="E41" i="41"/>
  <c r="F41" i="41" s="1"/>
  <c r="I41" i="41" s="1"/>
  <c r="J41" i="41" s="1"/>
  <c r="C41" i="41"/>
  <c r="G40" i="41"/>
  <c r="E40" i="41"/>
  <c r="C40" i="41"/>
  <c r="G39" i="41"/>
  <c r="E39" i="41"/>
  <c r="F39" i="41" s="1"/>
  <c r="I39" i="41" s="1"/>
  <c r="J39" i="41" s="1"/>
  <c r="C39" i="41"/>
  <c r="G38" i="41"/>
  <c r="E38" i="41"/>
  <c r="C38" i="41"/>
  <c r="G37" i="41"/>
  <c r="E37" i="41"/>
  <c r="C37" i="41"/>
  <c r="G36" i="41"/>
  <c r="E36" i="41"/>
  <c r="F36" i="41" s="1"/>
  <c r="I36" i="41" s="1"/>
  <c r="J36" i="41" s="1"/>
  <c r="C36" i="41"/>
  <c r="G35" i="41"/>
  <c r="E35" i="41"/>
  <c r="F35" i="41" s="1"/>
  <c r="I35" i="41" s="1"/>
  <c r="J35" i="41" s="1"/>
  <c r="C35" i="41"/>
  <c r="G34" i="41"/>
  <c r="E34" i="41"/>
  <c r="F34" i="41" s="1"/>
  <c r="I34" i="41" s="1"/>
  <c r="J34" i="41" s="1"/>
  <c r="C34" i="41"/>
  <c r="G33" i="41"/>
  <c r="E33" i="41"/>
  <c r="F33" i="41" s="1"/>
  <c r="C33" i="41"/>
  <c r="E32" i="41"/>
  <c r="I32" i="41" s="1"/>
  <c r="J32" i="41" s="1"/>
  <c r="K32" i="41" s="1"/>
  <c r="G25" i="41"/>
  <c r="E25" i="41"/>
  <c r="C25" i="41"/>
  <c r="G24" i="41"/>
  <c r="E24" i="41"/>
  <c r="F24" i="41" s="1"/>
  <c r="I24" i="41" s="1"/>
  <c r="J24" i="41" s="1"/>
  <c r="C24" i="41"/>
  <c r="G23" i="41"/>
  <c r="E23" i="41"/>
  <c r="C23" i="41"/>
  <c r="G22" i="41"/>
  <c r="E22" i="41"/>
  <c r="C22" i="41"/>
  <c r="G21" i="41"/>
  <c r="E21" i="41"/>
  <c r="F21" i="41" s="1"/>
  <c r="I21" i="41" s="1"/>
  <c r="J21" i="41" s="1"/>
  <c r="C21" i="41"/>
  <c r="G20" i="41"/>
  <c r="E20" i="41"/>
  <c r="F20" i="41" s="1"/>
  <c r="I20" i="41" s="1"/>
  <c r="J20" i="41" s="1"/>
  <c r="C20" i="41"/>
  <c r="G19" i="41"/>
  <c r="E19" i="41"/>
  <c r="C19" i="41"/>
  <c r="G18" i="41"/>
  <c r="E18" i="41"/>
  <c r="C18" i="41"/>
  <c r="G17" i="41"/>
  <c r="E17" i="41"/>
  <c r="F17" i="41" s="1"/>
  <c r="I17" i="41" s="1"/>
  <c r="J17" i="41" s="1"/>
  <c r="C17" i="41"/>
  <c r="G16" i="41"/>
  <c r="E16" i="41"/>
  <c r="F16" i="41" s="1"/>
  <c r="C16" i="41"/>
  <c r="E15" i="41"/>
  <c r="I15" i="41" s="1"/>
  <c r="J15" i="41" s="1"/>
  <c r="K15" i="41" s="1"/>
  <c r="B60" i="42"/>
  <c r="M60" i="42"/>
  <c r="P60" i="42"/>
  <c r="B61" i="42"/>
  <c r="M61" i="42"/>
  <c r="P61" i="42"/>
  <c r="B59" i="42"/>
  <c r="M59" i="42"/>
  <c r="P59" i="42"/>
  <c r="B58" i="42"/>
  <c r="M58" i="42"/>
  <c r="P58" i="42"/>
  <c r="G116" i="42"/>
  <c r="E116" i="42"/>
  <c r="C116" i="42"/>
  <c r="G115" i="42"/>
  <c r="E115" i="42"/>
  <c r="F115" i="42" s="1"/>
  <c r="I115" i="42" s="1"/>
  <c r="J115" i="42" s="1"/>
  <c r="C115" i="42"/>
  <c r="G114" i="42"/>
  <c r="E114" i="42"/>
  <c r="C114" i="42"/>
  <c r="G113" i="42"/>
  <c r="E113" i="42"/>
  <c r="F113" i="42" s="1"/>
  <c r="I113" i="42" s="1"/>
  <c r="J113" i="42" s="1"/>
  <c r="C113" i="42"/>
  <c r="G112" i="42"/>
  <c r="E112" i="42"/>
  <c r="C112" i="42"/>
  <c r="G111" i="42"/>
  <c r="E111" i="42"/>
  <c r="C111" i="42"/>
  <c r="G110" i="42"/>
  <c r="E110" i="42"/>
  <c r="C110" i="42"/>
  <c r="G109" i="42"/>
  <c r="E109" i="42"/>
  <c r="C109" i="42"/>
  <c r="G108" i="42"/>
  <c r="E108" i="42"/>
  <c r="C108" i="42"/>
  <c r="G107" i="42"/>
  <c r="E107" i="42"/>
  <c r="F107" i="42" s="1"/>
  <c r="I107" i="42" s="1"/>
  <c r="J107" i="42" s="1"/>
  <c r="C107" i="42"/>
  <c r="E106" i="42"/>
  <c r="I106" i="42" s="1"/>
  <c r="J106" i="42" s="1"/>
  <c r="K106" i="42" s="1"/>
  <c r="G96" i="42"/>
  <c r="E96" i="42"/>
  <c r="C96" i="42"/>
  <c r="G95" i="42"/>
  <c r="E95" i="42"/>
  <c r="C95" i="42"/>
  <c r="G94" i="42"/>
  <c r="E94" i="42"/>
  <c r="C94" i="42"/>
  <c r="G93" i="42"/>
  <c r="E93" i="42"/>
  <c r="C93" i="42"/>
  <c r="G92" i="42"/>
  <c r="E92" i="42"/>
  <c r="C92" i="42"/>
  <c r="G91" i="42"/>
  <c r="E91" i="42"/>
  <c r="C91" i="42"/>
  <c r="G90" i="42"/>
  <c r="E90" i="42"/>
  <c r="C90" i="42"/>
  <c r="G89" i="42"/>
  <c r="E89" i="42"/>
  <c r="F89" i="42" s="1"/>
  <c r="I89" i="42" s="1"/>
  <c r="J89" i="42" s="1"/>
  <c r="C89" i="42"/>
  <c r="G88" i="42"/>
  <c r="E88" i="42"/>
  <c r="C88" i="42"/>
  <c r="G87" i="42"/>
  <c r="E87" i="42"/>
  <c r="C87" i="42"/>
  <c r="E86" i="42"/>
  <c r="I86" i="42" s="1"/>
  <c r="J86" i="42" s="1"/>
  <c r="K86" i="42" s="1"/>
  <c r="P116" i="42"/>
  <c r="O116" i="42"/>
  <c r="P115" i="42"/>
  <c r="O115" i="42"/>
  <c r="P114" i="42"/>
  <c r="O114" i="42"/>
  <c r="P113" i="42"/>
  <c r="O113" i="42"/>
  <c r="P112" i="42"/>
  <c r="R113" i="42" s="1"/>
  <c r="O112" i="42"/>
  <c r="P111" i="42"/>
  <c r="O111" i="42"/>
  <c r="P110" i="42"/>
  <c r="O110" i="42"/>
  <c r="P109" i="42"/>
  <c r="O109" i="42"/>
  <c r="P108" i="42"/>
  <c r="O108" i="42"/>
  <c r="P107" i="42"/>
  <c r="O107" i="42"/>
  <c r="P106" i="42"/>
  <c r="U96" i="42"/>
  <c r="P96" i="42"/>
  <c r="O96" i="42"/>
  <c r="U95" i="42"/>
  <c r="P95" i="42"/>
  <c r="O95" i="42"/>
  <c r="U94" i="42"/>
  <c r="P94" i="42"/>
  <c r="O94" i="42"/>
  <c r="U93" i="42"/>
  <c r="P93" i="42"/>
  <c r="O93" i="42"/>
  <c r="U92" i="42"/>
  <c r="P92" i="42"/>
  <c r="O92" i="42"/>
  <c r="U91" i="42"/>
  <c r="P91" i="42"/>
  <c r="O91" i="42"/>
  <c r="U90" i="42"/>
  <c r="P90" i="42"/>
  <c r="O90" i="42"/>
  <c r="U89" i="42"/>
  <c r="P89" i="42"/>
  <c r="O89" i="42"/>
  <c r="U88" i="42"/>
  <c r="P88" i="42"/>
  <c r="R89" i="42" s="1"/>
  <c r="O88" i="42"/>
  <c r="U87" i="42"/>
  <c r="P87" i="42"/>
  <c r="O87" i="42"/>
  <c r="P86" i="42"/>
  <c r="AJ112" i="43"/>
  <c r="AI112" i="43"/>
  <c r="AO110" i="43"/>
  <c r="AJ110" i="43"/>
  <c r="AI110" i="43"/>
  <c r="AO108" i="43"/>
  <c r="AO109" i="43" s="1"/>
  <c r="AK108" i="43"/>
  <c r="AI107" i="43"/>
  <c r="AK107" i="43" s="1"/>
  <c r="AL107" i="43" s="1"/>
  <c r="AL106" i="43"/>
  <c r="AL108" i="43" s="1"/>
  <c r="AK106" i="43"/>
  <c r="AO88" i="43"/>
  <c r="AO93" i="42" l="1"/>
  <c r="AS88" i="42" s="1"/>
  <c r="AS87" i="42"/>
  <c r="AL91" i="41"/>
  <c r="AL93" i="41" s="1"/>
  <c r="AK93" i="41" s="1"/>
  <c r="AO92" i="41" s="1"/>
  <c r="AK110" i="41"/>
  <c r="AL111" i="41" s="1"/>
  <c r="AL109" i="41"/>
  <c r="AK109" i="41" s="1"/>
  <c r="AO107" i="41"/>
  <c r="AL89" i="41"/>
  <c r="AK89" i="41" s="1"/>
  <c r="AO87" i="41"/>
  <c r="I107" i="41"/>
  <c r="J107" i="41" s="1"/>
  <c r="K107" i="41" s="1"/>
  <c r="K108" i="41" s="1"/>
  <c r="K109" i="41" s="1"/>
  <c r="K110" i="41" s="1"/>
  <c r="K111" i="41" s="1"/>
  <c r="K112" i="41" s="1"/>
  <c r="K113" i="41" s="1"/>
  <c r="K114" i="41" s="1"/>
  <c r="K115" i="41" s="1"/>
  <c r="K116" i="41" s="1"/>
  <c r="B107" i="41"/>
  <c r="B108" i="41" s="1"/>
  <c r="B109" i="41" s="1"/>
  <c r="B110" i="41" s="1"/>
  <c r="B111" i="41" s="1"/>
  <c r="B112" i="41" s="1"/>
  <c r="B113" i="41" s="1"/>
  <c r="B114" i="41" s="1"/>
  <c r="B115" i="41" s="1"/>
  <c r="B116" i="41" s="1"/>
  <c r="R113" i="41"/>
  <c r="R108" i="41"/>
  <c r="S108" i="41" s="1"/>
  <c r="S109" i="41" s="1"/>
  <c r="S110" i="41" s="1"/>
  <c r="R116" i="41"/>
  <c r="R110" i="41"/>
  <c r="R112" i="41"/>
  <c r="B87" i="41"/>
  <c r="B88" i="41" s="1"/>
  <c r="B89" i="41" s="1"/>
  <c r="B90" i="41" s="1"/>
  <c r="B91" i="41" s="1"/>
  <c r="B92" i="41" s="1"/>
  <c r="B93" i="41" s="1"/>
  <c r="B94" i="41" s="1"/>
  <c r="B95" i="41" s="1"/>
  <c r="B96" i="41" s="1"/>
  <c r="I87" i="41"/>
  <c r="J87" i="41" s="1"/>
  <c r="K87" i="41" s="1"/>
  <c r="K88" i="41" s="1"/>
  <c r="K89" i="41" s="1"/>
  <c r="K90" i="41" s="1"/>
  <c r="K91" i="41" s="1"/>
  <c r="K92" i="41" s="1"/>
  <c r="K93" i="41" s="1"/>
  <c r="K94" i="41" s="1"/>
  <c r="K95" i="41" s="1"/>
  <c r="K96" i="41" s="1"/>
  <c r="R89" i="41"/>
  <c r="R90" i="41"/>
  <c r="R96" i="41"/>
  <c r="F37" i="41"/>
  <c r="I37" i="41" s="1"/>
  <c r="J37" i="41" s="1"/>
  <c r="F38" i="41"/>
  <c r="I38" i="41" s="1"/>
  <c r="J38" i="41" s="1"/>
  <c r="F40" i="41"/>
  <c r="I40" i="41" s="1"/>
  <c r="J40" i="41" s="1"/>
  <c r="F25" i="41"/>
  <c r="I25" i="41" s="1"/>
  <c r="J25" i="41" s="1"/>
  <c r="F22" i="41"/>
  <c r="I22" i="41" s="1"/>
  <c r="J22" i="41" s="1"/>
  <c r="F23" i="41"/>
  <c r="I23" i="41" s="1"/>
  <c r="J23" i="41" s="1"/>
  <c r="F18" i="41"/>
  <c r="I18" i="41" s="1"/>
  <c r="J18" i="41" s="1"/>
  <c r="F19" i="41"/>
  <c r="I19" i="41" s="1"/>
  <c r="J19" i="41" s="1"/>
  <c r="R111" i="41"/>
  <c r="S88" i="41"/>
  <c r="R94" i="41"/>
  <c r="R91" i="41"/>
  <c r="B33" i="41"/>
  <c r="B34" i="41" s="1"/>
  <c r="B35" i="41" s="1"/>
  <c r="B36" i="41" s="1"/>
  <c r="B37" i="41" s="1"/>
  <c r="B38" i="41" s="1"/>
  <c r="B39" i="41" s="1"/>
  <c r="B40" i="41" s="1"/>
  <c r="B41" i="41" s="1"/>
  <c r="B42" i="41" s="1"/>
  <c r="I33" i="41"/>
  <c r="J33" i="41" s="1"/>
  <c r="K33" i="41" s="1"/>
  <c r="K34" i="41" s="1"/>
  <c r="K35" i="41" s="1"/>
  <c r="K36" i="41" s="1"/>
  <c r="K37" i="41" s="1"/>
  <c r="K38" i="41" s="1"/>
  <c r="K39" i="41" s="1"/>
  <c r="K40" i="41" s="1"/>
  <c r="K41" i="41" s="1"/>
  <c r="K42" i="41" s="1"/>
  <c r="I16" i="41"/>
  <c r="J16" i="41" s="1"/>
  <c r="K16" i="41" s="1"/>
  <c r="K17" i="41" s="1"/>
  <c r="K18" i="41" s="1"/>
  <c r="K19" i="41" s="1"/>
  <c r="K20" i="41" s="1"/>
  <c r="K21" i="41" s="1"/>
  <c r="K22" i="41" s="1"/>
  <c r="K23" i="41" s="1"/>
  <c r="K24" i="41" s="1"/>
  <c r="K25" i="41" s="1"/>
  <c r="B16" i="41"/>
  <c r="B17" i="41" s="1"/>
  <c r="B18" i="41" s="1"/>
  <c r="B19" i="41" s="1"/>
  <c r="B20" i="41" s="1"/>
  <c r="B21" i="41" s="1"/>
  <c r="B22" i="41" s="1"/>
  <c r="B23" i="41" s="1"/>
  <c r="B24" i="41" s="1"/>
  <c r="B25" i="41" s="1"/>
  <c r="R95" i="42"/>
  <c r="F94" i="42"/>
  <c r="I94" i="42" s="1"/>
  <c r="J94" i="42" s="1"/>
  <c r="R115" i="42"/>
  <c r="F116" i="42"/>
  <c r="I116" i="42" s="1"/>
  <c r="J116" i="42" s="1"/>
  <c r="R96" i="42"/>
  <c r="F114" i="42"/>
  <c r="I114" i="42" s="1"/>
  <c r="J114" i="42" s="1"/>
  <c r="F109" i="42"/>
  <c r="I109" i="42" s="1"/>
  <c r="J109" i="42" s="1"/>
  <c r="F110" i="42"/>
  <c r="I110" i="42" s="1"/>
  <c r="J110" i="42" s="1"/>
  <c r="F91" i="42"/>
  <c r="I91" i="42" s="1"/>
  <c r="J91" i="42" s="1"/>
  <c r="R116" i="42"/>
  <c r="F92" i="42"/>
  <c r="I92" i="42" s="1"/>
  <c r="J92" i="42" s="1"/>
  <c r="F112" i="42"/>
  <c r="I112" i="42" s="1"/>
  <c r="J112" i="42" s="1"/>
  <c r="F93" i="42"/>
  <c r="I93" i="42" s="1"/>
  <c r="J93" i="42" s="1"/>
  <c r="R90" i="42"/>
  <c r="F108" i="42"/>
  <c r="I108" i="42" s="1"/>
  <c r="J108" i="42" s="1"/>
  <c r="F96" i="42"/>
  <c r="I96" i="42" s="1"/>
  <c r="J96" i="42" s="1"/>
  <c r="R94" i="42"/>
  <c r="F111" i="42"/>
  <c r="I111" i="42" s="1"/>
  <c r="J111" i="42" s="1"/>
  <c r="R108" i="42"/>
  <c r="R88" i="42"/>
  <c r="F95" i="42"/>
  <c r="I95" i="42" s="1"/>
  <c r="J95" i="42" s="1"/>
  <c r="R109" i="42"/>
  <c r="B107" i="42"/>
  <c r="R112" i="42"/>
  <c r="F90" i="42"/>
  <c r="I90" i="42" s="1"/>
  <c r="J90" i="42" s="1"/>
  <c r="F87" i="42"/>
  <c r="I87" i="42" s="1"/>
  <c r="J87" i="42" s="1"/>
  <c r="K87" i="42" s="1"/>
  <c r="R114" i="42"/>
  <c r="R92" i="42"/>
  <c r="F88" i="42"/>
  <c r="I88" i="42" s="1"/>
  <c r="J88" i="42" s="1"/>
  <c r="K107" i="42"/>
  <c r="R107" i="42"/>
  <c r="S107" i="42" s="1"/>
  <c r="R111" i="42"/>
  <c r="R87" i="42"/>
  <c r="S87" i="42" s="1"/>
  <c r="R93" i="42"/>
  <c r="R110" i="42"/>
  <c r="R91" i="42"/>
  <c r="AO107" i="43"/>
  <c r="AL109" i="43"/>
  <c r="AK109" i="43" s="1"/>
  <c r="AO91" i="41" l="1"/>
  <c r="AS86" i="41" s="1"/>
  <c r="AL113" i="41"/>
  <c r="AK113" i="41" s="1"/>
  <c r="AO112" i="41" s="1"/>
  <c r="AO111" i="41"/>
  <c r="AS106" i="41" s="1"/>
  <c r="AO93" i="41"/>
  <c r="AS88" i="41" s="1"/>
  <c r="AS87" i="41"/>
  <c r="S89" i="41"/>
  <c r="S90" i="41" s="1"/>
  <c r="S111" i="41"/>
  <c r="S112" i="41" s="1"/>
  <c r="S113" i="41" s="1"/>
  <c r="S114" i="41" s="1"/>
  <c r="S115" i="41" s="1"/>
  <c r="S116" i="41" s="1"/>
  <c r="S91" i="41"/>
  <c r="S92" i="41" s="1"/>
  <c r="S93" i="41" s="1"/>
  <c r="S94" i="41" s="1"/>
  <c r="S95" i="41" s="1"/>
  <c r="S96" i="41" s="1"/>
  <c r="S108" i="42"/>
  <c r="B108" i="42"/>
  <c r="B109" i="42" s="1"/>
  <c r="B110" i="42" s="1"/>
  <c r="S109" i="42"/>
  <c r="K88" i="42"/>
  <c r="K89" i="42" s="1"/>
  <c r="K90" i="42" s="1"/>
  <c r="K91" i="42" s="1"/>
  <c r="K92" i="42" s="1"/>
  <c r="K93" i="42" s="1"/>
  <c r="K94" i="42" s="1"/>
  <c r="K95" i="42" s="1"/>
  <c r="K96" i="42" s="1"/>
  <c r="S88" i="42"/>
  <c r="S89" i="42" s="1"/>
  <c r="S90" i="42" s="1"/>
  <c r="S91" i="42" s="1"/>
  <c r="S92" i="42" s="1"/>
  <c r="S93" i="42" s="1"/>
  <c r="S94" i="42" s="1"/>
  <c r="S95" i="42" s="1"/>
  <c r="S96" i="42" s="1"/>
  <c r="B111" i="42"/>
  <c r="B112" i="42" s="1"/>
  <c r="B113" i="42" s="1"/>
  <c r="B114" i="42" s="1"/>
  <c r="B115" i="42" s="1"/>
  <c r="B116" i="42" s="1"/>
  <c r="B87" i="42"/>
  <c r="B88" i="42" s="1"/>
  <c r="B89" i="42" s="1"/>
  <c r="B90" i="42" s="1"/>
  <c r="B91" i="42" s="1"/>
  <c r="B92" i="42" s="1"/>
  <c r="B93" i="42" s="1"/>
  <c r="B94" i="42" s="1"/>
  <c r="B95" i="42" s="1"/>
  <c r="B96" i="42" s="1"/>
  <c r="K108" i="42"/>
  <c r="K109" i="42" s="1"/>
  <c r="K110" i="42" s="1"/>
  <c r="K111" i="42" s="1"/>
  <c r="K112" i="42" s="1"/>
  <c r="K113" i="42" s="1"/>
  <c r="K114" i="42" s="1"/>
  <c r="K115" i="42" s="1"/>
  <c r="K116" i="42" s="1"/>
  <c r="S110" i="42"/>
  <c r="S111" i="42" s="1"/>
  <c r="S112" i="42" s="1"/>
  <c r="S113" i="42" s="1"/>
  <c r="S114" i="42" s="1"/>
  <c r="S115" i="42" s="1"/>
  <c r="S116" i="42" s="1"/>
  <c r="AJ92" i="43"/>
  <c r="AI92" i="43"/>
  <c r="AO90" i="43"/>
  <c r="AJ90" i="43"/>
  <c r="AI90" i="43"/>
  <c r="AV86" i="41" l="1"/>
  <c r="AO113" i="41"/>
  <c r="AS108" i="41" s="1"/>
  <c r="AS107" i="41"/>
  <c r="R96" i="43"/>
  <c r="R95" i="43"/>
  <c r="R94" i="43"/>
  <c r="R93" i="43"/>
  <c r="R92" i="43"/>
  <c r="R91" i="43"/>
  <c r="R90" i="43"/>
  <c r="R89" i="43"/>
  <c r="R88" i="43"/>
  <c r="R87" i="43"/>
  <c r="S87" i="43" s="1"/>
  <c r="S88" i="43" l="1"/>
  <c r="S89" i="43" s="1"/>
  <c r="S90" i="43" s="1"/>
  <c r="S91" i="43" s="1"/>
  <c r="S92" i="43" s="1"/>
  <c r="S93" i="43" s="1"/>
  <c r="S94" i="43" s="1"/>
  <c r="S95" i="43" s="1"/>
  <c r="S96" i="43" s="1"/>
  <c r="S107" i="43"/>
  <c r="S108" i="43" s="1"/>
  <c r="S109" i="43" s="1"/>
  <c r="S110" i="43" s="1"/>
  <c r="S111" i="43" s="1"/>
  <c r="S112" i="43" s="1"/>
  <c r="S113" i="43" s="1"/>
  <c r="S114" i="43" s="1"/>
  <c r="S115" i="43" s="1"/>
  <c r="S116" i="43" s="1"/>
  <c r="R108" i="43"/>
  <c r="R109" i="43"/>
  <c r="R110" i="43"/>
  <c r="R111" i="43"/>
  <c r="R112" i="43"/>
  <c r="R113" i="43"/>
  <c r="R114" i="43"/>
  <c r="R115" i="43"/>
  <c r="R116" i="43"/>
  <c r="R107" i="43"/>
  <c r="G116" i="43" l="1"/>
  <c r="E116" i="43"/>
  <c r="F116" i="43" s="1"/>
  <c r="I116" i="43" s="1"/>
  <c r="J116" i="43" s="1"/>
  <c r="C116" i="43"/>
  <c r="G115" i="43"/>
  <c r="E115" i="43"/>
  <c r="F115" i="43" s="1"/>
  <c r="I115" i="43" s="1"/>
  <c r="J115" i="43" s="1"/>
  <c r="C115" i="43"/>
  <c r="G114" i="43"/>
  <c r="E114" i="43"/>
  <c r="F114" i="43" s="1"/>
  <c r="I114" i="43" s="1"/>
  <c r="J114" i="43" s="1"/>
  <c r="C114" i="43"/>
  <c r="G113" i="43"/>
  <c r="E113" i="43"/>
  <c r="F113" i="43" s="1"/>
  <c r="I113" i="43" s="1"/>
  <c r="J113" i="43" s="1"/>
  <c r="C113" i="43"/>
  <c r="G112" i="43"/>
  <c r="E112" i="43"/>
  <c r="F112" i="43" s="1"/>
  <c r="I112" i="43" s="1"/>
  <c r="J112" i="43" s="1"/>
  <c r="C112" i="43"/>
  <c r="G111" i="43"/>
  <c r="E111" i="43"/>
  <c r="F111" i="43" s="1"/>
  <c r="I111" i="43" s="1"/>
  <c r="J111" i="43" s="1"/>
  <c r="C111" i="43"/>
  <c r="G110" i="43"/>
  <c r="E110" i="43"/>
  <c r="F110" i="43" s="1"/>
  <c r="I110" i="43" s="1"/>
  <c r="J110" i="43" s="1"/>
  <c r="C110" i="43"/>
  <c r="G109" i="43"/>
  <c r="E109" i="43"/>
  <c r="F109" i="43" s="1"/>
  <c r="I109" i="43" s="1"/>
  <c r="J109" i="43" s="1"/>
  <c r="C109" i="43"/>
  <c r="G108" i="43"/>
  <c r="E108" i="43"/>
  <c r="F108" i="43" s="1"/>
  <c r="I108" i="43" s="1"/>
  <c r="J108" i="43" s="1"/>
  <c r="C108" i="43"/>
  <c r="G107" i="43"/>
  <c r="E107" i="43"/>
  <c r="F107" i="43" s="1"/>
  <c r="C107" i="43"/>
  <c r="E106" i="43"/>
  <c r="I106" i="43" s="1"/>
  <c r="J106" i="43" s="1"/>
  <c r="K106" i="43" s="1"/>
  <c r="G96" i="43"/>
  <c r="F96" i="43" s="1"/>
  <c r="I96" i="43" s="1"/>
  <c r="J96" i="43" s="1"/>
  <c r="E96" i="43"/>
  <c r="C96" i="43"/>
  <c r="G95" i="43"/>
  <c r="E95" i="43"/>
  <c r="F95" i="43" s="1"/>
  <c r="I95" i="43" s="1"/>
  <c r="J95" i="43" s="1"/>
  <c r="C95" i="43"/>
  <c r="G94" i="43"/>
  <c r="F94" i="43"/>
  <c r="I94" i="43" s="1"/>
  <c r="J94" i="43" s="1"/>
  <c r="E94" i="43"/>
  <c r="C94" i="43"/>
  <c r="G93" i="43"/>
  <c r="E93" i="43"/>
  <c r="F93" i="43" s="1"/>
  <c r="I93" i="43" s="1"/>
  <c r="J93" i="43" s="1"/>
  <c r="C93" i="43"/>
  <c r="G92" i="43"/>
  <c r="F92" i="43"/>
  <c r="I92" i="43" s="1"/>
  <c r="J92" i="43" s="1"/>
  <c r="E92" i="43"/>
  <c r="C92" i="43"/>
  <c r="G91" i="43"/>
  <c r="E91" i="43"/>
  <c r="F91" i="43" s="1"/>
  <c r="I91" i="43" s="1"/>
  <c r="J91" i="43" s="1"/>
  <c r="C91" i="43"/>
  <c r="G90" i="43"/>
  <c r="F90" i="43"/>
  <c r="I90" i="43" s="1"/>
  <c r="J90" i="43" s="1"/>
  <c r="E90" i="43"/>
  <c r="C90" i="43"/>
  <c r="G89" i="43"/>
  <c r="E89" i="43"/>
  <c r="F89" i="43" s="1"/>
  <c r="I89" i="43" s="1"/>
  <c r="J89" i="43" s="1"/>
  <c r="C89" i="43"/>
  <c r="G88" i="43"/>
  <c r="F88" i="43"/>
  <c r="I88" i="43" s="1"/>
  <c r="J88" i="43" s="1"/>
  <c r="E88" i="43"/>
  <c r="C88" i="43"/>
  <c r="G87" i="43"/>
  <c r="E87" i="43"/>
  <c r="F87" i="43" s="1"/>
  <c r="C87" i="43"/>
  <c r="E86" i="43"/>
  <c r="I86" i="43" s="1"/>
  <c r="J86" i="43" s="1"/>
  <c r="K86" i="43" s="1"/>
  <c r="I107" i="43" l="1"/>
  <c r="J107" i="43" s="1"/>
  <c r="K107" i="43" s="1"/>
  <c r="K108" i="43" s="1"/>
  <c r="K109" i="43" s="1"/>
  <c r="K110" i="43" s="1"/>
  <c r="K111" i="43" s="1"/>
  <c r="K112" i="43" s="1"/>
  <c r="K113" i="43" s="1"/>
  <c r="K114" i="43" s="1"/>
  <c r="K115" i="43" s="1"/>
  <c r="K116" i="43" s="1"/>
  <c r="B107" i="43"/>
  <c r="B108" i="43" s="1"/>
  <c r="B109" i="43" s="1"/>
  <c r="B110" i="43" s="1"/>
  <c r="B111" i="43" s="1"/>
  <c r="B112" i="43" s="1"/>
  <c r="B113" i="43" s="1"/>
  <c r="B114" i="43" s="1"/>
  <c r="B115" i="43" s="1"/>
  <c r="B116" i="43" s="1"/>
  <c r="I87" i="43"/>
  <c r="J87" i="43" s="1"/>
  <c r="K87" i="43" s="1"/>
  <c r="K88" i="43" s="1"/>
  <c r="K89" i="43" s="1"/>
  <c r="K90" i="43" s="1"/>
  <c r="K91" i="43" s="1"/>
  <c r="K92" i="43" s="1"/>
  <c r="K93" i="43" s="1"/>
  <c r="K94" i="43" s="1"/>
  <c r="K95" i="43" s="1"/>
  <c r="K96" i="43" s="1"/>
  <c r="B87" i="43"/>
  <c r="B88" i="43" s="1"/>
  <c r="B89" i="43" s="1"/>
  <c r="B90" i="43" s="1"/>
  <c r="B91" i="43" s="1"/>
  <c r="B92" i="43" s="1"/>
  <c r="B93" i="43" s="1"/>
  <c r="B94" i="43" s="1"/>
  <c r="B95" i="43" s="1"/>
  <c r="B96" i="43" s="1"/>
  <c r="B61" i="43" l="1"/>
  <c r="M61" i="43"/>
  <c r="P61" i="43"/>
  <c r="B60" i="43"/>
  <c r="M60" i="43"/>
  <c r="P60" i="43"/>
  <c r="B59" i="43"/>
  <c r="M59" i="43"/>
  <c r="P59" i="43"/>
  <c r="B58" i="43"/>
  <c r="M58" i="43"/>
  <c r="P58" i="43"/>
  <c r="B57" i="43"/>
  <c r="M57" i="43"/>
  <c r="P57" i="43"/>
  <c r="B56" i="43"/>
  <c r="M56" i="43"/>
  <c r="P56" i="43"/>
  <c r="B55" i="43"/>
  <c r="M55" i="43"/>
  <c r="P55" i="43"/>
  <c r="B53" i="41" l="1"/>
  <c r="B54" i="41"/>
  <c r="B55" i="41"/>
  <c r="B56" i="41"/>
  <c r="B57" i="41"/>
  <c r="B58" i="41"/>
  <c r="B59" i="41"/>
  <c r="B60" i="41"/>
  <c r="B61" i="41"/>
  <c r="B52" i="41"/>
  <c r="B53" i="43"/>
  <c r="B54" i="43"/>
  <c r="B52" i="43"/>
  <c r="B53" i="42"/>
  <c r="B54" i="42"/>
  <c r="B55" i="42"/>
  <c r="B56" i="42"/>
  <c r="B57" i="42"/>
  <c r="B52" i="42"/>
  <c r="AK112" i="43" l="1"/>
  <c r="AK92" i="43" l="1"/>
  <c r="AK88" i="43"/>
  <c r="G42" i="42" l="1"/>
  <c r="C42" i="42"/>
  <c r="G41" i="42"/>
  <c r="C41" i="42"/>
  <c r="G40" i="42"/>
  <c r="C40" i="42"/>
  <c r="G39" i="42"/>
  <c r="C39" i="42"/>
  <c r="G38" i="42"/>
  <c r="C38" i="42"/>
  <c r="G37" i="42"/>
  <c r="C37" i="42"/>
  <c r="G36" i="42"/>
  <c r="C36" i="42"/>
  <c r="G35" i="42"/>
  <c r="C35" i="42"/>
  <c r="G34" i="42"/>
  <c r="C34" i="42"/>
  <c r="G33" i="42"/>
  <c r="C33" i="42"/>
  <c r="G25" i="42"/>
  <c r="E25" i="42"/>
  <c r="C61" i="42" s="1"/>
  <c r="C25" i="42"/>
  <c r="G24" i="42"/>
  <c r="E24" i="42"/>
  <c r="C60" i="42" s="1"/>
  <c r="C24" i="42"/>
  <c r="G23" i="42"/>
  <c r="E23" i="42"/>
  <c r="C59" i="42" s="1"/>
  <c r="C23" i="42"/>
  <c r="G22" i="42"/>
  <c r="E22" i="42"/>
  <c r="C58" i="42" s="1"/>
  <c r="C22" i="42"/>
  <c r="G21" i="42"/>
  <c r="E21" i="42"/>
  <c r="C21" i="42"/>
  <c r="G20" i="42"/>
  <c r="E20" i="42"/>
  <c r="C20" i="42"/>
  <c r="G19" i="42"/>
  <c r="E19" i="42"/>
  <c r="C19" i="42"/>
  <c r="G18" i="42"/>
  <c r="E18" i="42"/>
  <c r="C18" i="42"/>
  <c r="G17" i="42"/>
  <c r="E17" i="42"/>
  <c r="C17" i="42"/>
  <c r="G16" i="42"/>
  <c r="E16" i="42"/>
  <c r="C16" i="42"/>
  <c r="E15" i="42"/>
  <c r="I15" i="42" s="1"/>
  <c r="J15" i="42" s="1"/>
  <c r="K15" i="42" s="1"/>
  <c r="G25" i="43"/>
  <c r="E25" i="43"/>
  <c r="C61" i="43" s="1"/>
  <c r="C25" i="43"/>
  <c r="G24" i="43"/>
  <c r="E24" i="43"/>
  <c r="C60" i="43" s="1"/>
  <c r="C24" i="43"/>
  <c r="G23" i="43"/>
  <c r="E23" i="43"/>
  <c r="C59" i="43" s="1"/>
  <c r="C23" i="43"/>
  <c r="G22" i="43"/>
  <c r="E22" i="43"/>
  <c r="C58" i="43" s="1"/>
  <c r="C22" i="43"/>
  <c r="G21" i="43"/>
  <c r="E21" i="43"/>
  <c r="C57" i="43" s="1"/>
  <c r="C21" i="43"/>
  <c r="G20" i="43"/>
  <c r="E20" i="43"/>
  <c r="C56" i="43" s="1"/>
  <c r="C20" i="43"/>
  <c r="G19" i="43"/>
  <c r="E19" i="43"/>
  <c r="C55" i="43" s="1"/>
  <c r="C19" i="43"/>
  <c r="G18" i="43"/>
  <c r="E18" i="43"/>
  <c r="C18" i="43"/>
  <c r="G17" i="43"/>
  <c r="E17" i="43"/>
  <c r="C17" i="43"/>
  <c r="G16" i="43"/>
  <c r="E16" i="43"/>
  <c r="C16" i="43"/>
  <c r="E15" i="43"/>
  <c r="I15" i="43" s="1"/>
  <c r="J15" i="43" s="1"/>
  <c r="K15" i="43" s="1"/>
  <c r="G42" i="43"/>
  <c r="E42" i="43"/>
  <c r="D61" i="43" s="1"/>
  <c r="C42" i="43"/>
  <c r="G41" i="43"/>
  <c r="E41" i="43"/>
  <c r="D60" i="43" s="1"/>
  <c r="C41" i="43"/>
  <c r="G40" i="43"/>
  <c r="E40" i="43"/>
  <c r="D59" i="43" s="1"/>
  <c r="C40" i="43"/>
  <c r="G39" i="43"/>
  <c r="E39" i="43"/>
  <c r="D58" i="43" s="1"/>
  <c r="C39" i="43"/>
  <c r="G38" i="43"/>
  <c r="E38" i="43"/>
  <c r="D57" i="43" s="1"/>
  <c r="C38" i="43"/>
  <c r="G37" i="43"/>
  <c r="E37" i="43"/>
  <c r="D56" i="43" s="1"/>
  <c r="C37" i="43"/>
  <c r="G36" i="43"/>
  <c r="E36" i="43"/>
  <c r="D55" i="43" s="1"/>
  <c r="C36" i="43"/>
  <c r="G35" i="43"/>
  <c r="E35" i="43"/>
  <c r="C35" i="43"/>
  <c r="G34" i="43"/>
  <c r="E34" i="43"/>
  <c r="C34" i="43"/>
  <c r="G33" i="43"/>
  <c r="E33" i="43"/>
  <c r="C33" i="43"/>
  <c r="E32" i="43"/>
  <c r="I32" i="43" s="1"/>
  <c r="J32" i="43" s="1"/>
  <c r="K32" i="43" s="1"/>
  <c r="F16" i="42" l="1"/>
  <c r="I16" i="42" s="1"/>
  <c r="J16" i="42" s="1"/>
  <c r="E61" i="43"/>
  <c r="E58" i="43"/>
  <c r="E60" i="43"/>
  <c r="E57" i="43"/>
  <c r="E59" i="43"/>
  <c r="E56" i="43"/>
  <c r="E55" i="43"/>
  <c r="F33" i="43"/>
  <c r="B33" i="43" s="1"/>
  <c r="F22" i="43"/>
  <c r="F21" i="42"/>
  <c r="I21" i="42" s="1"/>
  <c r="J21" i="42" s="1"/>
  <c r="F22" i="42"/>
  <c r="F23" i="42"/>
  <c r="F24" i="42"/>
  <c r="F25" i="42"/>
  <c r="B16" i="42"/>
  <c r="F24" i="43"/>
  <c r="F25" i="43"/>
  <c r="F21" i="43"/>
  <c r="F18" i="43"/>
  <c r="I18" i="43" s="1"/>
  <c r="J18" i="43" s="1"/>
  <c r="F41" i="43"/>
  <c r="F19" i="43"/>
  <c r="F37" i="43"/>
  <c r="F16" i="43"/>
  <c r="I16" i="43" s="1"/>
  <c r="J16" i="43" s="1"/>
  <c r="K16" i="43" s="1"/>
  <c r="F17" i="43"/>
  <c r="I17" i="43" s="1"/>
  <c r="J17" i="43" s="1"/>
  <c r="F17" i="42"/>
  <c r="F18" i="42"/>
  <c r="I18" i="42" s="1"/>
  <c r="J18" i="42" s="1"/>
  <c r="F19" i="42"/>
  <c r="I19" i="42" s="1"/>
  <c r="J19" i="42" s="1"/>
  <c r="F20" i="42"/>
  <c r="I20" i="42" s="1"/>
  <c r="J20" i="42" s="1"/>
  <c r="F34" i="43"/>
  <c r="I34" i="43" s="1"/>
  <c r="J34" i="43" s="1"/>
  <c r="F23" i="43"/>
  <c r="F35" i="43"/>
  <c r="I35" i="43" s="1"/>
  <c r="J35" i="43" s="1"/>
  <c r="F36" i="43"/>
  <c r="F20" i="43"/>
  <c r="K16" i="42"/>
  <c r="F38" i="43"/>
  <c r="F39" i="43"/>
  <c r="F40" i="43"/>
  <c r="F42" i="43"/>
  <c r="I25" i="42" l="1"/>
  <c r="J25" i="42" s="1"/>
  <c r="F61" i="42"/>
  <c r="I24" i="42"/>
  <c r="J24" i="42" s="1"/>
  <c r="F60" i="42"/>
  <c r="I23" i="42"/>
  <c r="J23" i="42" s="1"/>
  <c r="F59" i="42"/>
  <c r="I22" i="42"/>
  <c r="J22" i="42" s="1"/>
  <c r="F58" i="42"/>
  <c r="B17" i="42"/>
  <c r="B18" i="42" s="1"/>
  <c r="B19" i="42" s="1"/>
  <c r="B20" i="42" s="1"/>
  <c r="B21" i="42" s="1"/>
  <c r="B22" i="42" s="1"/>
  <c r="B23" i="42" s="1"/>
  <c r="B24" i="42" s="1"/>
  <c r="B25" i="42" s="1"/>
  <c r="I33" i="43"/>
  <c r="J33" i="43" s="1"/>
  <c r="K33" i="43" s="1"/>
  <c r="I25" i="43"/>
  <c r="J25" i="43" s="1"/>
  <c r="F61" i="43"/>
  <c r="I42" i="43"/>
  <c r="J42" i="43" s="1"/>
  <c r="G61" i="43"/>
  <c r="I24" i="43"/>
  <c r="J24" i="43" s="1"/>
  <c r="F60" i="43"/>
  <c r="I41" i="43"/>
  <c r="J41" i="43" s="1"/>
  <c r="G60" i="43"/>
  <c r="I23" i="43"/>
  <c r="J23" i="43" s="1"/>
  <c r="F59" i="43"/>
  <c r="I40" i="43"/>
  <c r="J40" i="43" s="1"/>
  <c r="G59" i="43"/>
  <c r="I39" i="43"/>
  <c r="J39" i="43" s="1"/>
  <c r="G58" i="43"/>
  <c r="I22" i="43"/>
  <c r="J22" i="43" s="1"/>
  <c r="F58" i="43"/>
  <c r="I38" i="43"/>
  <c r="J38" i="43" s="1"/>
  <c r="G57" i="43"/>
  <c r="I21" i="43"/>
  <c r="J21" i="43" s="1"/>
  <c r="F57" i="43"/>
  <c r="I37" i="43"/>
  <c r="J37" i="43" s="1"/>
  <c r="G56" i="43"/>
  <c r="I20" i="43"/>
  <c r="J20" i="43" s="1"/>
  <c r="F56" i="43"/>
  <c r="I36" i="43"/>
  <c r="J36" i="43" s="1"/>
  <c r="G55" i="43"/>
  <c r="I19" i="43"/>
  <c r="J19" i="43" s="1"/>
  <c r="F55" i="43"/>
  <c r="K34" i="43"/>
  <c r="K35" i="43" s="1"/>
  <c r="B34" i="43"/>
  <c r="B35" i="43" s="1"/>
  <c r="B36" i="43" s="1"/>
  <c r="B37" i="43" s="1"/>
  <c r="B38" i="43" s="1"/>
  <c r="B39" i="43" s="1"/>
  <c r="B40" i="43" s="1"/>
  <c r="B41" i="43" s="1"/>
  <c r="B42" i="43" s="1"/>
  <c r="K17" i="43"/>
  <c r="K18" i="43" s="1"/>
  <c r="I17" i="42"/>
  <c r="J17" i="42" s="1"/>
  <c r="K17" i="42" s="1"/>
  <c r="K18" i="42" s="1"/>
  <c r="K19" i="42" s="1"/>
  <c r="K20" i="42" s="1"/>
  <c r="K21" i="42" s="1"/>
  <c r="B16" i="43"/>
  <c r="B17" i="43" s="1"/>
  <c r="B18" i="43" s="1"/>
  <c r="B19" i="43" s="1"/>
  <c r="B20" i="43" s="1"/>
  <c r="B21" i="43" s="1"/>
  <c r="B22" i="43" s="1"/>
  <c r="B23" i="43" s="1"/>
  <c r="B24" i="43" s="1"/>
  <c r="B25" i="43" s="1"/>
  <c r="K22" i="42" l="1"/>
  <c r="K23" i="42"/>
  <c r="O58" i="42"/>
  <c r="H58" i="43"/>
  <c r="H56" i="43"/>
  <c r="H61" i="43"/>
  <c r="H60" i="43"/>
  <c r="H59" i="43"/>
  <c r="J58" i="43"/>
  <c r="I58" i="43"/>
  <c r="H57" i="43"/>
  <c r="H55" i="43"/>
  <c r="I55" i="43" s="1"/>
  <c r="J56" i="43"/>
  <c r="I56" i="43"/>
  <c r="K19" i="43"/>
  <c r="K36" i="43"/>
  <c r="K24" i="42" l="1"/>
  <c r="O59" i="42"/>
  <c r="K58" i="43"/>
  <c r="I61" i="43"/>
  <c r="J61" i="43"/>
  <c r="I60" i="43"/>
  <c r="J60" i="43"/>
  <c r="I59" i="43"/>
  <c r="J59" i="43"/>
  <c r="J55" i="43"/>
  <c r="K55" i="43" s="1"/>
  <c r="K56" i="43"/>
  <c r="J57" i="43"/>
  <c r="I57" i="43"/>
  <c r="K37" i="43"/>
  <c r="N55" i="43"/>
  <c r="K20" i="43"/>
  <c r="O55" i="43"/>
  <c r="U42" i="43"/>
  <c r="Q42" i="43"/>
  <c r="P42" i="43"/>
  <c r="U41" i="43"/>
  <c r="Q41" i="43"/>
  <c r="P41" i="43"/>
  <c r="U40" i="43"/>
  <c r="Q40" i="43"/>
  <c r="P40" i="43"/>
  <c r="U39" i="43"/>
  <c r="Q39" i="43"/>
  <c r="P39" i="43"/>
  <c r="U38" i="43"/>
  <c r="Q38" i="43"/>
  <c r="P38" i="43"/>
  <c r="U37" i="43"/>
  <c r="Q37" i="43"/>
  <c r="P37" i="43"/>
  <c r="U36" i="43"/>
  <c r="Q36" i="43"/>
  <c r="P36" i="43"/>
  <c r="U35" i="43"/>
  <c r="Q35" i="43"/>
  <c r="P35" i="43"/>
  <c r="U34" i="43"/>
  <c r="Q34" i="43"/>
  <c r="P34" i="43"/>
  <c r="U33" i="43"/>
  <c r="Q33" i="43"/>
  <c r="P33" i="43"/>
  <c r="U32" i="43"/>
  <c r="V32" i="43" s="1"/>
  <c r="Q32" i="43"/>
  <c r="P32" i="43"/>
  <c r="U25" i="43"/>
  <c r="U24" i="43"/>
  <c r="U23" i="43"/>
  <c r="U22" i="43"/>
  <c r="U21" i="43"/>
  <c r="U20" i="43"/>
  <c r="U19" i="43"/>
  <c r="U18" i="43"/>
  <c r="U17" i="43"/>
  <c r="U16" i="43"/>
  <c r="U15" i="43"/>
  <c r="V15" i="43" s="1"/>
  <c r="X15" i="43" s="1"/>
  <c r="U42" i="42"/>
  <c r="U41" i="42"/>
  <c r="U40" i="42"/>
  <c r="U39" i="42"/>
  <c r="U38" i="42"/>
  <c r="U37" i="42"/>
  <c r="U36" i="42"/>
  <c r="U35" i="42"/>
  <c r="U34" i="42"/>
  <c r="U33" i="42"/>
  <c r="U32" i="42"/>
  <c r="V32" i="42" s="1"/>
  <c r="U25" i="42"/>
  <c r="U24" i="42"/>
  <c r="U23" i="42"/>
  <c r="U22" i="42"/>
  <c r="U21" i="42"/>
  <c r="U20" i="42"/>
  <c r="U19" i="42"/>
  <c r="U18" i="42"/>
  <c r="U17" i="42"/>
  <c r="U16" i="42"/>
  <c r="U15" i="42"/>
  <c r="V15" i="42" s="1"/>
  <c r="U42" i="41"/>
  <c r="Q42" i="41"/>
  <c r="P42" i="41"/>
  <c r="U41" i="41"/>
  <c r="Q41" i="41"/>
  <c r="P41" i="41"/>
  <c r="U40" i="41"/>
  <c r="Q40" i="41"/>
  <c r="P40" i="41"/>
  <c r="U39" i="41"/>
  <c r="Q39" i="41"/>
  <c r="P39" i="41"/>
  <c r="U38" i="41"/>
  <c r="Q38" i="41"/>
  <c r="P38" i="41"/>
  <c r="U37" i="41"/>
  <c r="Q37" i="41"/>
  <c r="P37" i="41"/>
  <c r="U36" i="41"/>
  <c r="Q36" i="41"/>
  <c r="P36" i="41"/>
  <c r="U35" i="41"/>
  <c r="Q35" i="41"/>
  <c r="P35" i="41"/>
  <c r="U34" i="41"/>
  <c r="Q34" i="41"/>
  <c r="P34" i="41"/>
  <c r="U33" i="41"/>
  <c r="Q33" i="41"/>
  <c r="P33" i="41"/>
  <c r="U32" i="41"/>
  <c r="V32" i="41" s="1"/>
  <c r="Q32" i="41"/>
  <c r="P32" i="41"/>
  <c r="U25" i="41"/>
  <c r="U24" i="41"/>
  <c r="U23" i="41"/>
  <c r="U22" i="41"/>
  <c r="U21" i="41"/>
  <c r="U20" i="41"/>
  <c r="U19" i="41"/>
  <c r="U18" i="41"/>
  <c r="U17" i="41"/>
  <c r="U16" i="41"/>
  <c r="U15" i="41"/>
  <c r="V15" i="41" s="1"/>
  <c r="R33" i="41" l="1"/>
  <c r="K25" i="42"/>
  <c r="O60" i="42"/>
  <c r="K61" i="43"/>
  <c r="K60" i="43"/>
  <c r="K59" i="43"/>
  <c r="R32" i="43"/>
  <c r="S32" i="43" s="1"/>
  <c r="K57" i="43"/>
  <c r="K21" i="43"/>
  <c r="O56" i="43"/>
  <c r="K38" i="43"/>
  <c r="N56" i="43"/>
  <c r="R55" i="43"/>
  <c r="S55" i="43"/>
  <c r="Q55" i="43"/>
  <c r="R38" i="43"/>
  <c r="R34" i="43"/>
  <c r="R39" i="43"/>
  <c r="R35" i="43"/>
  <c r="R42" i="43"/>
  <c r="R40" i="43"/>
  <c r="R41" i="43"/>
  <c r="R36" i="43"/>
  <c r="R33" i="43"/>
  <c r="R37" i="43"/>
  <c r="R39" i="41"/>
  <c r="R38" i="41"/>
  <c r="R36" i="41"/>
  <c r="R37" i="41"/>
  <c r="R32" i="41"/>
  <c r="S32" i="41" s="1"/>
  <c r="R41" i="41"/>
  <c r="R40" i="41"/>
  <c r="R34" i="41"/>
  <c r="R35" i="41"/>
  <c r="R42" i="41"/>
  <c r="X32" i="43"/>
  <c r="W32" i="43"/>
  <c r="W15" i="43"/>
  <c r="X32" i="42"/>
  <c r="W32" i="42"/>
  <c r="X15" i="42"/>
  <c r="W15" i="42"/>
  <c r="X32" i="41"/>
  <c r="W32" i="41"/>
  <c r="X15" i="41"/>
  <c r="W15" i="41"/>
  <c r="S33" i="41" l="1"/>
  <c r="K27" i="42"/>
  <c r="O61" i="42"/>
  <c r="S33" i="43"/>
  <c r="Q56" i="43"/>
  <c r="V56" i="43" s="1"/>
  <c r="K39" i="43"/>
  <c r="N57" i="43"/>
  <c r="K22" i="43"/>
  <c r="O57" i="43"/>
  <c r="R56" i="43"/>
  <c r="S56" i="43"/>
  <c r="V55" i="43"/>
  <c r="S34" i="43"/>
  <c r="S35" i="43" s="1"/>
  <c r="S36" i="43" s="1"/>
  <c r="S37" i="43" s="1"/>
  <c r="S38" i="43" s="1"/>
  <c r="S39" i="43" s="1"/>
  <c r="S40" i="43" s="1"/>
  <c r="S41" i="43" s="1"/>
  <c r="S42" i="43" s="1"/>
  <c r="S34" i="41"/>
  <c r="S35" i="41" s="1"/>
  <c r="S36" i="41" s="1"/>
  <c r="S37" i="41" s="1"/>
  <c r="Y116" i="43"/>
  <c r="P116" i="43"/>
  <c r="Z116" i="43" s="1"/>
  <c r="O116" i="43"/>
  <c r="Y115" i="43"/>
  <c r="P115" i="43"/>
  <c r="Z115" i="43" s="1"/>
  <c r="O115" i="43"/>
  <c r="Y114" i="43"/>
  <c r="P114" i="43"/>
  <c r="Z114" i="43" s="1"/>
  <c r="O114" i="43"/>
  <c r="Y113" i="43"/>
  <c r="P113" i="43"/>
  <c r="Z113" i="43" s="1"/>
  <c r="O113" i="43"/>
  <c r="Y112" i="43"/>
  <c r="P112" i="43"/>
  <c r="Z112" i="43" s="1"/>
  <c r="O112" i="43"/>
  <c r="Y111" i="43"/>
  <c r="P111" i="43"/>
  <c r="Z111" i="43" s="1"/>
  <c r="O111" i="43"/>
  <c r="Y110" i="43"/>
  <c r="P110" i="43"/>
  <c r="Z110" i="43" s="1"/>
  <c r="O110" i="43"/>
  <c r="Y109" i="43"/>
  <c r="P109" i="43"/>
  <c r="Z109" i="43" s="1"/>
  <c r="O109" i="43"/>
  <c r="Y108" i="43"/>
  <c r="P108" i="43"/>
  <c r="Z108" i="43" s="1"/>
  <c r="O108" i="43"/>
  <c r="Y107" i="43"/>
  <c r="P107" i="43"/>
  <c r="Z107" i="43" s="1"/>
  <c r="AI111" i="43" s="1"/>
  <c r="AK111" i="43" s="1"/>
  <c r="O107" i="43"/>
  <c r="Y106" i="43"/>
  <c r="P106" i="43"/>
  <c r="Z106" i="43" s="1"/>
  <c r="Y96" i="43"/>
  <c r="U96" i="43"/>
  <c r="P96" i="43"/>
  <c r="Z96" i="43" s="1"/>
  <c r="O96" i="43"/>
  <c r="Y95" i="43"/>
  <c r="U95" i="43"/>
  <c r="P95" i="43"/>
  <c r="Z95" i="43" s="1"/>
  <c r="O95" i="43"/>
  <c r="Y94" i="43"/>
  <c r="U94" i="43"/>
  <c r="P94" i="43"/>
  <c r="Z94" i="43" s="1"/>
  <c r="O94" i="43"/>
  <c r="Y93" i="43"/>
  <c r="U93" i="43"/>
  <c r="P93" i="43"/>
  <c r="Z93" i="43" s="1"/>
  <c r="O93" i="43"/>
  <c r="Y92" i="43"/>
  <c r="U92" i="43"/>
  <c r="P92" i="43"/>
  <c r="Z92" i="43" s="1"/>
  <c r="O92" i="43"/>
  <c r="Y91" i="43"/>
  <c r="U91" i="43"/>
  <c r="P91" i="43"/>
  <c r="Z91" i="43" s="1"/>
  <c r="O91" i="43"/>
  <c r="Y90" i="43"/>
  <c r="U90" i="43"/>
  <c r="P90" i="43"/>
  <c r="Z90" i="43" s="1"/>
  <c r="O90" i="43"/>
  <c r="Y89" i="43"/>
  <c r="U89" i="43"/>
  <c r="P89" i="43"/>
  <c r="Z89" i="43" s="1"/>
  <c r="O89" i="43"/>
  <c r="Y88" i="43"/>
  <c r="U88" i="43"/>
  <c r="P88" i="43"/>
  <c r="Z88" i="43" s="1"/>
  <c r="O88" i="43"/>
  <c r="Y87" i="43"/>
  <c r="U87" i="43"/>
  <c r="P87" i="43"/>
  <c r="Z87" i="43" s="1"/>
  <c r="O87" i="43"/>
  <c r="Y86" i="43"/>
  <c r="P86" i="43"/>
  <c r="Z86" i="43" s="1"/>
  <c r="P54" i="43"/>
  <c r="M54" i="43"/>
  <c r="D54" i="43"/>
  <c r="P53" i="43"/>
  <c r="M53" i="43"/>
  <c r="D53" i="43"/>
  <c r="P52" i="43"/>
  <c r="M52" i="43"/>
  <c r="D52" i="43"/>
  <c r="P51" i="43"/>
  <c r="M51" i="43"/>
  <c r="G54" i="43"/>
  <c r="G53" i="43"/>
  <c r="O32" i="43"/>
  <c r="C52" i="43"/>
  <c r="K23" i="43" l="1"/>
  <c r="O58" i="43"/>
  <c r="K40" i="43"/>
  <c r="N58" i="43"/>
  <c r="Q58" i="43" s="1"/>
  <c r="AK110" i="43"/>
  <c r="S57" i="43"/>
  <c r="R57" i="43"/>
  <c r="Q57" i="43"/>
  <c r="AL110" i="43"/>
  <c r="AL112" i="43" s="1"/>
  <c r="AL90" i="43"/>
  <c r="AL92" i="43" s="1"/>
  <c r="AL86" i="43"/>
  <c r="AL88" i="43" s="1"/>
  <c r="AK90" i="43"/>
  <c r="AI91" i="43"/>
  <c r="AK91" i="43" s="1"/>
  <c r="E52" i="43"/>
  <c r="Q25" i="43"/>
  <c r="P25" i="43"/>
  <c r="Q20" i="43"/>
  <c r="P20" i="43"/>
  <c r="Q23" i="43"/>
  <c r="P23" i="43"/>
  <c r="O15" i="43"/>
  <c r="Q15" i="43"/>
  <c r="P15" i="43"/>
  <c r="Q22" i="43"/>
  <c r="P22" i="43"/>
  <c r="Q18" i="43"/>
  <c r="P18" i="43"/>
  <c r="AA86" i="43"/>
  <c r="P21" i="43"/>
  <c r="Q21" i="43"/>
  <c r="Q17" i="43"/>
  <c r="P17" i="43"/>
  <c r="Q16" i="43"/>
  <c r="P16" i="43"/>
  <c r="Q19" i="43"/>
  <c r="P19" i="43"/>
  <c r="P24" i="43"/>
  <c r="Q24" i="43"/>
  <c r="S38" i="41"/>
  <c r="C53" i="43"/>
  <c r="E53" i="43" s="1"/>
  <c r="F54" i="43"/>
  <c r="H54" i="43" s="1"/>
  <c r="G27" i="43"/>
  <c r="G28" i="43" s="1"/>
  <c r="N32" i="43"/>
  <c r="G44" i="43"/>
  <c r="G45" i="43" s="1"/>
  <c r="N51" i="43"/>
  <c r="M32" i="43"/>
  <c r="C54" i="43"/>
  <c r="E54" i="43" s="1"/>
  <c r="AA106" i="43"/>
  <c r="F118" i="43"/>
  <c r="G98" i="43"/>
  <c r="G99" i="43" s="1"/>
  <c r="M107" i="43"/>
  <c r="N107" i="43" s="1"/>
  <c r="G118" i="43"/>
  <c r="G119" i="43" s="1"/>
  <c r="K41" i="43" l="1"/>
  <c r="N59" i="43"/>
  <c r="K24" i="43"/>
  <c r="O59" i="43"/>
  <c r="V58" i="43"/>
  <c r="S58" i="43"/>
  <c r="R58" i="43"/>
  <c r="V57" i="43"/>
  <c r="AL111" i="43"/>
  <c r="AL113" i="43" s="1"/>
  <c r="AK113" i="43" s="1"/>
  <c r="AO112" i="43" s="1"/>
  <c r="AO113" i="43" s="1"/>
  <c r="R17" i="43"/>
  <c r="AL91" i="43"/>
  <c r="AL93" i="43" s="1"/>
  <c r="AK93" i="43" s="1"/>
  <c r="AO92" i="43" s="1"/>
  <c r="F119" i="43"/>
  <c r="H118" i="43"/>
  <c r="H119" i="43" s="1"/>
  <c r="R18" i="43"/>
  <c r="R16" i="43"/>
  <c r="J54" i="43"/>
  <c r="R23" i="43"/>
  <c r="M15" i="43"/>
  <c r="R22" i="43"/>
  <c r="R20" i="43"/>
  <c r="R24" i="43"/>
  <c r="R19" i="43"/>
  <c r="N15" i="43"/>
  <c r="O51" i="43"/>
  <c r="Q51" i="43" s="1"/>
  <c r="R25" i="43"/>
  <c r="M87" i="43"/>
  <c r="N87" i="43" s="1"/>
  <c r="V87" i="43" s="1"/>
  <c r="R21" i="43"/>
  <c r="R15" i="43"/>
  <c r="S15" i="43" s="1"/>
  <c r="S39" i="41"/>
  <c r="F98" i="43"/>
  <c r="F53" i="43"/>
  <c r="H53" i="43" s="1"/>
  <c r="J53" i="43" s="1"/>
  <c r="F52" i="43"/>
  <c r="F27" i="43"/>
  <c r="O16" i="43"/>
  <c r="AA107" i="43"/>
  <c r="F44" i="43"/>
  <c r="G52" i="43"/>
  <c r="G62" i="43" s="1"/>
  <c r="I54" i="43"/>
  <c r="Y116" i="42"/>
  <c r="Z116" i="42"/>
  <c r="Y115" i="42"/>
  <c r="Z115" i="42"/>
  <c r="Y114" i="42"/>
  <c r="Z114" i="42"/>
  <c r="Y113" i="42"/>
  <c r="Z113" i="42"/>
  <c r="Y112" i="42"/>
  <c r="Z112" i="42"/>
  <c r="Y111" i="42"/>
  <c r="Z111" i="42"/>
  <c r="Y110" i="42"/>
  <c r="Z110" i="42"/>
  <c r="Y109" i="42"/>
  <c r="Z109" i="42"/>
  <c r="Y108" i="42"/>
  <c r="Z108" i="42"/>
  <c r="Y107" i="42"/>
  <c r="Z107" i="42"/>
  <c r="Y106" i="42"/>
  <c r="Z106" i="42"/>
  <c r="Y96" i="42"/>
  <c r="Z96" i="42"/>
  <c r="Y95" i="42"/>
  <c r="Z95" i="42"/>
  <c r="Y94" i="42"/>
  <c r="Z94" i="42"/>
  <c r="Y93" i="42"/>
  <c r="Z93" i="42"/>
  <c r="Y92" i="42"/>
  <c r="Z92" i="42"/>
  <c r="Y91" i="42"/>
  <c r="Z91" i="42"/>
  <c r="Y90" i="42"/>
  <c r="Z90" i="42"/>
  <c r="Y89" i="42"/>
  <c r="Z89" i="42"/>
  <c r="Y88" i="42"/>
  <c r="Z88" i="42"/>
  <c r="Y87" i="42"/>
  <c r="Z87" i="42"/>
  <c r="Y86" i="42"/>
  <c r="Z86" i="42"/>
  <c r="P57" i="42"/>
  <c r="M57" i="42"/>
  <c r="P56" i="42"/>
  <c r="M56" i="42"/>
  <c r="P55" i="42"/>
  <c r="M55" i="42"/>
  <c r="P54" i="42"/>
  <c r="M54" i="42"/>
  <c r="P53" i="42"/>
  <c r="M53" i="42"/>
  <c r="P52" i="42"/>
  <c r="M52" i="42"/>
  <c r="P51" i="42"/>
  <c r="M51" i="42"/>
  <c r="C52" i="42"/>
  <c r="Y116" i="41"/>
  <c r="Z116" i="41"/>
  <c r="Y115" i="41"/>
  <c r="Z115" i="41"/>
  <c r="Y114" i="41"/>
  <c r="Z114" i="41"/>
  <c r="Y113" i="41"/>
  <c r="Z113" i="41"/>
  <c r="Y112" i="41"/>
  <c r="Z112" i="41"/>
  <c r="Y111" i="41"/>
  <c r="Z111" i="41"/>
  <c r="Y110" i="41"/>
  <c r="Z110" i="41"/>
  <c r="Y109" i="41"/>
  <c r="Z109" i="41"/>
  <c r="Y108" i="41"/>
  <c r="Z108" i="41"/>
  <c r="Y107" i="41"/>
  <c r="Z107" i="41"/>
  <c r="Y106" i="41"/>
  <c r="Z106" i="41"/>
  <c r="Y96" i="41"/>
  <c r="Z96" i="41"/>
  <c r="Y95" i="41"/>
  <c r="Z95" i="41"/>
  <c r="Y94" i="41"/>
  <c r="Z94" i="41"/>
  <c r="Y93" i="41"/>
  <c r="Z93" i="41"/>
  <c r="Y92" i="41"/>
  <c r="Z92" i="41"/>
  <c r="Y91" i="41"/>
  <c r="Z91" i="41"/>
  <c r="Y90" i="41"/>
  <c r="Z90" i="41"/>
  <c r="Y89" i="41"/>
  <c r="Z89" i="41"/>
  <c r="Y88" i="41"/>
  <c r="Z88" i="41"/>
  <c r="Y87" i="41"/>
  <c r="Z87" i="41"/>
  <c r="Y86" i="41"/>
  <c r="Z86" i="41"/>
  <c r="P61" i="41"/>
  <c r="M61" i="41"/>
  <c r="D61" i="41"/>
  <c r="P60" i="41"/>
  <c r="M60" i="41"/>
  <c r="D60" i="41"/>
  <c r="P59" i="41"/>
  <c r="M59" i="41"/>
  <c r="D59" i="41"/>
  <c r="P58" i="41"/>
  <c r="M58" i="41"/>
  <c r="D58" i="41"/>
  <c r="P57" i="41"/>
  <c r="M57" i="41"/>
  <c r="D57" i="41"/>
  <c r="P56" i="41"/>
  <c r="M56" i="41"/>
  <c r="D56" i="41"/>
  <c r="P55" i="41"/>
  <c r="M55" i="41"/>
  <c r="D55" i="41"/>
  <c r="P54" i="41"/>
  <c r="M54" i="41"/>
  <c r="D54" i="41"/>
  <c r="P53" i="41"/>
  <c r="M53" i="41"/>
  <c r="D53" i="41"/>
  <c r="P52" i="41"/>
  <c r="M52" i="41"/>
  <c r="D52" i="41"/>
  <c r="P51" i="41"/>
  <c r="M51" i="41"/>
  <c r="G61" i="41"/>
  <c r="G57" i="41"/>
  <c r="G55" i="41"/>
  <c r="G54" i="41"/>
  <c r="O32" i="41"/>
  <c r="C54" i="41"/>
  <c r="K25" i="43" l="1"/>
  <c r="O60" i="43"/>
  <c r="K42" i="43"/>
  <c r="N60" i="43"/>
  <c r="S59" i="43"/>
  <c r="R59" i="43"/>
  <c r="Q59" i="43"/>
  <c r="AO111" i="43"/>
  <c r="AS106" i="43" s="1"/>
  <c r="AO91" i="43"/>
  <c r="AS86" i="43" s="1"/>
  <c r="AS108" i="43"/>
  <c r="AO93" i="43"/>
  <c r="AS88" i="43" s="1"/>
  <c r="AS87" i="43"/>
  <c r="F99" i="43"/>
  <c r="H98" i="43"/>
  <c r="H99" i="43" s="1"/>
  <c r="F45" i="43"/>
  <c r="H44" i="43"/>
  <c r="H45" i="43" s="1"/>
  <c r="F28" i="43"/>
  <c r="H27" i="43"/>
  <c r="H28" i="43" s="1"/>
  <c r="S16" i="43"/>
  <c r="S17" i="43" s="1"/>
  <c r="S18" i="43" s="1"/>
  <c r="S19" i="43" s="1"/>
  <c r="S20" i="43" s="1"/>
  <c r="S21" i="43" s="1"/>
  <c r="S22" i="43" s="1"/>
  <c r="S23" i="43" s="1"/>
  <c r="S24" i="43" s="1"/>
  <c r="K54" i="43"/>
  <c r="S51" i="43"/>
  <c r="R51" i="43"/>
  <c r="I53" i="43"/>
  <c r="K53" i="43" s="1"/>
  <c r="AA87" i="43"/>
  <c r="AI87" i="43" s="1"/>
  <c r="O34" i="43"/>
  <c r="T34" i="43" s="1"/>
  <c r="V34" i="43" s="1"/>
  <c r="O33" i="43"/>
  <c r="T33" i="43" s="1"/>
  <c r="V33" i="43" s="1"/>
  <c r="Q22" i="42"/>
  <c r="P22" i="42"/>
  <c r="C53" i="42"/>
  <c r="P17" i="42"/>
  <c r="Q17" i="42"/>
  <c r="Q23" i="42"/>
  <c r="P23" i="42"/>
  <c r="Q18" i="42"/>
  <c r="P18" i="42"/>
  <c r="Q24" i="42"/>
  <c r="P24" i="42"/>
  <c r="C55" i="42"/>
  <c r="Q19" i="42"/>
  <c r="P19" i="42"/>
  <c r="O15" i="42"/>
  <c r="P15" i="42"/>
  <c r="Q15" i="42"/>
  <c r="C56" i="42"/>
  <c r="Q20" i="42"/>
  <c r="P20" i="42"/>
  <c r="Q25" i="42"/>
  <c r="P25" i="42"/>
  <c r="Q16" i="42"/>
  <c r="P16" i="42"/>
  <c r="Q21" i="42"/>
  <c r="P21" i="42"/>
  <c r="C57" i="42"/>
  <c r="AA86" i="41"/>
  <c r="G52" i="41"/>
  <c r="E54" i="41"/>
  <c r="P15" i="41"/>
  <c r="Q15" i="41"/>
  <c r="C57" i="41"/>
  <c r="E57" i="41" s="1"/>
  <c r="P21" i="41"/>
  <c r="Q21" i="41"/>
  <c r="C53" i="41"/>
  <c r="E53" i="41" s="1"/>
  <c r="Q17" i="41"/>
  <c r="P17" i="41"/>
  <c r="F54" i="41"/>
  <c r="H54" i="41" s="1"/>
  <c r="P18" i="41"/>
  <c r="Q18" i="41"/>
  <c r="F58" i="41"/>
  <c r="Q22" i="41"/>
  <c r="P22" i="41"/>
  <c r="C59" i="41"/>
  <c r="E59" i="41" s="1"/>
  <c r="Q23" i="41"/>
  <c r="P23" i="41"/>
  <c r="C55" i="41"/>
  <c r="E55" i="41" s="1"/>
  <c r="Q19" i="41"/>
  <c r="P19" i="41"/>
  <c r="F61" i="41"/>
  <c r="H61" i="41" s="1"/>
  <c r="Q25" i="41"/>
  <c r="P25" i="41"/>
  <c r="C56" i="41"/>
  <c r="E56" i="41" s="1"/>
  <c r="Q20" i="41"/>
  <c r="P20" i="41"/>
  <c r="P16" i="41"/>
  <c r="Q16" i="41"/>
  <c r="Q24" i="41"/>
  <c r="P24" i="41"/>
  <c r="S40" i="41"/>
  <c r="AA86" i="42"/>
  <c r="F57" i="42"/>
  <c r="G56" i="41"/>
  <c r="G53" i="41"/>
  <c r="F59" i="41"/>
  <c r="F57" i="41"/>
  <c r="H57" i="41" s="1"/>
  <c r="C58" i="41"/>
  <c r="E58" i="41" s="1"/>
  <c r="F53" i="41"/>
  <c r="C61" i="41"/>
  <c r="E61" i="41" s="1"/>
  <c r="AA108" i="43"/>
  <c r="M108" i="43"/>
  <c r="N108" i="43" s="1"/>
  <c r="AA88" i="43"/>
  <c r="O17" i="43"/>
  <c r="O52" i="43"/>
  <c r="M88" i="43"/>
  <c r="N88" i="43" s="1"/>
  <c r="H52" i="43"/>
  <c r="F62" i="43"/>
  <c r="W87" i="43"/>
  <c r="N52" i="43"/>
  <c r="G44" i="42"/>
  <c r="AA106" i="42"/>
  <c r="C54" i="42"/>
  <c r="G27" i="42"/>
  <c r="G28" i="42" s="1"/>
  <c r="G98" i="42"/>
  <c r="G99" i="42" s="1"/>
  <c r="F118" i="42"/>
  <c r="G118" i="42"/>
  <c r="G119" i="42" s="1"/>
  <c r="N51" i="41"/>
  <c r="M32" i="41"/>
  <c r="C60" i="41"/>
  <c r="E60" i="41" s="1"/>
  <c r="G58" i="41"/>
  <c r="G98" i="41"/>
  <c r="G99" i="41" s="1"/>
  <c r="AA106" i="41"/>
  <c r="G27" i="41"/>
  <c r="G28" i="41" s="1"/>
  <c r="G60" i="41"/>
  <c r="O15" i="41"/>
  <c r="N32" i="41"/>
  <c r="G59" i="41"/>
  <c r="F44" i="41"/>
  <c r="G44" i="41"/>
  <c r="G45" i="41" s="1"/>
  <c r="F118" i="41"/>
  <c r="C52" i="41"/>
  <c r="E52" i="41" s="1"/>
  <c r="G118" i="41"/>
  <c r="G119" i="41" s="1"/>
  <c r="R22" i="42" l="1"/>
  <c r="Q60" i="43"/>
  <c r="V60" i="43" s="1"/>
  <c r="K44" i="43"/>
  <c r="N61" i="43"/>
  <c r="K27" i="43"/>
  <c r="O61" i="43"/>
  <c r="S60" i="43"/>
  <c r="R60" i="43"/>
  <c r="V59" i="43"/>
  <c r="AV86" i="43"/>
  <c r="T16" i="43"/>
  <c r="V16" i="43" s="1"/>
  <c r="X16" i="43" s="1"/>
  <c r="N16" i="43" s="1"/>
  <c r="F119" i="42"/>
  <c r="H118" i="42"/>
  <c r="H119" i="42" s="1"/>
  <c r="F119" i="41"/>
  <c r="H118" i="41"/>
  <c r="H119" i="41" s="1"/>
  <c r="AS107" i="43"/>
  <c r="F45" i="41"/>
  <c r="H44" i="41"/>
  <c r="H45" i="41" s="1"/>
  <c r="R18" i="42"/>
  <c r="T17" i="43"/>
  <c r="V17" i="43" s="1"/>
  <c r="W17" i="43" s="1"/>
  <c r="O35" i="43"/>
  <c r="T35" i="43" s="1"/>
  <c r="V35" i="43" s="1"/>
  <c r="W35" i="43" s="1"/>
  <c r="N53" i="43"/>
  <c r="W34" i="43"/>
  <c r="M34" i="43" s="1"/>
  <c r="X34" i="43"/>
  <c r="N34" i="43" s="1"/>
  <c r="W33" i="43"/>
  <c r="M33" i="43" s="1"/>
  <c r="X33" i="43"/>
  <c r="N33" i="43" s="1"/>
  <c r="R20" i="42"/>
  <c r="M15" i="42"/>
  <c r="N15" i="42"/>
  <c r="F56" i="42"/>
  <c r="O16" i="42"/>
  <c r="O51" i="42"/>
  <c r="R16" i="42"/>
  <c r="R17" i="42"/>
  <c r="F52" i="42"/>
  <c r="R24" i="42"/>
  <c r="R23" i="42"/>
  <c r="R25" i="42"/>
  <c r="R21" i="42"/>
  <c r="R15" i="42"/>
  <c r="S15" i="42" s="1"/>
  <c r="R19" i="42"/>
  <c r="R16" i="41"/>
  <c r="R22" i="41"/>
  <c r="H53" i="41"/>
  <c r="J53" i="41" s="1"/>
  <c r="R23" i="41"/>
  <c r="I57" i="41"/>
  <c r="F52" i="41"/>
  <c r="H52" i="41" s="1"/>
  <c r="R25" i="41"/>
  <c r="J57" i="41"/>
  <c r="H58" i="41"/>
  <c r="J58" i="41" s="1"/>
  <c r="R24" i="41"/>
  <c r="R18" i="41"/>
  <c r="R15" i="41"/>
  <c r="S15" i="41" s="1"/>
  <c r="R17" i="41"/>
  <c r="R19" i="41"/>
  <c r="R21" i="41"/>
  <c r="G62" i="41"/>
  <c r="O34" i="41"/>
  <c r="T34" i="41" s="1"/>
  <c r="V34" i="41" s="1"/>
  <c r="O33" i="41"/>
  <c r="T33" i="41" s="1"/>
  <c r="V33" i="41" s="1"/>
  <c r="R20" i="41"/>
  <c r="S25" i="43"/>
  <c r="S41" i="41"/>
  <c r="Q52" i="43"/>
  <c r="V52" i="43" s="1"/>
  <c r="F53" i="42"/>
  <c r="F54" i="42"/>
  <c r="H59" i="41"/>
  <c r="I59" i="41" s="1"/>
  <c r="AA89" i="43"/>
  <c r="M89" i="43"/>
  <c r="N89" i="43" s="1"/>
  <c r="W88" i="43"/>
  <c r="AA109" i="43"/>
  <c r="M109" i="43"/>
  <c r="N109" i="43" s="1"/>
  <c r="I52" i="43"/>
  <c r="H62" i="43"/>
  <c r="J52" i="43"/>
  <c r="J62" i="43" s="1"/>
  <c r="E64" i="43" s="1"/>
  <c r="V88" i="43"/>
  <c r="N54" i="43"/>
  <c r="O36" i="43"/>
  <c r="T36" i="43" s="1"/>
  <c r="V36" i="43" s="1"/>
  <c r="R52" i="43"/>
  <c r="S52" i="43"/>
  <c r="O53" i="43"/>
  <c r="O18" i="43"/>
  <c r="T18" i="43" s="1"/>
  <c r="V18" i="43" s="1"/>
  <c r="AA109" i="42"/>
  <c r="O52" i="42"/>
  <c r="M109" i="42"/>
  <c r="AA108" i="42"/>
  <c r="AA107" i="42"/>
  <c r="M108" i="42"/>
  <c r="F55" i="42"/>
  <c r="F27" i="42"/>
  <c r="M107" i="42"/>
  <c r="N107" i="42" s="1"/>
  <c r="F98" i="42"/>
  <c r="M110" i="42"/>
  <c r="F60" i="41"/>
  <c r="H60" i="41" s="1"/>
  <c r="F56" i="41"/>
  <c r="H56" i="41" s="1"/>
  <c r="J54" i="41"/>
  <c r="I54" i="41"/>
  <c r="AA107" i="41"/>
  <c r="AA87" i="41"/>
  <c r="F55" i="41"/>
  <c r="H55" i="41" s="1"/>
  <c r="F98" i="41"/>
  <c r="N52" i="41"/>
  <c r="F27" i="41"/>
  <c r="O51" i="41"/>
  <c r="Q51" i="41" s="1"/>
  <c r="N15" i="41"/>
  <c r="M15" i="41"/>
  <c r="J61" i="41"/>
  <c r="I61" i="41"/>
  <c r="M107" i="41"/>
  <c r="N107" i="41" s="1"/>
  <c r="M87" i="41"/>
  <c r="N87" i="41" s="1"/>
  <c r="M108" i="41"/>
  <c r="S61" i="43" l="1"/>
  <c r="R61" i="43"/>
  <c r="U60" i="43"/>
  <c r="W60" i="43" s="1"/>
  <c r="U61" i="43"/>
  <c r="Q61" i="43"/>
  <c r="U58" i="43"/>
  <c r="W58" i="43" s="1"/>
  <c r="U59" i="43"/>
  <c r="U57" i="43"/>
  <c r="U55" i="43"/>
  <c r="X55" i="43" s="1"/>
  <c r="U56" i="43"/>
  <c r="W16" i="43"/>
  <c r="M16" i="43" s="1"/>
  <c r="F99" i="42"/>
  <c r="H98" i="42"/>
  <c r="H99" i="42" s="1"/>
  <c r="F99" i="41"/>
  <c r="H98" i="41"/>
  <c r="H99" i="41" s="1"/>
  <c r="X17" i="43"/>
  <c r="N17" i="43" s="1"/>
  <c r="X35" i="43"/>
  <c r="N35" i="43" s="1"/>
  <c r="F28" i="41"/>
  <c r="H27" i="41"/>
  <c r="H28" i="41" s="1"/>
  <c r="F28" i="42"/>
  <c r="H27" i="42"/>
  <c r="H28" i="42" s="1"/>
  <c r="Q53" i="43"/>
  <c r="V53" i="43" s="1"/>
  <c r="X18" i="43"/>
  <c r="W18" i="43"/>
  <c r="W36" i="43"/>
  <c r="X36" i="43"/>
  <c r="O17" i="42"/>
  <c r="S16" i="42"/>
  <c r="T16" i="42" s="1"/>
  <c r="V16" i="42" s="1"/>
  <c r="X16" i="42" s="1"/>
  <c r="N16" i="42" s="1"/>
  <c r="S16" i="41"/>
  <c r="S17" i="41" s="1"/>
  <c r="S18" i="41" s="1"/>
  <c r="S19" i="41" s="1"/>
  <c r="S20" i="41" s="1"/>
  <c r="S21" i="41" s="1"/>
  <c r="S22" i="41" s="1"/>
  <c r="S23" i="41" s="1"/>
  <c r="S24" i="41" s="1"/>
  <c r="S25" i="41" s="1"/>
  <c r="I53" i="41"/>
  <c r="K53" i="41" s="1"/>
  <c r="K57" i="41"/>
  <c r="N53" i="41"/>
  <c r="V87" i="41"/>
  <c r="O35" i="41"/>
  <c r="T35" i="41" s="1"/>
  <c r="V35" i="41" s="1"/>
  <c r="W35" i="41" s="1"/>
  <c r="M35" i="41" s="1"/>
  <c r="I58" i="41"/>
  <c r="K58" i="41" s="1"/>
  <c r="K54" i="41"/>
  <c r="J59" i="41"/>
  <c r="K59" i="41" s="1"/>
  <c r="X33" i="41"/>
  <c r="N33" i="41" s="1"/>
  <c r="W33" i="41"/>
  <c r="M33" i="41" s="1"/>
  <c r="W34" i="41"/>
  <c r="M34" i="41" s="1"/>
  <c r="X34" i="41"/>
  <c r="N34" i="41" s="1"/>
  <c r="K61" i="41"/>
  <c r="O16" i="41"/>
  <c r="S42" i="41"/>
  <c r="V89" i="43"/>
  <c r="AA110" i="43"/>
  <c r="M110" i="43"/>
  <c r="N110" i="43" s="1"/>
  <c r="O37" i="43"/>
  <c r="T37" i="43" s="1"/>
  <c r="V37" i="43" s="1"/>
  <c r="W89" i="43"/>
  <c r="M35" i="43"/>
  <c r="O54" i="43"/>
  <c r="O19" i="43"/>
  <c r="T19" i="43" s="1"/>
  <c r="V19" i="43" s="1"/>
  <c r="I62" i="43"/>
  <c r="K52" i="43"/>
  <c r="U53" i="43"/>
  <c r="U52" i="43"/>
  <c r="U54" i="43"/>
  <c r="S53" i="43"/>
  <c r="R53" i="43"/>
  <c r="M17" i="43"/>
  <c r="AA90" i="43"/>
  <c r="M90" i="43"/>
  <c r="N90" i="43" s="1"/>
  <c r="O53" i="42"/>
  <c r="O18" i="42"/>
  <c r="N108" i="42"/>
  <c r="N109" i="42" s="1"/>
  <c r="N110" i="42" s="1"/>
  <c r="AA87" i="42"/>
  <c r="M87" i="42"/>
  <c r="N87" i="42" s="1"/>
  <c r="V87" i="42" s="1"/>
  <c r="F62" i="42"/>
  <c r="AA110" i="42"/>
  <c r="M111" i="42"/>
  <c r="AA88" i="41"/>
  <c r="M88" i="41"/>
  <c r="N88" i="41" s="1"/>
  <c r="J56" i="41"/>
  <c r="I56" i="41"/>
  <c r="J60" i="41"/>
  <c r="I60" i="41"/>
  <c r="N108" i="41"/>
  <c r="J52" i="41"/>
  <c r="H62" i="41"/>
  <c r="I52" i="41"/>
  <c r="F62" i="41"/>
  <c r="J55" i="41"/>
  <c r="I55" i="41"/>
  <c r="R51" i="41"/>
  <c r="S51" i="41"/>
  <c r="O52" i="41"/>
  <c r="AA108" i="41"/>
  <c r="T16" i="41" l="1"/>
  <c r="V16" i="41" s="1"/>
  <c r="X58" i="43"/>
  <c r="X60" i="43"/>
  <c r="W61" i="43"/>
  <c r="X61" i="43"/>
  <c r="V61" i="43"/>
  <c r="W55" i="43"/>
  <c r="W59" i="43"/>
  <c r="X59" i="43"/>
  <c r="X57" i="43"/>
  <c r="W57" i="43"/>
  <c r="W56" i="43"/>
  <c r="X56" i="43"/>
  <c r="W53" i="43"/>
  <c r="W16" i="42"/>
  <c r="M16" i="42" s="1"/>
  <c r="S17" i="42"/>
  <c r="S18" i="42" s="1"/>
  <c r="S19" i="42" s="1"/>
  <c r="S20" i="42" s="1"/>
  <c r="S21" i="42" s="1"/>
  <c r="S22" i="42" s="1"/>
  <c r="S23" i="42" s="1"/>
  <c r="S24" i="42" s="1"/>
  <c r="S25" i="42" s="1"/>
  <c r="X37" i="43"/>
  <c r="W37" i="43"/>
  <c r="W19" i="43"/>
  <c r="X19" i="43"/>
  <c r="X35" i="41"/>
  <c r="N35" i="41" s="1"/>
  <c r="N54" i="41"/>
  <c r="O36" i="41"/>
  <c r="T36" i="41" s="1"/>
  <c r="V36" i="41" s="1"/>
  <c r="X36" i="41" s="1"/>
  <c r="N36" i="41" s="1"/>
  <c r="W16" i="41"/>
  <c r="M16" i="41" s="1"/>
  <c r="X16" i="41"/>
  <c r="N16" i="41" s="1"/>
  <c r="O17" i="41"/>
  <c r="T17" i="41" s="1"/>
  <c r="V17" i="41" s="1"/>
  <c r="O53" i="41"/>
  <c r="Q53" i="41" s="1"/>
  <c r="V53" i="41" s="1"/>
  <c r="V90" i="43"/>
  <c r="K60" i="41"/>
  <c r="K55" i="41"/>
  <c r="W90" i="43"/>
  <c r="K62" i="43"/>
  <c r="J66" i="43"/>
  <c r="C64" i="43"/>
  <c r="G64" i="43" s="1"/>
  <c r="K64" i="43" s="1"/>
  <c r="O38" i="43"/>
  <c r="T38" i="43" s="1"/>
  <c r="V38" i="43" s="1"/>
  <c r="X52" i="43"/>
  <c r="W52" i="43"/>
  <c r="N36" i="43"/>
  <c r="M36" i="43"/>
  <c r="AA91" i="43"/>
  <c r="M92" i="43"/>
  <c r="O20" i="43"/>
  <c r="T20" i="43" s="1"/>
  <c r="V20" i="43" s="1"/>
  <c r="AA111" i="43"/>
  <c r="M91" i="43"/>
  <c r="N91" i="43" s="1"/>
  <c r="M111" i="43"/>
  <c r="N111" i="43" s="1"/>
  <c r="R54" i="43"/>
  <c r="S54" i="43"/>
  <c r="X53" i="43"/>
  <c r="M18" i="43"/>
  <c r="N18" i="43"/>
  <c r="Q54" i="43"/>
  <c r="AA88" i="42"/>
  <c r="O54" i="42"/>
  <c r="AA111" i="42"/>
  <c r="M88" i="42"/>
  <c r="N88" i="42" s="1"/>
  <c r="V88" i="42" s="1"/>
  <c r="N111" i="42"/>
  <c r="O19" i="42"/>
  <c r="U61" i="41"/>
  <c r="K52" i="41"/>
  <c r="I62" i="41"/>
  <c r="U57" i="41"/>
  <c r="U58" i="41"/>
  <c r="U55" i="41"/>
  <c r="U52" i="41"/>
  <c r="U60" i="41"/>
  <c r="U53" i="41"/>
  <c r="U59" i="41"/>
  <c r="U54" i="41"/>
  <c r="U56" i="41"/>
  <c r="S52" i="41"/>
  <c r="R52" i="41"/>
  <c r="K56" i="41"/>
  <c r="Q52" i="41"/>
  <c r="J62" i="41"/>
  <c r="E64" i="41" s="1"/>
  <c r="AA89" i="41"/>
  <c r="AA90" i="41"/>
  <c r="AA109" i="41"/>
  <c r="M110" i="41"/>
  <c r="M89" i="41"/>
  <c r="N89" i="41" s="1"/>
  <c r="M109" i="41"/>
  <c r="N109" i="41" s="1"/>
  <c r="V88" i="41"/>
  <c r="T19" i="42" l="1"/>
  <c r="V19" i="42" s="1"/>
  <c r="T17" i="42"/>
  <c r="V17" i="42" s="1"/>
  <c r="W17" i="42" s="1"/>
  <c r="M17" i="42" s="1"/>
  <c r="T18" i="42"/>
  <c r="V18" i="42" s="1"/>
  <c r="N92" i="43"/>
  <c r="X38" i="43"/>
  <c r="W38" i="43"/>
  <c r="W20" i="43"/>
  <c r="X20" i="43"/>
  <c r="X19" i="42"/>
  <c r="W19" i="42"/>
  <c r="S53" i="41"/>
  <c r="O37" i="41"/>
  <c r="T37" i="41" s="1"/>
  <c r="V37" i="41" s="1"/>
  <c r="W37" i="41" s="1"/>
  <c r="W36" i="41"/>
  <c r="M36" i="41" s="1"/>
  <c r="N55" i="41"/>
  <c r="K62" i="41"/>
  <c r="W53" i="41"/>
  <c r="O18" i="41"/>
  <c r="T18" i="41" s="1"/>
  <c r="V18" i="41" s="1"/>
  <c r="O54" i="41"/>
  <c r="W17" i="41"/>
  <c r="M17" i="41" s="1"/>
  <c r="X17" i="41"/>
  <c r="N17" i="41" s="1"/>
  <c r="R53" i="41"/>
  <c r="N110" i="41"/>
  <c r="V89" i="41"/>
  <c r="V91" i="43"/>
  <c r="AA112" i="43"/>
  <c r="M113" i="43"/>
  <c r="O39" i="43"/>
  <c r="T39" i="43" s="1"/>
  <c r="V39" i="43" s="1"/>
  <c r="M112" i="43"/>
  <c r="N112" i="43" s="1"/>
  <c r="O21" i="43"/>
  <c r="T21" i="43" s="1"/>
  <c r="V21" i="43" s="1"/>
  <c r="N37" i="43"/>
  <c r="M37" i="43"/>
  <c r="N19" i="43"/>
  <c r="M19" i="43"/>
  <c r="W54" i="43"/>
  <c r="X54" i="43"/>
  <c r="V54" i="43"/>
  <c r="AA92" i="43"/>
  <c r="M93" i="43"/>
  <c r="W91" i="43"/>
  <c r="O55" i="42"/>
  <c r="O20" i="42"/>
  <c r="T20" i="42" s="1"/>
  <c r="V20" i="42" s="1"/>
  <c r="AA112" i="42"/>
  <c r="M113" i="42"/>
  <c r="AA89" i="42"/>
  <c r="M89" i="42"/>
  <c r="N89" i="42" s="1"/>
  <c r="V89" i="42" s="1"/>
  <c r="M112" i="42"/>
  <c r="N112" i="42" s="1"/>
  <c r="C64" i="41"/>
  <c r="G64" i="41" s="1"/>
  <c r="K64" i="41" s="1"/>
  <c r="M91" i="41"/>
  <c r="J66" i="41"/>
  <c r="X53" i="41"/>
  <c r="X52" i="41"/>
  <c r="W52" i="41"/>
  <c r="V52" i="41"/>
  <c r="AA110" i="41"/>
  <c r="M111" i="41"/>
  <c r="M90" i="41"/>
  <c r="N90" i="41" s="1"/>
  <c r="X17" i="42" l="1"/>
  <c r="N17" i="42" s="1"/>
  <c r="V92" i="43"/>
  <c r="N93" i="43"/>
  <c r="X18" i="42"/>
  <c r="N18" i="42" s="1"/>
  <c r="W18" i="42"/>
  <c r="M18" i="42" s="1"/>
  <c r="M37" i="41"/>
  <c r="N113" i="43"/>
  <c r="V93" i="43" s="1"/>
  <c r="X21" i="43"/>
  <c r="W21" i="43"/>
  <c r="X39" i="43"/>
  <c r="W39" i="43"/>
  <c r="W20" i="42"/>
  <c r="X20" i="42"/>
  <c r="O38" i="41"/>
  <c r="T38" i="41" s="1"/>
  <c r="V38" i="41" s="1"/>
  <c r="W38" i="41" s="1"/>
  <c r="M38" i="41" s="1"/>
  <c r="X37" i="41"/>
  <c r="N37" i="41" s="1"/>
  <c r="N56" i="41"/>
  <c r="V90" i="41"/>
  <c r="N111" i="41"/>
  <c r="O19" i="41"/>
  <c r="T19" i="41" s="1"/>
  <c r="V19" i="41" s="1"/>
  <c r="O55" i="41"/>
  <c r="Q54" i="41"/>
  <c r="R54" i="41"/>
  <c r="S54" i="41"/>
  <c r="X18" i="41"/>
  <c r="N18" i="41" s="1"/>
  <c r="W18" i="41"/>
  <c r="M18" i="41" s="1"/>
  <c r="N113" i="42"/>
  <c r="N91" i="41"/>
  <c r="N20" i="43"/>
  <c r="M20" i="43"/>
  <c r="O40" i="43"/>
  <c r="T40" i="43" s="1"/>
  <c r="V40" i="43" s="1"/>
  <c r="AA93" i="43"/>
  <c r="M94" i="43"/>
  <c r="N94" i="43" s="1"/>
  <c r="M38" i="43"/>
  <c r="N38" i="43"/>
  <c r="AA113" i="43"/>
  <c r="M114" i="43"/>
  <c r="N114" i="43" s="1"/>
  <c r="O22" i="43"/>
  <c r="T22" i="43" s="1"/>
  <c r="V22" i="43" s="1"/>
  <c r="W92" i="43"/>
  <c r="M19" i="42"/>
  <c r="N19" i="42"/>
  <c r="AA90" i="42"/>
  <c r="M91" i="42"/>
  <c r="M90" i="42"/>
  <c r="N90" i="42" s="1"/>
  <c r="V90" i="42" s="1"/>
  <c r="AA113" i="42"/>
  <c r="M114" i="42"/>
  <c r="O56" i="42"/>
  <c r="O21" i="42"/>
  <c r="T21" i="42" s="1"/>
  <c r="V21" i="42" s="1"/>
  <c r="AA91" i="41"/>
  <c r="M92" i="41"/>
  <c r="AA111" i="41"/>
  <c r="X38" i="41" l="1"/>
  <c r="N38" i="41" s="1"/>
  <c r="N114" i="42"/>
  <c r="X40" i="43"/>
  <c r="W40" i="43"/>
  <c r="X22" i="43"/>
  <c r="W22" i="43"/>
  <c r="V94" i="43"/>
  <c r="X21" i="42"/>
  <c r="W21" i="42"/>
  <c r="N91" i="42"/>
  <c r="V91" i="42" s="1"/>
  <c r="N57" i="41"/>
  <c r="O39" i="41"/>
  <c r="T39" i="41" s="1"/>
  <c r="V39" i="41" s="1"/>
  <c r="W39" i="41" s="1"/>
  <c r="V91" i="41"/>
  <c r="S55" i="41"/>
  <c r="R55" i="41"/>
  <c r="Q55" i="41"/>
  <c r="X19" i="41"/>
  <c r="N19" i="41" s="1"/>
  <c r="W19" i="41"/>
  <c r="M19" i="41" s="1"/>
  <c r="V54" i="41"/>
  <c r="W54" i="41"/>
  <c r="X54" i="41"/>
  <c r="N92" i="41"/>
  <c r="O20" i="41"/>
  <c r="T20" i="41" s="1"/>
  <c r="V20" i="41" s="1"/>
  <c r="O56" i="41"/>
  <c r="W93" i="43"/>
  <c r="O41" i="43"/>
  <c r="T41" i="43" s="1"/>
  <c r="V41" i="43" s="1"/>
  <c r="O23" i="43"/>
  <c r="T23" i="43" s="1"/>
  <c r="V23" i="43" s="1"/>
  <c r="N21" i="43"/>
  <c r="M21" i="43"/>
  <c r="N39" i="43"/>
  <c r="M39" i="43"/>
  <c r="AA94" i="43"/>
  <c r="M95" i="43"/>
  <c r="N95" i="43" s="1"/>
  <c r="AA114" i="43"/>
  <c r="M20" i="42"/>
  <c r="N20" i="42"/>
  <c r="AA91" i="42"/>
  <c r="M92" i="42"/>
  <c r="AA114" i="42"/>
  <c r="O57" i="42"/>
  <c r="O22" i="42"/>
  <c r="T22" i="42" s="1"/>
  <c r="V22" i="42" s="1"/>
  <c r="AA112" i="41"/>
  <c r="M112" i="41"/>
  <c r="N112" i="41" s="1"/>
  <c r="AA92" i="41"/>
  <c r="AR108" i="43" l="1"/>
  <c r="AR107" i="43"/>
  <c r="AK87" i="43"/>
  <c r="N92" i="42"/>
  <c r="V92" i="42" s="1"/>
  <c r="M39" i="41"/>
  <c r="X23" i="43"/>
  <c r="W23" i="43"/>
  <c r="X41" i="43"/>
  <c r="W41" i="43"/>
  <c r="X22" i="42"/>
  <c r="W22" i="42"/>
  <c r="N58" i="41"/>
  <c r="X39" i="41"/>
  <c r="N39" i="41" s="1"/>
  <c r="R56" i="41"/>
  <c r="S56" i="41"/>
  <c r="Q56" i="41"/>
  <c r="V92" i="41"/>
  <c r="O21" i="41"/>
  <c r="T21" i="41" s="1"/>
  <c r="V21" i="41" s="1"/>
  <c r="O57" i="41"/>
  <c r="W20" i="41"/>
  <c r="M20" i="41" s="1"/>
  <c r="X20" i="41"/>
  <c r="N20" i="41" s="1"/>
  <c r="V55" i="41"/>
  <c r="X55" i="41"/>
  <c r="W55" i="41"/>
  <c r="AA115" i="43"/>
  <c r="O24" i="43"/>
  <c r="T24" i="43" s="1"/>
  <c r="V24" i="43" s="1"/>
  <c r="M115" i="43"/>
  <c r="N115" i="43" s="1"/>
  <c r="V95" i="43" s="1"/>
  <c r="M22" i="43"/>
  <c r="N22" i="43"/>
  <c r="O42" i="43"/>
  <c r="T42" i="43" s="1"/>
  <c r="V42" i="43" s="1"/>
  <c r="N40" i="43"/>
  <c r="M40" i="43"/>
  <c r="W94" i="43"/>
  <c r="AA95" i="43"/>
  <c r="AK86" i="43" s="1"/>
  <c r="M21" i="42"/>
  <c r="N21" i="42"/>
  <c r="AA92" i="42"/>
  <c r="M93" i="42"/>
  <c r="AA115" i="42"/>
  <c r="M115" i="42"/>
  <c r="N115" i="42" s="1"/>
  <c r="O23" i="42"/>
  <c r="T23" i="42" s="1"/>
  <c r="V23" i="42" s="1"/>
  <c r="AA113" i="41"/>
  <c r="M113" i="41"/>
  <c r="N113" i="41" s="1"/>
  <c r="AA93" i="41"/>
  <c r="M94" i="41"/>
  <c r="M93" i="41"/>
  <c r="N93" i="41" s="1"/>
  <c r="N93" i="42" l="1"/>
  <c r="V93" i="42" s="1"/>
  <c r="AL87" i="43"/>
  <c r="AL89" i="43"/>
  <c r="AK89" i="43" s="1"/>
  <c r="AO87" i="43"/>
  <c r="X24" i="43"/>
  <c r="W24" i="43"/>
  <c r="W42" i="43"/>
  <c r="X42" i="43"/>
  <c r="W23" i="42"/>
  <c r="X23" i="42"/>
  <c r="O40" i="41"/>
  <c r="T40" i="41" s="1"/>
  <c r="V40" i="41" s="1"/>
  <c r="N59" i="41"/>
  <c r="N94" i="41"/>
  <c r="O58" i="41"/>
  <c r="O22" i="41"/>
  <c r="T22" i="41" s="1"/>
  <c r="V22" i="41" s="1"/>
  <c r="Q57" i="41"/>
  <c r="R57" i="41"/>
  <c r="S57" i="41"/>
  <c r="X21" i="41"/>
  <c r="N21" i="41" s="1"/>
  <c r="W21" i="41"/>
  <c r="M21" i="41" s="1"/>
  <c r="V56" i="41"/>
  <c r="W56" i="41"/>
  <c r="X56" i="41"/>
  <c r="AA96" i="43"/>
  <c r="M96" i="43"/>
  <c r="N96" i="43" s="1"/>
  <c r="W95" i="43"/>
  <c r="O25" i="43"/>
  <c r="T25" i="43" s="1"/>
  <c r="V25" i="43" s="1"/>
  <c r="N23" i="43"/>
  <c r="M23" i="43"/>
  <c r="N41" i="43"/>
  <c r="M41" i="43"/>
  <c r="AA116" i="43"/>
  <c r="M116" i="43"/>
  <c r="N116" i="43" s="1"/>
  <c r="AA116" i="42"/>
  <c r="M116" i="42"/>
  <c r="N116" i="42" s="1"/>
  <c r="N22" i="42"/>
  <c r="M22" i="42"/>
  <c r="O24" i="42"/>
  <c r="T24" i="42" s="1"/>
  <c r="V24" i="42" s="1"/>
  <c r="AA93" i="42"/>
  <c r="AA114" i="41"/>
  <c r="V93" i="41"/>
  <c r="M114" i="41"/>
  <c r="N114" i="41" s="1"/>
  <c r="AA94" i="41"/>
  <c r="AO89" i="43" l="1"/>
  <c r="AR88" i="43" s="1"/>
  <c r="AR87" i="43"/>
  <c r="V94" i="41"/>
  <c r="W25" i="43"/>
  <c r="X25" i="43"/>
  <c r="X24" i="42"/>
  <c r="W24" i="42"/>
  <c r="O41" i="41"/>
  <c r="T41" i="41" s="1"/>
  <c r="V41" i="41" s="1"/>
  <c r="N60" i="41"/>
  <c r="X40" i="41"/>
  <c r="N40" i="41" s="1"/>
  <c r="W40" i="41"/>
  <c r="M40" i="41" s="1"/>
  <c r="W57" i="41"/>
  <c r="X57" i="41"/>
  <c r="V57" i="41"/>
  <c r="O23" i="41"/>
  <c r="T23" i="41" s="1"/>
  <c r="V23" i="41" s="1"/>
  <c r="O59" i="41"/>
  <c r="W22" i="41"/>
  <c r="M22" i="41" s="1"/>
  <c r="X22" i="41"/>
  <c r="N22" i="41" s="1"/>
  <c r="S58" i="41"/>
  <c r="Q58" i="41"/>
  <c r="R58" i="41"/>
  <c r="V96" i="43"/>
  <c r="N24" i="43"/>
  <c r="M24" i="43"/>
  <c r="W96" i="43"/>
  <c r="M42" i="43"/>
  <c r="N42" i="43"/>
  <c r="N23" i="42"/>
  <c r="M23" i="42"/>
  <c r="AA94" i="42"/>
  <c r="M95" i="42"/>
  <c r="M94" i="42"/>
  <c r="N94" i="42" s="1"/>
  <c r="V94" i="42" s="1"/>
  <c r="AA115" i="41"/>
  <c r="AA95" i="41"/>
  <c r="M96" i="41"/>
  <c r="M95" i="41"/>
  <c r="N95" i="41" s="1"/>
  <c r="M115" i="41"/>
  <c r="N115" i="41" s="1"/>
  <c r="O25" i="42" l="1"/>
  <c r="T25" i="42" s="1"/>
  <c r="V25" i="42" s="1"/>
  <c r="W25" i="42" s="1"/>
  <c r="O42" i="41"/>
  <c r="T42" i="41" s="1"/>
  <c r="V42" i="41" s="1"/>
  <c r="N61" i="41"/>
  <c r="X41" i="41"/>
  <c r="N41" i="41" s="1"/>
  <c r="W41" i="41"/>
  <c r="M41" i="41" s="1"/>
  <c r="X58" i="41"/>
  <c r="V58" i="41"/>
  <c r="W58" i="41"/>
  <c r="W23" i="41"/>
  <c r="M23" i="41" s="1"/>
  <c r="X23" i="41"/>
  <c r="N23" i="41" s="1"/>
  <c r="N96" i="41"/>
  <c r="O24" i="41"/>
  <c r="T24" i="41" s="1"/>
  <c r="V24" i="41" s="1"/>
  <c r="O60" i="41"/>
  <c r="Q59" i="41"/>
  <c r="S59" i="41"/>
  <c r="R59" i="41"/>
  <c r="N95" i="42"/>
  <c r="V95" i="42" s="1"/>
  <c r="N25" i="43"/>
  <c r="M25" i="43"/>
  <c r="M24" i="42"/>
  <c r="N24" i="42"/>
  <c r="AA95" i="42"/>
  <c r="M96" i="42"/>
  <c r="AA116" i="41"/>
  <c r="M116" i="41"/>
  <c r="N116" i="41" s="1"/>
  <c r="V95" i="41"/>
  <c r="AA96" i="41"/>
  <c r="X25" i="42" l="1"/>
  <c r="N25" i="42" s="1"/>
  <c r="N96" i="42"/>
  <c r="V96" i="42" s="1"/>
  <c r="X42" i="41"/>
  <c r="N42" i="41" s="1"/>
  <c r="W42" i="41"/>
  <c r="M42" i="41" s="1"/>
  <c r="R60" i="41"/>
  <c r="Q60" i="41"/>
  <c r="S60" i="41"/>
  <c r="O25" i="41"/>
  <c r="T25" i="41" s="1"/>
  <c r="V25" i="41" s="1"/>
  <c r="O61" i="41"/>
  <c r="V96" i="41"/>
  <c r="V59" i="41"/>
  <c r="X59" i="41"/>
  <c r="W59" i="41"/>
  <c r="W24" i="41"/>
  <c r="M24" i="41" s="1"/>
  <c r="X24" i="41"/>
  <c r="N24" i="41" s="1"/>
  <c r="AA96" i="42"/>
  <c r="M25" i="42"/>
  <c r="X60" i="41" l="1"/>
  <c r="W60" i="41"/>
  <c r="V60" i="41"/>
  <c r="Q61" i="41"/>
  <c r="S61" i="41"/>
  <c r="R61" i="41"/>
  <c r="W25" i="41"/>
  <c r="M25" i="41" s="1"/>
  <c r="X25" i="41"/>
  <c r="N25" i="41" s="1"/>
  <c r="V61" i="41" l="1"/>
  <c r="W61" i="41"/>
  <c r="X61" i="41"/>
  <c r="E42" i="42" l="1"/>
  <c r="E38" i="42"/>
  <c r="Q38" i="42" s="1"/>
  <c r="E41" i="42"/>
  <c r="E35" i="42"/>
  <c r="D54" i="42" s="1"/>
  <c r="E54" i="42" s="1"/>
  <c r="E40" i="42"/>
  <c r="E36" i="42"/>
  <c r="Q36" i="42" s="1"/>
  <c r="E37" i="42"/>
  <c r="Q37" i="42" s="1"/>
  <c r="E33" i="42"/>
  <c r="P33" i="42" s="1"/>
  <c r="E32" i="42"/>
  <c r="I32" i="42" s="1"/>
  <c r="J32" i="42" s="1"/>
  <c r="K32" i="42" s="1"/>
  <c r="E34" i="42"/>
  <c r="Q34" i="42" s="1"/>
  <c r="E39" i="42"/>
  <c r="D58" i="42" s="1"/>
  <c r="E58" i="42" s="1"/>
  <c r="Q41" i="42" l="1"/>
  <c r="D60" i="42"/>
  <c r="E60" i="42" s="1"/>
  <c r="F42" i="42"/>
  <c r="G61" i="42" s="1"/>
  <c r="H61" i="42" s="1"/>
  <c r="D61" i="42"/>
  <c r="E61" i="42" s="1"/>
  <c r="Q40" i="42"/>
  <c r="D59" i="42"/>
  <c r="E59" i="42" s="1"/>
  <c r="P36" i="42"/>
  <c r="F35" i="42"/>
  <c r="I35" i="42" s="1"/>
  <c r="J35" i="42" s="1"/>
  <c r="F38" i="42"/>
  <c r="G57" i="42" s="1"/>
  <c r="H57" i="42" s="1"/>
  <c r="I57" i="42" s="1"/>
  <c r="D53" i="42"/>
  <c r="E53" i="42" s="1"/>
  <c r="P42" i="42"/>
  <c r="F34" i="42"/>
  <c r="P35" i="42"/>
  <c r="G54" i="42"/>
  <c r="H54" i="42" s="1"/>
  <c r="J54" i="42" s="1"/>
  <c r="I42" i="42"/>
  <c r="J42" i="42" s="1"/>
  <c r="R36" i="42"/>
  <c r="O32" i="42"/>
  <c r="M32" i="42"/>
  <c r="N51" i="42"/>
  <c r="N32" i="42"/>
  <c r="F40" i="42"/>
  <c r="G59" i="42" s="1"/>
  <c r="H59" i="42" s="1"/>
  <c r="F36" i="42"/>
  <c r="G45" i="42"/>
  <c r="Q32" i="42"/>
  <c r="F41" i="42"/>
  <c r="G60" i="42" s="1"/>
  <c r="H60" i="42" s="1"/>
  <c r="D55" i="42"/>
  <c r="E55" i="42" s="1"/>
  <c r="Q42" i="42"/>
  <c r="R42" i="42" s="1"/>
  <c r="P38" i="42"/>
  <c r="R38" i="42" s="1"/>
  <c r="F39" i="42"/>
  <c r="G58" i="42" s="1"/>
  <c r="H58" i="42" s="1"/>
  <c r="P40" i="42"/>
  <c r="R40" i="42" s="1"/>
  <c r="P32" i="42"/>
  <c r="P39" i="42"/>
  <c r="D52" i="42"/>
  <c r="E52" i="42" s="1"/>
  <c r="P41" i="42"/>
  <c r="R41" i="42" s="1"/>
  <c r="Q35" i="42"/>
  <c r="P34" i="42"/>
  <c r="R34" i="42" s="1"/>
  <c r="D56" i="42"/>
  <c r="E56" i="42" s="1"/>
  <c r="Q39" i="42"/>
  <c r="D57" i="42"/>
  <c r="E57" i="42" s="1"/>
  <c r="F33" i="42"/>
  <c r="Q33" i="42"/>
  <c r="R33" i="42" s="1"/>
  <c r="P37" i="42"/>
  <c r="R37" i="42" s="1"/>
  <c r="F37" i="42"/>
  <c r="I61" i="42" l="1"/>
  <c r="J61" i="42"/>
  <c r="I60" i="42"/>
  <c r="J60" i="42"/>
  <c r="I54" i="42"/>
  <c r="I38" i="42"/>
  <c r="J38" i="42" s="1"/>
  <c r="I59" i="42"/>
  <c r="J59" i="42"/>
  <c r="K54" i="42"/>
  <c r="I58" i="42"/>
  <c r="J58" i="42"/>
  <c r="R35" i="42"/>
  <c r="G53" i="42"/>
  <c r="H53" i="42" s="1"/>
  <c r="I34" i="42"/>
  <c r="J34" i="42" s="1"/>
  <c r="R39" i="42"/>
  <c r="R32" i="42"/>
  <c r="S32" i="42" s="1"/>
  <c r="S33" i="42" s="1"/>
  <c r="S34" i="42" s="1"/>
  <c r="S35" i="42" s="1"/>
  <c r="S36" i="42" s="1"/>
  <c r="S37" i="42" s="1"/>
  <c r="S38" i="42" s="1"/>
  <c r="S39" i="42" s="1"/>
  <c r="S40" i="42" s="1"/>
  <c r="S41" i="42" s="1"/>
  <c r="S42" i="42" s="1"/>
  <c r="J57" i="42"/>
  <c r="K57" i="42" s="1"/>
  <c r="G52" i="42"/>
  <c r="B33" i="42"/>
  <c r="B34" i="42" s="1"/>
  <c r="B35" i="42" s="1"/>
  <c r="B36" i="42" s="1"/>
  <c r="B37" i="42" s="1"/>
  <c r="B38" i="42" s="1"/>
  <c r="B39" i="42" s="1"/>
  <c r="B40" i="42" s="1"/>
  <c r="B41" i="42" s="1"/>
  <c r="B42" i="42" s="1"/>
  <c r="F44" i="42"/>
  <c r="I33" i="42"/>
  <c r="J33" i="42" s="1"/>
  <c r="K33" i="42" s="1"/>
  <c r="I39" i="42"/>
  <c r="J39" i="42" s="1"/>
  <c r="Q51" i="42"/>
  <c r="R51" i="42"/>
  <c r="S51" i="42"/>
  <c r="I36" i="42"/>
  <c r="J36" i="42" s="1"/>
  <c r="G55" i="42"/>
  <c r="H55" i="42" s="1"/>
  <c r="I37" i="42"/>
  <c r="J37" i="42" s="1"/>
  <c r="G56" i="42"/>
  <c r="H56" i="42" s="1"/>
  <c r="I41" i="42"/>
  <c r="J41" i="42" s="1"/>
  <c r="I40" i="42"/>
  <c r="J40" i="42" s="1"/>
  <c r="K60" i="42" l="1"/>
  <c r="K61" i="42"/>
  <c r="K59" i="42"/>
  <c r="K58" i="42"/>
  <c r="J53" i="42"/>
  <c r="I53" i="42"/>
  <c r="K53" i="42" s="1"/>
  <c r="I56" i="42"/>
  <c r="J56" i="42"/>
  <c r="I55" i="42"/>
  <c r="J55" i="42"/>
  <c r="N52" i="42"/>
  <c r="O33" i="42"/>
  <c r="T33" i="42" s="1"/>
  <c r="V33" i="42" s="1"/>
  <c r="K34" i="42"/>
  <c r="H44" i="42"/>
  <c r="H45" i="42" s="1"/>
  <c r="F45" i="42"/>
  <c r="G62" i="42"/>
  <c r="H52" i="42"/>
  <c r="N53" i="42" l="1"/>
  <c r="O34" i="42"/>
  <c r="T34" i="42" s="1"/>
  <c r="V34" i="42" s="1"/>
  <c r="K35" i="42"/>
  <c r="H62" i="42"/>
  <c r="I52" i="42"/>
  <c r="J52" i="42"/>
  <c r="J62" i="42" s="1"/>
  <c r="E64" i="42" s="1"/>
  <c r="K55" i="42"/>
  <c r="X33" i="42"/>
  <c r="N33" i="42" s="1"/>
  <c r="W33" i="42"/>
  <c r="M33" i="42" s="1"/>
  <c r="S52" i="42"/>
  <c r="Q52" i="42"/>
  <c r="R52" i="42"/>
  <c r="K56" i="42"/>
  <c r="U59" i="42" l="1"/>
  <c r="U60" i="42"/>
  <c r="U61" i="42"/>
  <c r="U58" i="42"/>
  <c r="V52" i="42"/>
  <c r="U52" i="42"/>
  <c r="W52" i="42" s="1"/>
  <c r="U54" i="42"/>
  <c r="K52" i="42"/>
  <c r="I62" i="42"/>
  <c r="U57" i="42"/>
  <c r="U55" i="42"/>
  <c r="U56" i="42"/>
  <c r="U53" i="42"/>
  <c r="N54" i="42"/>
  <c r="O35" i="42"/>
  <c r="T35" i="42" s="1"/>
  <c r="V35" i="42" s="1"/>
  <c r="K36" i="42"/>
  <c r="Q53" i="42"/>
  <c r="R53" i="42"/>
  <c r="S53" i="42"/>
  <c r="W34" i="42"/>
  <c r="M34" i="42" s="1"/>
  <c r="X34" i="42"/>
  <c r="N34" i="42" s="1"/>
  <c r="K62" i="42" l="1"/>
  <c r="J66" i="42"/>
  <c r="C64" i="42"/>
  <c r="G64" i="42" s="1"/>
  <c r="K64" i="42" s="1"/>
  <c r="W53" i="42"/>
  <c r="X53" i="42"/>
  <c r="V53" i="42"/>
  <c r="X52" i="42"/>
  <c r="N55" i="42"/>
  <c r="O36" i="42"/>
  <c r="T36" i="42" s="1"/>
  <c r="V36" i="42" s="1"/>
  <c r="K37" i="42"/>
  <c r="Q54" i="42"/>
  <c r="S54" i="42"/>
  <c r="R54" i="42"/>
  <c r="X35" i="42"/>
  <c r="N35" i="42" s="1"/>
  <c r="W35" i="42"/>
  <c r="M35" i="42" s="1"/>
  <c r="Q55" i="42" l="1"/>
  <c r="R55" i="42"/>
  <c r="S55" i="42"/>
  <c r="X36" i="42"/>
  <c r="N36" i="42" s="1"/>
  <c r="W36" i="42"/>
  <c r="M36" i="42" s="1"/>
  <c r="X54" i="42"/>
  <c r="W54" i="42"/>
  <c r="V54" i="42"/>
  <c r="N56" i="42"/>
  <c r="O37" i="42"/>
  <c r="T37" i="42" s="1"/>
  <c r="V37" i="42" s="1"/>
  <c r="K38" i="42"/>
  <c r="X37" i="42" l="1"/>
  <c r="N37" i="42" s="1"/>
  <c r="W37" i="42"/>
  <c r="M37" i="42" s="1"/>
  <c r="N57" i="42"/>
  <c r="O38" i="42"/>
  <c r="T38" i="42" s="1"/>
  <c r="V38" i="42" s="1"/>
  <c r="K39" i="42"/>
  <c r="N58" i="42" s="1"/>
  <c r="R56" i="42"/>
  <c r="Q56" i="42"/>
  <c r="S56" i="42"/>
  <c r="V55" i="42"/>
  <c r="W55" i="42"/>
  <c r="X55" i="42"/>
  <c r="Q58" i="42" l="1"/>
  <c r="S58" i="42"/>
  <c r="R58" i="42"/>
  <c r="W38" i="42"/>
  <c r="M38" i="42" s="1"/>
  <c r="X38" i="42"/>
  <c r="N38" i="42" s="1"/>
  <c r="Q57" i="42"/>
  <c r="S57" i="42"/>
  <c r="R57" i="42"/>
  <c r="O39" i="42"/>
  <c r="T39" i="42" s="1"/>
  <c r="V39" i="42" s="1"/>
  <c r="K40" i="42"/>
  <c r="N59" i="42" s="1"/>
  <c r="X56" i="42"/>
  <c r="W56" i="42"/>
  <c r="V56" i="42"/>
  <c r="Q59" i="42" l="1"/>
  <c r="S59" i="42"/>
  <c r="R59" i="42"/>
  <c r="V58" i="42"/>
  <c r="X58" i="42"/>
  <c r="W58" i="42"/>
  <c r="X39" i="42"/>
  <c r="N39" i="42" s="1"/>
  <c r="W39" i="42"/>
  <c r="M39" i="42" s="1"/>
  <c r="X57" i="42"/>
  <c r="W57" i="42"/>
  <c r="V57" i="42"/>
  <c r="O40" i="42"/>
  <c r="T40" i="42" s="1"/>
  <c r="V40" i="42" s="1"/>
  <c r="K41" i="42"/>
  <c r="N60" i="42" s="1"/>
  <c r="Q60" i="42" l="1"/>
  <c r="R60" i="42"/>
  <c r="S60" i="42"/>
  <c r="V59" i="42"/>
  <c r="W59" i="42"/>
  <c r="X59" i="42"/>
  <c r="O41" i="42"/>
  <c r="T41" i="42" s="1"/>
  <c r="V41" i="42" s="1"/>
  <c r="K42" i="42"/>
  <c r="W40" i="42"/>
  <c r="M40" i="42" s="1"/>
  <c r="X40" i="42"/>
  <c r="N40" i="42" s="1"/>
  <c r="K44" i="42" l="1"/>
  <c r="N61" i="42"/>
  <c r="V60" i="42"/>
  <c r="X60" i="42"/>
  <c r="W60" i="42"/>
  <c r="O42" i="42"/>
  <c r="T42" i="42" s="1"/>
  <c r="V42" i="42" s="1"/>
  <c r="W41" i="42"/>
  <c r="M41" i="42" s="1"/>
  <c r="X41" i="42"/>
  <c r="N41" i="42" s="1"/>
  <c r="Q61" i="42" l="1"/>
  <c r="R61" i="42"/>
  <c r="S61" i="42"/>
  <c r="X42" i="42"/>
  <c r="N42" i="42" s="1"/>
  <c r="W42" i="42"/>
  <c r="M42" i="42" s="1"/>
  <c r="V61" i="42" l="1"/>
  <c r="W61" i="42"/>
  <c r="X61" i="42"/>
</calcChain>
</file>

<file path=xl/sharedStrings.xml><?xml version="1.0" encoding="utf-8"?>
<sst xmlns="http://schemas.openxmlformats.org/spreadsheetml/2006/main" count="780" uniqueCount="125">
  <si>
    <t>Suma:</t>
  </si>
  <si>
    <t>A</t>
  </si>
  <si>
    <t>B</t>
  </si>
  <si>
    <t>Total</t>
  </si>
  <si>
    <t>χ² cal=</t>
  </si>
  <si>
    <t>OR=</t>
  </si>
  <si>
    <t>Test de log-rank (test de Mantel-Haenszel) para comparar la probabilidad de supervivencia entre grupos. </t>
  </si>
  <si>
    <t>g. l. = 1</t>
  </si>
  <si>
    <r>
      <t>Corresponde a</t>
    </r>
    <r>
      <rPr>
        <b/>
        <i/>
        <sz val="10"/>
        <rFont val="Calibri"/>
        <family val="2"/>
      </rPr>
      <t xml:space="preserve"> p</t>
    </r>
    <r>
      <rPr>
        <sz val="10"/>
        <rFont val="Calibri"/>
        <family val="2"/>
      </rPr>
      <t>=</t>
    </r>
  </si>
  <si>
    <t>tiempo final del intervalo (meses)</t>
  </si>
  <si>
    <t>NNT</t>
  </si>
  <si>
    <t>mediana t</t>
  </si>
  <si>
    <t>nº pac mediana</t>
  </si>
  <si>
    <t>Percentil mediana</t>
  </si>
  <si>
    <t>% S sup e inf</t>
  </si>
  <si>
    <t>nº pac sup e inf</t>
  </si>
  <si>
    <t>RAR</t>
  </si>
  <si>
    <t>MATERIAL</t>
  </si>
  <si>
    <t>FORMAL</t>
  </si>
  <si>
    <t>EE LnHR = Raíz (1/Ev espA + 1/Ev espB)</t>
  </si>
  <si>
    <t>ANÁLISIS DE LA FUNCIÓN DE SUPERVIVENCIA LIBRE DE EVENTO DE KAPLAN Y MEIER, Y DE LOS SUPERVIVIENTES LIBRES DE EVENTO</t>
  </si>
  <si>
    <t>tiempo al inicio del intervalo (meses)</t>
  </si>
  <si>
    <r>
      <rPr>
        <b/>
        <sz val="9"/>
        <rFont val="Calibri"/>
        <family val="2"/>
        <scheme val="minor"/>
      </rPr>
      <t>Cens</t>
    </r>
    <r>
      <rPr>
        <b/>
        <vertAlign val="subscript"/>
        <sz val="9"/>
        <rFont val="Calibri"/>
        <family val="2"/>
        <scheme val="minor"/>
      </rPr>
      <t>t</t>
    </r>
    <r>
      <rPr>
        <b/>
        <sz val="9"/>
        <rFont val="Calibri"/>
        <family val="2"/>
        <scheme val="minor"/>
      </rPr>
      <t xml:space="preserve"> </t>
    </r>
    <r>
      <rPr>
        <sz val="9"/>
        <rFont val="Calibri"/>
        <family val="2"/>
        <scheme val="minor"/>
      </rPr>
      <t>Acum al final interva</t>
    </r>
  </si>
  <si>
    <r>
      <rPr>
        <b/>
        <sz val="9"/>
        <rFont val="Calibri"/>
        <family val="2"/>
        <scheme val="minor"/>
      </rPr>
      <t>Ev</t>
    </r>
    <r>
      <rPr>
        <b/>
        <vertAlign val="subscript"/>
        <sz val="9"/>
        <rFont val="Calibri"/>
        <family val="2"/>
        <scheme val="minor"/>
      </rPr>
      <t>t</t>
    </r>
    <r>
      <rPr>
        <b/>
        <sz val="9"/>
        <rFont val="Calibri"/>
        <family val="2"/>
        <scheme val="minor"/>
      </rPr>
      <t xml:space="preserve"> </t>
    </r>
    <r>
      <rPr>
        <sz val="9"/>
        <rFont val="Calibri"/>
        <family val="2"/>
        <scheme val="minor"/>
      </rPr>
      <t>Acum final interva</t>
    </r>
  </si>
  <si>
    <r>
      <rPr>
        <b/>
        <sz val="10"/>
        <rFont val="Calibri"/>
        <family val="2"/>
        <scheme val="minor"/>
      </rPr>
      <t>t</t>
    </r>
    <r>
      <rPr>
        <b/>
        <vertAlign val="subscript"/>
        <sz val="10"/>
        <rFont val="Calibri"/>
        <family val="2"/>
        <scheme val="minor"/>
      </rPr>
      <t>i</t>
    </r>
    <r>
      <rPr>
        <b/>
        <sz val="10"/>
        <rFont val="Calibri"/>
        <family val="2"/>
        <scheme val="minor"/>
      </rPr>
      <t>:</t>
    </r>
    <r>
      <rPr>
        <sz val="10"/>
        <rFont val="Calibri"/>
        <family val="2"/>
        <scheme val="minor"/>
      </rPr>
      <t xml:space="preserve"> tiempo al final del intervalo (meses)</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</si>
  <si>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nº Eventos (al final de cada intervalo)</t>
    </r>
  </si>
  <si>
    <r>
      <rPr>
        <b/>
        <sz val="9"/>
        <rFont val="Calibri"/>
        <family val="2"/>
        <scheme val="minor"/>
      </rPr>
      <t>Cens</t>
    </r>
    <r>
      <rPr>
        <b/>
        <vertAlign val="subscript"/>
        <sz val="9"/>
        <rFont val="Calibri"/>
        <family val="2"/>
        <scheme val="minor"/>
      </rPr>
      <t>i</t>
    </r>
    <r>
      <rPr>
        <b/>
        <sz val="9"/>
        <rFont val="Calibri"/>
        <family val="2"/>
        <scheme val="minor"/>
      </rPr>
      <t xml:space="preserve"> </t>
    </r>
    <r>
      <rPr>
        <sz val="9"/>
        <rFont val="Calibri"/>
        <family val="2"/>
        <scheme val="minor"/>
      </rPr>
      <t>= nº Censurados (al final de cada intervalo)</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</si>
  <si>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eventos de cada intervalo / nº pacientes en riesgo</t>
    </r>
  </si>
  <si>
    <r>
      <t xml:space="preserve">     </t>
    </r>
    <r>
      <rPr>
        <b/>
        <sz val="10"/>
        <rFont val="Calibri"/>
        <family val="2"/>
      </rPr>
      <t>Tercera y última asunción de K-M:</t>
    </r>
    <r>
      <rPr>
        <sz val="10"/>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libres de evento más grandes.</t>
    </r>
  </si>
  <si>
    <t>t interva sup</t>
  </si>
  <si>
    <t>mediana t (meses)</t>
  </si>
  <si>
    <r>
      <rPr>
        <b/>
        <sz val="10"/>
        <rFont val="Calibri"/>
        <family val="2"/>
        <scheme val="minor"/>
      </rPr>
      <t>n</t>
    </r>
    <r>
      <rPr>
        <b/>
        <vertAlign val="subscript"/>
        <sz val="10"/>
        <rFont val="Calibri"/>
        <family val="2"/>
        <scheme val="minor"/>
      </rPr>
      <t>i</t>
    </r>
    <r>
      <rPr>
        <b/>
        <sz val="10"/>
        <rFont val="Calibri"/>
        <family val="2"/>
        <scheme val="minor"/>
      </rPr>
      <t xml:space="preserve"> </t>
    </r>
    <r>
      <rPr>
        <sz val="10"/>
        <rFont val="Calibri"/>
        <family val="2"/>
        <scheme val="minor"/>
      </rPr>
      <t>= pacientes en riesgo (al comienzo de cada intervalo)</t>
    </r>
  </si>
  <si>
    <t>% Eventos</t>
  </si>
  <si>
    <t>% Supervivencia libre de evento K-M condicionada a las censuras</t>
  </si>
  <si>
    <r>
      <rPr>
        <b/>
        <i/>
        <sz val="9"/>
        <color theme="7" tint="-0.249977111117893"/>
        <rFont val="Calibri"/>
        <family val="2"/>
        <scheme val="minor"/>
      </rPr>
      <t>% S</t>
    </r>
    <r>
      <rPr>
        <b/>
        <i/>
        <vertAlign val="subscript"/>
        <sz val="9"/>
        <color theme="7" tint="-0.249977111117893"/>
        <rFont val="Calibri"/>
        <family val="2"/>
      </rPr>
      <t>i</t>
    </r>
    <r>
      <rPr>
        <b/>
        <i/>
        <sz val="9"/>
        <color theme="7" tint="-0.249977111117893"/>
        <rFont val="Calibri"/>
        <family val="2"/>
      </rPr>
      <t xml:space="preserve"> </t>
    </r>
    <r>
      <rPr>
        <i/>
        <sz val="9"/>
        <color theme="7" tint="-0.249977111117893"/>
        <rFont val="Calibri"/>
        <family val="2"/>
      </rPr>
      <t>= % libre Ev en la Supervivencia K-M en cada intervalo</t>
    </r>
  </si>
  <si>
    <r>
      <rPr>
        <b/>
        <i/>
        <sz val="8"/>
        <color theme="7" tint="-0.249977111117893"/>
        <rFont val="Calibri"/>
        <family val="2"/>
        <scheme val="minor"/>
      </rPr>
      <t>% S</t>
    </r>
    <r>
      <rPr>
        <b/>
        <i/>
        <vertAlign val="subscript"/>
        <sz val="8"/>
        <color theme="7" tint="-0.249977111117893"/>
        <rFont val="Calibri"/>
        <family val="2"/>
      </rPr>
      <t>t</t>
    </r>
    <r>
      <rPr>
        <b/>
        <i/>
        <sz val="8"/>
        <color theme="7" tint="-0.249977111117893"/>
        <rFont val="Calibri"/>
        <family val="2"/>
      </rPr>
      <t xml:space="preserve"> </t>
    </r>
    <r>
      <rPr>
        <i/>
        <sz val="8"/>
        <color theme="7" tint="-0.249977111117893"/>
        <rFont val="Calibri"/>
        <family val="2"/>
      </rPr>
      <t xml:space="preserve">= </t>
    </r>
    <r>
      <rPr>
        <i/>
        <sz val="8"/>
        <color theme="7" tint="-0.249977111117893"/>
        <rFont val="Calibri"/>
        <family val="2"/>
        <scheme val="minor"/>
      </rPr>
      <t>% libre de Ev en la Supervivencia K-M, condicionado al % libre de Ev en la Supervivencia K-M del intervalo acumulado anterior</t>
    </r>
  </si>
  <si>
    <t xml:space="preserve">    Eduard L Kaplan y Paul Meier introdujeron en 1958 la muy conocida “Función de supervivencia K-M condicionada a las censuras”, cuyo título nos indica que su particular concepción de las censuras condiciona la interpretación material del resultado. Esta función es un estimador (no paramétrico) de la probabilidad de que uno de los integrantes sobreviva más allá de un tiempo t. El término “supervivencia” se puede generalizar como “supervivencia libre de evento”, refiriéndose al evento de análisis, de modo que podemos aludir a la “supervivencia libre del evento muerte” (que suele decirse “Supervivencia”), y también aludir a la “supervivencia libre del evento progresión o muerte” (que suele decirse “Supervivencia Libre de Progresión”).</t>
  </si>
  <si>
    <r>
      <rPr>
        <b/>
        <sz val="10"/>
        <rFont val="Calibri"/>
        <family val="2"/>
        <scheme val="minor"/>
      </rPr>
      <t xml:space="preserve">     Segunda asunción de K-M: </t>
    </r>
    <r>
      <rPr>
        <sz val="10"/>
        <rFont val="Calibri"/>
        <family val="2"/>
        <scheme val="minor"/>
      </rPr>
      <t>Los pacientes censurados siguen teniendo la misma probabilidad de supervivencia libre de evento que los que siguen en el estudio. A esto se le denomina CENSURA NO INFORMATIVA, es decir que la censura no está relacionada con el tratamiento (como por ejemplo, los efectos adversos).</t>
    </r>
  </si>
  <si>
    <r>
      <t xml:space="preserve">     </t>
    </r>
    <r>
      <rPr>
        <b/>
        <sz val="10"/>
        <rFont val="Calibri"/>
        <family val="2"/>
      </rPr>
      <t>Primera asunción de las censuras en la función de Kaplan-Meier:</t>
    </r>
    <r>
      <rPr>
        <sz val="10"/>
        <rFont val="Calibri"/>
        <family val="2"/>
      </rPr>
      <t xml:space="preserve"> Si un paciente de la cohorte decide retirarse del estudio, sabemos que ha sobrevivido al evento hasta ese momento. Sin embargo habremos perdido la información posterior. Entonces debe hacerse una corrección para que el abandono del protocolo no se registre como “evento”, dado que no sabemos si el paciente sigue o no en la situación inicial (sobreviviendo al evento). Debe haber censura siempre que la falta de datos posteriores a un determinado punto en el tiempo se deba a factores distintos al tratamiento.</t>
    </r>
  </si>
  <si>
    <t xml:space="preserve">     Cuando en la jerga hoy se reduce el título, omitiendo que está condicionada a las censuras, como “Función de supervivencia”, o “Curva de supervivencia K-M”, la interpretación de su resultado formal (la fórmula del “% de Supervivencia”) puede no retener sus referenciales materiales, corpóreos (el “% de Supervivientes”). Ambos coinciden cuando no hay ninguna censura, pero el resultado formal (supervivencia) y el resultado material (supervivientes) se separan más cuantas más censuras haya. </t>
  </si>
  <si>
    <r>
      <t>Abreviaturas</t>
    </r>
    <r>
      <rPr>
        <sz val="10"/>
        <color rgb="FF000000"/>
        <rFont val="Calibri"/>
        <family val="2"/>
      </rPr>
      <t xml:space="preserve">: </t>
    </r>
    <r>
      <rPr>
        <b/>
        <sz val="10"/>
        <color rgb="FF000000"/>
        <rFont val="Calibri"/>
        <family val="2"/>
      </rPr>
      <t>ABC:</t>
    </r>
    <r>
      <rPr>
        <sz val="10"/>
        <color rgb="FF000000"/>
        <rFont val="Calibri"/>
        <family val="2"/>
      </rPr>
      <t xml:space="preserve"> área bajo la curva; </t>
    </r>
    <r>
      <rPr>
        <b/>
        <sz val="10"/>
        <color rgb="FF000000"/>
        <rFont val="Calibri"/>
        <family val="2"/>
      </rPr>
      <t>HR:</t>
    </r>
    <r>
      <rPr>
        <sz val="10"/>
        <color rgb="FF000000"/>
        <rFont val="Calibri"/>
        <family val="2"/>
      </rPr>
      <t xml:space="preserve"> hazard ratio; </t>
    </r>
    <r>
      <rPr>
        <b/>
        <sz val="10"/>
        <color rgb="FF000000"/>
        <rFont val="Calibri"/>
        <family val="2"/>
      </rPr>
      <t>IC 95%:</t>
    </r>
    <r>
      <rPr>
        <sz val="10"/>
        <color rgb="FF000000"/>
        <rFont val="Calibri"/>
        <family val="2"/>
      </rPr>
      <t xml:space="preserve"> intervalo con un nivel de confianza del 95%; </t>
    </r>
    <r>
      <rPr>
        <b/>
        <sz val="10"/>
        <color rgb="FF000000"/>
        <rFont val="Calibri"/>
        <family val="2"/>
      </rPr>
      <t xml:space="preserve">NNT: </t>
    </r>
    <r>
      <rPr>
        <sz val="10"/>
        <color rgb="FF000000"/>
        <rFont val="Calibri"/>
        <family val="2"/>
      </rPr>
      <t>número necesario a tratar con la intervención para evitar 1 evento más que con el control;</t>
    </r>
    <r>
      <rPr>
        <b/>
        <sz val="10"/>
        <color rgb="FF000000"/>
        <rFont val="Calibri"/>
        <family val="2"/>
      </rPr>
      <t xml:space="preserve"> OR: </t>
    </r>
    <r>
      <rPr>
        <sz val="10"/>
        <color rgb="FF000000"/>
        <rFont val="Calibri"/>
        <family val="2"/>
      </rPr>
      <t>odds ratio;</t>
    </r>
    <r>
      <rPr>
        <b/>
        <sz val="10"/>
        <color rgb="FF000000"/>
        <rFont val="Calibri"/>
        <family val="2"/>
      </rPr>
      <t xml:space="preserve"> RAR:</t>
    </r>
    <r>
      <rPr>
        <sz val="10"/>
        <color rgb="FF000000"/>
        <rFont val="Calibri"/>
        <family val="2"/>
      </rPr>
      <t xml:space="preserve"> reducción absoluta del riesgo.</t>
    </r>
    <r>
      <rPr>
        <b/>
        <sz val="10"/>
        <color rgb="FF000000"/>
        <rFont val="Calibri"/>
        <family val="2"/>
      </rPr>
      <t xml:space="preserve"> </t>
    </r>
  </si>
  <si>
    <t>en la Supervivencia K-M, grupo control</t>
  </si>
  <si>
    <t>en los Supervivientes, grupo control</t>
  </si>
  <si>
    <t>Diferencias entre los grupos en las medianas de tiempo libres de eventos</t>
  </si>
  <si>
    <r>
      <t xml:space="preserve">Diferencia entre los grupos en las </t>
    </r>
    <r>
      <rPr>
        <b/>
        <sz val="9"/>
        <color rgb="FF008000"/>
        <rFont val="Calibri"/>
        <family val="2"/>
        <scheme val="minor"/>
      </rPr>
      <t>Medianas del t libre de Ev</t>
    </r>
    <r>
      <rPr>
        <sz val="9"/>
        <color rgb="FF008000"/>
        <rFont val="Calibri"/>
        <family val="2"/>
        <scheme val="minor"/>
      </rPr>
      <t xml:space="preserve"> en los Supervivientes (meses)</t>
    </r>
  </si>
  <si>
    <r>
      <t xml:space="preserve">Diferencia entre los grupos en las </t>
    </r>
    <r>
      <rPr>
        <b/>
        <i/>
        <sz val="9"/>
        <color theme="7" tint="-0.249977111117893"/>
        <rFont val="Calibri"/>
        <family val="2"/>
        <scheme val="minor"/>
      </rPr>
      <t>Medianas del t libre de Ev</t>
    </r>
    <r>
      <rPr>
        <i/>
        <sz val="9"/>
        <color theme="7" tint="-0.249977111117893"/>
        <rFont val="Calibri"/>
        <family val="2"/>
        <scheme val="minor"/>
      </rPr>
      <t xml:space="preserve"> en la Superviviencia K-M (meses)</t>
    </r>
  </si>
  <si>
    <t>Lím inferior IC 95%</t>
  </si>
  <si>
    <t>Lím superior IC 95%</t>
  </si>
  <si>
    <r>
      <t>LI IC 95% = S</t>
    </r>
    <r>
      <rPr>
        <vertAlign val="subscript"/>
        <sz val="9"/>
        <color theme="7" tint="-0.249977111117893"/>
        <rFont val="Calibri"/>
        <family val="2"/>
      </rPr>
      <t>t</t>
    </r>
    <r>
      <rPr>
        <vertAlign val="superscript"/>
        <sz val="9"/>
        <color theme="7" tint="-0.249977111117893"/>
        <rFont val="Calibri"/>
        <family val="2"/>
      </rPr>
      <t>EXP (+  Z α/2 * EEt)</t>
    </r>
  </si>
  <si>
    <r>
      <t>LI IC 95% = S</t>
    </r>
    <r>
      <rPr>
        <vertAlign val="subscript"/>
        <sz val="9"/>
        <color theme="7" tint="-0.249977111117893"/>
        <rFont val="Calibri"/>
        <family val="2"/>
      </rPr>
      <t>t</t>
    </r>
    <r>
      <rPr>
        <vertAlign val="superscript"/>
        <sz val="9"/>
        <color theme="7" tint="-0.249977111117893"/>
        <rFont val="Calibri"/>
        <family val="2"/>
      </rPr>
      <t>EXP ( - Z α/2 * EEt)</t>
    </r>
  </si>
  <si>
    <r>
      <t>EE</t>
    </r>
    <r>
      <rPr>
        <vertAlign val="subscript"/>
        <sz val="10"/>
        <color theme="0" tint="-0.34998626667073579"/>
        <rFont val="Calibri"/>
        <family val="2"/>
      </rPr>
      <t>t</t>
    </r>
  </si>
  <si>
    <r>
      <t xml:space="preserve">Z </t>
    </r>
    <r>
      <rPr>
        <vertAlign val="subscript"/>
        <sz val="10"/>
        <color theme="0" tint="-0.34998626667073579"/>
        <rFont val="Calibri"/>
        <family val="2"/>
      </rPr>
      <t>α/2</t>
    </r>
    <r>
      <rPr>
        <sz val="10"/>
        <color theme="0" tint="-0.34998626667073579"/>
        <rFont val="Calibri"/>
        <family val="2"/>
      </rPr>
      <t xml:space="preserve"> (0,05)</t>
    </r>
  </si>
  <si>
    <r>
      <t xml:space="preserve">Z </t>
    </r>
    <r>
      <rPr>
        <vertAlign val="subscript"/>
        <sz val="9"/>
        <color theme="0" tint="-0.34998626667073579"/>
        <rFont val="Calibri"/>
        <family val="2"/>
      </rPr>
      <t>α/2</t>
    </r>
    <r>
      <rPr>
        <sz val="9"/>
        <color theme="0" tint="-0.34998626667073579"/>
        <rFont val="Calibri"/>
        <family val="2"/>
      </rPr>
      <t xml:space="preserve"> (0,05) * EE</t>
    </r>
    <r>
      <rPr>
        <vertAlign val="subscript"/>
        <sz val="9"/>
        <color theme="0" tint="-0.34998626667073579"/>
        <rFont val="Calibri"/>
        <family val="2"/>
      </rPr>
      <t>t</t>
    </r>
  </si>
  <si>
    <r>
      <t xml:space="preserve">EXP (+ Z </t>
    </r>
    <r>
      <rPr>
        <vertAlign val="subscript"/>
        <sz val="9"/>
        <color theme="0" tint="-0.34998626667073579"/>
        <rFont val="Calibri"/>
        <family val="2"/>
      </rPr>
      <t>α/2</t>
    </r>
    <r>
      <rPr>
        <sz val="9"/>
        <color theme="0" tint="-0.34998626667073579"/>
        <rFont val="Calibri"/>
        <family val="2"/>
      </rPr>
      <t xml:space="preserve"> (0,05) * EE</t>
    </r>
    <r>
      <rPr>
        <vertAlign val="subscript"/>
        <sz val="9"/>
        <color theme="0" tint="-0.34998626667073579"/>
        <rFont val="Calibri"/>
        <family val="2"/>
      </rPr>
      <t>t</t>
    </r>
    <r>
      <rPr>
        <sz val="9"/>
        <color theme="0" tint="-0.34998626667073579"/>
        <rFont val="Calibri"/>
        <family val="2"/>
      </rPr>
      <t>)</t>
    </r>
  </si>
  <si>
    <r>
      <t xml:space="preserve">EXP (- Z </t>
    </r>
    <r>
      <rPr>
        <vertAlign val="subscript"/>
        <sz val="9"/>
        <color theme="0" tint="-0.34998626667073579"/>
        <rFont val="Calibri"/>
        <family val="2"/>
      </rPr>
      <t>α/2</t>
    </r>
    <r>
      <rPr>
        <sz val="9"/>
        <color theme="0" tint="-0.34998626667073579"/>
        <rFont val="Calibri"/>
        <family val="2"/>
      </rPr>
      <t xml:space="preserve"> (0,05) * EE</t>
    </r>
    <r>
      <rPr>
        <vertAlign val="subscript"/>
        <sz val="9"/>
        <color theme="0" tint="-0.34998626667073579"/>
        <rFont val="Calibri"/>
        <family val="2"/>
      </rPr>
      <t>t</t>
    </r>
    <r>
      <rPr>
        <sz val="9"/>
        <color theme="0" tint="-0.34998626667073579"/>
        <rFont val="Calibri"/>
        <family val="2"/>
      </rPr>
      <t>)</t>
    </r>
  </si>
  <si>
    <r>
      <t>Implicaría: 1-S</t>
    </r>
    <r>
      <rPr>
        <i/>
        <vertAlign val="subscript"/>
        <sz val="10"/>
        <rFont val="Calibri"/>
        <family val="2"/>
        <scheme val="minor"/>
      </rPr>
      <t>t</t>
    </r>
    <r>
      <rPr>
        <i/>
        <sz val="10"/>
        <rFont val="Calibri"/>
        <family val="2"/>
        <scheme val="minor"/>
      </rPr>
      <t>=</t>
    </r>
  </si>
  <si>
    <t>% libre de evento en Función de Supervivencia K-M condicionada a las censuras</t>
  </si>
  <si>
    <r>
      <t>obtenidos por fórmula: S</t>
    </r>
    <r>
      <rPr>
        <vertAlign val="subscript"/>
        <sz val="8"/>
        <rFont val="Calibri"/>
        <family val="2"/>
      </rPr>
      <t>i</t>
    </r>
    <r>
      <rPr>
        <sz val="8"/>
        <rFont val="Calibri"/>
        <family val="2"/>
      </rPr>
      <t xml:space="preserve"> = S</t>
    </r>
    <r>
      <rPr>
        <vertAlign val="subscript"/>
        <sz val="8"/>
        <rFont val="Calibri"/>
        <family val="2"/>
      </rPr>
      <t>c</t>
    </r>
    <r>
      <rPr>
        <vertAlign val="superscript"/>
        <sz val="8"/>
        <rFont val="Calibri"/>
        <family val="2"/>
      </rPr>
      <t>HR</t>
    </r>
    <r>
      <rPr>
        <sz val="8"/>
        <rFont val="Calibri"/>
        <family val="2"/>
      </rPr>
      <t xml:space="preserve"> =&gt; Log </t>
    </r>
    <r>
      <rPr>
        <vertAlign val="subscript"/>
        <sz val="8"/>
        <rFont val="Calibri"/>
        <family val="2"/>
      </rPr>
      <t>Sc</t>
    </r>
    <r>
      <rPr>
        <sz val="8"/>
        <rFont val="Calibri"/>
        <family val="2"/>
      </rPr>
      <t xml:space="preserve"> S</t>
    </r>
    <r>
      <rPr>
        <vertAlign val="subscript"/>
        <sz val="8"/>
        <rFont val="Calibri"/>
        <family val="2"/>
      </rPr>
      <t>i</t>
    </r>
    <r>
      <rPr>
        <sz val="8"/>
        <rFont val="Calibri"/>
        <family val="2"/>
      </rPr>
      <t xml:space="preserve"> = HR</t>
    </r>
  </si>
  <si>
    <t>tiempo libre de evento de los Supervivientes, por ABC</t>
  </si>
  <si>
    <r>
      <rPr>
        <b/>
        <sz val="9"/>
        <color rgb="FF008000"/>
        <rFont val="Calibri"/>
        <family val="2"/>
        <scheme val="minor"/>
      </rPr>
      <t>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t libre de Ev acumulado de los Supervivientes, por ABC acumuladas (meses)</t>
    </r>
  </si>
  <si>
    <r>
      <rPr>
        <b/>
        <sz val="9"/>
        <color rgb="FF008000"/>
        <rFont val="Calibri"/>
        <family val="2"/>
        <scheme val="minor"/>
      </rPr>
      <t>tS</t>
    </r>
    <r>
      <rPr>
        <b/>
        <vertAlign val="subscript"/>
        <sz val="9"/>
        <color rgb="FF008000"/>
        <rFont val="Calibri"/>
        <family val="2"/>
        <scheme val="minor"/>
      </rPr>
      <t>i</t>
    </r>
    <r>
      <rPr>
        <b/>
        <sz val="9"/>
        <color rgb="FF008000"/>
        <rFont val="Calibri"/>
        <family val="2"/>
        <scheme val="minor"/>
      </rPr>
      <t>:</t>
    </r>
    <r>
      <rPr>
        <sz val="9"/>
        <color rgb="FF008000"/>
        <rFont val="Calibri"/>
        <family val="2"/>
        <scheme val="minor"/>
      </rPr>
      <t xml:space="preserve"> tiempo libre Ev de los Supervivientes en cada intervalo, por ABC (meses)</t>
    </r>
  </si>
  <si>
    <r>
      <rPr>
        <b/>
        <sz val="9"/>
        <color rgb="FF008000"/>
        <rFont val="Calibri"/>
        <family val="2"/>
        <scheme val="minor"/>
      </rPr>
      <t>PtS</t>
    </r>
    <r>
      <rPr>
        <b/>
        <vertAlign val="subscript"/>
        <sz val="9"/>
        <color rgb="FF008000"/>
        <rFont val="Calibri"/>
        <family val="2"/>
        <scheme val="minor"/>
      </rPr>
      <t xml:space="preserve">t </t>
    </r>
    <r>
      <rPr>
        <sz val="9"/>
        <color rgb="FF008000"/>
        <rFont val="Calibri"/>
        <family val="2"/>
        <scheme val="minor"/>
      </rPr>
      <t>= prolongación del t libre de Ev de los Supervivientes = [diferencia tS</t>
    </r>
    <r>
      <rPr>
        <vertAlign val="subscript"/>
        <sz val="9"/>
        <color rgb="FF008000"/>
        <rFont val="Calibri"/>
        <family val="2"/>
        <scheme val="minor"/>
      </rPr>
      <t>t</t>
    </r>
    <r>
      <rPr>
        <sz val="9"/>
        <color rgb="FF008000"/>
        <rFont val="Calibri"/>
        <family val="2"/>
        <scheme val="minor"/>
      </rPr>
      <t xml:space="preserve"> acumulado intervenc y control] (meses)</t>
    </r>
  </si>
  <si>
    <t>Diferencias entre los grupos en el tiempo libre de eventos</t>
  </si>
  <si>
    <r>
      <t xml:space="preserve">Cálculo manual de la </t>
    </r>
    <r>
      <rPr>
        <b/>
        <i/>
        <sz val="11"/>
        <color theme="7" tint="-0.249977111117893"/>
        <rFont val="Calibri"/>
        <family val="2"/>
        <scheme val="minor"/>
      </rPr>
      <t>Mediana de tiempo de Supervivencia libre de evento K-M</t>
    </r>
    <r>
      <rPr>
        <b/>
        <sz val="11"/>
        <rFont val="Calibri"/>
        <family val="2"/>
        <scheme val="minor"/>
      </rPr>
      <t xml:space="preserve"> y la </t>
    </r>
    <r>
      <rPr>
        <b/>
        <sz val="11"/>
        <color rgb="FF008000"/>
        <rFont val="Calibri"/>
        <family val="2"/>
        <scheme val="minor"/>
      </rPr>
      <t>Mediana de tiempo que permanecen los Supervivientes libres de evento</t>
    </r>
    <r>
      <rPr>
        <b/>
        <sz val="11"/>
        <rFont val="Calibri"/>
        <family val="2"/>
        <scheme val="minor"/>
      </rPr>
      <t>, y del nº del paciente de entre los supervivientes en riesgo que la establecen</t>
    </r>
  </si>
  <si>
    <t>tiempo de Supervivencia libre de evento K-M, por ABC</t>
  </si>
  <si>
    <r>
      <rPr>
        <b/>
        <i/>
        <sz val="8"/>
        <color theme="7" tint="-0.249977111117893"/>
        <rFont val="Calibri"/>
        <family val="2"/>
        <scheme val="minor"/>
      </rPr>
      <t>tS</t>
    </r>
    <r>
      <rPr>
        <b/>
        <i/>
        <vertAlign val="subscript"/>
        <sz val="8"/>
        <color theme="7" tint="-0.249977111117893"/>
        <rFont val="Calibri"/>
        <family val="2"/>
        <scheme val="minor"/>
      </rPr>
      <t xml:space="preserve">t </t>
    </r>
    <r>
      <rPr>
        <i/>
        <sz val="8"/>
        <color theme="7" tint="-0.249977111117893"/>
        <rFont val="Calibri"/>
        <family val="2"/>
        <scheme val="minor"/>
      </rPr>
      <t>= tiempo de Supervivencia libre Ev K-M, por ABC acumuladas (meses)</t>
    </r>
  </si>
  <si>
    <r>
      <rPr>
        <b/>
        <i/>
        <sz val="8"/>
        <color theme="7" tint="-0.249977111117893"/>
        <rFont val="Calibri"/>
        <family val="2"/>
        <scheme val="minor"/>
      </rPr>
      <t>tS</t>
    </r>
    <r>
      <rPr>
        <b/>
        <i/>
        <vertAlign val="subscript"/>
        <sz val="8"/>
        <color theme="7" tint="-0.249977111117893"/>
        <rFont val="Calibri"/>
        <family val="2"/>
        <scheme val="minor"/>
      </rPr>
      <t xml:space="preserve">i </t>
    </r>
    <r>
      <rPr>
        <i/>
        <sz val="8"/>
        <color theme="7" tint="-0.249977111117893"/>
        <rFont val="Calibri"/>
        <family val="2"/>
        <scheme val="minor"/>
      </rPr>
      <t>= tiempo de Supervivencia libre Ev K-M, por ABC de cada intervalo (meses)</t>
    </r>
  </si>
  <si>
    <r>
      <rPr>
        <b/>
        <i/>
        <sz val="9"/>
        <color theme="7" tint="-0.249977111117893"/>
        <rFont val="Calibri"/>
        <family val="2"/>
        <scheme val="minor"/>
      </rPr>
      <t>PtS</t>
    </r>
    <r>
      <rPr>
        <b/>
        <i/>
        <vertAlign val="subscript"/>
        <sz val="9"/>
        <color theme="7" tint="-0.249977111117893"/>
        <rFont val="Calibri"/>
        <family val="2"/>
        <scheme val="minor"/>
      </rPr>
      <t>t</t>
    </r>
    <r>
      <rPr>
        <i/>
        <sz val="9"/>
        <color theme="7" tint="-0.249977111117893"/>
        <rFont val="Calibri"/>
        <family val="2"/>
        <scheme val="minor"/>
      </rPr>
      <t xml:space="preserve"> = prolongación del t de Superviviencia libre Ev K-M = [diferencia entre tS</t>
    </r>
    <r>
      <rPr>
        <i/>
        <vertAlign val="subscript"/>
        <sz val="9"/>
        <color theme="7" tint="-0.249977111117893"/>
        <rFont val="Calibri"/>
        <family val="2"/>
        <scheme val="minor"/>
      </rPr>
      <t>t</t>
    </r>
    <r>
      <rPr>
        <i/>
        <sz val="9"/>
        <color theme="7" tint="-0.249977111117893"/>
        <rFont val="Calibri"/>
        <family val="2"/>
        <scheme val="minor"/>
      </rPr>
      <t xml:space="preserve"> acumulado intervenc y control] (meses)</t>
    </r>
  </si>
  <si>
    <r>
      <rPr>
        <b/>
        <sz val="9"/>
        <color rgb="FF008000"/>
        <rFont val="Calibri"/>
        <family val="2"/>
        <scheme val="minor"/>
      </rPr>
      <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 xml:space="preserve"> % supervivientes libres Ev acumulados en el tiempo t/ nº pac inicio del estudio</t>
    </r>
  </si>
  <si>
    <r>
      <t>[ln %S</t>
    </r>
    <r>
      <rPr>
        <vertAlign val="subscript"/>
        <sz val="10"/>
        <color theme="0" tint="-0.34998626667073579"/>
        <rFont val="Calibri"/>
        <family val="2"/>
      </rPr>
      <t>t</t>
    </r>
    <r>
      <rPr>
        <sz val="10"/>
        <color theme="0" tint="-0.34998626667073579"/>
        <rFont val="Calibri"/>
        <family val="2"/>
      </rPr>
      <t>]</t>
    </r>
    <r>
      <rPr>
        <vertAlign val="superscript"/>
        <sz val="10"/>
        <color theme="0" tint="-0.34998626667073579"/>
        <rFont val="Calibri"/>
        <family val="2"/>
      </rPr>
      <t>2</t>
    </r>
  </si>
  <si>
    <r>
      <t>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</si>
  <si>
    <r>
      <t>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</si>
  <si>
    <r>
      <t>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r>
      <rPr>
        <sz val="10"/>
        <color theme="0" tint="-0.34998626667073579"/>
        <rFont val="Calibri"/>
        <family val="2"/>
      </rPr>
      <t xml:space="preserve"> / 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</si>
  <si>
    <r>
      <t>Sumat acumulado (n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r>
      <rPr>
        <sz val="10"/>
        <color theme="0" tint="-0.34998626667073579"/>
        <rFont val="Calibri"/>
        <family val="2"/>
      </rPr>
      <t xml:space="preserve"> / 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r>
      <rPr>
        <sz val="10"/>
        <color theme="0" tint="-0.34998626667073579"/>
        <rFont val="Calibri"/>
        <family val="2"/>
      </rPr>
      <t>)</t>
    </r>
  </si>
  <si>
    <r>
      <t>G</t>
    </r>
    <r>
      <rPr>
        <u/>
        <sz val="11"/>
        <rFont val="Calibri"/>
        <family val="2"/>
        <scheme val="minor"/>
      </rPr>
      <t>losario de términos que surgen de las operaciones entre los términos de primer orden</t>
    </r>
    <r>
      <rPr>
        <sz val="11"/>
        <rFont val="Calibri"/>
        <family val="2"/>
        <scheme val="minor"/>
      </rPr>
      <t>:</t>
    </r>
    <r>
      <rPr>
        <b/>
        <sz val="11"/>
        <rFont val="Calibri"/>
        <family val="2"/>
        <scheme val="minor"/>
      </rPr>
      <t xml:space="preserve"> </t>
    </r>
    <r>
      <rPr>
        <sz val="11"/>
        <rFont val="Calibri"/>
        <family val="2"/>
        <scheme val="minor"/>
      </rPr>
      <t xml:space="preserve"> </t>
    </r>
    <r>
      <rPr>
        <b/>
        <i/>
        <sz val="11"/>
        <color theme="7" tint="-0.249977111117893"/>
        <rFont val="Calibri"/>
        <family val="2"/>
        <scheme val="minor"/>
      </rPr>
      <t>%S</t>
    </r>
    <r>
      <rPr>
        <b/>
        <i/>
        <vertAlign val="subscript"/>
        <sz val="11"/>
        <color theme="7" tint="-0.249977111117893"/>
        <rFont val="Calibri"/>
        <family val="2"/>
        <scheme val="minor"/>
      </rPr>
      <t>i</t>
    </r>
    <r>
      <rPr>
        <b/>
        <i/>
        <sz val="11"/>
        <color theme="7" tint="-0.249977111117893"/>
        <rFont val="Calibri"/>
        <family val="2"/>
        <scheme val="minor"/>
      </rPr>
      <t>:</t>
    </r>
    <r>
      <rPr>
        <i/>
        <sz val="11"/>
        <color theme="7" tint="-0.249977111117893"/>
        <rFont val="Calibri"/>
        <family val="2"/>
        <scheme val="minor"/>
      </rPr>
      <t xml:space="preserve"> % deSupervivencia libre de evento K-M al final de cada intervalo; </t>
    </r>
    <r>
      <rPr>
        <b/>
        <i/>
        <sz val="11"/>
        <color theme="7" tint="-0.249977111117893"/>
        <rFont val="Calibri"/>
        <family val="2"/>
        <scheme val="minor"/>
      </rPr>
      <t>%S</t>
    </r>
    <r>
      <rPr>
        <b/>
        <i/>
        <vertAlign val="subscript"/>
        <sz val="11"/>
        <color theme="7" tint="-0.249977111117893"/>
        <rFont val="Calibri"/>
        <family val="2"/>
        <scheme val="minor"/>
      </rPr>
      <t>t</t>
    </r>
    <r>
      <rPr>
        <b/>
        <i/>
        <sz val="11"/>
        <color theme="7" tint="-0.249977111117893"/>
        <rFont val="Calibri"/>
        <family val="2"/>
        <scheme val="minor"/>
      </rPr>
      <t xml:space="preserve">: </t>
    </r>
    <r>
      <rPr>
        <i/>
        <sz val="11"/>
        <color theme="7" tint="-0.249977111117893"/>
        <rFont val="Calibri"/>
        <family val="2"/>
        <scheme val="minor"/>
      </rPr>
      <t>% de Supervivencia libre de evento K-M, condicionado al % de Supervivencia libre de evento K-M del intervalo acumulado anterior;</t>
    </r>
    <r>
      <rPr>
        <b/>
        <i/>
        <sz val="11"/>
        <color theme="7" tint="-0.249977111117893"/>
        <rFont val="Calibri"/>
        <family val="2"/>
        <scheme val="minor"/>
      </rPr>
      <t xml:space="preserve"> tS</t>
    </r>
    <r>
      <rPr>
        <b/>
        <i/>
        <vertAlign val="subscript"/>
        <sz val="11"/>
        <color theme="7" tint="-0.249977111117893"/>
        <rFont val="Calibri"/>
        <family val="2"/>
        <scheme val="minor"/>
      </rPr>
      <t>i</t>
    </r>
    <r>
      <rPr>
        <b/>
        <i/>
        <sz val="11"/>
        <color theme="7" tint="-0.249977111117893"/>
        <rFont val="Calibri"/>
        <family val="2"/>
        <scheme val="minor"/>
      </rPr>
      <t xml:space="preserve"> </t>
    </r>
    <r>
      <rPr>
        <i/>
        <sz val="11"/>
        <color theme="7" tint="-0.249977111117893"/>
        <rFont val="Calibri"/>
        <family val="2"/>
        <scheme val="minor"/>
      </rPr>
      <t xml:space="preserve">= tiempo en días, meses o años de Supervivencia libre de evento K-M al final de cada intervalo, obtenido por el Área Bajo la Curva; </t>
    </r>
    <r>
      <rPr>
        <b/>
        <i/>
        <sz val="11"/>
        <color theme="7" tint="-0.249977111117893"/>
        <rFont val="Calibri"/>
        <family val="2"/>
        <scheme val="minor"/>
      </rPr>
      <t>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tiempo en días, meses o años de Supervivencia libre de evento K-M acumulado en el tiempo t, obtenido por las Áreas Bajo la Curva acumuladas en el tiempo t;</t>
    </r>
    <r>
      <rPr>
        <b/>
        <i/>
        <sz val="11"/>
        <color theme="7" tint="-0.249977111117893"/>
        <rFont val="Calibri"/>
        <family val="2"/>
        <scheme val="minor"/>
      </rPr>
      <t xml:space="preserve"> PtS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prolongación del tiempo de Supervivencia libre de evento K-M acumulado del grupo de intervención respecto al grupo de control = [diferencia entre los tS</t>
    </r>
    <r>
      <rPr>
        <i/>
        <vertAlign val="subscript"/>
        <sz val="11"/>
        <color theme="7" tint="-0.249977111117893"/>
        <rFont val="Calibri"/>
        <family val="2"/>
        <scheme val="minor"/>
      </rPr>
      <t>t</t>
    </r>
    <r>
      <rPr>
        <i/>
        <sz val="11"/>
        <color theme="7" tint="-0.249977111117893"/>
        <rFont val="Calibri"/>
        <family val="2"/>
        <scheme val="minor"/>
      </rPr>
      <t xml:space="preserve"> de la intervención y del control]; </t>
    </r>
    <r>
      <rPr>
        <b/>
        <i/>
        <sz val="11"/>
        <color theme="7" tint="-0.249977111117893"/>
        <rFont val="Calibri"/>
        <family val="2"/>
        <scheme val="minor"/>
      </rPr>
      <t>Mediana Supervivencia K-M:</t>
    </r>
    <r>
      <rPr>
        <i/>
        <sz val="11"/>
        <color theme="7" tint="-0.249977111117893"/>
        <rFont val="Calibri"/>
        <family val="2"/>
        <scheme val="minor"/>
      </rPr>
      <t xml:space="preserve"> mediana de tiempo de Supervivencia libre de evento K-M; </t>
    </r>
    <r>
      <rPr>
        <b/>
        <sz val="11"/>
        <color rgb="FF008000"/>
        <rFont val="Calibri"/>
        <family val="2"/>
        <scheme val="minor"/>
      </rPr>
      <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nº de Supervivientes libres de evento acumulados en el tiempo t/ nº de pacientes en riesgo en el inicio del estudio]; </t>
    </r>
    <r>
      <rPr>
        <b/>
        <sz val="11"/>
        <color rgb="FF008000"/>
        <rFont val="Calibri"/>
        <family val="2"/>
        <scheme val="minor"/>
      </rPr>
      <t>tS</t>
    </r>
    <r>
      <rPr>
        <b/>
        <vertAlign val="subscript"/>
        <sz val="11"/>
        <color rgb="FF008000"/>
        <rFont val="Calibri"/>
        <family val="2"/>
        <scheme val="minor"/>
      </rPr>
      <t>i</t>
    </r>
    <r>
      <rPr>
        <b/>
        <sz val="11"/>
        <color rgb="FF008000"/>
        <rFont val="Calibri"/>
        <family val="2"/>
        <scheme val="minor"/>
      </rPr>
      <t>:</t>
    </r>
    <r>
      <rPr>
        <sz val="11"/>
        <color rgb="FF008000"/>
        <rFont val="Calibri"/>
        <family val="2"/>
        <scheme val="minor"/>
      </rPr>
      <t xml:space="preserve"> tiempo en días, meses o años que los Supervivientes permanecen libres de evento al final de cada intervalo, obtenido por el Área Bajo la Curva; </t>
    </r>
    <r>
      <rPr>
        <b/>
        <sz val="11"/>
        <color rgb="FF008000"/>
        <rFont val="Calibri"/>
        <family val="2"/>
        <scheme val="minor"/>
      </rPr>
      <t>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tiempo en días, meses o años que los Supervivientes permanecen libres de evento acumulado en el tiempo t, obtenido por las Áreas Bajo la Curva acumuladas en el tiempo t;</t>
    </r>
    <r>
      <rPr>
        <b/>
        <sz val="11"/>
        <color rgb="FF008000"/>
        <rFont val="Calibri"/>
        <family val="2"/>
        <scheme val="minor"/>
      </rPr>
      <t xml:space="preserve"> PtS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polongación del tiempo que los Supervivientes permanecen libres de evento en el grupo de intervencion respecto al grupo = [diferencia entre los tS</t>
    </r>
    <r>
      <rPr>
        <vertAlign val="subscript"/>
        <sz val="11"/>
        <color rgb="FF008000"/>
        <rFont val="Calibri"/>
        <family val="2"/>
        <scheme val="minor"/>
      </rPr>
      <t>t</t>
    </r>
    <r>
      <rPr>
        <sz val="11"/>
        <color rgb="FF008000"/>
        <rFont val="Calibri"/>
        <family val="2"/>
        <scheme val="minor"/>
      </rPr>
      <t xml:space="preserve"> de la intervención y del control]; </t>
    </r>
    <r>
      <rPr>
        <b/>
        <sz val="11"/>
        <color rgb="FF008000"/>
        <rFont val="Calibri"/>
        <family val="2"/>
        <scheme val="minor"/>
      </rPr>
      <t>Mediana de Supervivientes:</t>
    </r>
    <r>
      <rPr>
        <sz val="11"/>
        <color rgb="FF008000"/>
        <rFont val="Calibri"/>
        <family val="2"/>
        <scheme val="minor"/>
      </rPr>
      <t xml:space="preserve"> mediana de tiempo que los Supervivientes permanecen libres de evento, que la establece el percentil 50</t>
    </r>
    <r>
      <rPr>
        <sz val="11"/>
        <rFont val="Calibri"/>
        <family val="2"/>
        <scheme val="minor"/>
      </rPr>
      <t>.</t>
    </r>
  </si>
  <si>
    <r>
      <t>t</t>
    </r>
    <r>
      <rPr>
        <b/>
        <vertAlign val="subscript"/>
        <sz val="8"/>
        <rFont val="Calibri"/>
        <family val="2"/>
      </rPr>
      <t>i</t>
    </r>
    <r>
      <rPr>
        <b/>
        <sz val="8"/>
        <rFont val="Calibri"/>
        <family val="2"/>
      </rPr>
      <t xml:space="preserve">: </t>
    </r>
    <r>
      <rPr>
        <sz val="8"/>
        <rFont val="Calibri"/>
        <family val="2"/>
      </rPr>
      <t>tiempo al final del intervalo (meses)</t>
    </r>
  </si>
  <si>
    <t>Pacientes en riesgo al comienzo intervalo</t>
  </si>
  <si>
    <t>Esperados pacientes con evento al final intervalo</t>
  </si>
  <si>
    <t>Observados pacientes con evento al final intervalo</t>
  </si>
  <si>
    <t>Grupos</t>
  </si>
  <si>
    <t>Este es t libre de evento acumulado de los supervivientes (es decir que no incluye el t libre de evento acumulado que aportan los censurados hasta que salen del ensayo)</t>
  </si>
  <si>
    <t>Con Evento</t>
  </si>
  <si>
    <t>Censurados</t>
  </si>
  <si>
    <t>Supervivientes</t>
  </si>
  <si>
    <t>*</t>
  </si>
  <si>
    <t>No alcan</t>
  </si>
  <si>
    <t>No evaluable</t>
  </si>
  <si>
    <r>
      <rPr>
        <b/>
        <sz val="9"/>
        <color rgb="FF008000"/>
        <rFont val="Calibri"/>
        <family val="2"/>
        <scheme val="minor"/>
      </rPr>
      <t>S</t>
    </r>
    <r>
      <rPr>
        <b/>
        <vertAlign val="subscript"/>
        <sz val="9"/>
        <color rgb="FF008000"/>
        <rFont val="Calibri"/>
        <family val="2"/>
      </rPr>
      <t>i</t>
    </r>
    <r>
      <rPr>
        <b/>
        <sz val="9"/>
        <color rgb="FF008000"/>
        <rFont val="Calibri"/>
        <family val="2"/>
      </rPr>
      <t xml:space="preserve"> </t>
    </r>
    <r>
      <rPr>
        <sz val="9"/>
        <color rgb="FF008000"/>
        <rFont val="Calibri"/>
        <family val="2"/>
      </rPr>
      <t>= nº de supervivientes libres de evento (al final de cada intervalo)</t>
    </r>
  </si>
  <si>
    <r>
      <rPr>
        <u/>
        <sz val="11"/>
        <rFont val="Calibri"/>
        <family val="2"/>
        <scheme val="minor"/>
      </rPr>
      <t>Glosario de términos de primer orden</t>
    </r>
    <r>
      <rPr>
        <sz val="11"/>
        <rFont val="Calibri"/>
        <family val="2"/>
        <scheme val="minor"/>
      </rPr>
      <t>:</t>
    </r>
    <r>
      <rPr>
        <b/>
        <sz val="11"/>
        <rFont val="Calibri"/>
        <family val="2"/>
        <scheme val="minor"/>
      </rPr>
      <t xml:space="preserve"> n</t>
    </r>
    <r>
      <rPr>
        <b/>
        <vertAlign val="subscript"/>
        <sz val="11"/>
        <rFont val="Calibri"/>
        <family val="2"/>
        <scheme val="minor"/>
      </rPr>
      <t>i</t>
    </r>
    <r>
      <rPr>
        <b/>
        <sz val="11"/>
        <rFont val="Calibri"/>
        <family val="2"/>
        <scheme val="minor"/>
      </rPr>
      <t xml:space="preserve">: </t>
    </r>
    <r>
      <rPr>
        <sz val="11"/>
        <rFont val="Calibri"/>
        <family val="2"/>
        <scheme val="minor"/>
      </rPr>
      <t>nº de pacientes en riesgo, debiendo especificarse cuando es al principio o al final del intervalo;</t>
    </r>
    <r>
      <rPr>
        <b/>
        <sz val="11"/>
        <rFont val="Calibri"/>
        <family val="2"/>
        <scheme val="minor"/>
      </rPr>
      <t xml:space="preserve">  t: </t>
    </r>
    <r>
      <rPr>
        <sz val="11"/>
        <rFont val="Calibri"/>
        <family val="2"/>
        <scheme val="minor"/>
      </rPr>
      <t>tiempo en días, meses o años, debiendo especificarse cuando es al principo o al final del intervalo</t>
    </r>
    <r>
      <rPr>
        <b/>
        <sz val="11"/>
        <rFont val="Calibri"/>
        <family val="2"/>
        <scheme val="minor"/>
      </rPr>
      <t xml:space="preserve">; Ev: </t>
    </r>
    <r>
      <rPr>
        <sz val="11"/>
        <rFont val="Calibri"/>
        <family val="2"/>
        <scheme val="minor"/>
      </rPr>
      <t xml:space="preserve">evento (puede referirse a cualquier tipo de evento, por lo que debe especificarse, como el evento "muerte" o el evento "progresión o muerte"; </t>
    </r>
    <r>
      <rPr>
        <b/>
        <sz val="11"/>
        <rFont val="Calibri"/>
        <family val="2"/>
        <scheme val="minor"/>
      </rPr>
      <t>Ev</t>
    </r>
    <r>
      <rPr>
        <b/>
        <vertAlign val="subscript"/>
        <sz val="11"/>
        <rFont val="Calibri"/>
        <family val="2"/>
        <scheme val="minor"/>
      </rPr>
      <t>i</t>
    </r>
    <r>
      <rPr>
        <sz val="11"/>
        <rFont val="Calibri"/>
        <family val="2"/>
        <scheme val="minor"/>
      </rPr>
      <t xml:space="preserve">: nº de eventos al final de cada intervalo; </t>
    </r>
    <r>
      <rPr>
        <b/>
        <sz val="11"/>
        <rFont val="Calibri"/>
        <family val="2"/>
        <scheme val="minor"/>
      </rPr>
      <t>%Ev</t>
    </r>
    <r>
      <rPr>
        <b/>
        <vertAlign val="subscript"/>
        <sz val="11"/>
        <rFont val="Calibri"/>
        <family val="2"/>
        <scheme val="minor"/>
      </rPr>
      <t>i</t>
    </r>
    <r>
      <rPr>
        <b/>
        <sz val="11"/>
        <rFont val="Calibri"/>
        <family val="2"/>
        <scheme val="minor"/>
      </rPr>
      <t>:</t>
    </r>
    <r>
      <rPr>
        <sz val="11"/>
        <rFont val="Calibri"/>
        <family val="2"/>
        <scheme val="minor"/>
      </rPr>
      <t xml:space="preserve"> nº eventos/ nº de pacientes en riesgo] al final de cada intervalo; </t>
    </r>
    <r>
      <rPr>
        <b/>
        <sz val="11"/>
        <rFont val="Calibri"/>
        <family val="2"/>
        <scheme val="minor"/>
      </rPr>
      <t>Ev</t>
    </r>
    <r>
      <rPr>
        <b/>
        <vertAlign val="subscript"/>
        <sz val="11"/>
        <rFont val="Calibri"/>
        <family val="2"/>
        <scheme val="minor"/>
      </rPr>
      <t>t</t>
    </r>
    <r>
      <rPr>
        <b/>
        <sz val="11"/>
        <rFont val="Calibri"/>
        <family val="2"/>
        <scheme val="minor"/>
      </rPr>
      <t xml:space="preserve">: </t>
    </r>
    <r>
      <rPr>
        <sz val="11"/>
        <rFont val="Calibri"/>
        <family val="2"/>
        <scheme val="minor"/>
      </rPr>
      <t xml:space="preserve">nº de eventos acumulados al final del tempo t; </t>
    </r>
    <r>
      <rPr>
        <b/>
        <sz val="11"/>
        <rFont val="Calibri"/>
        <family val="2"/>
        <scheme val="minor"/>
      </rPr>
      <t>Cens</t>
    </r>
    <r>
      <rPr>
        <b/>
        <vertAlign val="subscript"/>
        <sz val="11"/>
        <rFont val="Calibri"/>
        <family val="2"/>
        <scheme val="minor"/>
      </rPr>
      <t>i</t>
    </r>
    <r>
      <rPr>
        <b/>
        <sz val="11"/>
        <rFont val="Calibri"/>
        <family val="2"/>
        <scheme val="minor"/>
      </rPr>
      <t>:</t>
    </r>
    <r>
      <rPr>
        <sz val="11"/>
        <rFont val="Calibri"/>
        <family val="2"/>
        <scheme val="minor"/>
      </rPr>
      <t xml:space="preserve"> nº de pacientes censurados al final de cada intervalo; </t>
    </r>
    <r>
      <rPr>
        <b/>
        <sz val="11"/>
        <rFont val="Calibri"/>
        <family val="2"/>
        <scheme val="minor"/>
      </rPr>
      <t>Cens</t>
    </r>
    <r>
      <rPr>
        <b/>
        <vertAlign val="subscript"/>
        <sz val="11"/>
        <rFont val="Calibri"/>
        <family val="2"/>
        <scheme val="minor"/>
      </rPr>
      <t>t:</t>
    </r>
    <r>
      <rPr>
        <sz val="11"/>
        <rFont val="Calibri"/>
        <family val="2"/>
        <scheme val="minor"/>
      </rPr>
      <t xml:space="preserve"> nº de pacientes censurados acumulados al final del tiempo t ; </t>
    </r>
    <r>
      <rPr>
        <sz val="11"/>
        <color rgb="FF008000"/>
        <rFont val="Calibri"/>
        <family val="2"/>
        <scheme val="minor"/>
      </rPr>
      <t>S</t>
    </r>
    <r>
      <rPr>
        <b/>
        <vertAlign val="subscript"/>
        <sz val="11"/>
        <color rgb="FF008000"/>
        <rFont val="Calibri"/>
        <family val="2"/>
        <scheme val="minor"/>
      </rPr>
      <t>i</t>
    </r>
    <r>
      <rPr>
        <b/>
        <sz val="11"/>
        <color rgb="FF008000"/>
        <rFont val="Calibri"/>
        <family val="2"/>
        <scheme val="minor"/>
      </rPr>
      <t xml:space="preserve">: </t>
    </r>
    <r>
      <rPr>
        <sz val="11"/>
        <color rgb="FF008000"/>
        <rFont val="Calibri"/>
        <family val="2"/>
        <scheme val="minor"/>
      </rPr>
      <t>nº de supervivientes libres de evento al final de cada intervalo</t>
    </r>
    <r>
      <rPr>
        <sz val="11"/>
        <rFont val="Calibri"/>
        <family val="2"/>
        <scheme val="minor"/>
      </rPr>
      <t>.</t>
    </r>
  </si>
  <si>
    <r>
      <t>HR</t>
    </r>
    <r>
      <rPr>
        <b/>
        <i/>
        <vertAlign val="subscript"/>
        <sz val="10"/>
        <color theme="7" tint="-0.249977111117893"/>
        <rFont val="Calibri"/>
        <family val="2"/>
      </rPr>
      <t>i</t>
    </r>
  </si>
  <si>
    <r>
      <rPr>
        <b/>
        <i/>
        <sz val="10"/>
        <color theme="7" tint="-0.249977111117893"/>
        <rFont val="Calibri"/>
        <family val="2"/>
      </rPr>
      <t>LI IC</t>
    </r>
    <r>
      <rPr>
        <i/>
        <sz val="6"/>
        <color theme="7" tint="-0.249977111117893"/>
        <rFont val="Calibri"/>
        <family val="2"/>
      </rPr>
      <t xml:space="preserve"> = EXP[LnHR - (1,96*EE LnHR)]</t>
    </r>
  </si>
  <si>
    <r>
      <rPr>
        <b/>
        <i/>
        <sz val="10"/>
        <color theme="7" tint="-0.249977111117893"/>
        <rFont val="Calibri"/>
        <family val="2"/>
      </rPr>
      <t>LS IC</t>
    </r>
    <r>
      <rPr>
        <i/>
        <sz val="7"/>
        <color theme="7" tint="-0.249977111117893"/>
        <rFont val="Calibri"/>
        <family val="2"/>
      </rPr>
      <t xml:space="preserve"> </t>
    </r>
    <r>
      <rPr>
        <i/>
        <sz val="6"/>
        <color theme="7" tint="-0.249977111117893"/>
        <rFont val="Calibri"/>
        <family val="2"/>
      </rPr>
      <t>= EXP[LnHR + (1,96*EE LnHR)]</t>
    </r>
  </si>
  <si>
    <t>en la Supervivencia K-M, grupo intervenc</t>
  </si>
  <si>
    <t>en los Supervivientes, grupo intervenc</t>
  </si>
  <si>
    <t>% Supervivientes-LEv control</t>
  </si>
  <si>
    <t>% Supervivencia-LEv K-M control</t>
  </si>
  <si>
    <t>% Supervivientes-LEv interv</t>
  </si>
  <si>
    <t>% Supervivencia-LEv K-M interv</t>
  </si>
  <si>
    <t>% Supervivencia-LEv K-M intervención</t>
  </si>
  <si>
    <t>Conroy T, Bosset JF, Etienne PL, on behalf of the Unicancer Gastrointestinal Group and Partenariat de Recherche en Oncologie Digestive (PRODIGE) Group. Neoadjuvant chemotherapy with FOLFIRINOX and preoperative chemoradiotherapy for patients with locally advanced rectal cancer (UNICANCER-PRODIGE 23): a multicentre, randomised, open-label, phase 3 trial. Lancet Oncol. 2021 May;22(5):702-715.</t>
  </si>
  <si>
    <t>% Supervivientes libres de evento</t>
  </si>
  <si>
    <t>p &gt; 0,05 en los cortes temporales desde los 12 a los 60 meses</t>
  </si>
  <si>
    <t>No alc a 60 m</t>
  </si>
  <si>
    <t>¿*?</t>
  </si>
  <si>
    <r>
      <rPr>
        <i/>
        <sz val="10"/>
        <color rgb="FFFF9900"/>
        <rFont val="Calibri"/>
        <family val="2"/>
      </rPr>
      <t>p</t>
    </r>
    <r>
      <rPr>
        <sz val="10"/>
        <color rgb="FFFF9900"/>
        <rFont val="Calibri"/>
        <family val="2"/>
      </rPr>
      <t xml:space="preserve"> &gt; 0,05 en los cortes temporales a los 24, 30 y 36 meses</t>
    </r>
  </si>
  <si>
    <r>
      <rPr>
        <i/>
        <sz val="10"/>
        <color rgb="FF009900"/>
        <rFont val="Calibri"/>
        <family val="2"/>
      </rPr>
      <t>p</t>
    </r>
    <r>
      <rPr>
        <sz val="10"/>
        <color rgb="FF009900"/>
        <rFont val="Calibri"/>
        <family val="2"/>
      </rPr>
      <t xml:space="preserve"> &lt; 0,05 en los cortes temporles a los 6, 12, 18, 42, 48, 54 y 60 meses</t>
    </r>
  </si>
  <si>
    <r>
      <rPr>
        <i/>
        <sz val="10"/>
        <color rgb="FF009900"/>
        <rFont val="Calibri"/>
        <family val="2"/>
      </rPr>
      <t>p</t>
    </r>
    <r>
      <rPr>
        <sz val="10"/>
        <color rgb="FF009900"/>
        <rFont val="Calibri"/>
        <family val="2"/>
      </rPr>
      <t xml:space="preserve"> &lt; 0,05 en el corte a los 6 meses</t>
    </r>
  </si>
  <si>
    <r>
      <rPr>
        <i/>
        <sz val="10"/>
        <color rgb="FF009900"/>
        <rFont val="Calibri"/>
        <family val="2"/>
      </rPr>
      <t>p</t>
    </r>
    <r>
      <rPr>
        <sz val="10"/>
        <color rgb="FF009900"/>
        <rFont val="Calibri"/>
        <family val="2"/>
      </rPr>
      <t xml:space="preserve"> &lt; 0,05 en los cortes temporales a los 6, 12, 18, 24, 36, 42, 48, 54 y 60 meses</t>
    </r>
  </si>
  <si>
    <r>
      <rPr>
        <i/>
        <sz val="10"/>
        <color rgb="FFFF9900"/>
        <rFont val="Calibri"/>
        <family val="2"/>
      </rPr>
      <t>p</t>
    </r>
    <r>
      <rPr>
        <sz val="10"/>
        <color rgb="FFFF9900"/>
        <rFont val="Calibri"/>
        <family val="2"/>
      </rPr>
      <t xml:space="preserve"> &gt; 0,05 en el corte temporal a los 30 meses</t>
    </r>
  </si>
  <si>
    <t>20210501-ECA Prodige23 m60, CáRect-av Usu[NeoAdy vs no] +SLP ym =SG. Conroy</t>
  </si>
  <si>
    <t>SG, Grupo de intervención: NeoAdyuvante + Estándar; n= 231</t>
  </si>
  <si>
    <t>SG, Grupo de control: Estándar; n= 230</t>
  </si>
  <si>
    <r>
      <rPr>
        <b/>
        <sz val="14"/>
        <color rgb="FF993300"/>
        <rFont val="Calibri"/>
        <family val="2"/>
        <scheme val="minor"/>
      </rPr>
      <t xml:space="preserve">Hoja fs-3.b [Supervivencia Libre de Metástasis (SLm) en % y t medio de Supervivencia libre del evento "metástasis o muerte"; A vs B]: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Grupo A [NeoAdyuvante+ Estándar] vs Grupo B [Estándar]; (Figura 1.b, art original, pág 708)</t>
    </r>
  </si>
  <si>
    <r>
      <rPr>
        <b/>
        <sz val="14"/>
        <color rgb="FF993300"/>
        <rFont val="Calibri"/>
        <family val="2"/>
        <scheme val="minor"/>
      </rPr>
      <t xml:space="preserve">Hoja fs-3.a [Supervivencia Libre de Metástasis (SLm) en % Supervivencia libre del evento "metástasis o muertes", y los HR; B vs C]: </t>
    </r>
    <r>
      <rPr>
        <b/>
        <i/>
        <sz val="14"/>
        <color theme="7" tint="-0.249977111117893"/>
        <rFont val="Calibri"/>
        <family val="2"/>
        <scheme val="minor"/>
      </rPr>
      <t>% de Supervivencia libre de evento K-M, y los HR</t>
    </r>
    <r>
      <rPr>
        <b/>
        <sz val="14"/>
        <rFont val="Calibri"/>
        <family val="2"/>
        <scheme val="minor"/>
      </rPr>
      <t>, Grupo A [NeoAdyuvante+ Estándar] vs Grupo B [Estándar]; (Figura 1.c, artículo original, pág 708)</t>
    </r>
  </si>
  <si>
    <r>
      <rPr>
        <b/>
        <sz val="14"/>
        <color rgb="FF993300"/>
        <rFont val="Calibri"/>
        <family val="2"/>
        <scheme val="minor"/>
      </rPr>
      <t xml:space="preserve">Hoja fs-3.c [Supervivencia Libre de Metástasis (SLm) en mediana t Supervivencia libre del evento "metástasis o muerte"; A vs B]: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Grupo A [NeoAdyuvante+ Estándar] vs Grupo B [Estándar]; (Figura 1.c, artículo original, pág 708)</t>
    </r>
  </si>
  <si>
    <r>
      <rPr>
        <b/>
        <sz val="14"/>
        <color rgb="FF993300"/>
        <rFont val="Calibri"/>
        <family val="2"/>
        <scheme val="minor"/>
      </rPr>
      <t xml:space="preserve">Hoja fs-2.a [Supervivencia Libre de Progresión (SLP) en % Supervivencia libre del evento "progresión o muerte", y los HR; A vs B]: </t>
    </r>
    <r>
      <rPr>
        <b/>
        <i/>
        <sz val="14"/>
        <color theme="7" tint="-0.249977111117893"/>
        <rFont val="Calibri"/>
        <family val="2"/>
        <scheme val="minor"/>
      </rPr>
      <t>% de Supervivencia libre de evento K-M, y los HR</t>
    </r>
    <r>
      <rPr>
        <b/>
        <sz val="14"/>
        <rFont val="Calibri"/>
        <family val="2"/>
        <scheme val="minor"/>
      </rPr>
      <t>, Grupo A [NeoAdyuvante+ Estándar] vs Grupo B [Estándar]; (Figura 1.b, artículo original, pág 708)</t>
    </r>
  </si>
  <si>
    <r>
      <rPr>
        <b/>
        <sz val="14"/>
        <color rgb="FF993300"/>
        <rFont val="Calibri"/>
        <family val="2"/>
        <scheme val="minor"/>
      </rPr>
      <t xml:space="preserve">Hoja fs-2.b [Supervivencia Libre de Progresión (SLP) en % y t medio de Supervivencia libre del evento "progresión o muerte"; A vs B]: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Grupo A [NeoAdyuvante+ Estándar] vs Grupo B [Estándar]; (Figura 1.b, art. original, pág 708)</t>
    </r>
  </si>
  <si>
    <r>
      <rPr>
        <b/>
        <sz val="14"/>
        <color rgb="FF993300"/>
        <rFont val="Calibri"/>
        <family val="2"/>
        <scheme val="minor"/>
      </rPr>
      <t xml:space="preserve">Hoja fs-2.c [Supervivencia Libre de Progresión (SLP) en mediana t Supervivencia libre del evento "progresión o muerte"; A vs B]: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Grupo A [NeoAdyuvante+ Estándar] vs Grupo B [Estándar]; (Figura 1.b, del artículo original, pág 708)</t>
    </r>
  </si>
  <si>
    <r>
      <rPr>
        <b/>
        <sz val="14"/>
        <color rgb="FF993300"/>
        <rFont val="Calibri"/>
        <family val="2"/>
        <scheme val="minor"/>
      </rPr>
      <t xml:space="preserve">Hoja fs-1.a [Supervivencia Global (SG) en % Supervivencia libre del evento "muerte", y los HR; A vs B]: </t>
    </r>
    <r>
      <rPr>
        <b/>
        <i/>
        <sz val="14"/>
        <color theme="7" tint="-0.249977111117893"/>
        <rFont val="Calibri"/>
        <family val="2"/>
        <scheme val="minor"/>
      </rPr>
      <t>% de Supervivencia libre de evento K-M, y los HR</t>
    </r>
    <r>
      <rPr>
        <b/>
        <sz val="14"/>
        <rFont val="Calibri"/>
        <family val="2"/>
        <scheme val="minor"/>
      </rPr>
      <t>, Grupo A [NeoAdyuvante+ Estándar] vs Grupo B [Estándar]; (Figura 2.b, del artículo original, pág 708)</t>
    </r>
  </si>
  <si>
    <r>
      <rPr>
        <b/>
        <sz val="14"/>
        <color rgb="FF993300"/>
        <rFont val="Calibri"/>
        <family val="2"/>
        <scheme val="minor"/>
      </rPr>
      <t xml:space="preserve">Hoja fs-1.b [Supervivencia Global (SG) en % y t medio de Supervivencia libre del evento "muerte"; A vs B]: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Grupo A [NeoAdyuvante+ Estándar] vs Grupo B [Estándar]; (Figura 2.b, del artículo original, pág 708)</t>
    </r>
  </si>
  <si>
    <r>
      <rPr>
        <b/>
        <sz val="14"/>
        <color rgb="FF993300"/>
        <rFont val="Calibri"/>
        <family val="2"/>
        <scheme val="minor"/>
      </rPr>
      <t xml:space="preserve">Hoja fs-1.c [Supervivencia Global (SG) en mediana t Supervivencia libre del evento "muerte"; A vs B]: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Grupo A [NeoAdyuvante+ Estándar] vs Grupo B [Estándar]; (Figura 2.b, del artículo original, pág 708)</t>
    </r>
  </si>
  <si>
    <t>SLP, Grupo de intervención: NeoAdyuvante + Estándar; n= 231</t>
  </si>
  <si>
    <t>SLP, Grupo de control: Estándar; n= 230</t>
  </si>
  <si>
    <t>SLm, Grupo de control: Estándar; n= 230</t>
  </si>
  <si>
    <t>SLm, Grupo de intervención: NeoAdyuvante + Estándar; n= 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</si>
</sst>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 _€_-;\-* #,##0\ _€_-;_-* &quot;-&quot;??\ _€_-;_-@_-"/>
    <numFmt numFmtId="165" formatCode="0.0%"/>
    <numFmt numFmtId="166" formatCode="_-* #,##0.000\ _€_-;\-* #,##0.000\ _€_-;_-* &quot;-&quot;??\ _€_-;_-@_-"/>
    <numFmt numFmtId="167" formatCode="_-* #,##0.0000\ _€_-;\-* #,##0.0000\ _€_-;_-* &quot;-&quot;??\ _€_-;_-@_-"/>
    <numFmt numFmtId="168" formatCode="0.000"/>
    <numFmt numFmtId="169" formatCode="0.0"/>
    <numFmt numFmtId="170" formatCode="#,##0.0"/>
  </numFmts>
  <fonts count="103" x14ac:knownFonts="1">
    <font>
      <sz val="10"/>
      <name val="Arial"/>
    </font>
    <font>
      <sz val="10"/>
      <name val="Arial"/>
      <family val="2"/>
    </font>
    <font>
      <sz val="10"/>
      <name val="Calibri"/>
      <family val="2"/>
    </font>
    <font>
      <b/>
      <sz val="10"/>
      <name val="Calibri"/>
      <family val="2"/>
    </font>
    <font>
      <b/>
      <i/>
      <sz val="10"/>
      <name val="Calibri"/>
      <family val="2"/>
    </font>
    <font>
      <b/>
      <sz val="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sz val="9"/>
      <color rgb="FF0000FF"/>
      <name val="Calibri"/>
      <family val="2"/>
      <scheme val="minor"/>
    </font>
    <font>
      <sz val="8"/>
      <name val="Calibri"/>
      <family val="2"/>
      <scheme val="minor"/>
    </font>
    <font>
      <i/>
      <sz val="10"/>
      <name val="Calibri"/>
      <family val="2"/>
      <scheme val="minor"/>
    </font>
    <font>
      <b/>
      <sz val="11"/>
      <color rgb="FF0000FF"/>
      <name val="Calibri"/>
      <family val="2"/>
      <scheme val="minor"/>
    </font>
    <font>
      <sz val="10"/>
      <color theme="1"/>
      <name val="Calibri"/>
      <family val="2"/>
      <scheme val="minor"/>
    </font>
    <font>
      <sz val="10"/>
      <color rgb="FFFF9900"/>
      <name val="Calibri"/>
      <family val="2"/>
    </font>
    <font>
      <sz val="10"/>
      <color rgb="FF009900"/>
      <name val="Calibri"/>
      <family val="2"/>
    </font>
    <font>
      <i/>
      <sz val="9"/>
      <name val="Calibri"/>
      <family val="2"/>
      <scheme val="minor"/>
    </font>
    <font>
      <b/>
      <sz val="10"/>
      <color theme="1"/>
      <name val="Calibri"/>
      <family val="2"/>
      <scheme val="minor"/>
    </font>
    <font>
      <i/>
      <sz val="10"/>
      <color theme="2" tint="-9.9978637043366805E-2"/>
      <name val="Calibri"/>
      <family val="2"/>
      <scheme val="minor"/>
    </font>
    <font>
      <b/>
      <i/>
      <sz val="10"/>
      <name val="Calibri"/>
      <family val="2"/>
      <scheme val="minor"/>
    </font>
    <font>
      <sz val="10"/>
      <color rgb="FFFF0000"/>
      <name val="Calibri"/>
      <family val="2"/>
      <scheme val="minor"/>
    </font>
    <font>
      <sz val="10"/>
      <color rgb="FFFF9933"/>
      <name val="Calibri"/>
      <family val="2"/>
      <scheme val="minor"/>
    </font>
    <font>
      <sz val="10"/>
      <color rgb="FF008000"/>
      <name val="Calibri"/>
      <family val="2"/>
      <scheme val="minor"/>
    </font>
    <font>
      <i/>
      <sz val="10"/>
      <color theme="7" tint="-0.249977111117893"/>
      <name val="Calibri"/>
      <family val="2"/>
      <scheme val="minor"/>
    </font>
    <font>
      <b/>
      <sz val="11"/>
      <name val="Calibri"/>
      <family val="2"/>
      <scheme val="minor"/>
    </font>
    <font>
      <sz val="10"/>
      <color theme="2" tint="-0.249977111117893"/>
      <name val="Calibri"/>
      <family val="2"/>
      <scheme val="minor"/>
    </font>
    <font>
      <b/>
      <i/>
      <sz val="10"/>
      <color theme="7" tint="-0.249977111117893"/>
      <name val="Calibri"/>
      <family val="2"/>
      <scheme val="minor"/>
    </font>
    <font>
      <b/>
      <sz val="10"/>
      <color rgb="FF008000"/>
      <name val="Calibri"/>
      <family val="2"/>
      <scheme val="minor"/>
    </font>
    <font>
      <i/>
      <sz val="9"/>
      <color theme="7" tint="-0.249977111117893"/>
      <name val="Calibri"/>
      <family val="2"/>
      <scheme val="minor"/>
    </font>
    <font>
      <i/>
      <sz val="9"/>
      <color theme="7" tint="-0.249977111117893"/>
      <name val="Calibri"/>
      <family val="2"/>
    </font>
    <font>
      <sz val="9"/>
      <color rgb="FF008000"/>
      <name val="Calibri"/>
      <family val="2"/>
      <scheme val="minor"/>
    </font>
    <font>
      <i/>
      <sz val="8"/>
      <color theme="7" tint="-0.249977111117893"/>
      <name val="Calibri"/>
      <family val="2"/>
      <scheme val="minor"/>
    </font>
    <font>
      <vertAlign val="subscript"/>
      <sz val="9"/>
      <color theme="7" tint="-0.249977111117893"/>
      <name val="Calibri"/>
      <family val="2"/>
    </font>
    <font>
      <vertAlign val="superscript"/>
      <sz val="9"/>
      <color theme="7" tint="-0.249977111117893"/>
      <name val="Calibri"/>
      <family val="2"/>
    </font>
    <font>
      <sz val="6"/>
      <color theme="0" tint="-0.34998626667073579"/>
      <name val="Calibri"/>
      <family val="2"/>
      <scheme val="minor"/>
    </font>
    <font>
      <sz val="10"/>
      <color theme="0" tint="-0.34998626667073579"/>
      <name val="Calibri"/>
      <family val="2"/>
      <scheme val="minor"/>
    </font>
    <font>
      <i/>
      <sz val="10"/>
      <name val="Calibri"/>
      <family val="2"/>
    </font>
    <font>
      <u/>
      <sz val="10"/>
      <color rgb="FF000000"/>
      <name val="Calibri"/>
      <family val="2"/>
    </font>
    <font>
      <sz val="10"/>
      <color rgb="FF000000"/>
      <name val="Calibri"/>
      <family val="2"/>
    </font>
    <font>
      <b/>
      <sz val="10"/>
      <color rgb="FF000000"/>
      <name val="Calibri"/>
      <family val="2"/>
    </font>
    <font>
      <i/>
      <sz val="8"/>
      <color theme="7" tint="-0.249977111117893"/>
      <name val="Calibri"/>
      <family val="2"/>
    </font>
    <font>
      <sz val="9"/>
      <color rgb="FF008000"/>
      <name val="Calibri"/>
      <family val="2"/>
    </font>
    <font>
      <b/>
      <sz val="14"/>
      <name val="Calibri"/>
      <family val="2"/>
      <scheme val="minor"/>
    </font>
    <font>
      <b/>
      <vertAlign val="subscript"/>
      <sz val="10"/>
      <name val="Calibri"/>
      <family val="2"/>
      <scheme val="minor"/>
    </font>
    <font>
      <b/>
      <sz val="9"/>
      <name val="Calibri"/>
      <family val="2"/>
      <scheme val="minor"/>
    </font>
    <font>
      <b/>
      <vertAlign val="subscript"/>
      <sz val="9"/>
      <name val="Calibri"/>
      <family val="2"/>
      <scheme val="minor"/>
    </font>
    <font>
      <b/>
      <sz val="9"/>
      <color rgb="FF008000"/>
      <name val="Calibri"/>
      <family val="2"/>
      <scheme val="minor"/>
    </font>
    <font>
      <b/>
      <vertAlign val="subscript"/>
      <sz val="9"/>
      <color rgb="FF008000"/>
      <name val="Calibri"/>
      <family val="2"/>
    </font>
    <font>
      <b/>
      <sz val="9"/>
      <color rgb="FF008000"/>
      <name val="Calibri"/>
      <family val="2"/>
    </font>
    <font>
      <b/>
      <i/>
      <sz val="9"/>
      <color theme="7" tint="-0.249977111117893"/>
      <name val="Calibri"/>
      <family val="2"/>
      <scheme val="minor"/>
    </font>
    <font>
      <b/>
      <i/>
      <vertAlign val="subscript"/>
      <sz val="9"/>
      <color theme="7" tint="-0.249977111117893"/>
      <name val="Calibri"/>
      <family val="2"/>
    </font>
    <font>
      <b/>
      <i/>
      <sz val="9"/>
      <color theme="7" tint="-0.249977111117893"/>
      <name val="Calibri"/>
      <family val="2"/>
    </font>
    <font>
      <b/>
      <i/>
      <sz val="8"/>
      <color theme="7" tint="-0.249977111117893"/>
      <name val="Calibri"/>
      <family val="2"/>
      <scheme val="minor"/>
    </font>
    <font>
      <b/>
      <i/>
      <vertAlign val="subscript"/>
      <sz val="8"/>
      <color theme="7" tint="-0.249977111117893"/>
      <name val="Calibri"/>
      <family val="2"/>
    </font>
    <font>
      <b/>
      <i/>
      <sz val="8"/>
      <color theme="7" tint="-0.249977111117893"/>
      <name val="Calibri"/>
      <family val="2"/>
    </font>
    <font>
      <vertAlign val="subscript"/>
      <sz val="9"/>
      <color rgb="FF008000"/>
      <name val="Calibri"/>
      <family val="2"/>
      <scheme val="minor"/>
    </font>
    <font>
      <i/>
      <vertAlign val="subscript"/>
      <sz val="9"/>
      <color theme="7" tint="-0.249977111117893"/>
      <name val="Calibri"/>
      <family val="2"/>
      <scheme val="minor"/>
    </font>
    <font>
      <b/>
      <i/>
      <vertAlign val="subscript"/>
      <sz val="8"/>
      <color theme="7" tint="-0.249977111117893"/>
      <name val="Calibri"/>
      <family val="2"/>
      <scheme val="minor"/>
    </font>
    <font>
      <b/>
      <vertAlign val="subscript"/>
      <sz val="9"/>
      <color rgb="FF008000"/>
      <name val="Calibri"/>
      <family val="2"/>
      <scheme val="minor"/>
    </font>
    <font>
      <b/>
      <i/>
      <vertAlign val="subscript"/>
      <sz val="9"/>
      <color theme="7" tint="-0.249977111117893"/>
      <name val="Calibri"/>
      <family val="2"/>
      <scheme val="minor"/>
    </font>
    <font>
      <b/>
      <sz val="14"/>
      <color rgb="FF993300"/>
      <name val="Calibri"/>
      <family val="2"/>
      <scheme val="minor"/>
    </font>
    <font>
      <b/>
      <i/>
      <sz val="14"/>
      <color theme="7" tint="-0.249977111117893"/>
      <name val="Calibri"/>
      <family val="2"/>
      <scheme val="minor"/>
    </font>
    <font>
      <b/>
      <sz val="14"/>
      <color rgb="FF008000"/>
      <name val="Calibri"/>
      <family val="2"/>
      <scheme val="minor"/>
    </font>
    <font>
      <b/>
      <i/>
      <sz val="11"/>
      <color theme="7" tint="-0.249977111117893"/>
      <name val="Calibri"/>
      <family val="2"/>
      <scheme val="minor"/>
    </font>
    <font>
      <b/>
      <sz val="11"/>
      <color rgb="FF008000"/>
      <name val="Calibri"/>
      <family val="2"/>
      <scheme val="minor"/>
    </font>
    <font>
      <i/>
      <sz val="10"/>
      <color rgb="FF996600"/>
      <name val="Calibri"/>
      <family val="2"/>
      <scheme val="minor"/>
    </font>
    <font>
      <sz val="10"/>
      <color theme="7" tint="-0.249977111117893"/>
      <name val="Calibri"/>
      <family val="2"/>
      <scheme val="minor"/>
    </font>
    <font>
      <vertAlign val="subscript"/>
      <sz val="10"/>
      <color theme="0" tint="-0.34998626667073579"/>
      <name val="Calibri"/>
      <family val="2"/>
    </font>
    <font>
      <sz val="10"/>
      <color theme="0" tint="-0.34998626667073579"/>
      <name val="Calibri"/>
      <family val="2"/>
    </font>
    <font>
      <vertAlign val="superscript"/>
      <sz val="10"/>
      <color theme="0" tint="-0.34998626667073579"/>
      <name val="Calibri"/>
      <family val="2"/>
    </font>
    <font>
      <sz val="9"/>
      <color theme="0" tint="-0.34998626667073579"/>
      <name val="Calibri"/>
      <family val="2"/>
      <scheme val="minor"/>
    </font>
    <font>
      <vertAlign val="subscript"/>
      <sz val="9"/>
      <color theme="0" tint="-0.34998626667073579"/>
      <name val="Calibri"/>
      <family val="2"/>
    </font>
    <font>
      <sz val="9"/>
      <color theme="0" tint="-0.34998626667073579"/>
      <name val="Calibri"/>
      <family val="2"/>
    </font>
    <font>
      <i/>
      <vertAlign val="subscript"/>
      <sz val="10"/>
      <name val="Calibri"/>
      <family val="2"/>
      <scheme val="minor"/>
    </font>
    <font>
      <vertAlign val="subscript"/>
      <sz val="8"/>
      <name val="Calibri"/>
      <family val="2"/>
    </font>
    <font>
      <sz val="8"/>
      <name val="Calibri"/>
      <family val="2"/>
    </font>
    <font>
      <vertAlign val="superscript"/>
      <sz val="8"/>
      <name val="Calibri"/>
      <family val="2"/>
    </font>
    <font>
      <b/>
      <sz val="12"/>
      <name val="Calibri"/>
      <family val="2"/>
      <scheme val="minor"/>
    </font>
    <font>
      <sz val="11"/>
      <name val="Calibri"/>
      <family val="2"/>
      <scheme val="minor"/>
    </font>
    <font>
      <u/>
      <sz val="11"/>
      <name val="Calibri"/>
      <family val="2"/>
      <scheme val="minor"/>
    </font>
    <font>
      <b/>
      <i/>
      <vertAlign val="subscript"/>
      <sz val="11"/>
      <color theme="7" tint="-0.249977111117893"/>
      <name val="Calibri"/>
      <family val="2"/>
      <scheme val="minor"/>
    </font>
    <font>
      <i/>
      <sz val="11"/>
      <color theme="7" tint="-0.249977111117893"/>
      <name val="Calibri"/>
      <family val="2"/>
      <scheme val="minor"/>
    </font>
    <font>
      <i/>
      <vertAlign val="subscript"/>
      <sz val="11"/>
      <color theme="7" tint="-0.249977111117893"/>
      <name val="Calibri"/>
      <family val="2"/>
      <scheme val="minor"/>
    </font>
    <font>
      <b/>
      <vertAlign val="subscript"/>
      <sz val="11"/>
      <color rgb="FF008000"/>
      <name val="Calibri"/>
      <family val="2"/>
      <scheme val="minor"/>
    </font>
    <font>
      <sz val="11"/>
      <color rgb="FF008000"/>
      <name val="Calibri"/>
      <family val="2"/>
      <scheme val="minor"/>
    </font>
    <font>
      <vertAlign val="subscript"/>
      <sz val="11"/>
      <color rgb="FF008000"/>
      <name val="Calibri"/>
      <family val="2"/>
      <scheme val="minor"/>
    </font>
    <font>
      <b/>
      <vertAlign val="subscript"/>
      <sz val="11"/>
      <name val="Calibri"/>
      <family val="2"/>
      <scheme val="minor"/>
    </font>
    <font>
      <b/>
      <sz val="8"/>
      <name val="Calibri"/>
      <family val="2"/>
    </font>
    <font>
      <b/>
      <vertAlign val="subscript"/>
      <sz val="8"/>
      <name val="Calibri"/>
      <family val="2"/>
    </font>
    <font>
      <sz val="9"/>
      <color rgb="FFFF0000"/>
      <name val="Calibri"/>
      <family val="2"/>
      <scheme val="minor"/>
    </font>
    <font>
      <sz val="9"/>
      <color rgb="FFFF9933"/>
      <name val="Calibri"/>
      <family val="2"/>
      <scheme val="minor"/>
    </font>
    <font>
      <sz val="10"/>
      <color theme="0" tint="-0.249977111117893"/>
      <name val="Calibri"/>
      <family val="2"/>
      <scheme val="minor"/>
    </font>
    <font>
      <b/>
      <sz val="10"/>
      <color rgb="FF009900"/>
      <name val="Calibri"/>
      <family val="2"/>
      <scheme val="minor"/>
    </font>
    <font>
      <b/>
      <sz val="10"/>
      <color rgb="FFFFC000"/>
      <name val="Calibri"/>
      <family val="2"/>
      <scheme val="minor"/>
    </font>
    <font>
      <b/>
      <i/>
      <vertAlign val="subscript"/>
      <sz val="10"/>
      <color theme="7" tint="-0.249977111117893"/>
      <name val="Calibri"/>
      <family val="2"/>
    </font>
    <font>
      <i/>
      <sz val="6"/>
      <color theme="7" tint="-0.249977111117893"/>
      <name val="Calibri"/>
      <family val="2"/>
    </font>
    <font>
      <b/>
      <i/>
      <sz val="10"/>
      <color theme="7" tint="-0.249977111117893"/>
      <name val="Calibri"/>
      <family val="2"/>
    </font>
    <font>
      <i/>
      <sz val="7"/>
      <color theme="7" tint="-0.249977111117893"/>
      <name val="Calibri"/>
      <family val="2"/>
    </font>
    <font>
      <i/>
      <sz val="10"/>
      <color rgb="FFFF9900"/>
      <name val="Calibri"/>
      <family val="2"/>
    </font>
    <font>
      <i/>
      <sz val="10"/>
      <color rgb="FF009900"/>
      <name val="Calibri"/>
      <family val="2"/>
    </font>
  </fonts>
  <fills count="6">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right/>
      <top style="thin">
        <color indexed="21"/>
      </top>
      <bottom style="thin">
        <color indexed="2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21"/>
      </left>
      <right style="thin">
        <color indexed="21"/>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2">
    <xf numFmtId="0" fontId="0" fillId="0" borderId="0" xfId="0"/>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Alignment="1">
      <alignment horizontal="center" vertical="center" wrapText="1"/>
    </xf>
    <xf numFmtId="0" fontId="3" fillId="0" borderId="1" xfId="0" applyFont="1" applyBorder="1" applyAlignment="1">
      <alignment horizontal="right" vertical="center"/>
    </xf>
    <xf numFmtId="43" fontId="2" fillId="3" borderId="1" xfId="1" applyFont="1" applyFill="1" applyBorder="1" applyAlignment="1">
      <alignment horizontal="center" vertical="center"/>
    </xf>
    <xf numFmtId="166" fontId="2" fillId="3" borderId="1" xfId="1" applyNumberFormat="1" applyFont="1" applyFill="1" applyBorder="1" applyAlignment="1">
      <alignment vertical="center"/>
    </xf>
    <xf numFmtId="9" fontId="14" fillId="0" borderId="0" xfId="0" applyNumberFormat="1" applyFont="1" applyFill="1" applyAlignment="1">
      <alignment horizontal="center" vertical="center"/>
    </xf>
    <xf numFmtId="164" fontId="13" fillId="0" borderId="0" xfId="0" applyNumberFormat="1" applyFont="1" applyBorder="1" applyAlignment="1">
      <alignment horizontal="center" vertical="center" wrapText="1"/>
    </xf>
    <xf numFmtId="0" fontId="17" fillId="0" borderId="0" xfId="0" applyFont="1" applyAlignment="1">
      <alignment vertical="center"/>
    </xf>
    <xf numFmtId="165" fontId="6" fillId="0" borderId="0" xfId="2" applyNumberFormat="1" applyFont="1" applyAlignment="1">
      <alignment horizontal="center" vertical="center"/>
    </xf>
    <xf numFmtId="9" fontId="23" fillId="0" borderId="0" xfId="0" applyNumberFormat="1" applyFont="1" applyAlignment="1">
      <alignment horizontal="center" vertical="center"/>
    </xf>
    <xf numFmtId="9" fontId="24" fillId="0" borderId="0" xfId="0" applyNumberFormat="1" applyFont="1" applyAlignment="1">
      <alignment horizontal="center" vertical="center"/>
    </xf>
    <xf numFmtId="9" fontId="25" fillId="0" borderId="0" xfId="0" applyNumberFormat="1" applyFont="1" applyAlignment="1">
      <alignment horizontal="center" vertical="center"/>
    </xf>
    <xf numFmtId="0" fontId="6" fillId="0" borderId="0" xfId="0" applyFont="1" applyAlignment="1">
      <alignment horizontal="right" vertical="center"/>
    </xf>
    <xf numFmtId="0" fontId="11" fillId="0" borderId="1" xfId="0" applyFont="1" applyBorder="1" applyAlignment="1">
      <alignment horizontal="center" vertical="center" wrapText="1"/>
    </xf>
    <xf numFmtId="10" fontId="25" fillId="0" borderId="1" xfId="2" applyNumberFormat="1" applyFont="1" applyFill="1" applyBorder="1" applyAlignment="1">
      <alignment horizontal="center" vertical="center"/>
    </xf>
    <xf numFmtId="10" fontId="26" fillId="0" borderId="1" xfId="2" applyNumberFormat="1" applyFont="1" applyFill="1" applyBorder="1" applyAlignment="1">
      <alignment horizontal="center" vertical="center"/>
    </xf>
    <xf numFmtId="43" fontId="6" fillId="0" borderId="14" xfId="1" applyFont="1" applyFill="1" applyBorder="1" applyAlignment="1">
      <alignment vertical="center"/>
    </xf>
    <xf numFmtId="43" fontId="6" fillId="0" borderId="15" xfId="1" applyFont="1" applyFill="1" applyBorder="1" applyAlignment="1">
      <alignment vertical="center"/>
    </xf>
    <xf numFmtId="0" fontId="13" fillId="0" borderId="0" xfId="0" applyFont="1" applyAlignment="1">
      <alignment horizontal="right" vertical="center"/>
    </xf>
    <xf numFmtId="2" fontId="14" fillId="0" borderId="1" xfId="1" applyNumberFormat="1" applyFont="1" applyFill="1" applyBorder="1" applyAlignment="1">
      <alignment horizontal="center" vertical="center"/>
    </xf>
    <xf numFmtId="1" fontId="14" fillId="0" borderId="1" xfId="1" applyNumberFormat="1" applyFont="1" applyFill="1" applyBorder="1" applyAlignment="1">
      <alignment horizontal="center" vertical="center"/>
    </xf>
    <xf numFmtId="2" fontId="22" fillId="0" borderId="0" xfId="1" applyNumberFormat="1" applyFont="1" applyFill="1" applyBorder="1" applyAlignment="1">
      <alignment horizontal="center" vertical="center"/>
    </xf>
    <xf numFmtId="164" fontId="13" fillId="0" borderId="0" xfId="0" applyNumberFormat="1" applyFont="1" applyBorder="1" applyAlignment="1">
      <alignment horizontal="righ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33" fillId="4" borderId="1" xfId="0" applyFont="1" applyFill="1" applyBorder="1" applyAlignment="1">
      <alignment horizontal="center" vertical="center" wrapText="1"/>
    </xf>
    <xf numFmtId="165" fontId="25" fillId="0" borderId="1" xfId="2" applyNumberFormat="1" applyFont="1" applyFill="1" applyBorder="1" applyAlignment="1">
      <alignment horizontal="center" vertical="center"/>
    </xf>
    <xf numFmtId="165" fontId="26" fillId="0" borderId="1" xfId="2" applyNumberFormat="1" applyFont="1" applyFill="1" applyBorder="1" applyAlignment="1">
      <alignment horizontal="center" vertical="center"/>
    </xf>
    <xf numFmtId="0" fontId="37" fillId="0" borderId="0" xfId="0" applyFont="1" applyAlignment="1">
      <alignment horizontal="center" vertical="center" wrapText="1"/>
    </xf>
    <xf numFmtId="0" fontId="7" fillId="0" borderId="0" xfId="0" applyFont="1" applyAlignment="1">
      <alignment vertical="center"/>
    </xf>
    <xf numFmtId="1" fontId="6" fillId="0" borderId="1" xfId="0" applyNumberFormat="1" applyFont="1" applyFill="1" applyBorder="1" applyAlignment="1">
      <alignment horizontal="center" vertical="center" wrapText="1"/>
    </xf>
    <xf numFmtId="0" fontId="6" fillId="0" borderId="12" xfId="0" applyFont="1" applyBorder="1" applyAlignment="1">
      <alignment horizontal="right" vertical="center"/>
    </xf>
    <xf numFmtId="0" fontId="11" fillId="0" borderId="0" xfId="0" applyFont="1" applyAlignment="1">
      <alignment horizontal="left" vertical="center"/>
    </xf>
    <xf numFmtId="2" fontId="14" fillId="0" borderId="22" xfId="1" applyNumberFormat="1" applyFont="1" applyFill="1" applyBorder="1" applyAlignment="1">
      <alignment horizontal="center" vertical="center"/>
    </xf>
    <xf numFmtId="0" fontId="38" fillId="0" borderId="2" xfId="0" applyFont="1" applyBorder="1" applyAlignment="1">
      <alignment horizontal="center" vertical="center" wrapText="1"/>
    </xf>
    <xf numFmtId="0" fontId="38" fillId="0" borderId="1" xfId="0" applyFont="1" applyBorder="1" applyAlignment="1">
      <alignment horizontal="center" vertical="center" wrapText="1"/>
    </xf>
    <xf numFmtId="0" fontId="73"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165" fontId="14" fillId="4" borderId="0" xfId="2" applyNumberFormat="1" applyFont="1" applyFill="1" applyBorder="1" applyAlignment="1">
      <alignment horizontal="center" vertical="center"/>
    </xf>
    <xf numFmtId="10" fontId="14" fillId="0" borderId="0" xfId="1" applyNumberFormat="1" applyFont="1" applyFill="1" applyBorder="1" applyAlignment="1">
      <alignment vertical="center"/>
    </xf>
    <xf numFmtId="2" fontId="39" fillId="0" borderId="0" xfId="0" applyNumberFormat="1" applyFont="1" applyFill="1" applyAlignment="1">
      <alignment horizontal="center" vertical="center"/>
    </xf>
    <xf numFmtId="0" fontId="11"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55" fillId="3" borderId="1" xfId="0" applyFont="1" applyFill="1" applyBorder="1" applyAlignment="1">
      <alignment horizontal="center" vertical="center" wrapText="1"/>
    </xf>
    <xf numFmtId="49" fontId="33" fillId="3" borderId="1" xfId="1" applyNumberFormat="1" applyFont="1" applyFill="1" applyBorder="1" applyAlignment="1">
      <alignment horizontal="center" vertical="center" wrapText="1"/>
    </xf>
    <xf numFmtId="49" fontId="31" fillId="3" borderId="1" xfId="1" applyNumberFormat="1" applyFont="1" applyFill="1" applyBorder="1" applyAlignment="1">
      <alignment horizontal="center" vertical="center" wrapText="1"/>
    </xf>
    <xf numFmtId="169" fontId="26" fillId="0" borderId="1" xfId="0" applyNumberFormat="1" applyFont="1" applyFill="1" applyBorder="1" applyAlignment="1">
      <alignment horizontal="center" vertical="center"/>
    </xf>
    <xf numFmtId="169" fontId="25" fillId="0" borderId="1" xfId="0" applyNumberFormat="1" applyFont="1" applyFill="1" applyBorder="1" applyAlignment="1">
      <alignment horizontal="center" vertical="center"/>
    </xf>
    <xf numFmtId="1" fontId="26"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xf>
    <xf numFmtId="9" fontId="26" fillId="0" borderId="1" xfId="2" applyFont="1" applyFill="1" applyBorder="1" applyAlignment="1">
      <alignment horizontal="center" vertical="center"/>
    </xf>
    <xf numFmtId="9" fontId="25" fillId="0" borderId="1" xfId="2" applyFont="1" applyFill="1" applyBorder="1" applyAlignment="1">
      <alignment horizontal="center" vertical="center"/>
    </xf>
    <xf numFmtId="0" fontId="31"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Border="1" applyAlignment="1">
      <alignment horizontal="right" vertical="center"/>
    </xf>
    <xf numFmtId="1" fontId="7"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6" fillId="0" borderId="0" xfId="0" applyFont="1" applyFill="1" applyAlignment="1">
      <alignment vertical="center"/>
    </xf>
    <xf numFmtId="0" fontId="10" fillId="0" borderId="0" xfId="0" applyFont="1" applyAlignment="1">
      <alignment vertical="center"/>
    </xf>
    <xf numFmtId="0" fontId="8" fillId="0" borderId="0" xfId="0" applyFont="1" applyAlignment="1">
      <alignment vertical="center"/>
    </xf>
    <xf numFmtId="0" fontId="69" fillId="0" borderId="1" xfId="0"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Fill="1" applyAlignment="1">
      <alignment horizontal="center" vertical="center"/>
    </xf>
    <xf numFmtId="1" fontId="6" fillId="0" borderId="1" xfId="1" applyNumberFormat="1" applyFont="1" applyFill="1" applyBorder="1" applyAlignment="1">
      <alignment horizontal="center" vertical="center"/>
    </xf>
    <xf numFmtId="10" fontId="6" fillId="0" borderId="1" xfId="2" applyNumberFormat="1" applyFont="1" applyFill="1" applyBorder="1" applyAlignment="1">
      <alignment horizontal="center" vertical="center"/>
    </xf>
    <xf numFmtId="2" fontId="38" fillId="0" borderId="1" xfId="1" applyNumberFormat="1" applyFont="1" applyBorder="1" applyAlignment="1">
      <alignment horizontal="center" vertical="center"/>
    </xf>
    <xf numFmtId="1" fontId="38" fillId="0" borderId="1" xfId="0" applyNumberFormat="1" applyFont="1" applyBorder="1" applyAlignment="1">
      <alignment horizontal="center" vertical="center"/>
    </xf>
    <xf numFmtId="168" fontId="38" fillId="0" borderId="1" xfId="0" applyNumberFormat="1" applyFont="1" applyBorder="1" applyAlignment="1">
      <alignment horizontal="center" vertical="center"/>
    </xf>
    <xf numFmtId="2" fontId="38" fillId="0" borderId="1" xfId="0" applyNumberFormat="1" applyFont="1" applyBorder="1" applyAlignment="1">
      <alignment horizontal="center" vertical="center"/>
    </xf>
    <xf numFmtId="43" fontId="38" fillId="0" borderId="1" xfId="1" applyFont="1" applyFill="1" applyBorder="1" applyAlignment="1">
      <alignment horizontal="center" vertical="center"/>
    </xf>
    <xf numFmtId="2" fontId="38" fillId="0" borderId="1" xfId="2" applyNumberFormat="1" applyFont="1" applyBorder="1" applyAlignment="1">
      <alignment horizontal="center" vertical="center"/>
    </xf>
    <xf numFmtId="1" fontId="6" fillId="0" borderId="0" xfId="0" applyNumberFormat="1" applyFont="1" applyFill="1" applyAlignment="1">
      <alignment horizontal="center" vertical="center"/>
    </xf>
    <xf numFmtId="0" fontId="6" fillId="0" borderId="1" xfId="0" applyFont="1" applyFill="1" applyBorder="1" applyAlignment="1">
      <alignment horizontal="center" vertical="center"/>
    </xf>
    <xf numFmtId="10" fontId="6" fillId="0" borderId="1" xfId="2" applyNumberFormat="1" applyFont="1" applyBorder="1" applyAlignment="1">
      <alignment horizontal="center" vertical="center"/>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43" fontId="6" fillId="0" borderId="0" xfId="1" applyFont="1" applyAlignment="1">
      <alignment vertical="center"/>
    </xf>
    <xf numFmtId="43" fontId="6" fillId="0" borderId="0" xfId="1" applyFont="1" applyBorder="1" applyAlignment="1">
      <alignment vertical="center"/>
    </xf>
    <xf numFmtId="43" fontId="16" fillId="0" borderId="0" xfId="1" applyFont="1" applyBorder="1" applyAlignment="1">
      <alignment vertical="center"/>
    </xf>
    <xf numFmtId="1" fontId="16" fillId="0" borderId="0" xfId="0" applyNumberFormat="1" applyFont="1" applyBorder="1" applyAlignment="1">
      <alignment horizontal="center" vertical="center"/>
    </xf>
    <xf numFmtId="0" fontId="16" fillId="0" borderId="0" xfId="0" applyFont="1" applyBorder="1" applyAlignment="1">
      <alignment vertical="center"/>
    </xf>
    <xf numFmtId="0" fontId="14" fillId="0" borderId="0" xfId="0" applyFont="1" applyAlignment="1">
      <alignment vertical="center"/>
    </xf>
    <xf numFmtId="0" fontId="6" fillId="0" borderId="0" xfId="0" applyFont="1" applyAlignment="1">
      <alignment horizontal="center" vertical="center"/>
    </xf>
    <xf numFmtId="1" fontId="6" fillId="0" borderId="0" xfId="1" applyNumberFormat="1" applyFont="1" applyBorder="1" applyAlignment="1">
      <alignment horizontal="center" vertical="center"/>
    </xf>
    <xf numFmtId="0" fontId="14" fillId="0" borderId="0" xfId="0" applyFont="1" applyAlignment="1">
      <alignment horizontal="right" vertical="center"/>
    </xf>
    <xf numFmtId="43" fontId="16" fillId="0" borderId="0" xfId="1" applyFont="1" applyAlignment="1">
      <alignment vertical="center"/>
    </xf>
    <xf numFmtId="0" fontId="14" fillId="0" borderId="0" xfId="0" applyFont="1" applyFill="1" applyAlignment="1">
      <alignment vertical="center"/>
    </xf>
    <xf numFmtId="0" fontId="20" fillId="0" borderId="0" xfId="0" applyFont="1" applyAlignment="1">
      <alignment vertical="center"/>
    </xf>
    <xf numFmtId="0" fontId="20" fillId="0" borderId="19" xfId="0" applyFont="1" applyBorder="1" applyAlignment="1">
      <alignment vertical="center"/>
    </xf>
    <xf numFmtId="0" fontId="16" fillId="0" borderId="0" xfId="0" applyFont="1" applyAlignment="1">
      <alignment vertical="center"/>
    </xf>
    <xf numFmtId="1" fontId="6" fillId="0" borderId="0" xfId="0" applyNumberFormat="1" applyFont="1" applyBorder="1" applyAlignment="1">
      <alignment horizontal="center" vertical="center"/>
    </xf>
    <xf numFmtId="164" fontId="7" fillId="0" borderId="0" xfId="0" applyNumberFormat="1" applyFont="1" applyBorder="1" applyAlignment="1">
      <alignment vertical="center"/>
    </xf>
    <xf numFmtId="1" fontId="6" fillId="0" borderId="0" xfId="0" applyNumberFormat="1" applyFont="1" applyAlignment="1">
      <alignment vertical="center"/>
    </xf>
    <xf numFmtId="0" fontId="2" fillId="2" borderId="4"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68" fillId="0" borderId="1" xfId="2" applyNumberFormat="1" applyFont="1" applyFill="1" applyBorder="1" applyAlignment="1">
      <alignment horizontal="center" vertical="center"/>
    </xf>
    <xf numFmtId="165" fontId="14" fillId="0" borderId="1" xfId="0" applyNumberFormat="1" applyFont="1" applyBorder="1" applyAlignment="1">
      <alignment horizontal="center" vertical="center"/>
    </xf>
    <xf numFmtId="0" fontId="38" fillId="0" borderId="0" xfId="0" applyFont="1" applyAlignment="1">
      <alignment vertical="center"/>
    </xf>
    <xf numFmtId="1" fontId="2" fillId="0" borderId="4" xfId="0"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xf>
    <xf numFmtId="1" fontId="2" fillId="2" borderId="6" xfId="0" applyNumberFormat="1" applyFont="1" applyFill="1" applyBorder="1" applyAlignment="1">
      <alignment horizontal="center" vertical="center" wrapText="1"/>
    </xf>
    <xf numFmtId="2" fontId="38" fillId="0" borderId="0" xfId="0" applyNumberFormat="1" applyFont="1" applyAlignment="1">
      <alignment horizontal="center" vertical="center"/>
    </xf>
    <xf numFmtId="2" fontId="14" fillId="0" borderId="0" xfId="0" applyNumberFormat="1" applyFont="1" applyFill="1" applyAlignment="1">
      <alignment horizontal="center" vertical="center"/>
    </xf>
    <xf numFmtId="0" fontId="2" fillId="2" borderId="4"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69" fontId="3" fillId="2" borderId="4" xfId="1"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2" fillId="0" borderId="0" xfId="0" applyFont="1" applyAlignment="1">
      <alignment vertical="center"/>
    </xf>
    <xf numFmtId="2" fontId="2" fillId="0" borderId="0" xfId="0" applyNumberFormat="1" applyFont="1" applyAlignment="1">
      <alignment vertical="center"/>
    </xf>
    <xf numFmtId="0" fontId="3" fillId="0" borderId="3" xfId="0" applyFont="1" applyBorder="1" applyAlignment="1">
      <alignment horizontal="right" vertical="center"/>
    </xf>
    <xf numFmtId="166" fontId="2" fillId="0" borderId="7" xfId="0" applyNumberFormat="1" applyFont="1" applyBorder="1" applyAlignment="1">
      <alignment vertical="center"/>
    </xf>
    <xf numFmtId="0" fontId="2" fillId="0" borderId="7" xfId="0" applyFont="1" applyBorder="1" applyAlignment="1">
      <alignment vertical="center"/>
    </xf>
    <xf numFmtId="167" fontId="2" fillId="0" borderId="7" xfId="0" applyNumberFormat="1" applyFont="1" applyBorder="1" applyAlignment="1">
      <alignment vertical="center"/>
    </xf>
    <xf numFmtId="167" fontId="2" fillId="0" borderId="2" xfId="1" applyNumberFormat="1" applyFont="1" applyFill="1" applyBorder="1" applyAlignment="1">
      <alignment horizontal="center" vertical="center"/>
    </xf>
    <xf numFmtId="0" fontId="2" fillId="0" borderId="2" xfId="0" applyFont="1" applyFill="1" applyBorder="1" applyAlignment="1">
      <alignment horizontal="right" vertical="center"/>
    </xf>
    <xf numFmtId="166" fontId="2" fillId="0" borderId="0" xfId="1" applyNumberFormat="1" applyFont="1" applyAlignment="1">
      <alignment vertical="center"/>
    </xf>
    <xf numFmtId="0" fontId="2" fillId="0" borderId="0" xfId="0" applyFont="1" applyBorder="1" applyAlignment="1">
      <alignment vertical="center"/>
    </xf>
    <xf numFmtId="43" fontId="2" fillId="0" borderId="0" xfId="0" applyNumberFormat="1" applyFont="1" applyFill="1" applyBorder="1" applyAlignment="1">
      <alignment vertical="center"/>
    </xf>
    <xf numFmtId="43" fontId="6" fillId="0" borderId="0" xfId="1" applyFont="1" applyFill="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21" fillId="0" borderId="1" xfId="0" applyFont="1" applyFill="1" applyBorder="1" applyAlignment="1">
      <alignment vertical="center"/>
    </xf>
    <xf numFmtId="0" fontId="14" fillId="0" borderId="1" xfId="0" applyFont="1" applyFill="1" applyBorder="1" applyAlignment="1">
      <alignment vertical="center"/>
    </xf>
    <xf numFmtId="165" fontId="25" fillId="0" borderId="0" xfId="2" applyNumberFormat="1" applyFont="1" applyFill="1" applyBorder="1" applyAlignment="1">
      <alignment horizontal="center" vertical="center"/>
    </xf>
    <xf numFmtId="170" fontId="26" fillId="0" borderId="1" xfId="0" applyNumberFormat="1" applyFont="1" applyFill="1" applyBorder="1" applyAlignment="1">
      <alignment horizontal="center" vertical="center"/>
    </xf>
    <xf numFmtId="1" fontId="38" fillId="0" borderId="0" xfId="0" applyNumberFormat="1" applyFont="1" applyAlignment="1">
      <alignment vertical="center"/>
    </xf>
    <xf numFmtId="3" fontId="6" fillId="0" borderId="0" xfId="0" applyNumberFormat="1" applyFont="1" applyFill="1" applyAlignment="1">
      <alignment horizontal="center" vertical="center"/>
    </xf>
    <xf numFmtId="170" fontId="25" fillId="0" borderId="0" xfId="0" applyNumberFormat="1" applyFont="1" applyFill="1" applyAlignment="1">
      <alignment horizontal="center" vertical="center"/>
    </xf>
    <xf numFmtId="170" fontId="25" fillId="0" borderId="1" xfId="0" applyNumberFormat="1" applyFont="1" applyFill="1" applyBorder="1" applyAlignment="1">
      <alignment horizontal="center" vertical="center"/>
    </xf>
    <xf numFmtId="167" fontId="6" fillId="0" borderId="0" xfId="0" applyNumberFormat="1" applyFont="1" applyBorder="1" applyAlignment="1">
      <alignment vertical="center"/>
    </xf>
    <xf numFmtId="1" fontId="28" fillId="0" borderId="0" xfId="0" applyNumberFormat="1" applyFont="1" applyAlignment="1">
      <alignment vertical="center"/>
    </xf>
    <xf numFmtId="0" fontId="6" fillId="0" borderId="0" xfId="0" applyFont="1" applyFill="1" applyBorder="1" applyAlignment="1">
      <alignment vertical="center"/>
    </xf>
    <xf numFmtId="1" fontId="6" fillId="0" borderId="0" xfId="1" applyNumberFormat="1" applyFont="1" applyFill="1" applyBorder="1" applyAlignment="1">
      <alignment horizontal="center" vertical="center"/>
    </xf>
    <xf numFmtId="0" fontId="16" fillId="5" borderId="0" xfId="0" applyFont="1" applyFill="1" applyAlignment="1">
      <alignment vertical="center"/>
    </xf>
    <xf numFmtId="1" fontId="16" fillId="5" borderId="0" xfId="1" applyNumberFormat="1" applyFont="1" applyFill="1" applyBorder="1" applyAlignment="1">
      <alignment horizontal="center" vertical="center"/>
    </xf>
    <xf numFmtId="43" fontId="16" fillId="5" borderId="0" xfId="1" applyFont="1" applyFill="1" applyAlignment="1">
      <alignment vertical="center"/>
    </xf>
    <xf numFmtId="1" fontId="7" fillId="0" borderId="0" xfId="1" applyNumberFormat="1" applyFont="1" applyFill="1" applyBorder="1" applyAlignment="1">
      <alignment horizontal="center" vertical="center"/>
    </xf>
    <xf numFmtId="43" fontId="6" fillId="0" borderId="0" xfId="0" applyNumberFormat="1" applyFont="1" applyAlignment="1">
      <alignment vertical="center"/>
    </xf>
    <xf numFmtId="164" fontId="6" fillId="0" borderId="0" xfId="0" applyNumberFormat="1" applyFont="1" applyAlignment="1">
      <alignment vertical="center"/>
    </xf>
    <xf numFmtId="0" fontId="6" fillId="0" borderId="0" xfId="0" applyFont="1" applyFill="1" applyBorder="1" applyAlignment="1">
      <alignment horizontal="right" vertical="center"/>
    </xf>
    <xf numFmtId="1" fontId="7" fillId="5" borderId="1" xfId="1" applyNumberFormat="1" applyFont="1" applyFill="1" applyBorder="1" applyAlignment="1">
      <alignment horizontal="center" vertical="center"/>
    </xf>
    <xf numFmtId="1" fontId="33" fillId="0" borderId="0" xfId="0" applyNumberFormat="1" applyFont="1" applyAlignment="1">
      <alignment horizontal="center" vertical="center"/>
    </xf>
    <xf numFmtId="1" fontId="92" fillId="0" borderId="0" xfId="0" applyNumberFormat="1" applyFont="1" applyAlignment="1">
      <alignment horizontal="center" vertical="center"/>
    </xf>
    <xf numFmtId="1" fontId="93" fillId="0" borderId="0" xfId="0" applyNumberFormat="1" applyFont="1" applyAlignment="1">
      <alignment horizontal="center" vertical="center"/>
    </xf>
    <xf numFmtId="0" fontId="25" fillId="0" borderId="11" xfId="0" applyFont="1" applyBorder="1" applyAlignment="1">
      <alignment horizontal="right" vertical="center"/>
    </xf>
    <xf numFmtId="165" fontId="25" fillId="4" borderId="12" xfId="2" applyNumberFormat="1" applyFont="1" applyFill="1" applyBorder="1" applyAlignment="1">
      <alignment vertical="center"/>
    </xf>
    <xf numFmtId="0" fontId="25" fillId="0" borderId="12" xfId="0" applyFont="1" applyBorder="1" applyAlignment="1">
      <alignment vertical="center"/>
    </xf>
    <xf numFmtId="43" fontId="25" fillId="0" borderId="13" xfId="1" applyFont="1" applyFill="1" applyBorder="1" applyAlignment="1">
      <alignment horizontal="right" vertical="center"/>
    </xf>
    <xf numFmtId="0" fontId="25" fillId="0" borderId="0" xfId="0" applyFont="1" applyBorder="1" applyAlignment="1">
      <alignment vertical="center"/>
    </xf>
    <xf numFmtId="0" fontId="25" fillId="0" borderId="0" xfId="0" applyFont="1" applyBorder="1" applyAlignment="1">
      <alignment horizontal="right" vertical="center"/>
    </xf>
    <xf numFmtId="169" fontId="25" fillId="3" borderId="1" xfId="0" applyNumberFormat="1" applyFont="1" applyFill="1" applyBorder="1" applyAlignment="1">
      <alignment horizontal="center" vertical="center"/>
    </xf>
    <xf numFmtId="1" fontId="25" fillId="3" borderId="1" xfId="0" applyNumberFormat="1" applyFont="1" applyFill="1" applyBorder="1" applyAlignment="1">
      <alignment vertical="center"/>
    </xf>
    <xf numFmtId="0" fontId="25" fillId="0" borderId="15" xfId="0" applyFont="1" applyBorder="1" applyAlignment="1">
      <alignment vertical="center"/>
    </xf>
    <xf numFmtId="0" fontId="25" fillId="0" borderId="15" xfId="0" applyFont="1" applyBorder="1" applyAlignment="1">
      <alignment horizontal="right" vertical="center"/>
    </xf>
    <xf numFmtId="9" fontId="25" fillId="3" borderId="1" xfId="2" applyFont="1" applyFill="1" applyBorder="1" applyAlignment="1">
      <alignment vertical="center"/>
    </xf>
    <xf numFmtId="0" fontId="26" fillId="0" borderId="11" xfId="0" applyFont="1" applyBorder="1" applyAlignment="1">
      <alignment horizontal="right" vertical="center"/>
    </xf>
    <xf numFmtId="165" fontId="26" fillId="4" borderId="12" xfId="2" applyNumberFormat="1" applyFont="1" applyFill="1" applyBorder="1" applyAlignment="1">
      <alignment vertical="center"/>
    </xf>
    <xf numFmtId="0" fontId="26" fillId="0" borderId="12" xfId="0" applyFont="1" applyBorder="1" applyAlignment="1">
      <alignment vertical="center"/>
    </xf>
    <xf numFmtId="43" fontId="26" fillId="0" borderId="13" xfId="1" applyFont="1" applyFill="1" applyBorder="1" applyAlignment="1">
      <alignment horizontal="right" vertical="center"/>
    </xf>
    <xf numFmtId="0" fontId="26" fillId="0" borderId="0" xfId="0" applyFont="1" applyBorder="1" applyAlignment="1">
      <alignment vertical="center"/>
    </xf>
    <xf numFmtId="0" fontId="26" fillId="0" borderId="0" xfId="0" applyFont="1" applyBorder="1" applyAlignment="1">
      <alignment horizontal="right" vertical="center"/>
    </xf>
    <xf numFmtId="169" fontId="26" fillId="3" borderId="1" xfId="0" applyNumberFormat="1" applyFont="1" applyFill="1" applyBorder="1" applyAlignment="1">
      <alignment horizontal="center" vertical="center"/>
    </xf>
    <xf numFmtId="1" fontId="26" fillId="3" borderId="1" xfId="0" applyNumberFormat="1" applyFont="1" applyFill="1" applyBorder="1" applyAlignment="1">
      <alignment vertical="center"/>
    </xf>
    <xf numFmtId="0" fontId="26" fillId="0" borderId="15" xfId="0" applyFont="1" applyBorder="1" applyAlignment="1">
      <alignment vertical="center"/>
    </xf>
    <xf numFmtId="0" fontId="26" fillId="0" borderId="15" xfId="0" applyFont="1" applyBorder="1" applyAlignment="1">
      <alignment horizontal="right" vertical="center"/>
    </xf>
    <xf numFmtId="9" fontId="26" fillId="3" borderId="1" xfId="2" applyFont="1" applyFill="1" applyBorder="1" applyAlignment="1">
      <alignment vertical="center"/>
    </xf>
    <xf numFmtId="1" fontId="6" fillId="4" borderId="1" xfId="1" applyNumberFormat="1" applyFont="1" applyFill="1" applyBorder="1" applyAlignment="1">
      <alignment horizontal="center" vertical="center"/>
    </xf>
    <xf numFmtId="1" fontId="94" fillId="0" borderId="0" xfId="1" applyNumberFormat="1" applyFont="1" applyFill="1" applyBorder="1" applyAlignment="1">
      <alignment horizontal="center" vertical="center"/>
    </xf>
    <xf numFmtId="1" fontId="94" fillId="0" borderId="0" xfId="0" applyNumberFormat="1" applyFont="1" applyBorder="1" applyAlignment="1">
      <alignment horizontal="center" vertical="center"/>
    </xf>
    <xf numFmtId="1" fontId="94" fillId="0" borderId="15" xfId="1" applyNumberFormat="1" applyFont="1" applyFill="1" applyBorder="1" applyAlignment="1">
      <alignment horizontal="center" vertical="center"/>
    </xf>
    <xf numFmtId="1" fontId="94" fillId="0" borderId="15" xfId="0" applyNumberFormat="1" applyFont="1" applyBorder="1" applyAlignment="1">
      <alignment horizontal="center" vertical="center"/>
    </xf>
    <xf numFmtId="9" fontId="94" fillId="0" borderId="12" xfId="2" applyNumberFormat="1" applyFont="1" applyFill="1" applyBorder="1" applyAlignment="1">
      <alignment horizontal="center" vertical="center"/>
    </xf>
    <xf numFmtId="1" fontId="94" fillId="0" borderId="12" xfId="0" applyNumberFormat="1" applyFont="1" applyBorder="1" applyAlignment="1">
      <alignment horizontal="center" vertical="center"/>
    </xf>
    <xf numFmtId="165" fontId="94" fillId="0" borderId="0" xfId="2" applyNumberFormat="1" applyFont="1" applyFill="1" applyBorder="1" applyAlignment="1">
      <alignment horizontal="center" vertical="center"/>
    </xf>
    <xf numFmtId="169" fontId="94" fillId="0" borderId="0" xfId="0" applyNumberFormat="1" applyFont="1" applyBorder="1" applyAlignment="1">
      <alignment horizontal="center" vertical="center"/>
    </xf>
    <xf numFmtId="165" fontId="94" fillId="0" borderId="0" xfId="2" applyNumberFormat="1" applyFont="1" applyFill="1" applyBorder="1" applyAlignment="1">
      <alignment vertical="center"/>
    </xf>
    <xf numFmtId="0" fontId="29"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15" fillId="0" borderId="0" xfId="0" applyFont="1"/>
    <xf numFmtId="0" fontId="12" fillId="0" borderId="0" xfId="0" applyFont="1"/>
    <xf numFmtId="0" fontId="18" fillId="0" borderId="0" xfId="0" applyFont="1"/>
    <xf numFmtId="0" fontId="95" fillId="0" borderId="0" xfId="0" applyFont="1" applyAlignment="1">
      <alignment horizontal="center"/>
    </xf>
    <xf numFmtId="0" fontId="95" fillId="0" borderId="0" xfId="0" applyFont="1" applyAlignment="1">
      <alignment horizontal="left"/>
    </xf>
    <xf numFmtId="1" fontId="25" fillId="4" borderId="0" xfId="1" applyNumberFormat="1" applyFont="1" applyFill="1" applyBorder="1" applyAlignment="1">
      <alignment horizontal="center" vertical="center"/>
    </xf>
    <xf numFmtId="0" fontId="96" fillId="0" borderId="0" xfId="0" applyFont="1" applyAlignment="1">
      <alignment horizontal="center"/>
    </xf>
    <xf numFmtId="0" fontId="96" fillId="0" borderId="0" xfId="0" applyFont="1" applyAlignment="1">
      <alignment horizontal="left"/>
    </xf>
    <xf numFmtId="0" fontId="29" fillId="3" borderId="22" xfId="0" applyFont="1" applyFill="1" applyBorder="1" applyAlignment="1">
      <alignment horizontal="center" vertical="center" wrapText="1"/>
    </xf>
    <xf numFmtId="2" fontId="29" fillId="3" borderId="2" xfId="1" applyNumberFormat="1" applyFont="1" applyFill="1" applyBorder="1" applyAlignment="1">
      <alignment horizontal="center" vertical="center"/>
    </xf>
    <xf numFmtId="2" fontId="29" fillId="3" borderId="1" xfId="1" applyNumberFormat="1" applyFont="1" applyFill="1" applyBorder="1" applyAlignment="1">
      <alignment horizontal="center" vertical="center"/>
    </xf>
    <xf numFmtId="0" fontId="98" fillId="3" borderId="1" xfId="0" applyFont="1" applyFill="1" applyBorder="1" applyAlignment="1">
      <alignment horizontal="center" vertical="center" wrapText="1"/>
    </xf>
    <xf numFmtId="0" fontId="100" fillId="3" borderId="1" xfId="0" applyFont="1" applyFill="1" applyBorder="1" applyAlignment="1">
      <alignment horizontal="center" vertical="center" wrapText="1"/>
    </xf>
    <xf numFmtId="2" fontId="26" fillId="0" borderId="1" xfId="0" applyNumberFormat="1" applyFont="1" applyFill="1" applyBorder="1" applyAlignment="1">
      <alignment horizontal="center" vertical="center"/>
    </xf>
    <xf numFmtId="0" fontId="33" fillId="3" borderId="22"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6" fillId="0" borderId="0" xfId="0" applyFont="1" applyBorder="1" applyAlignment="1">
      <alignment horizontal="left" vertical="center" wrapText="1"/>
    </xf>
    <xf numFmtId="43" fontId="6" fillId="0" borderId="0" xfId="1" applyFont="1" applyAlignment="1">
      <alignment vertical="center" wrapText="1"/>
    </xf>
    <xf numFmtId="43" fontId="6" fillId="0" borderId="0" xfId="1" applyFont="1" applyAlignment="1">
      <alignment vertical="top" wrapText="1"/>
    </xf>
    <xf numFmtId="0" fontId="6" fillId="0" borderId="0" xfId="0" applyFont="1" applyAlignment="1">
      <alignment horizontal="right" textRotation="90" wrapText="1"/>
    </xf>
    <xf numFmtId="0" fontId="25" fillId="0" borderId="28" xfId="0" applyFont="1" applyBorder="1" applyAlignment="1">
      <alignment vertical="center" wrapText="1"/>
    </xf>
    <xf numFmtId="2" fontId="96" fillId="0" borderId="0" xfId="1" applyNumberFormat="1" applyFont="1" applyFill="1" applyBorder="1" applyAlignment="1">
      <alignment horizontal="center" vertical="center"/>
    </xf>
    <xf numFmtId="2" fontId="30" fillId="0" borderId="0" xfId="1" applyNumberFormat="1" applyFont="1" applyFill="1" applyBorder="1" applyAlignment="1">
      <alignment horizontal="center" vertical="center"/>
    </xf>
    <xf numFmtId="2" fontId="30" fillId="0" borderId="0" xfId="1" applyNumberFormat="1" applyFont="1" applyFill="1" applyBorder="1" applyAlignment="1">
      <alignment horizontal="left" vertical="center"/>
    </xf>
    <xf numFmtId="2" fontId="96" fillId="0" borderId="0" xfId="1" applyNumberFormat="1" applyFont="1" applyFill="1" applyBorder="1" applyAlignment="1">
      <alignment horizontal="left" vertical="center"/>
    </xf>
    <xf numFmtId="0" fontId="30" fillId="0" borderId="0" xfId="0" applyFont="1" applyAlignment="1">
      <alignment horizontal="left"/>
    </xf>
    <xf numFmtId="0" fontId="30" fillId="0" borderId="0" xfId="0" applyFont="1" applyAlignment="1">
      <alignment horizontal="center"/>
    </xf>
    <xf numFmtId="2" fontId="22"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43" fontId="6" fillId="0" borderId="11" xfId="1" applyFont="1" applyBorder="1" applyAlignment="1">
      <alignment horizontal="left" vertical="center" wrapText="1"/>
    </xf>
    <xf numFmtId="43" fontId="6" fillId="0" borderId="12" xfId="1" applyFont="1" applyBorder="1" applyAlignment="1">
      <alignment horizontal="left" vertical="center" wrapText="1"/>
    </xf>
    <xf numFmtId="43" fontId="6" fillId="0" borderId="20" xfId="1" applyFont="1" applyBorder="1" applyAlignment="1">
      <alignment horizontal="left" vertical="center" wrapText="1"/>
    </xf>
    <xf numFmtId="43" fontId="6" fillId="0" borderId="13" xfId="1" applyFont="1" applyBorder="1" applyAlignment="1">
      <alignment horizontal="left" vertical="center" wrapText="1"/>
    </xf>
    <xf numFmtId="43" fontId="6" fillId="0" borderId="0" xfId="1" applyFont="1" applyBorder="1" applyAlignment="1">
      <alignment horizontal="left" vertical="center" wrapText="1"/>
    </xf>
    <xf numFmtId="43" fontId="6" fillId="0" borderId="19" xfId="1" applyFont="1" applyBorder="1" applyAlignment="1">
      <alignment horizontal="left" vertical="center" wrapText="1"/>
    </xf>
    <xf numFmtId="43" fontId="6" fillId="0" borderId="14" xfId="1" applyFont="1" applyBorder="1" applyAlignment="1">
      <alignment horizontal="left" vertical="center" wrapText="1"/>
    </xf>
    <xf numFmtId="43" fontId="6" fillId="0" borderId="15" xfId="1" applyFont="1" applyBorder="1" applyAlignment="1">
      <alignment horizontal="left" vertical="center" wrapText="1"/>
    </xf>
    <xf numFmtId="43" fontId="6" fillId="0" borderId="21" xfId="1" applyFont="1" applyBorder="1" applyAlignment="1">
      <alignment horizontal="left" vertical="center" wrapText="1"/>
    </xf>
    <xf numFmtId="0" fontId="40" fillId="0" borderId="1" xfId="0" applyFont="1" applyBorder="1" applyAlignment="1">
      <alignment horizontal="left" vertical="center" wrapText="1"/>
    </xf>
    <xf numFmtId="0" fontId="81" fillId="0" borderId="1" xfId="0" applyFont="1" applyBorder="1" applyAlignment="1">
      <alignment horizontal="left" vertical="center"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8"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31" fillId="3" borderId="2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45" fillId="5" borderId="16" xfId="0" applyFont="1" applyFill="1" applyBorder="1" applyAlignment="1">
      <alignment horizontal="left" vertical="center" wrapText="1"/>
    </xf>
    <xf numFmtId="0" fontId="45" fillId="5" borderId="17" xfId="0" applyFont="1" applyFill="1" applyBorder="1" applyAlignment="1">
      <alignment horizontal="left" vertical="center" wrapText="1"/>
    </xf>
    <xf numFmtId="0" fontId="45" fillId="5" borderId="18" xfId="0" applyFont="1" applyFill="1" applyBorder="1" applyAlignment="1">
      <alignment horizontal="left" vertical="center" wrapText="1"/>
    </xf>
    <xf numFmtId="0" fontId="27" fillId="0" borderId="3" xfId="0" applyFont="1" applyBorder="1" applyAlignment="1">
      <alignment horizontal="left" vertical="center" wrapText="1"/>
    </xf>
    <xf numFmtId="0" fontId="27" fillId="0" borderId="7" xfId="0" applyFont="1" applyBorder="1" applyAlignment="1">
      <alignment horizontal="left" vertical="center" wrapText="1"/>
    </xf>
    <xf numFmtId="0" fontId="27" fillId="0" borderId="2" xfId="0" applyFont="1" applyBorder="1" applyAlignment="1">
      <alignment horizontal="left" vertical="center" wrapText="1"/>
    </xf>
    <xf numFmtId="0" fontId="45" fillId="0" borderId="16" xfId="0" applyFont="1" applyFill="1" applyBorder="1" applyAlignment="1">
      <alignment horizontal="left" vertical="center" wrapText="1"/>
    </xf>
    <xf numFmtId="0" fontId="45" fillId="0" borderId="17" xfId="0" applyFont="1" applyFill="1" applyBorder="1" applyAlignment="1">
      <alignment horizontal="left" vertical="center" wrapText="1"/>
    </xf>
    <xf numFmtId="0" fontId="45" fillId="0" borderId="18" xfId="0" applyFont="1" applyFill="1" applyBorder="1" applyAlignment="1">
      <alignment horizontal="left"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22"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90" fillId="5" borderId="5" xfId="0" applyFont="1" applyFill="1" applyBorder="1" applyAlignment="1">
      <alignment horizontal="center" vertical="center" wrapText="1"/>
    </xf>
    <xf numFmtId="0" fontId="90" fillId="5" borderId="9" xfId="0" applyFont="1" applyFill="1" applyBorder="1" applyAlignment="1">
      <alignment horizontal="center" vertical="center" wrapText="1"/>
    </xf>
    <xf numFmtId="0" fontId="90" fillId="5" borderId="25" xfId="0" applyFont="1" applyFill="1" applyBorder="1" applyAlignment="1">
      <alignment horizontal="center" vertical="center" wrapText="1"/>
    </xf>
    <xf numFmtId="0" fontId="80" fillId="0" borderId="16" xfId="0" applyFont="1" applyBorder="1" applyAlignment="1">
      <alignment horizontal="center" vertical="center" wrapText="1"/>
    </xf>
    <xf numFmtId="0" fontId="80" fillId="0" borderId="18"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21" xfId="0" applyFont="1" applyBorder="1" applyAlignment="1">
      <alignment horizontal="left" vertical="center" wrapText="1"/>
    </xf>
    <xf numFmtId="0" fontId="45" fillId="5" borderId="16" xfId="0" applyFont="1" applyFill="1" applyBorder="1" applyAlignment="1">
      <alignment horizontal="left" vertical="center"/>
    </xf>
    <xf numFmtId="0" fontId="45" fillId="5" borderId="17" xfId="0" applyFont="1" applyFill="1" applyBorder="1" applyAlignment="1">
      <alignment horizontal="left" vertical="center"/>
    </xf>
    <xf numFmtId="0" fontId="45" fillId="5" borderId="18" xfId="0" applyFont="1" applyFill="1" applyBorder="1" applyAlignment="1">
      <alignment horizontal="left"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20"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8000"/>
      <color rgb="FFFF9933"/>
      <color rgb="FFCCFFFF"/>
      <color rgb="FFFFFF99"/>
      <color rgb="FF996633"/>
      <color rgb="FF996600"/>
      <color rgb="FF0000FF"/>
      <color rgb="FF663300"/>
      <color rgb="FF99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fs-1.a [SG, Grupo B vs C]: </a:t>
            </a:r>
            <a:r>
              <a:rPr lang="es-ES" sz="1100" b="1" i="1">
                <a:solidFill>
                  <a:schemeClr val="accent4">
                    <a:lumMod val="75000"/>
                  </a:schemeClr>
                </a:solidFill>
              </a:rPr>
              <a:t>% Supervivencia libre de evento K-M</a:t>
            </a:r>
          </a:p>
        </c:rich>
      </c:tx>
      <c:layout>
        <c:manualLayout>
          <c:xMode val="edge"/>
          <c:yMode val="edge"/>
          <c:x val="0.29849090511226234"/>
          <c:y val="2.714633953444485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9.384186365643904E-2"/>
          <c:y val="0.15218836444983774"/>
          <c:w val="0.88380602595928559"/>
          <c:h val="0.67411445373106438"/>
        </c:manualLayout>
      </c:layout>
      <c:scatterChart>
        <c:scatterStyle val="lineMarker"/>
        <c:varyColors val="0"/>
        <c:ser>
          <c:idx val="0"/>
          <c:order val="0"/>
          <c:tx>
            <c:strRef>
              <c:f>'fs-1, SG Prodige23'!$N$50</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dLbl>
              <c:idx val="4"/>
              <c:layout>
                <c:manualLayout>
                  <c:x val="-3.140174943903927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0B-45A6-BB5B-CA7C9566C1CC}"/>
                </c:ext>
              </c:extLst>
            </c:dLbl>
            <c:dLbl>
              <c:idx val="5"/>
              <c:layout>
                <c:manualLayout>
                  <c:x val="-3.3442483126185474E-2"/>
                  <c:y val="3.521882200146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0B-45A6-BB5B-CA7C9566C1CC}"/>
                </c:ext>
              </c:extLst>
            </c:dLbl>
            <c:dLbl>
              <c:idx val="6"/>
              <c:layout>
                <c:manualLayout>
                  <c:x val="-3.7523950500477889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0B-45A6-BB5B-CA7C9566C1CC}"/>
                </c:ext>
              </c:extLst>
            </c:dLbl>
            <c:dLbl>
              <c:idx val="7"/>
              <c:layout>
                <c:manualLayout>
                  <c:x val="-3.3442483126185474E-2"/>
                  <c:y val="3.52188220014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0B-45A6-BB5B-CA7C9566C1CC}"/>
                </c:ext>
              </c:extLst>
            </c:dLbl>
            <c:dLbl>
              <c:idx val="8"/>
              <c:layout>
                <c:manualLayout>
                  <c:x val="-3.5483216813331678E-2"/>
                  <c:y val="2.7288904984608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0B-45A6-BB5B-CA7C9566C1CC}"/>
                </c:ext>
              </c:extLst>
            </c:dLbl>
            <c:dLbl>
              <c:idx val="9"/>
              <c:layout>
                <c:manualLayout>
                  <c:x val="-3.3442483126185626E-2"/>
                  <c:y val="2.7288904984608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0B-45A6-BB5B-CA7C9566C1CC}"/>
                </c:ext>
              </c:extLst>
            </c:dLbl>
            <c:dLbl>
              <c:idx val="10"/>
              <c:layout>
                <c:manualLayout>
                  <c:x val="-3.7523950500478034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0B-45A6-BB5B-CA7C9566C1C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Prodige23'!$M$51:$M$61</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'fs-1, SG Prodige23'!$N$51:$N$61</c:f>
              <c:numCache>
                <c:formatCode>0.0%</c:formatCode>
                <c:ptCount val="11"/>
                <c:pt idx="0">
                  <c:v>1</c:v>
                </c:pt>
                <c:pt idx="1">
                  <c:v>0.95652173913043481</c:v>
                </c:pt>
                <c:pt idx="2">
                  <c:v>0.94762386248736108</c:v>
                </c:pt>
                <c:pt idx="3">
                  <c:v>0.9386840147280463</c:v>
                </c:pt>
                <c:pt idx="4">
                  <c:v>0.9205451931874078</c:v>
                </c:pt>
                <c:pt idx="5">
                  <c:v>0.88390657853318255</c:v>
                </c:pt>
                <c:pt idx="6">
                  <c:v>0.87904994898080246</c:v>
                </c:pt>
                <c:pt idx="7">
                  <c:v>0.85576385761707263</c:v>
                </c:pt>
                <c:pt idx="8">
                  <c:v>0.81919275259070201</c:v>
                </c:pt>
                <c:pt idx="9">
                  <c:v>0.81919275259070201</c:v>
                </c:pt>
                <c:pt idx="10">
                  <c:v>0.79611690040504846</c:v>
                </c:pt>
              </c:numCache>
            </c:numRef>
          </c:yVal>
          <c:smooth val="0"/>
          <c:extLst>
            <c:ext xmlns:c16="http://schemas.microsoft.com/office/drawing/2014/chart" uri="{C3380CC4-5D6E-409C-BE32-E72D297353CC}">
              <c16:uniqueId val="{00000000-36BB-424E-976B-2C25C7B310C4}"/>
            </c:ext>
          </c:extLst>
        </c:ser>
        <c:ser>
          <c:idx val="1"/>
          <c:order val="1"/>
          <c:tx>
            <c:strRef>
              <c:f>'fs-1, SG Prodige23'!$O$50</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Prodige23'!$M$51:$M$61</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'fs-1, SG Prodige23'!$O$51:$O$61</c:f>
              <c:numCache>
                <c:formatCode>0.0%</c:formatCode>
                <c:ptCount val="11"/>
                <c:pt idx="0">
                  <c:v>1</c:v>
                </c:pt>
                <c:pt idx="1">
                  <c:v>0.9913419913419913</c:v>
                </c:pt>
                <c:pt idx="2">
                  <c:v>0.97788486023780141</c:v>
                </c:pt>
                <c:pt idx="3">
                  <c:v>0.97337847839338765</c:v>
                </c:pt>
                <c:pt idx="4">
                  <c:v>0.95526911135351067</c:v>
                </c:pt>
                <c:pt idx="5">
                  <c:v>0.93196986473513233</c:v>
                </c:pt>
                <c:pt idx="6">
                  <c:v>0.91125942329657383</c:v>
                </c:pt>
                <c:pt idx="7">
                  <c:v>0.89315493144299951</c:v>
                </c:pt>
                <c:pt idx="8">
                  <c:v>0.88595206909265278</c:v>
                </c:pt>
                <c:pt idx="9">
                  <c:v>0.85015602589699002</c:v>
                </c:pt>
                <c:pt idx="10">
                  <c:v>0.85015602589699002</c:v>
                </c:pt>
              </c:numCache>
            </c:numRef>
          </c:yVal>
          <c:smooth val="0"/>
          <c:extLst>
            <c:ext xmlns:c16="http://schemas.microsoft.com/office/drawing/2014/chart" uri="{C3380CC4-5D6E-409C-BE32-E72D297353CC}">
              <c16:uniqueId val="{00000001-36BB-424E-976B-2C25C7B310C4}"/>
            </c:ext>
          </c:extLst>
        </c:ser>
        <c:dLbls>
          <c:showLegendKey val="0"/>
          <c:showVal val="0"/>
          <c:showCatName val="0"/>
          <c:showSerName val="0"/>
          <c:showPercent val="0"/>
          <c:showBubbleSize val="0"/>
        </c:dLbls>
        <c:axId val="997299455"/>
        <c:axId val="945237055"/>
      </c:scatterChart>
      <c:valAx>
        <c:axId val="997299455"/>
        <c:scaling>
          <c:orientation val="minMax"/>
          <c:max val="66"/>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0.10371164384429041"/>
              <c:y val="0.8915637592363603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45237055"/>
        <c:crosses val="autoZero"/>
        <c:crossBetween val="midCat"/>
        <c:majorUnit val="6"/>
      </c:valAx>
      <c:valAx>
        <c:axId val="9452370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chemeClr val="accent4">
                        <a:lumMod val="75000"/>
                      </a:schemeClr>
                    </a:solidFill>
                  </a:rPr>
                  <a:t>% </a:t>
                </a:r>
                <a:r>
                  <a:rPr lang="es-ES" sz="900" baseline="0">
                    <a:solidFill>
                      <a:schemeClr val="accent4">
                        <a:lumMod val="75000"/>
                      </a:schemeClr>
                    </a:solidFill>
                  </a:rPr>
                  <a:t>Supervivencia libre de evento K-M</a:t>
                </a:r>
                <a:endParaRPr lang="es-ES" sz="900">
                  <a:solidFill>
                    <a:schemeClr val="accent4">
                      <a:lumMod val="75000"/>
                    </a:schemeClr>
                  </a:solidFill>
                </a:endParaRPr>
              </a:p>
            </c:rich>
          </c:tx>
          <c:layout>
            <c:manualLayout>
              <c:xMode val="edge"/>
              <c:yMode val="edge"/>
              <c:x val="1.097690361544112E-2"/>
              <c:y val="0.2860547630954383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997299455"/>
        <c:crosses val="autoZero"/>
        <c:crossBetween val="midCat"/>
      </c:valAx>
      <c:spPr>
        <a:noFill/>
        <a:ln>
          <a:noFill/>
        </a:ln>
        <a:effectLst/>
      </c:spPr>
    </c:plotArea>
    <c:legend>
      <c:legendPos val="b"/>
      <c:layout>
        <c:manualLayout>
          <c:xMode val="edge"/>
          <c:yMode val="edge"/>
          <c:x val="0.24457135448507347"/>
          <c:y val="0.93423623424716806"/>
          <c:w val="0.75542865806080217"/>
          <c:h val="4.8126220339915551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a:t>
            </a:r>
            <a:r>
              <a:rPr lang="es-ES" sz="1100" b="1" baseline="0">
                <a:solidFill>
                  <a:schemeClr val="tx1"/>
                </a:solidFill>
              </a:rPr>
              <a:t> fs-3-b [SLm, solo Grupo Interv B]: </a:t>
            </a:r>
            <a:r>
              <a:rPr lang="es-ES" sz="1100" b="1" i="1" baseline="0">
                <a:solidFill>
                  <a:schemeClr val="accent4">
                    <a:lumMod val="75000"/>
                  </a:schemeClr>
                </a:solidFill>
              </a:rPr>
              <a:t>% Supervivencia-LEv K-M </a:t>
            </a:r>
            <a:r>
              <a:rPr lang="es-ES" sz="1100" b="1" baseline="0">
                <a:solidFill>
                  <a:schemeClr val="tx1"/>
                </a:solidFill>
              </a:rPr>
              <a:t>vs</a:t>
            </a:r>
            <a:r>
              <a:rPr lang="es-ES" sz="1100" b="1" baseline="0">
                <a:solidFill>
                  <a:srgbClr val="008000"/>
                </a:solidFill>
              </a:rPr>
              <a:t> % Supervivientes-LEv</a:t>
            </a:r>
            <a:endParaRPr lang="es-ES" sz="1100" b="1">
              <a:solidFill>
                <a:srgbClr val="008000"/>
              </a:solidFill>
            </a:endParaRPr>
          </a:p>
        </c:rich>
      </c:tx>
      <c:layout>
        <c:manualLayout>
          <c:xMode val="edge"/>
          <c:yMode val="edge"/>
          <c:x val="0.20351344812372804"/>
          <c:y val="1.338858849488018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2514084492724453"/>
          <c:y val="0.1816483566298287"/>
          <c:w val="0.84759247173444108"/>
          <c:h val="0.6653039121736708"/>
        </c:manualLayout>
      </c:layout>
      <c:scatterChart>
        <c:scatterStyle val="lineMarker"/>
        <c:varyColors val="0"/>
        <c:ser>
          <c:idx val="0"/>
          <c:order val="0"/>
          <c:tx>
            <c:strRef>
              <c:f>'fs-3, SLm Prodige23'!$Z$85</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8"/>
              <c:layout>
                <c:manualLayout>
                  <c:x val="-4.5049321848804814E-2"/>
                  <c:y val="3.607638312576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51-44BD-B8A3-DBE239ACC988}"/>
                </c:ext>
              </c:extLst>
            </c:dLbl>
            <c:dLbl>
              <c:idx val="9"/>
              <c:layout>
                <c:manualLayout>
                  <c:x val="-4.2458427882262437E-2"/>
                  <c:y val="2.795337650039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51-44BD-B8A3-DBE239ACC988}"/>
                </c:ext>
              </c:extLst>
            </c:dLbl>
            <c:dLbl>
              <c:idx val="10"/>
              <c:layout>
                <c:manualLayout>
                  <c:x val="-3.9867533915720246E-2"/>
                  <c:y val="2.795337650039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51-44BD-B8A3-DBE239ACC988}"/>
                </c:ext>
              </c:extLst>
            </c:dLbl>
            <c:dLbl>
              <c:idx val="11"/>
              <c:layout>
                <c:manualLayout>
                  <c:x val="-4.2458427882262527E-2"/>
                  <c:y val="1.983036987503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51-44BD-B8A3-DBE239ACC988}"/>
                </c:ext>
              </c:extLst>
            </c:dLbl>
            <c:dLbl>
              <c:idx val="12"/>
              <c:layout>
                <c:manualLayout>
                  <c:x val="-3.9867533915720052E-2"/>
                  <c:y val="2.3891873187713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51-44BD-B8A3-DBE239ACC98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SLm Prodige23'!$Y$86:$Y$96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'fs-3, SLm Prodige23'!$Z$86:$Z$96</c:f>
              <c:numCache>
                <c:formatCode>0.00%</c:formatCode>
                <c:ptCount val="11"/>
                <c:pt idx="0">
                  <c:v>1</c:v>
                </c:pt>
                <c:pt idx="1">
                  <c:v>0.94372294372294374</c:v>
                </c:pt>
                <c:pt idx="2">
                  <c:v>0.91774891774891776</c:v>
                </c:pt>
                <c:pt idx="3">
                  <c:v>0.86580086580086579</c:v>
                </c:pt>
                <c:pt idx="4">
                  <c:v>0.79653679653679654</c:v>
                </c:pt>
                <c:pt idx="5">
                  <c:v>0.67532467532467533</c:v>
                </c:pt>
                <c:pt idx="6">
                  <c:v>0.5670995670995671</c:v>
                </c:pt>
                <c:pt idx="7">
                  <c:v>0.47186147186147187</c:v>
                </c:pt>
                <c:pt idx="8">
                  <c:v>0.37229437229437229</c:v>
                </c:pt>
                <c:pt idx="9">
                  <c:v>0.2813852813852814</c:v>
                </c:pt>
                <c:pt idx="10">
                  <c:v>0.22510822510822512</c:v>
                </c:pt>
              </c:numCache>
            </c:numRef>
          </c:yVal>
          <c:smooth val="0"/>
          <c:extLst>
            <c:ext xmlns:c16="http://schemas.microsoft.com/office/drawing/2014/chart" uri="{C3380CC4-5D6E-409C-BE32-E72D297353CC}">
              <c16:uniqueId val="{00000000-4DEC-4825-87D9-8020677D2E4A}"/>
            </c:ext>
          </c:extLst>
        </c:ser>
        <c:ser>
          <c:idx val="1"/>
          <c:order val="1"/>
          <c:tx>
            <c:strRef>
              <c:f>'fs-3, SLm Prodige23'!$AA$85</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SLm Prodige23'!$Y$86:$Y$96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'fs-3, SLm Prodige23'!$AA$86:$AA$96</c:f>
              <c:numCache>
                <c:formatCode>0.00%</c:formatCode>
                <c:ptCount val="11"/>
                <c:pt idx="0">
                  <c:v>1</c:v>
                </c:pt>
                <c:pt idx="1">
                  <c:v>0.97402597402597402</c:v>
                </c:pt>
                <c:pt idx="2">
                  <c:v>0.9516859287501489</c:v>
                </c:pt>
                <c:pt idx="3">
                  <c:v>0.90230599848481097</c:v>
                </c:pt>
                <c:pt idx="4">
                  <c:v>0.8526791685681463</c:v>
                </c:pt>
                <c:pt idx="5">
                  <c:v>0.8017037834907027</c:v>
                </c:pt>
                <c:pt idx="6">
                  <c:v>0.79142552985620651</c:v>
                </c:pt>
                <c:pt idx="7">
                  <c:v>0.79142552985620651</c:v>
                </c:pt>
                <c:pt idx="8">
                  <c:v>0.78416474517862667</c:v>
                </c:pt>
                <c:pt idx="9">
                  <c:v>0.76592835575586782</c:v>
                </c:pt>
                <c:pt idx="10">
                  <c:v>0.76592835575586782</c:v>
                </c:pt>
              </c:numCache>
            </c:numRef>
          </c:yVal>
          <c:smooth val="0"/>
          <c:extLst>
            <c:ext xmlns:c16="http://schemas.microsoft.com/office/drawing/2014/chart" uri="{C3380CC4-5D6E-409C-BE32-E72D297353CC}">
              <c16:uniqueId val="{00000001-4DEC-4825-87D9-8020677D2E4A}"/>
            </c:ext>
          </c:extLst>
        </c:ser>
        <c:dLbls>
          <c:showLegendKey val="0"/>
          <c:showVal val="0"/>
          <c:showCatName val="0"/>
          <c:showSerName val="0"/>
          <c:showPercent val="0"/>
          <c:showBubbleSize val="0"/>
        </c:dLbls>
        <c:axId val="1568308815"/>
        <c:axId val="1220161311"/>
      </c:scatterChart>
      <c:valAx>
        <c:axId val="1568308815"/>
        <c:scaling>
          <c:orientation val="minMax"/>
          <c:max val="6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 (meses)</a:t>
                </a:r>
              </a:p>
            </c:rich>
          </c:tx>
          <c:layout>
            <c:manualLayout>
              <c:xMode val="edge"/>
              <c:yMode val="edge"/>
              <c:x val="0.10348106499090458"/>
              <c:y val="0.9137316441443262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220161311"/>
        <c:crosses val="autoZero"/>
        <c:crossBetween val="midCat"/>
        <c:majorUnit val="6"/>
      </c:valAx>
      <c:valAx>
        <c:axId val="122016131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rgbClr val="008000"/>
                    </a:solidFill>
                  </a:rPr>
                  <a:t>%</a:t>
                </a:r>
                <a:r>
                  <a:rPr lang="es-ES" sz="800" baseline="0">
                    <a:solidFill>
                      <a:srgbClr val="008000"/>
                    </a:solidFill>
                  </a:rPr>
                  <a:t> Supervivientes-LEv</a:t>
                </a:r>
                <a:r>
                  <a:rPr lang="es-ES" sz="800" baseline="0">
                    <a:solidFill>
                      <a:schemeClr val="tx1"/>
                    </a:solidFill>
                  </a:rPr>
                  <a:t> vs </a:t>
                </a:r>
                <a:r>
                  <a:rPr lang="es-ES" sz="800" i="1" baseline="0">
                    <a:solidFill>
                      <a:schemeClr val="accent4">
                        <a:lumMod val="75000"/>
                      </a:schemeClr>
                    </a:solidFill>
                  </a:rPr>
                  <a:t>% Supervivencia-LEv K-M </a:t>
                </a:r>
                <a:endParaRPr lang="es-ES" sz="800" i="1">
                  <a:solidFill>
                    <a:schemeClr val="accent4">
                      <a:lumMod val="75000"/>
                    </a:schemeClr>
                  </a:solidFill>
                </a:endParaRPr>
              </a:p>
            </c:rich>
          </c:tx>
          <c:layout>
            <c:manualLayout>
              <c:xMode val="edge"/>
              <c:yMode val="edge"/>
              <c:x val="8.8843108878167727E-3"/>
              <c:y val="0.1628238655650208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568308815"/>
        <c:crosses val="autoZero"/>
        <c:crossBetween val="midCat"/>
      </c:valAx>
      <c:spPr>
        <a:noFill/>
        <a:ln>
          <a:noFill/>
        </a:ln>
        <a:effectLst/>
      </c:spPr>
    </c:plotArea>
    <c:legend>
      <c:legendPos val="b"/>
      <c:layout>
        <c:manualLayout>
          <c:xMode val="edge"/>
          <c:yMode val="edge"/>
          <c:x val="0.23952175029239192"/>
          <c:y val="0.94797014809963687"/>
          <c:w val="0.75966678023523093"/>
          <c:h val="4.22148443540103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solidFill>
                  <a:sysClr val="windowText" lastClr="000000"/>
                </a:solidFill>
              </a:rPr>
              <a:t>Hazard Ratio al final</a:t>
            </a:r>
            <a:r>
              <a:rPr lang="en-US" sz="1100" baseline="0">
                <a:solidFill>
                  <a:sysClr val="windowText" lastClr="000000"/>
                </a:solidFill>
              </a:rPr>
              <a:t> de cada intervalo de tiempo acuulado desde el inicio</a:t>
            </a:r>
            <a:endParaRPr lang="en-US" sz="1100">
              <a:solidFill>
                <a:sysClr val="windowText" lastClr="000000"/>
              </a:solidFill>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2992825896762905"/>
          <c:y val="0.21694444444444444"/>
          <c:w val="0.84073840769903763"/>
          <c:h val="0.56454505686789158"/>
        </c:manualLayout>
      </c:layout>
      <c:scatterChart>
        <c:scatterStyle val="lineMarker"/>
        <c:varyColors val="0"/>
        <c:ser>
          <c:idx val="0"/>
          <c:order val="0"/>
          <c:tx>
            <c:strRef>
              <c:f>'fs-3, SLm Prodige23'!$Q$50</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SLm Prodige23'!$P$51:$P$61</c:f>
              <c:numCache>
                <c:formatCode>0</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'fs-3, SLm Prodige23'!$Q$51:$Q$61</c:f>
              <c:numCache>
                <c:formatCode>0.00</c:formatCode>
                <c:ptCount val="11"/>
                <c:pt idx="0">
                  <c:v>1</c:v>
                </c:pt>
                <c:pt idx="1">
                  <c:v>0.22870827844912592</c:v>
                </c:pt>
                <c:pt idx="2">
                  <c:v>0.29859931963291003</c:v>
                </c:pt>
                <c:pt idx="3">
                  <c:v>0.4680925411291823</c:v>
                </c:pt>
                <c:pt idx="4">
                  <c:v>0.61358713565202649</c:v>
                </c:pt>
                <c:pt idx="5">
                  <c:v>0.73235961941479422</c:v>
                </c:pt>
                <c:pt idx="6">
                  <c:v>0.71256546141142796</c:v>
                </c:pt>
                <c:pt idx="7">
                  <c:v>0.66271681291258089</c:v>
                </c:pt>
                <c:pt idx="8">
                  <c:v>0.65005507419371178</c:v>
                </c:pt>
                <c:pt idx="9">
                  <c:v>0.71296681914327475</c:v>
                </c:pt>
                <c:pt idx="10">
                  <c:v>0.65371412916065719</c:v>
                </c:pt>
              </c:numCache>
            </c:numRef>
          </c:yVal>
          <c:smooth val="0"/>
          <c:extLst>
            <c:ext xmlns:c16="http://schemas.microsoft.com/office/drawing/2014/chart" uri="{C3380CC4-5D6E-409C-BE32-E72D297353CC}">
              <c16:uniqueId val="{00000000-9B28-455E-A087-F5E95D8F9AEC}"/>
            </c:ext>
          </c:extLst>
        </c:ser>
        <c:dLbls>
          <c:showLegendKey val="0"/>
          <c:showVal val="0"/>
          <c:showCatName val="0"/>
          <c:showSerName val="0"/>
          <c:showPercent val="0"/>
          <c:showBubbleSize val="0"/>
        </c:dLbls>
        <c:axId val="967426399"/>
        <c:axId val="766867599"/>
      </c:scatterChart>
      <c:valAx>
        <c:axId val="967426399"/>
        <c:scaling>
          <c:orientation val="minMax"/>
          <c:max val="6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6867599"/>
        <c:crosses val="autoZero"/>
        <c:crossBetween val="midCat"/>
        <c:majorUnit val="6"/>
      </c:valAx>
      <c:valAx>
        <c:axId val="766867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Haard Ratio</a:t>
                </a:r>
              </a:p>
            </c:rich>
          </c:tx>
          <c:layout>
            <c:manualLayout>
              <c:xMode val="edge"/>
              <c:yMode val="edge"/>
              <c:x val="7.7637795275590548E-3"/>
              <c:y val="0.363256051326917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6742639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 fs-3.b</a:t>
            </a:r>
            <a:r>
              <a:rPr lang="es-ES" sz="1100" b="1" baseline="0">
                <a:solidFill>
                  <a:schemeClr val="tx1"/>
                </a:solidFill>
              </a:rPr>
              <a:t> [SLm, solo Grupo Control B]: </a:t>
            </a:r>
            <a:r>
              <a:rPr lang="es-ES" sz="1100" b="1" i="1" baseline="0">
                <a:solidFill>
                  <a:schemeClr val="accent4">
                    <a:lumMod val="75000"/>
                  </a:schemeClr>
                </a:solidFill>
              </a:rPr>
              <a:t>% Supervivencia-LEv K-M</a:t>
            </a:r>
            <a:r>
              <a:rPr lang="es-ES" sz="1100" b="1" baseline="0">
                <a:solidFill>
                  <a:schemeClr val="tx1"/>
                </a:solidFill>
              </a:rPr>
              <a:t> vs </a:t>
            </a:r>
            <a:r>
              <a:rPr lang="es-ES" sz="1100" b="1" baseline="0">
                <a:solidFill>
                  <a:srgbClr val="008000"/>
                </a:solidFill>
              </a:rPr>
              <a:t>% Supervivientes-LEv</a:t>
            </a:r>
            <a:endParaRPr lang="es-ES" sz="1100" b="1">
              <a:solidFill>
                <a:srgbClr val="008000"/>
              </a:solidFill>
            </a:endParaRPr>
          </a:p>
        </c:rich>
      </c:tx>
      <c:layout>
        <c:manualLayout>
          <c:xMode val="edge"/>
          <c:yMode val="edge"/>
          <c:x val="0.19902745367305336"/>
          <c:y val="1.724668841514816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2310301859399023"/>
          <c:y val="0.16127280672530689"/>
          <c:w val="0.8383412553699322"/>
          <c:h val="0.66182012486641539"/>
        </c:manualLayout>
      </c:layout>
      <c:scatterChart>
        <c:scatterStyle val="lineMarker"/>
        <c:varyColors val="0"/>
        <c:ser>
          <c:idx val="0"/>
          <c:order val="0"/>
          <c:tx>
            <c:strRef>
              <c:f>'fs-3, SLm Prodige23'!$Z$105</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5"/>
              <c:layout>
                <c:manualLayout>
                  <c:x val="-3.7429035248088577E-2"/>
                  <c:y val="4.2166847792592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71-416F-B553-D14371EE656E}"/>
                </c:ext>
              </c:extLst>
            </c:dLbl>
            <c:dLbl>
              <c:idx val="6"/>
              <c:layout>
                <c:manualLayout>
                  <c:x val="-3.4827549123534744E-2"/>
                  <c:y val="3.4417383695493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71-416F-B553-D14371EE656E}"/>
                </c:ext>
              </c:extLst>
            </c:dLbl>
            <c:dLbl>
              <c:idx val="7"/>
              <c:layout>
                <c:manualLayout>
                  <c:x val="-3.7429035248088577E-2"/>
                  <c:y val="3.05426516469441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71-416F-B553-D14371EE656E}"/>
                </c:ext>
              </c:extLst>
            </c:dLbl>
            <c:dLbl>
              <c:idx val="8"/>
              <c:layout>
                <c:manualLayout>
                  <c:x val="-3.4827549123534744E-2"/>
                  <c:y val="2.66679195983945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71-416F-B553-D14371EE656E}"/>
                </c:ext>
              </c:extLst>
            </c:dLbl>
            <c:dLbl>
              <c:idx val="9"/>
              <c:layout>
                <c:manualLayout>
                  <c:x val="-3.7429035248088667E-2"/>
                  <c:y val="1.8918455501295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71-416F-B553-D14371EE656E}"/>
                </c:ext>
              </c:extLst>
            </c:dLbl>
            <c:dLbl>
              <c:idx val="10"/>
              <c:layout>
                <c:manualLayout>
                  <c:x val="-4.2632007497196138E-2"/>
                  <c:y val="2.2793187549845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71-416F-B553-D14371EE656E}"/>
                </c:ext>
              </c:extLst>
            </c:dLbl>
            <c:dLbl>
              <c:idx val="11"/>
              <c:layout>
                <c:manualLayout>
                  <c:x val="-4.7834979746303796E-2"/>
                  <c:y val="1.8918455501295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71-416F-B553-D14371EE656E}"/>
                </c:ext>
              </c:extLst>
            </c:dLbl>
            <c:dLbl>
              <c:idx val="12"/>
              <c:layout>
                <c:manualLayout>
                  <c:x val="-4.7834979746304081E-2"/>
                  <c:y val="1.5043723452746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71-416F-B553-D14371EE656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SLm Prodige23'!$Y$106:$Y$116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'fs-3, SLm Prodige23'!$Z$106:$Z$116</c:f>
              <c:numCache>
                <c:formatCode>0.0%</c:formatCode>
                <c:ptCount val="11"/>
                <c:pt idx="0">
                  <c:v>1</c:v>
                </c:pt>
                <c:pt idx="1">
                  <c:v>0.87826086956521743</c:v>
                </c:pt>
                <c:pt idx="2">
                  <c:v>0.83043478260869563</c:v>
                </c:pt>
                <c:pt idx="3">
                  <c:v>0.77391304347826084</c:v>
                </c:pt>
                <c:pt idx="4">
                  <c:v>0.73913043478260865</c:v>
                </c:pt>
                <c:pt idx="5">
                  <c:v>0.66521739130434787</c:v>
                </c:pt>
                <c:pt idx="6">
                  <c:v>0.5347826086956522</c:v>
                </c:pt>
                <c:pt idx="7">
                  <c:v>0.41739130434782606</c:v>
                </c:pt>
                <c:pt idx="8">
                  <c:v>0.30434782608695654</c:v>
                </c:pt>
                <c:pt idx="9">
                  <c:v>0.2608695652173913</c:v>
                </c:pt>
                <c:pt idx="10">
                  <c:v>0.18695652173913044</c:v>
                </c:pt>
              </c:numCache>
            </c:numRef>
          </c:yVal>
          <c:smooth val="0"/>
          <c:extLst>
            <c:ext xmlns:c16="http://schemas.microsoft.com/office/drawing/2014/chart" uri="{C3380CC4-5D6E-409C-BE32-E72D297353CC}">
              <c16:uniqueId val="{00000000-0380-410C-92D3-DD7B3965B289}"/>
            </c:ext>
          </c:extLst>
        </c:ser>
        <c:ser>
          <c:idx val="1"/>
          <c:order val="1"/>
          <c:tx>
            <c:strRef>
              <c:f>'fs-3, SLm Prodige23'!$AA$105</c:f>
              <c:strCache>
                <c:ptCount val="1"/>
                <c:pt idx="0">
                  <c:v>% Supervivencia-LEv K-M control</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SLm Prodige23'!$Y$106:$Y$116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'fs-3, SLm Prodige23'!$AA$106:$AA$116</c:f>
              <c:numCache>
                <c:formatCode>0.0%</c:formatCode>
                <c:ptCount val="11"/>
                <c:pt idx="0">
                  <c:v>1</c:v>
                </c:pt>
                <c:pt idx="1">
                  <c:v>0.89130434782608692</c:v>
                </c:pt>
                <c:pt idx="2">
                  <c:v>0.84718037021093406</c:v>
                </c:pt>
                <c:pt idx="3">
                  <c:v>0.80282537700617318</c:v>
                </c:pt>
                <c:pt idx="4">
                  <c:v>0.77125359251716641</c:v>
                </c:pt>
                <c:pt idx="5">
                  <c:v>0.73949609164881247</c:v>
                </c:pt>
                <c:pt idx="6">
                  <c:v>0.7201628604945951</c:v>
                </c:pt>
                <c:pt idx="7">
                  <c:v>0.7025979126776537</c:v>
                </c:pt>
                <c:pt idx="8">
                  <c:v>0.68796045616353585</c:v>
                </c:pt>
                <c:pt idx="9">
                  <c:v>0.68796045616353585</c:v>
                </c:pt>
                <c:pt idx="10">
                  <c:v>0.66502844095808467</c:v>
                </c:pt>
              </c:numCache>
            </c:numRef>
          </c:yVal>
          <c:smooth val="0"/>
          <c:extLst>
            <c:ext xmlns:c16="http://schemas.microsoft.com/office/drawing/2014/chart" uri="{C3380CC4-5D6E-409C-BE32-E72D297353CC}">
              <c16:uniqueId val="{00000001-0380-410C-92D3-DD7B3965B289}"/>
            </c:ext>
          </c:extLst>
        </c:ser>
        <c:dLbls>
          <c:showLegendKey val="0"/>
          <c:showVal val="0"/>
          <c:showCatName val="0"/>
          <c:showSerName val="0"/>
          <c:showPercent val="0"/>
          <c:showBubbleSize val="0"/>
        </c:dLbls>
        <c:axId val="1883890192"/>
        <c:axId val="1879160128"/>
      </c:scatterChart>
      <c:valAx>
        <c:axId val="1883890192"/>
        <c:scaling>
          <c:orientation val="minMax"/>
          <c:max val="6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ysClr val="windowText" lastClr="000000"/>
                    </a:solidFill>
                  </a:rPr>
                  <a:t>tiempo (meses)</a:t>
                </a:r>
              </a:p>
            </c:rich>
          </c:tx>
          <c:layout>
            <c:manualLayout>
              <c:xMode val="edge"/>
              <c:yMode val="edge"/>
              <c:x val="7.8692866256846628E-2"/>
              <c:y val="0.8984435891461033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879160128"/>
        <c:crosses val="autoZero"/>
        <c:crossBetween val="midCat"/>
        <c:majorUnit val="6"/>
      </c:valAx>
      <c:valAx>
        <c:axId val="187916012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rgbClr val="008000"/>
                    </a:solidFill>
                  </a:rPr>
                  <a:t>% Supervivientes-LEv</a:t>
                </a:r>
                <a:r>
                  <a:rPr lang="es-ES" sz="800">
                    <a:solidFill>
                      <a:sysClr val="windowText" lastClr="000000"/>
                    </a:solidFill>
                  </a:rPr>
                  <a:t> vs </a:t>
                </a:r>
                <a:r>
                  <a:rPr lang="es-ES" sz="800" i="1">
                    <a:solidFill>
                      <a:schemeClr val="accent4">
                        <a:lumMod val="75000"/>
                      </a:schemeClr>
                    </a:solidFill>
                  </a:rPr>
                  <a:t>% Supervivencia-LEv K-M</a:t>
                </a:r>
              </a:p>
            </c:rich>
          </c:tx>
          <c:layout>
            <c:manualLayout>
              <c:xMode val="edge"/>
              <c:yMode val="edge"/>
              <c:x val="6.925484491894447E-3"/>
              <c:y val="0.1283394884522821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1883890192"/>
        <c:crosses val="autoZero"/>
        <c:crossBetween val="midCat"/>
      </c:valAx>
      <c:spPr>
        <a:noFill/>
        <a:ln>
          <a:noFill/>
        </a:ln>
        <a:effectLst/>
      </c:spPr>
    </c:plotArea>
    <c:legend>
      <c:legendPos val="b"/>
      <c:layout>
        <c:manualLayout>
          <c:xMode val="edge"/>
          <c:yMode val="edge"/>
          <c:x val="0.26089376851114304"/>
          <c:y val="0.90629332420209296"/>
          <c:w val="0.72302807394684898"/>
          <c:h val="6.62325826331155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fs-1.b [SG, solo Grupo Interv B]: </a:t>
            </a:r>
            <a:r>
              <a:rPr lang="es-ES" sz="1100" b="1" i="1">
                <a:solidFill>
                  <a:schemeClr val="accent4">
                    <a:lumMod val="75000"/>
                  </a:schemeClr>
                </a:solidFill>
              </a:rPr>
              <a:t>% Supervivencia-LEv K-M </a:t>
            </a:r>
            <a:r>
              <a:rPr lang="es-ES" sz="1100" b="1">
                <a:solidFill>
                  <a:sysClr val="windowText" lastClr="000000"/>
                </a:solidFill>
              </a:rPr>
              <a:t>vs </a:t>
            </a:r>
            <a:r>
              <a:rPr lang="es-ES" sz="1100" b="1">
                <a:solidFill>
                  <a:srgbClr val="008000"/>
                </a:solidFill>
              </a:rPr>
              <a:t>% Supervivientes-LEv</a:t>
            </a:r>
            <a:r>
              <a:rPr lang="es-ES" sz="1100" b="1">
                <a:solidFill>
                  <a:sysClr val="windowText" lastClr="000000"/>
                </a:solidFill>
              </a:rPr>
              <a:t> </a:t>
            </a:r>
          </a:p>
        </c:rich>
      </c:tx>
      <c:layout>
        <c:manualLayout>
          <c:xMode val="edge"/>
          <c:yMode val="edge"/>
          <c:x val="0.19490267760722291"/>
          <c:y val="1.527133831335283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4948828940339384"/>
          <c:y val="0.17371187018098763"/>
          <c:w val="0.81195596483211518"/>
          <c:h val="0.62405485517586312"/>
        </c:manualLayout>
      </c:layout>
      <c:scatterChart>
        <c:scatterStyle val="lineMarker"/>
        <c:varyColors val="0"/>
        <c:ser>
          <c:idx val="0"/>
          <c:order val="0"/>
          <c:tx>
            <c:strRef>
              <c:f>'fs-1, SG Prodige23'!$Z$85</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7"/>
              <c:layout>
                <c:manualLayout>
                  <c:x val="-3.4434654116251739E-2"/>
                  <c:y val="3.83199410368501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FD-4929-A7E8-A6DB72FADE51}"/>
                </c:ext>
              </c:extLst>
            </c:dLbl>
            <c:dLbl>
              <c:idx val="8"/>
              <c:layout>
                <c:manualLayout>
                  <c:x val="-3.9578930824870691E-2"/>
                  <c:y val="3.4442393381178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FD-4929-A7E8-A6DB72FADE51}"/>
                </c:ext>
              </c:extLst>
            </c:dLbl>
            <c:dLbl>
              <c:idx val="9"/>
              <c:layout>
                <c:manualLayout>
                  <c:x val="-4.9867484242108392E-2"/>
                  <c:y val="2.28097504141646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FD-4929-A7E8-A6DB72FADE51}"/>
                </c:ext>
              </c:extLst>
            </c:dLbl>
            <c:dLbl>
              <c:idx val="10"/>
              <c:layout>
                <c:manualLayout>
                  <c:x val="-6.5215729187104277E-2"/>
                  <c:y val="1.9003411898217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9B-4E7D-8868-7157FE915F2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Prodige23'!$Y$86:$Y$96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'fs-1, SG Prodige23'!$Z$86:$Z$96</c:f>
              <c:numCache>
                <c:formatCode>0.0%</c:formatCode>
                <c:ptCount val="11"/>
                <c:pt idx="0">
                  <c:v>1</c:v>
                </c:pt>
                <c:pt idx="1">
                  <c:v>0.95670995670995673</c:v>
                </c:pt>
                <c:pt idx="2">
                  <c:v>0.93939393939393945</c:v>
                </c:pt>
                <c:pt idx="3">
                  <c:v>0.93073593073593075</c:v>
                </c:pt>
                <c:pt idx="4">
                  <c:v>0.88744588744588748</c:v>
                </c:pt>
                <c:pt idx="5">
                  <c:v>0.77922077922077926</c:v>
                </c:pt>
                <c:pt idx="6">
                  <c:v>0.65367965367965364</c:v>
                </c:pt>
                <c:pt idx="7">
                  <c:v>0.53679653679653683</c:v>
                </c:pt>
                <c:pt idx="8">
                  <c:v>0.42857142857142855</c:v>
                </c:pt>
                <c:pt idx="9">
                  <c:v>0.31601731601731603</c:v>
                </c:pt>
                <c:pt idx="10">
                  <c:v>0.23376623376623376</c:v>
                </c:pt>
              </c:numCache>
            </c:numRef>
          </c:yVal>
          <c:smooth val="0"/>
          <c:extLst>
            <c:ext xmlns:c16="http://schemas.microsoft.com/office/drawing/2014/chart" uri="{C3380CC4-5D6E-409C-BE32-E72D297353CC}">
              <c16:uniqueId val="{00000000-FB2B-4207-A44E-FA39184F3B57}"/>
            </c:ext>
          </c:extLst>
        </c:ser>
        <c:ser>
          <c:idx val="1"/>
          <c:order val="1"/>
          <c:tx>
            <c:strRef>
              <c:f>'fs-1, SG Prodige23'!$AA$85</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Prodige23'!$Y$86:$Y$96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'fs-1, SG Prodige23'!$AA$86:$AA$96</c:f>
              <c:numCache>
                <c:formatCode>0.0%</c:formatCode>
                <c:ptCount val="11"/>
                <c:pt idx="0">
                  <c:v>1</c:v>
                </c:pt>
                <c:pt idx="1">
                  <c:v>0.9913419913419913</c:v>
                </c:pt>
                <c:pt idx="2">
                  <c:v>0.97788486023780141</c:v>
                </c:pt>
                <c:pt idx="3">
                  <c:v>0.97337847839338765</c:v>
                </c:pt>
                <c:pt idx="4">
                  <c:v>0.95526911135351067</c:v>
                </c:pt>
                <c:pt idx="5">
                  <c:v>0.93196986473513233</c:v>
                </c:pt>
                <c:pt idx="6">
                  <c:v>0.91125942329657383</c:v>
                </c:pt>
                <c:pt idx="7">
                  <c:v>0.89315493144299951</c:v>
                </c:pt>
                <c:pt idx="8">
                  <c:v>0.88595206909265278</c:v>
                </c:pt>
                <c:pt idx="9">
                  <c:v>0.85015602589699002</c:v>
                </c:pt>
                <c:pt idx="10">
                  <c:v>0.85015602589699002</c:v>
                </c:pt>
              </c:numCache>
            </c:numRef>
          </c:yVal>
          <c:smooth val="0"/>
          <c:extLst>
            <c:ext xmlns:c16="http://schemas.microsoft.com/office/drawing/2014/chart" uri="{C3380CC4-5D6E-409C-BE32-E72D297353CC}">
              <c16:uniqueId val="{00000001-FB2B-4207-A44E-FA39184F3B57}"/>
            </c:ext>
          </c:extLst>
        </c:ser>
        <c:dLbls>
          <c:showLegendKey val="0"/>
          <c:showVal val="0"/>
          <c:showCatName val="0"/>
          <c:showSerName val="0"/>
          <c:showPercent val="0"/>
          <c:showBubbleSize val="0"/>
        </c:dLbls>
        <c:axId val="1052332351"/>
        <c:axId val="1047981343"/>
      </c:scatterChart>
      <c:valAx>
        <c:axId val="1052332351"/>
        <c:scaling>
          <c:orientation val="minMax"/>
          <c:max val="6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layout>
            <c:manualLayout>
              <c:xMode val="edge"/>
              <c:yMode val="edge"/>
              <c:x val="0.127760127623192"/>
              <c:y val="0.8749433712922287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47981343"/>
        <c:crosses val="autoZero"/>
        <c:crossBetween val="midCat"/>
        <c:majorUnit val="6"/>
      </c:valAx>
      <c:valAx>
        <c:axId val="104798134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Supervivientes-LEv</a:t>
                </a:r>
                <a:r>
                  <a:rPr lang="es-ES" sz="900">
                    <a:solidFill>
                      <a:sysClr val="windowText" lastClr="000000"/>
                    </a:solidFill>
                  </a:rPr>
                  <a:t> vs </a:t>
                </a:r>
                <a:r>
                  <a:rPr lang="es-ES" sz="900">
                    <a:solidFill>
                      <a:schemeClr val="accent4">
                        <a:lumMod val="75000"/>
                      </a:schemeClr>
                    </a:solidFill>
                  </a:rPr>
                  <a:t>%</a:t>
                </a:r>
                <a:r>
                  <a:rPr lang="es-ES" sz="900" baseline="0">
                    <a:solidFill>
                      <a:schemeClr val="accent4">
                        <a:lumMod val="75000"/>
                      </a:schemeClr>
                    </a:solidFill>
                  </a:rPr>
                  <a:t> Supervivencia-LEv K-M</a:t>
                </a:r>
                <a:endParaRPr lang="es-ES" sz="900">
                  <a:solidFill>
                    <a:schemeClr val="accent4">
                      <a:lumMod val="75000"/>
                    </a:schemeClr>
                  </a:solidFill>
                </a:endParaRPr>
              </a:p>
            </c:rich>
          </c:tx>
          <c:layout>
            <c:manualLayout>
              <c:xMode val="edge"/>
              <c:yMode val="edge"/>
              <c:x val="2.6722268867534302E-2"/>
              <c:y val="0.11874036710734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052332351"/>
        <c:crosses val="autoZero"/>
        <c:crossBetween val="midCat"/>
      </c:valAx>
      <c:spPr>
        <a:noFill/>
        <a:ln>
          <a:noFill/>
        </a:ln>
        <a:effectLst/>
      </c:spPr>
    </c:plotArea>
    <c:legend>
      <c:legendPos val="b"/>
      <c:layout>
        <c:manualLayout>
          <c:xMode val="edge"/>
          <c:yMode val="edge"/>
          <c:x val="0.22541488809171964"/>
          <c:y val="0.93818167509731554"/>
          <c:w val="0.77367264188454532"/>
          <c:h val="4.40491583625142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fs-1.b [SG, solo Grupo de Control C]: </a:t>
            </a:r>
            <a:r>
              <a:rPr lang="es-ES" sz="1100" b="1" i="1" baseline="0">
                <a:solidFill>
                  <a:schemeClr val="accent4">
                    <a:lumMod val="75000"/>
                  </a:schemeClr>
                </a:solidFill>
              </a:rPr>
              <a:t>% Supervivencia-LEv K-M </a:t>
            </a:r>
            <a:r>
              <a:rPr lang="es-ES" sz="1100" b="1" baseline="0">
                <a:solidFill>
                  <a:sysClr val="windowText" lastClr="000000"/>
                </a:solidFill>
              </a:rPr>
              <a:t>vs </a:t>
            </a:r>
            <a:r>
              <a:rPr lang="es-ES" sz="1100" b="1" baseline="0">
                <a:solidFill>
                  <a:srgbClr val="008000"/>
                </a:solidFill>
              </a:rPr>
              <a:t>% Supervivientes-LEv</a:t>
            </a:r>
            <a:endParaRPr lang="es-ES" sz="1100" b="1">
              <a:solidFill>
                <a:srgbClr val="008000"/>
              </a:solidFill>
            </a:endParaRPr>
          </a:p>
        </c:rich>
      </c:tx>
      <c:layout>
        <c:manualLayout>
          <c:xMode val="edge"/>
          <c:yMode val="edge"/>
          <c:x val="0.20581662544723539"/>
          <c:y val="1.755474315337371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493143287743951"/>
          <c:y val="0.18646039981687773"/>
          <c:w val="0.82082589696575869"/>
          <c:h val="0.62967011458409361"/>
        </c:manualLayout>
      </c:layout>
      <c:scatterChart>
        <c:scatterStyle val="lineMarker"/>
        <c:varyColors val="0"/>
        <c:ser>
          <c:idx val="0"/>
          <c:order val="0"/>
          <c:tx>
            <c:strRef>
              <c:f>'fs-1, SG Prodige23'!$Z$105</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chemeClr val="accent1"/>
                </a:solidFill>
              </a:ln>
              <a:effectLst/>
            </c:spPr>
          </c:marker>
          <c:dLbls>
            <c:dLbl>
              <c:idx val="3"/>
              <c:layout>
                <c:manualLayout>
                  <c:x val="-3.7108680590605944E-2"/>
                  <c:y val="4.4493419864633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B1-4C33-8005-EC7B340D0C07}"/>
                </c:ext>
              </c:extLst>
            </c:dLbl>
            <c:dLbl>
              <c:idx val="4"/>
              <c:layout>
                <c:manualLayout>
                  <c:x val="-3.961203833319752E-2"/>
                  <c:y val="2.72245078224092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B1-4C33-8005-EC7B340D0C07}"/>
                </c:ext>
              </c:extLst>
            </c:dLbl>
            <c:dLbl>
              <c:idx val="5"/>
              <c:layout>
                <c:manualLayout>
                  <c:x val="-4.7334947644350499E-2"/>
                  <c:y val="2.03169430055195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B1-4C33-8005-EC7B340D0C07}"/>
                </c:ext>
              </c:extLst>
            </c:dLbl>
            <c:dLbl>
              <c:idx val="6"/>
              <c:layout>
                <c:manualLayout>
                  <c:x val="-5.5057856955503567E-2"/>
                  <c:y val="1.6863160597074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B1-4C33-8005-EC7B340D0C07}"/>
                </c:ext>
              </c:extLst>
            </c:dLbl>
            <c:dLbl>
              <c:idx val="7"/>
              <c:layout>
                <c:manualLayout>
                  <c:x val="-4.218634143691518E-2"/>
                  <c:y val="2.37707254139643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B1-4C33-8005-EC7B340D0C07}"/>
                </c:ext>
              </c:extLst>
            </c:dLbl>
            <c:dLbl>
              <c:idx val="8"/>
              <c:layout>
                <c:manualLayout>
                  <c:x val="-4.4761004153030623E-2"/>
                  <c:y val="2.3734761145162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B1-4C33-8005-EC7B340D0C07}"/>
                </c:ext>
              </c:extLst>
            </c:dLbl>
            <c:dLbl>
              <c:idx val="9"/>
              <c:layout>
                <c:manualLayout>
                  <c:x val="-5.1075363232146245E-2"/>
                  <c:y val="1.362542926190447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8000"/>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5.3494282780259063E-2"/>
                      <c:h val="5.1721099696277327E-2"/>
                    </c:manualLayout>
                  </c15:layout>
                </c:ext>
                <c:ext xmlns:c16="http://schemas.microsoft.com/office/drawing/2014/chart" uri="{C3380CC4-5D6E-409C-BE32-E72D297353CC}">
                  <c16:uniqueId val="{00000000-749E-4537-950D-E1BCBD310736}"/>
                </c:ext>
              </c:extLst>
            </c:dLbl>
            <c:dLbl>
              <c:idx val="10"/>
              <c:layout>
                <c:manualLayout>
                  <c:x val="-4.8519503275105541E-2"/>
                  <c:y val="1.7061092352320426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8000"/>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5.8552506448377548E-2"/>
                      <c:h val="7.2790989241982837E-2"/>
                    </c:manualLayout>
                  </c15:layout>
                </c:ext>
                <c:ext xmlns:c16="http://schemas.microsoft.com/office/drawing/2014/chart" uri="{C3380CC4-5D6E-409C-BE32-E72D297353CC}">
                  <c16:uniqueId val="{00000001-749E-4537-950D-E1BCBD31073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Prodige23'!$Y$106:$Y$116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'fs-1, SG Prodige23'!$Z$106:$Z$116</c:f>
              <c:numCache>
                <c:formatCode>0.0%</c:formatCode>
                <c:ptCount val="11"/>
                <c:pt idx="0">
                  <c:v>1</c:v>
                </c:pt>
                <c:pt idx="1">
                  <c:v>0.93478260869565222</c:v>
                </c:pt>
                <c:pt idx="2">
                  <c:v>0.92173913043478262</c:v>
                </c:pt>
                <c:pt idx="3">
                  <c:v>0.9</c:v>
                </c:pt>
                <c:pt idx="4">
                  <c:v>0.87391304347826082</c:v>
                </c:pt>
                <c:pt idx="5">
                  <c:v>0.79130434782608694</c:v>
                </c:pt>
                <c:pt idx="6">
                  <c:v>0.65652173913043477</c:v>
                </c:pt>
                <c:pt idx="7">
                  <c:v>0.50869565217391299</c:v>
                </c:pt>
                <c:pt idx="8">
                  <c:v>0.35652173913043478</c:v>
                </c:pt>
                <c:pt idx="9">
                  <c:v>0.30869565217391304</c:v>
                </c:pt>
                <c:pt idx="10">
                  <c:v>0.22173913043478261</c:v>
                </c:pt>
              </c:numCache>
            </c:numRef>
          </c:yVal>
          <c:smooth val="0"/>
          <c:extLst>
            <c:ext xmlns:c16="http://schemas.microsoft.com/office/drawing/2014/chart" uri="{C3380CC4-5D6E-409C-BE32-E72D297353CC}">
              <c16:uniqueId val="{00000000-B855-4DDA-8AED-1616A0820587}"/>
            </c:ext>
          </c:extLst>
        </c:ser>
        <c:ser>
          <c:idx val="1"/>
          <c:order val="1"/>
          <c:tx>
            <c:strRef>
              <c:f>'fs-1, SG Prodige23'!$AA$105</c:f>
              <c:strCache>
                <c:ptCount val="1"/>
                <c:pt idx="0">
                  <c:v>% Supervivencia-LEv K-M control</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2"/>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Prodige23'!$Y$106:$Y$116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'fs-1, SG Prodige23'!$AA$106:$AA$116</c:f>
              <c:numCache>
                <c:formatCode>0.0%</c:formatCode>
                <c:ptCount val="11"/>
                <c:pt idx="0">
                  <c:v>1</c:v>
                </c:pt>
                <c:pt idx="1">
                  <c:v>0.95652173913043481</c:v>
                </c:pt>
                <c:pt idx="2">
                  <c:v>0.94762386248736108</c:v>
                </c:pt>
                <c:pt idx="3">
                  <c:v>0.9386840147280463</c:v>
                </c:pt>
                <c:pt idx="4">
                  <c:v>0.9205451931874078</c:v>
                </c:pt>
                <c:pt idx="5">
                  <c:v>0.88390657853318255</c:v>
                </c:pt>
                <c:pt idx="6">
                  <c:v>0.87904994898080246</c:v>
                </c:pt>
                <c:pt idx="7">
                  <c:v>0.85576385761707263</c:v>
                </c:pt>
                <c:pt idx="8">
                  <c:v>0.81919275259070201</c:v>
                </c:pt>
                <c:pt idx="9">
                  <c:v>0.81919275259070201</c:v>
                </c:pt>
                <c:pt idx="10">
                  <c:v>0.79611690040504846</c:v>
                </c:pt>
              </c:numCache>
            </c:numRef>
          </c:yVal>
          <c:smooth val="0"/>
          <c:extLst>
            <c:ext xmlns:c16="http://schemas.microsoft.com/office/drawing/2014/chart" uri="{C3380CC4-5D6E-409C-BE32-E72D297353CC}">
              <c16:uniqueId val="{00000001-B855-4DDA-8AED-1616A0820587}"/>
            </c:ext>
          </c:extLst>
        </c:ser>
        <c:dLbls>
          <c:showLegendKey val="0"/>
          <c:showVal val="0"/>
          <c:showCatName val="0"/>
          <c:showSerName val="0"/>
          <c:showPercent val="0"/>
          <c:showBubbleSize val="0"/>
        </c:dLbls>
        <c:axId val="1039542655"/>
        <c:axId val="1047986335"/>
      </c:scatterChart>
      <c:valAx>
        <c:axId val="1039542655"/>
        <c:scaling>
          <c:orientation val="minMax"/>
          <c:max val="6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layout>
            <c:manualLayout>
              <c:xMode val="edge"/>
              <c:yMode val="edge"/>
              <c:x val="0.10099479196078395"/>
              <c:y val="0.890093761680124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047986335"/>
        <c:crosses val="autoZero"/>
        <c:crossBetween val="midCat"/>
        <c:majorUnit val="6"/>
      </c:valAx>
      <c:valAx>
        <c:axId val="104798633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Supervivientes-LEv</a:t>
                </a:r>
                <a:r>
                  <a:rPr lang="es-ES" sz="900"/>
                  <a:t> vs </a:t>
                </a:r>
                <a:r>
                  <a:rPr lang="es-ES" sz="900" i="1">
                    <a:solidFill>
                      <a:schemeClr val="accent4">
                        <a:lumMod val="75000"/>
                      </a:schemeClr>
                    </a:solidFill>
                  </a:rPr>
                  <a:t>% Supervivencia -LEv</a:t>
                </a:r>
                <a:r>
                  <a:rPr lang="es-ES" sz="900" i="1" baseline="0">
                    <a:solidFill>
                      <a:schemeClr val="accent4">
                        <a:lumMod val="75000"/>
                      </a:schemeClr>
                    </a:solidFill>
                  </a:rPr>
                  <a:t> </a:t>
                </a:r>
                <a:r>
                  <a:rPr lang="es-ES" sz="900" i="1">
                    <a:solidFill>
                      <a:schemeClr val="accent4">
                        <a:lumMod val="75000"/>
                      </a:schemeClr>
                    </a:solidFill>
                  </a:rPr>
                  <a:t>K-M</a:t>
                </a:r>
              </a:p>
            </c:rich>
          </c:tx>
          <c:layout>
            <c:manualLayout>
              <c:xMode val="edge"/>
              <c:yMode val="edge"/>
              <c:x val="3.1041986337372689E-2"/>
              <c:y val="0.12525516579418211"/>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039542655"/>
        <c:crosses val="autoZero"/>
        <c:crossBetween val="midCat"/>
      </c:valAx>
      <c:spPr>
        <a:noFill/>
        <a:ln>
          <a:noFill/>
        </a:ln>
        <a:effectLst/>
      </c:spPr>
    </c:plotArea>
    <c:legend>
      <c:legendPos val="b"/>
      <c:layout>
        <c:manualLayout>
          <c:xMode val="edge"/>
          <c:yMode val="edge"/>
          <c:x val="0.24196419764009106"/>
          <c:y val="0.94664020085250411"/>
          <c:w val="0.75295220335077795"/>
          <c:h val="4.34598338129893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solidFill>
                  <a:sysClr val="windowText" lastClr="000000"/>
                </a:solidFill>
              </a:rPr>
              <a:t>Hazard</a:t>
            </a:r>
            <a:r>
              <a:rPr lang="en-US" sz="1100" baseline="0">
                <a:solidFill>
                  <a:sysClr val="windowText" lastClr="000000"/>
                </a:solidFill>
              </a:rPr>
              <a:t> Ratio al final de cada intervalo de tiempo acumulado desde el inicio</a:t>
            </a:r>
            <a:endParaRPr lang="en-US" sz="1100">
              <a:solidFill>
                <a:sysClr val="windowText" lastClr="000000"/>
              </a:solidFill>
            </a:endParaRPr>
          </a:p>
        </c:rich>
      </c:tx>
      <c:layout>
        <c:manualLayout>
          <c:xMode val="edge"/>
          <c:yMode val="edge"/>
          <c:x val="0.47563888888888889"/>
          <c:y val="2.777777777777777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2715048118985126"/>
          <c:y val="0.22620370370370371"/>
          <c:w val="0.83518285214348198"/>
          <c:h val="0.56917468649752123"/>
        </c:manualLayout>
      </c:layout>
      <c:scatterChart>
        <c:scatterStyle val="lineMarker"/>
        <c:varyColors val="0"/>
        <c:ser>
          <c:idx val="0"/>
          <c:order val="0"/>
          <c:tx>
            <c:strRef>
              <c:f>'fs-1, SG Prodige23'!$Q$50</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Prodige23'!$P$51:$P$61</c:f>
              <c:numCache>
                <c:formatCode>0</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'fs-1, SG Prodige23'!$Q$51:$Q$61</c:f>
              <c:numCache>
                <c:formatCode>0.00</c:formatCode>
                <c:ptCount val="11"/>
                <c:pt idx="0">
                  <c:v>1</c:v>
                </c:pt>
                <c:pt idx="1">
                  <c:v>0.19562119620560237</c:v>
                </c:pt>
                <c:pt idx="2">
                  <c:v>0.41569392144654432</c:v>
                </c:pt>
                <c:pt idx="3">
                  <c:v>0.42641972039444542</c:v>
                </c:pt>
                <c:pt idx="4">
                  <c:v>0.55275561919350569</c:v>
                </c:pt>
                <c:pt idx="5">
                  <c:v>0.57092845095766054</c:v>
                </c:pt>
                <c:pt idx="6">
                  <c:v>0.72085245332480041</c:v>
                </c:pt>
                <c:pt idx="7">
                  <c:v>0.72544062287529165</c:v>
                </c:pt>
                <c:pt idx="8">
                  <c:v>0.60717476206889431</c:v>
                </c:pt>
                <c:pt idx="9">
                  <c:v>0.8139728580605875</c:v>
                </c:pt>
                <c:pt idx="10">
                  <c:v>0.71196844274415994</c:v>
                </c:pt>
              </c:numCache>
            </c:numRef>
          </c:yVal>
          <c:smooth val="0"/>
          <c:extLst>
            <c:ext xmlns:c16="http://schemas.microsoft.com/office/drawing/2014/chart" uri="{C3380CC4-5D6E-409C-BE32-E72D297353CC}">
              <c16:uniqueId val="{00000000-FCE2-495D-B939-5462A7772E7A}"/>
            </c:ext>
          </c:extLst>
        </c:ser>
        <c:dLbls>
          <c:showLegendKey val="0"/>
          <c:showVal val="0"/>
          <c:showCatName val="0"/>
          <c:showSerName val="0"/>
          <c:showPercent val="0"/>
          <c:showBubbleSize val="0"/>
        </c:dLbls>
        <c:axId val="1065168639"/>
        <c:axId val="766865935"/>
      </c:scatterChart>
      <c:valAx>
        <c:axId val="1065168639"/>
        <c:scaling>
          <c:orientation val="minMax"/>
          <c:max val="6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layout>
            <c:manualLayout>
              <c:xMode val="edge"/>
              <c:yMode val="edge"/>
              <c:x val="0.42915857392825901"/>
              <c:y val="0.9027777777777777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6865935"/>
        <c:crosses val="autoZero"/>
        <c:crossBetween val="midCat"/>
        <c:majorUnit val="6"/>
      </c:valAx>
      <c:valAx>
        <c:axId val="766865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Hazard Ratio</a:t>
                </a:r>
              </a:p>
            </c:rich>
          </c:tx>
          <c:layout>
            <c:manualLayout>
              <c:xMode val="edge"/>
              <c:yMode val="edge"/>
              <c:x val="2.208223972003499E-3"/>
              <c:y val="0.365570866141732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651686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fs-2.a [SLP, Grupo A vs Grupo B]: </a:t>
            </a:r>
            <a:r>
              <a:rPr lang="es-ES" sz="1100" b="1" i="1" baseline="0">
                <a:solidFill>
                  <a:schemeClr val="accent4">
                    <a:lumMod val="75000"/>
                  </a:schemeClr>
                </a:solidFill>
              </a:rPr>
              <a:t>% Supervivencia lbre de evento K-M</a:t>
            </a:r>
            <a:endParaRPr lang="es-ES" sz="1100">
              <a:solidFill>
                <a:sysClr val="windowText" lastClr="000000"/>
              </a:solidFill>
            </a:endParaRPr>
          </a:p>
        </c:rich>
      </c:tx>
      <c:layout>
        <c:manualLayout>
          <c:xMode val="edge"/>
          <c:yMode val="edge"/>
          <c:x val="0.25903964742517172"/>
          <c:y val="2.642577955882598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3102294364578843"/>
          <c:y val="0.12115664444153543"/>
          <c:w val="0.83141829712623128"/>
          <c:h val="0.72200915474901251"/>
        </c:manualLayout>
      </c:layout>
      <c:scatterChart>
        <c:scatterStyle val="lineMarker"/>
        <c:varyColors val="0"/>
        <c:ser>
          <c:idx val="0"/>
          <c:order val="0"/>
          <c:tx>
            <c:strRef>
              <c:f>'fs-2, SLP Prodige23'!$N$50</c:f>
              <c:strCache>
                <c:ptCount val="1"/>
                <c:pt idx="0">
                  <c:v>% Supervivencia-LEv K-M control</c:v>
                </c:pt>
              </c:strCache>
            </c:strRef>
          </c:tx>
          <c:spPr>
            <a:ln w="19050" cap="rnd">
              <a:solidFill>
                <a:schemeClr val="accent4">
                  <a:lumMod val="75000"/>
                </a:schemeClr>
              </a:solidFill>
              <a:round/>
            </a:ln>
            <a:effectLst/>
          </c:spPr>
          <c:marker>
            <c:symbol val="circle"/>
            <c:size val="5"/>
            <c:spPr>
              <a:solidFill>
                <a:schemeClr val="accent1"/>
              </a:solidFill>
              <a:ln w="9525">
                <a:solidFill>
                  <a:schemeClr val="accent1"/>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Prodige23'!$M$51:$M$61</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'fs-2, SLP Prodige23'!$N$51:$N$61</c:f>
              <c:numCache>
                <c:formatCode>0.0%</c:formatCode>
                <c:ptCount val="11"/>
                <c:pt idx="0">
                  <c:v>1</c:v>
                </c:pt>
                <c:pt idx="1">
                  <c:v>0.88695652173913042</c:v>
                </c:pt>
                <c:pt idx="2">
                  <c:v>0.83400389357560034</c:v>
                </c:pt>
                <c:pt idx="3">
                  <c:v>0.79851436618940463</c:v>
                </c:pt>
                <c:pt idx="4">
                  <c:v>0.75791194078994339</c:v>
                </c:pt>
                <c:pt idx="5">
                  <c:v>0.70798959738461786</c:v>
                </c:pt>
                <c:pt idx="6">
                  <c:v>0.68859262211380645</c:v>
                </c:pt>
                <c:pt idx="7">
                  <c:v>0.67093640103396524</c:v>
                </c:pt>
                <c:pt idx="8">
                  <c:v>0.65619054606618576</c:v>
                </c:pt>
                <c:pt idx="9">
                  <c:v>0.64609530689593675</c:v>
                </c:pt>
                <c:pt idx="10">
                  <c:v>0.63434811949782877</c:v>
                </c:pt>
              </c:numCache>
            </c:numRef>
          </c:yVal>
          <c:smooth val="0"/>
          <c:extLst>
            <c:ext xmlns:c16="http://schemas.microsoft.com/office/drawing/2014/chart" uri="{C3380CC4-5D6E-409C-BE32-E72D297353CC}">
              <c16:uniqueId val="{00000000-B543-4F64-A451-83EB7F57E79E}"/>
            </c:ext>
          </c:extLst>
        </c:ser>
        <c:ser>
          <c:idx val="1"/>
          <c:order val="1"/>
          <c:tx>
            <c:strRef>
              <c:f>'fs-2, SLP Prodige23'!$O$50</c:f>
              <c:strCache>
                <c:ptCount val="1"/>
                <c:pt idx="0">
                  <c:v>% Supervivencia-LEv K-M intervención</c:v>
                </c:pt>
              </c:strCache>
            </c:strRef>
          </c:tx>
          <c:spPr>
            <a:ln w="19050" cap="rnd">
              <a:solidFill>
                <a:schemeClr val="accent4">
                  <a:lumMod val="60000"/>
                  <a:lumOff val="40000"/>
                </a:schemeClr>
              </a:solidFill>
              <a:round/>
            </a:ln>
            <a:effectLst/>
          </c:spPr>
          <c:marker>
            <c:symbol val="circle"/>
            <c:size val="5"/>
            <c:spPr>
              <a:solidFill>
                <a:schemeClr val="accent2"/>
              </a:solidFill>
              <a:ln w="9525">
                <a:solidFill>
                  <a:schemeClr val="accent2"/>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Prodige23'!$M$51:$M$61</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'fs-2, SLP Prodige23'!$O$51:$O$61</c:f>
              <c:numCache>
                <c:formatCode>0.0%</c:formatCode>
                <c:ptCount val="11"/>
                <c:pt idx="0">
                  <c:v>1</c:v>
                </c:pt>
                <c:pt idx="1">
                  <c:v>0.96969696969696972</c:v>
                </c:pt>
                <c:pt idx="2">
                  <c:v>0.94288507191733006</c:v>
                </c:pt>
                <c:pt idx="3">
                  <c:v>0.87553613820894938</c:v>
                </c:pt>
                <c:pt idx="4">
                  <c:v>0.816866190803195</c:v>
                </c:pt>
                <c:pt idx="5">
                  <c:v>0.7704533390530135</c:v>
                </c:pt>
                <c:pt idx="6">
                  <c:v>0.76018062786564</c:v>
                </c:pt>
                <c:pt idx="7">
                  <c:v>0.75414744827940483</c:v>
                </c:pt>
                <c:pt idx="8">
                  <c:v>0.73964461273557014</c:v>
                </c:pt>
                <c:pt idx="9">
                  <c:v>0.73964461273557014</c:v>
                </c:pt>
                <c:pt idx="10">
                  <c:v>0.73964461273557014</c:v>
                </c:pt>
              </c:numCache>
            </c:numRef>
          </c:yVal>
          <c:smooth val="0"/>
          <c:extLst>
            <c:ext xmlns:c16="http://schemas.microsoft.com/office/drawing/2014/chart" uri="{C3380CC4-5D6E-409C-BE32-E72D297353CC}">
              <c16:uniqueId val="{00000001-B543-4F64-A451-83EB7F57E79E}"/>
            </c:ext>
          </c:extLst>
        </c:ser>
        <c:dLbls>
          <c:showLegendKey val="0"/>
          <c:showVal val="0"/>
          <c:showCatName val="0"/>
          <c:showSerName val="0"/>
          <c:showPercent val="0"/>
          <c:showBubbleSize val="0"/>
        </c:dLbls>
        <c:axId val="1459776335"/>
        <c:axId val="981244111"/>
      </c:scatterChart>
      <c:valAx>
        <c:axId val="1459776335"/>
        <c:scaling>
          <c:orientation val="minMax"/>
          <c:max val="6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ysClr val="windowText" lastClr="000000"/>
                    </a:solidFill>
                  </a:rPr>
                  <a:t>tiempo</a:t>
                </a:r>
                <a:r>
                  <a:rPr lang="es-ES" sz="800" baseline="0">
                    <a:solidFill>
                      <a:sysClr val="windowText" lastClr="000000"/>
                    </a:solidFill>
                  </a:rPr>
                  <a:t> (meses)</a:t>
                </a:r>
                <a:endParaRPr lang="es-ES" sz="800">
                  <a:solidFill>
                    <a:sysClr val="windowText" lastClr="000000"/>
                  </a:solidFill>
                </a:endParaRPr>
              </a:p>
            </c:rich>
          </c:tx>
          <c:layout>
            <c:manualLayout>
              <c:xMode val="edge"/>
              <c:yMode val="edge"/>
              <c:x val="0.11895678685379137"/>
              <c:y val="0.8959214738475151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81244111"/>
        <c:crosses val="autoZero"/>
        <c:crossBetween val="midCat"/>
        <c:majorUnit val="6"/>
      </c:valAx>
      <c:valAx>
        <c:axId val="98124411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1" u="none" strike="noStrike" kern="1200" baseline="0">
                    <a:solidFill>
                      <a:schemeClr val="accent4">
                        <a:lumMod val="75000"/>
                      </a:schemeClr>
                    </a:solidFill>
                    <a:latin typeface="+mn-lt"/>
                    <a:ea typeface="+mn-ea"/>
                    <a:cs typeface="+mn-cs"/>
                  </a:defRPr>
                </a:pPr>
                <a:r>
                  <a:rPr lang="es-ES" i="1">
                    <a:solidFill>
                      <a:schemeClr val="accent4">
                        <a:lumMod val="75000"/>
                      </a:schemeClr>
                    </a:solidFill>
                  </a:rPr>
                  <a:t>% </a:t>
                </a:r>
                <a:r>
                  <a:rPr lang="es-ES" i="1" baseline="0">
                    <a:solidFill>
                      <a:schemeClr val="accent4">
                        <a:lumMod val="75000"/>
                      </a:schemeClr>
                    </a:solidFill>
                  </a:rPr>
                  <a:t>Supervivencia libre de evento K-M</a:t>
                </a:r>
                <a:endParaRPr lang="es-ES" i="1">
                  <a:solidFill>
                    <a:schemeClr val="accent4">
                      <a:lumMod val="75000"/>
                    </a:schemeClr>
                  </a:solidFill>
                </a:endParaRPr>
              </a:p>
            </c:rich>
          </c:tx>
          <c:layout>
            <c:manualLayout>
              <c:xMode val="edge"/>
              <c:yMode val="edge"/>
              <c:x val="2.4601735140274129E-2"/>
              <c:y val="0.25554555650106386"/>
            </c:manualLayout>
          </c:layout>
          <c:overlay val="0"/>
          <c:spPr>
            <a:noFill/>
            <a:ln>
              <a:noFill/>
            </a:ln>
            <a:effectLst/>
          </c:spPr>
          <c:txPr>
            <a:bodyPr rot="-5400000" spcFirstLastPara="1" vertOverflow="ellipsis" vert="horz" wrap="square" anchor="ctr" anchorCtr="1"/>
            <a:lstStyle/>
            <a:p>
              <a:pPr>
                <a:defRPr sz="1000" b="0" i="1" u="none" strike="noStrike" kern="1200" baseline="0">
                  <a:solidFill>
                    <a:schemeClr val="accent4">
                      <a:lumMod val="7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459776335"/>
        <c:crosses val="autoZero"/>
        <c:crossBetween val="midCat"/>
      </c:valAx>
      <c:spPr>
        <a:noFill/>
        <a:ln>
          <a:noFill/>
        </a:ln>
        <a:effectLst/>
      </c:spPr>
    </c:plotArea>
    <c:legend>
      <c:legendPos val="b"/>
      <c:layout>
        <c:manualLayout>
          <c:xMode val="edge"/>
          <c:yMode val="edge"/>
          <c:x val="0.25564047859148403"/>
          <c:y val="0.92617532238207312"/>
          <c:w val="0.73376467445328253"/>
          <c:h val="5.6950556699836494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fs-2.b. [SLP, solo Grupo</a:t>
            </a:r>
            <a:r>
              <a:rPr lang="es-ES" sz="1100" b="1" baseline="0">
                <a:solidFill>
                  <a:sysClr val="windowText" lastClr="000000"/>
                </a:solidFill>
              </a:rPr>
              <a:t> Interv A]: </a:t>
            </a:r>
            <a:r>
              <a:rPr lang="es-ES" sz="1100" b="1" i="1" baseline="0">
                <a:solidFill>
                  <a:schemeClr val="accent4">
                    <a:lumMod val="75000"/>
                  </a:schemeClr>
                </a:solidFill>
              </a:rPr>
              <a:t>% Supervivencia-LEv K-M </a:t>
            </a:r>
            <a:r>
              <a:rPr lang="es-ES" sz="1100" b="1" baseline="0">
                <a:solidFill>
                  <a:sysClr val="windowText" lastClr="000000"/>
                </a:solidFill>
              </a:rPr>
              <a:t>vs </a:t>
            </a:r>
            <a:r>
              <a:rPr lang="es-ES" sz="1100" b="1" baseline="0">
                <a:solidFill>
                  <a:srgbClr val="008000"/>
                </a:solidFill>
              </a:rPr>
              <a:t>% Supervivientes-LEv</a:t>
            </a:r>
            <a:endParaRPr lang="es-ES" sz="1100" b="1">
              <a:solidFill>
                <a:srgbClr val="008000"/>
              </a:solidFill>
            </a:endParaRPr>
          </a:p>
        </c:rich>
      </c:tx>
      <c:layout>
        <c:manualLayout>
          <c:xMode val="edge"/>
          <c:yMode val="edge"/>
          <c:x val="0.16968865896098323"/>
          <c:y val="1.591951993246112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0279167867400342"/>
          <c:y val="0.15768033792001449"/>
          <c:w val="0.85839666402160075"/>
          <c:h val="0.68272052060590693"/>
        </c:manualLayout>
      </c:layout>
      <c:scatterChart>
        <c:scatterStyle val="lineMarker"/>
        <c:varyColors val="0"/>
        <c:ser>
          <c:idx val="0"/>
          <c:order val="0"/>
          <c:tx>
            <c:strRef>
              <c:f>'fs-2, SLP Prodige23'!$Z$85</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11"/>
              <c:layout>
                <c:manualLayout>
                  <c:x val="-4.9902039011314507E-2"/>
                  <c:y val="7.12749110405159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CB-4F74-80B7-C6EC22CFC67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Prodige23'!$Y$86:$Y$96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'fs-2, SLP Prodige23'!$Z$86:$Z$96</c:f>
              <c:numCache>
                <c:formatCode>0.00%</c:formatCode>
                <c:ptCount val="11"/>
                <c:pt idx="0">
                  <c:v>1</c:v>
                </c:pt>
                <c:pt idx="1">
                  <c:v>0.93939393939393945</c:v>
                </c:pt>
                <c:pt idx="2">
                  <c:v>0.90909090909090906</c:v>
                </c:pt>
                <c:pt idx="3">
                  <c:v>0.83982683982683981</c:v>
                </c:pt>
                <c:pt idx="4">
                  <c:v>0.76190476190476186</c:v>
                </c:pt>
                <c:pt idx="5">
                  <c:v>0.64935064935064934</c:v>
                </c:pt>
                <c:pt idx="6">
                  <c:v>0.54545454545454541</c:v>
                </c:pt>
                <c:pt idx="7">
                  <c:v>0.45021645021645024</c:v>
                </c:pt>
                <c:pt idx="8">
                  <c:v>0.34632034632034631</c:v>
                </c:pt>
                <c:pt idx="9">
                  <c:v>0.26839826839826841</c:v>
                </c:pt>
                <c:pt idx="10">
                  <c:v>0.22077922077922077</c:v>
                </c:pt>
              </c:numCache>
            </c:numRef>
          </c:yVal>
          <c:smooth val="0"/>
          <c:extLst>
            <c:ext xmlns:c16="http://schemas.microsoft.com/office/drawing/2014/chart" uri="{C3380CC4-5D6E-409C-BE32-E72D297353CC}">
              <c16:uniqueId val="{00000000-DAFA-4702-B696-1E8F7EE320B8}"/>
            </c:ext>
          </c:extLst>
        </c:ser>
        <c:ser>
          <c:idx val="1"/>
          <c:order val="1"/>
          <c:tx>
            <c:strRef>
              <c:f>'fs-2, SLP Prodige23'!$AA$85</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Prodige23'!$Y$86:$Y$96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'fs-2, SLP Prodige23'!$AA$86:$AA$96</c:f>
              <c:numCache>
                <c:formatCode>0.00%</c:formatCode>
                <c:ptCount val="11"/>
                <c:pt idx="0">
                  <c:v>1</c:v>
                </c:pt>
                <c:pt idx="1">
                  <c:v>0.96969696969696972</c:v>
                </c:pt>
                <c:pt idx="2">
                  <c:v>0.94288507191733006</c:v>
                </c:pt>
                <c:pt idx="3">
                  <c:v>0.87553613820894938</c:v>
                </c:pt>
                <c:pt idx="4">
                  <c:v>0.816866190803195</c:v>
                </c:pt>
                <c:pt idx="5">
                  <c:v>0.7704533390530135</c:v>
                </c:pt>
                <c:pt idx="6">
                  <c:v>0.76018062786564</c:v>
                </c:pt>
                <c:pt idx="7">
                  <c:v>0.75414744827940483</c:v>
                </c:pt>
                <c:pt idx="8">
                  <c:v>0.73964461273557014</c:v>
                </c:pt>
                <c:pt idx="9">
                  <c:v>0.73964461273557014</c:v>
                </c:pt>
                <c:pt idx="10">
                  <c:v>0.73964461273557014</c:v>
                </c:pt>
              </c:numCache>
            </c:numRef>
          </c:yVal>
          <c:smooth val="0"/>
          <c:extLst>
            <c:ext xmlns:c16="http://schemas.microsoft.com/office/drawing/2014/chart" uri="{C3380CC4-5D6E-409C-BE32-E72D297353CC}">
              <c16:uniqueId val="{00000001-DAFA-4702-B696-1E8F7EE320B8}"/>
            </c:ext>
          </c:extLst>
        </c:ser>
        <c:dLbls>
          <c:showLegendKey val="0"/>
          <c:showVal val="0"/>
          <c:showCatName val="0"/>
          <c:showSerName val="0"/>
          <c:showPercent val="0"/>
          <c:showBubbleSize val="0"/>
        </c:dLbls>
        <c:axId val="1318088287"/>
        <c:axId val="1535300031"/>
      </c:scatterChart>
      <c:valAx>
        <c:axId val="1318088287"/>
        <c:scaling>
          <c:orientation val="minMax"/>
          <c:max val="6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800">
                    <a:solidFill>
                      <a:sysClr val="windowText" lastClr="000000"/>
                    </a:solidFill>
                  </a:rPr>
                  <a:t>tiempo (meses)</a:t>
                </a:r>
              </a:p>
            </c:rich>
          </c:tx>
          <c:layout>
            <c:manualLayout>
              <c:xMode val="edge"/>
              <c:yMode val="edge"/>
              <c:x val="8.3655867211635246E-2"/>
              <c:y val="0.899851446053273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535300031"/>
        <c:crosses val="autoZero"/>
        <c:crossBetween val="midCat"/>
        <c:majorUnit val="6"/>
      </c:valAx>
      <c:valAx>
        <c:axId val="153530003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a:solidFill>
                      <a:srgbClr val="008000"/>
                    </a:solidFill>
                  </a:rPr>
                  <a:t>% Siupervivientes</a:t>
                </a:r>
                <a:r>
                  <a:rPr lang="es-ES" sz="900"/>
                  <a:t> vs </a:t>
                </a:r>
                <a:r>
                  <a:rPr lang="es-ES" sz="900" i="1">
                    <a:solidFill>
                      <a:schemeClr val="accent4">
                        <a:lumMod val="75000"/>
                      </a:schemeClr>
                    </a:solidFill>
                  </a:rPr>
                  <a:t>% Supervivencia K-M</a:t>
                </a:r>
              </a:p>
            </c:rich>
          </c:tx>
          <c:layout>
            <c:manualLayout>
              <c:xMode val="edge"/>
              <c:yMode val="edge"/>
              <c:x val="5.6828481185810034E-3"/>
              <c:y val="0.2824127933530039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318088287"/>
        <c:crosses val="autoZero"/>
        <c:crossBetween val="midCat"/>
      </c:valAx>
      <c:spPr>
        <a:noFill/>
        <a:ln>
          <a:noFill/>
        </a:ln>
        <a:effectLst/>
      </c:spPr>
    </c:plotArea>
    <c:legend>
      <c:legendPos val="b"/>
      <c:layout>
        <c:manualLayout>
          <c:xMode val="edge"/>
          <c:yMode val="edge"/>
          <c:x val="0.21111980744548065"/>
          <c:y val="0.94559659104817262"/>
          <c:w val="0.78063823605467419"/>
          <c:h val="4.165138609595363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 fs-2.b [SLP, solo Grupo Control</a:t>
            </a:r>
            <a:r>
              <a:rPr lang="es-ES" sz="1100" b="1" baseline="0">
                <a:solidFill>
                  <a:schemeClr val="tx1"/>
                </a:solidFill>
              </a:rPr>
              <a:t> B]: </a:t>
            </a:r>
            <a:r>
              <a:rPr lang="es-ES" sz="1100" b="1" i="1" baseline="0">
                <a:solidFill>
                  <a:schemeClr val="accent4">
                    <a:lumMod val="75000"/>
                  </a:schemeClr>
                </a:solidFill>
              </a:rPr>
              <a:t>% Supervivencia-LEv K-M </a:t>
            </a:r>
            <a:r>
              <a:rPr lang="es-ES" sz="1100" b="1" baseline="0">
                <a:solidFill>
                  <a:schemeClr val="tx1"/>
                </a:solidFill>
              </a:rPr>
              <a:t>vs</a:t>
            </a:r>
            <a:r>
              <a:rPr lang="es-ES" sz="1100" b="1" baseline="0">
                <a:solidFill>
                  <a:srgbClr val="008000"/>
                </a:solidFill>
              </a:rPr>
              <a:t> % Supervivientes-LEv</a:t>
            </a:r>
            <a:endParaRPr lang="es-ES" sz="1100" b="1">
              <a:solidFill>
                <a:srgbClr val="008000"/>
              </a:solidFill>
            </a:endParaRPr>
          </a:p>
        </c:rich>
      </c:tx>
      <c:layout>
        <c:manualLayout>
          <c:xMode val="edge"/>
          <c:yMode val="edge"/>
          <c:x val="0.2175070552511052"/>
          <c:y val="1.472995938940707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1803389155647317"/>
          <c:y val="0.15867966226027072"/>
          <c:w val="0.84325254328137067"/>
          <c:h val="0.69874992588838036"/>
        </c:manualLayout>
      </c:layout>
      <c:scatterChart>
        <c:scatterStyle val="lineMarker"/>
        <c:varyColors val="0"/>
        <c:ser>
          <c:idx val="0"/>
          <c:order val="0"/>
          <c:tx>
            <c:strRef>
              <c:f>'fs-2, SLP Prodige23'!$Z$105</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10"/>
              <c:layout>
                <c:manualLayout>
                  <c:x val="-5.0004346067174764E-2"/>
                  <c:y val="2.54037194151517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2E-4ABB-9ED8-AE99A65EC843}"/>
                </c:ext>
              </c:extLst>
            </c:dLbl>
            <c:dLbl>
              <c:idx val="11"/>
              <c:layout>
                <c:manualLayout>
                  <c:x val="-4.4845929887782111E-2"/>
                  <c:y val="1.80216208298408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2E-4ABB-9ED8-AE99A65EC84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Prodige23'!$Y$106:$Y$116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'fs-2, SLP Prodige23'!$Z$106:$Z$116</c:f>
              <c:numCache>
                <c:formatCode>0.0%</c:formatCode>
                <c:ptCount val="11"/>
                <c:pt idx="0">
                  <c:v>1</c:v>
                </c:pt>
                <c:pt idx="1">
                  <c:v>0.87391304347826082</c:v>
                </c:pt>
                <c:pt idx="2">
                  <c:v>0.81739130434782614</c:v>
                </c:pt>
                <c:pt idx="3">
                  <c:v>0.76956521739130435</c:v>
                </c:pt>
                <c:pt idx="4">
                  <c:v>0.72608695652173916</c:v>
                </c:pt>
                <c:pt idx="5">
                  <c:v>0.63478260869565217</c:v>
                </c:pt>
                <c:pt idx="6">
                  <c:v>0.50869565217391299</c:v>
                </c:pt>
                <c:pt idx="7">
                  <c:v>0.39565217391304347</c:v>
                </c:pt>
                <c:pt idx="8">
                  <c:v>0.28260869565217389</c:v>
                </c:pt>
                <c:pt idx="9">
                  <c:v>0.2391304347826087</c:v>
                </c:pt>
                <c:pt idx="10">
                  <c:v>0.17391304347826086</c:v>
                </c:pt>
              </c:numCache>
            </c:numRef>
          </c:yVal>
          <c:smooth val="0"/>
          <c:extLst>
            <c:ext xmlns:c16="http://schemas.microsoft.com/office/drawing/2014/chart" uri="{C3380CC4-5D6E-409C-BE32-E72D297353CC}">
              <c16:uniqueId val="{00000000-3E8E-429F-81E7-1FF1863C036E}"/>
            </c:ext>
          </c:extLst>
        </c:ser>
        <c:ser>
          <c:idx val="1"/>
          <c:order val="1"/>
          <c:tx>
            <c:strRef>
              <c:f>'fs-2, SLP Prodige23'!$AA$105</c:f>
              <c:strCache>
                <c:ptCount val="1"/>
                <c:pt idx="0">
                  <c:v>% Supervivencia-LEv K-M control</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Prodige23'!$Y$106:$Y$116</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'fs-2, SLP Prodige23'!$AA$106:$AA$116</c:f>
              <c:numCache>
                <c:formatCode>0.0%</c:formatCode>
                <c:ptCount val="11"/>
                <c:pt idx="0">
                  <c:v>1</c:v>
                </c:pt>
                <c:pt idx="1">
                  <c:v>0.88695652173913042</c:v>
                </c:pt>
                <c:pt idx="2">
                  <c:v>0.83400389357560034</c:v>
                </c:pt>
                <c:pt idx="3">
                  <c:v>0.79851436618940463</c:v>
                </c:pt>
                <c:pt idx="4">
                  <c:v>0.75791194078994339</c:v>
                </c:pt>
                <c:pt idx="5">
                  <c:v>0.70798959738461786</c:v>
                </c:pt>
                <c:pt idx="6">
                  <c:v>0.68859262211380645</c:v>
                </c:pt>
                <c:pt idx="7">
                  <c:v>0.67093640103396524</c:v>
                </c:pt>
                <c:pt idx="8">
                  <c:v>0.65619054606618576</c:v>
                </c:pt>
                <c:pt idx="9">
                  <c:v>0.64609530689593675</c:v>
                </c:pt>
                <c:pt idx="10">
                  <c:v>0.63434811949782877</c:v>
                </c:pt>
              </c:numCache>
            </c:numRef>
          </c:yVal>
          <c:smooth val="0"/>
          <c:extLst>
            <c:ext xmlns:c16="http://schemas.microsoft.com/office/drawing/2014/chart" uri="{C3380CC4-5D6E-409C-BE32-E72D297353CC}">
              <c16:uniqueId val="{00000001-3E8E-429F-81E7-1FF1863C036E}"/>
            </c:ext>
          </c:extLst>
        </c:ser>
        <c:dLbls>
          <c:showLegendKey val="0"/>
          <c:showVal val="0"/>
          <c:showCatName val="0"/>
          <c:showSerName val="0"/>
          <c:showPercent val="0"/>
          <c:showBubbleSize val="0"/>
        </c:dLbls>
        <c:axId val="1321181871"/>
        <c:axId val="1204638127"/>
      </c:scatterChart>
      <c:valAx>
        <c:axId val="1321181871"/>
        <c:scaling>
          <c:orientation val="minMax"/>
          <c:max val="6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0.14423630361743184"/>
              <c:y val="0.9217465080490250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204638127"/>
        <c:crosses val="autoZero"/>
        <c:crossBetween val="midCat"/>
        <c:majorUnit val="6"/>
      </c:valAx>
      <c:valAx>
        <c:axId val="120463812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rgbClr val="008000"/>
                    </a:solidFill>
                  </a:rPr>
                  <a:t>%</a:t>
                </a:r>
                <a:r>
                  <a:rPr lang="es-ES" sz="900" baseline="0">
                    <a:solidFill>
                      <a:srgbClr val="008000"/>
                    </a:solidFill>
                  </a:rPr>
                  <a:t> Supervivientes</a:t>
                </a:r>
                <a:r>
                  <a:rPr lang="es-ES" sz="900" baseline="0">
                    <a:solidFill>
                      <a:schemeClr val="tx1"/>
                    </a:solidFill>
                  </a:rPr>
                  <a:t> vs </a:t>
                </a:r>
                <a:r>
                  <a:rPr lang="es-ES" sz="900" i="1" baseline="0">
                    <a:solidFill>
                      <a:schemeClr val="accent4">
                        <a:lumMod val="75000"/>
                      </a:schemeClr>
                    </a:solidFill>
                  </a:rPr>
                  <a:t>% Supervivencia K-M</a:t>
                </a:r>
                <a:endParaRPr lang="es-ES" sz="900" i="1">
                  <a:solidFill>
                    <a:schemeClr val="accent4">
                      <a:lumMod val="75000"/>
                    </a:schemeClr>
                  </a:solidFill>
                </a:endParaRPr>
              </a:p>
            </c:rich>
          </c:tx>
          <c:layout>
            <c:manualLayout>
              <c:xMode val="edge"/>
              <c:yMode val="edge"/>
              <c:x val="1.9898570649043306E-2"/>
              <c:y val="0.2208816899541844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1321181871"/>
        <c:crosses val="autoZero"/>
        <c:crossBetween val="midCat"/>
      </c:valAx>
      <c:spPr>
        <a:noFill/>
        <a:ln>
          <a:noFill/>
        </a:ln>
        <a:effectLst/>
      </c:spPr>
    </c:plotArea>
    <c:legend>
      <c:legendPos val="b"/>
      <c:layout>
        <c:manualLayout>
          <c:xMode val="edge"/>
          <c:yMode val="edge"/>
          <c:x val="0.27384654566113881"/>
          <c:y val="0.9512065370335181"/>
          <c:w val="0.72400276098832128"/>
          <c:h val="4.26859861083420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ysClr val="windowText" lastClr="000000"/>
                </a:solidFill>
              </a:rPr>
              <a:t>Hazard Ratio al final de cada intervalo de tiempo acumulado</a:t>
            </a:r>
            <a:r>
              <a:rPr lang="en-US" sz="1100" baseline="0">
                <a:solidFill>
                  <a:sysClr val="windowText" lastClr="000000"/>
                </a:solidFill>
              </a:rPr>
              <a:t> desde el inicio</a:t>
            </a:r>
            <a:endParaRPr lang="en-US" sz="11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5535559665597909"/>
          <c:y val="0.21694444444444444"/>
          <c:w val="0.80975557705842616"/>
          <c:h val="0.62935987168270646"/>
        </c:manualLayout>
      </c:layout>
      <c:scatterChart>
        <c:scatterStyle val="lineMarker"/>
        <c:varyColors val="0"/>
        <c:ser>
          <c:idx val="0"/>
          <c:order val="0"/>
          <c:tx>
            <c:strRef>
              <c:f>'fs-2, SLP Prodige23'!$Q$50</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Prodige23'!$P$51:$P$61</c:f>
              <c:numCache>
                <c:formatCode>0</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'fs-2, SLP Prodige23'!$Q$51:$Q$61</c:f>
              <c:numCache>
                <c:formatCode>0.00</c:formatCode>
                <c:ptCount val="11"/>
                <c:pt idx="0">
                  <c:v>1</c:v>
                </c:pt>
                <c:pt idx="1">
                  <c:v>0.25651745882755472</c:v>
                </c:pt>
                <c:pt idx="2">
                  <c:v>0.32399616187210956</c:v>
                </c:pt>
                <c:pt idx="3">
                  <c:v>0.59074435709883288</c:v>
                </c:pt>
                <c:pt idx="4">
                  <c:v>0.72975715136433827</c:v>
                </c:pt>
                <c:pt idx="5">
                  <c:v>0.7551596961267657</c:v>
                </c:pt>
                <c:pt idx="6">
                  <c:v>0.73491076379380593</c:v>
                </c:pt>
                <c:pt idx="7">
                  <c:v>0.70704299538163562</c:v>
                </c:pt>
                <c:pt idx="8">
                  <c:v>0.71583800345339199</c:v>
                </c:pt>
                <c:pt idx="9">
                  <c:v>0.69042986182715671</c:v>
                </c:pt>
                <c:pt idx="10">
                  <c:v>0.66259598824877053</c:v>
                </c:pt>
              </c:numCache>
            </c:numRef>
          </c:yVal>
          <c:smooth val="0"/>
          <c:extLst>
            <c:ext xmlns:c16="http://schemas.microsoft.com/office/drawing/2014/chart" uri="{C3380CC4-5D6E-409C-BE32-E72D297353CC}">
              <c16:uniqueId val="{00000000-2090-4E02-9EA2-A7142C76C97B}"/>
            </c:ext>
          </c:extLst>
        </c:ser>
        <c:dLbls>
          <c:showLegendKey val="0"/>
          <c:showVal val="0"/>
          <c:showCatName val="0"/>
          <c:showSerName val="0"/>
          <c:showPercent val="0"/>
          <c:showBubbleSize val="0"/>
        </c:dLbls>
        <c:axId val="971624367"/>
        <c:axId val="997707071"/>
      </c:scatterChart>
      <c:valAx>
        <c:axId val="971624367"/>
        <c:scaling>
          <c:orientation val="minMax"/>
          <c:max val="6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97707071"/>
        <c:crosses val="autoZero"/>
        <c:crossBetween val="midCat"/>
        <c:majorUnit val="6"/>
      </c:valAx>
      <c:valAx>
        <c:axId val="997707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Hazard</a:t>
                </a:r>
                <a:r>
                  <a:rPr lang="es-ES" baseline="0"/>
                  <a:t> Ratio</a:t>
                </a:r>
                <a:endParaRPr lang="es-ES"/>
              </a:p>
            </c:rich>
          </c:tx>
          <c:layout>
            <c:manualLayout>
              <c:xMode val="edge"/>
              <c:yMode val="edge"/>
              <c:x val="4.9860017497812773E-3"/>
              <c:y val="0.397596602508019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7162436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 fs-3.a  [SLm, </a:t>
            </a:r>
            <a:r>
              <a:rPr lang="es-ES" sz="1100" b="1" baseline="0">
                <a:solidFill>
                  <a:schemeClr val="tx1"/>
                </a:solidFill>
              </a:rPr>
              <a:t>Grupo A vs Grupo B]: </a:t>
            </a:r>
            <a:r>
              <a:rPr lang="es-ES" sz="1100" b="1" i="1" baseline="0">
                <a:solidFill>
                  <a:schemeClr val="accent4">
                    <a:lumMod val="75000"/>
                  </a:schemeClr>
                </a:solidFill>
              </a:rPr>
              <a:t>% Superivencia libre de evento K-M</a:t>
            </a:r>
            <a:endParaRPr lang="es-ES" sz="1100" b="1">
              <a:solidFill>
                <a:schemeClr val="tx1"/>
              </a:solidFill>
            </a:endParaRPr>
          </a:p>
        </c:rich>
      </c:tx>
      <c:layout>
        <c:manualLayout>
          <c:xMode val="edge"/>
          <c:yMode val="edge"/>
          <c:x val="0.24607711668283797"/>
          <c:y val="1.994042992823015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0274748045736824"/>
          <c:y val="0.15457601464601026"/>
          <c:w val="0.86686927806721004"/>
          <c:h val="0.68506249833175525"/>
        </c:manualLayout>
      </c:layout>
      <c:scatterChart>
        <c:scatterStyle val="lineMarker"/>
        <c:varyColors val="0"/>
        <c:ser>
          <c:idx val="0"/>
          <c:order val="0"/>
          <c:tx>
            <c:strRef>
              <c:f>'fs-3, SLm Prodige23'!$N$50</c:f>
              <c:strCache>
                <c:ptCount val="1"/>
                <c:pt idx="0">
                  <c:v>% Supervivencia-LEv K-M control</c:v>
                </c:pt>
              </c:strCache>
            </c:strRef>
          </c:tx>
          <c:spPr>
            <a:ln w="19050" cap="rnd">
              <a:solidFill>
                <a:schemeClr val="accent4">
                  <a:lumMod val="75000"/>
                </a:schemeClr>
              </a:solidFill>
              <a:round/>
            </a:ln>
            <a:effectLst/>
          </c:spPr>
          <c:marker>
            <c:symbol val="circle"/>
            <c:size val="5"/>
            <c:spPr>
              <a:solidFill>
                <a:schemeClr val="accent1"/>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SLm Prodige23'!$M$51:$M$61</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'fs-3, SLm Prodige23'!$N$51:$N$61</c:f>
              <c:numCache>
                <c:formatCode>0.0%</c:formatCode>
                <c:ptCount val="11"/>
                <c:pt idx="0">
                  <c:v>1</c:v>
                </c:pt>
                <c:pt idx="1">
                  <c:v>0.89130434782608692</c:v>
                </c:pt>
                <c:pt idx="2">
                  <c:v>0.84718037021093406</c:v>
                </c:pt>
                <c:pt idx="3">
                  <c:v>0.80282537700617318</c:v>
                </c:pt>
                <c:pt idx="4">
                  <c:v>0.77125359251716641</c:v>
                </c:pt>
                <c:pt idx="5">
                  <c:v>0.73949609164881247</c:v>
                </c:pt>
                <c:pt idx="6">
                  <c:v>0.7201628604945951</c:v>
                </c:pt>
                <c:pt idx="7">
                  <c:v>0.7025979126776537</c:v>
                </c:pt>
                <c:pt idx="8">
                  <c:v>0.68796045616353585</c:v>
                </c:pt>
                <c:pt idx="9">
                  <c:v>0.68796045616353585</c:v>
                </c:pt>
                <c:pt idx="10">
                  <c:v>0.66502844095808467</c:v>
                </c:pt>
              </c:numCache>
            </c:numRef>
          </c:yVal>
          <c:smooth val="0"/>
          <c:extLst>
            <c:ext xmlns:c16="http://schemas.microsoft.com/office/drawing/2014/chart" uri="{C3380CC4-5D6E-409C-BE32-E72D297353CC}">
              <c16:uniqueId val="{00000000-ABD3-4471-89E4-E70F19CB5D54}"/>
            </c:ext>
          </c:extLst>
        </c:ser>
        <c:ser>
          <c:idx val="1"/>
          <c:order val="1"/>
          <c:tx>
            <c:strRef>
              <c:f>'fs-3, SLm Prodige23'!$O$50</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'fs-3, SLm Prodige23'!$M$51:$M$61</c:f>
              <c:numCache>
                <c:formatCode>General</c:formatCode>
                <c:ptCount val="11"/>
                <c:pt idx="0">
                  <c:v>0</c:v>
                </c:pt>
                <c:pt idx="1">
                  <c:v>6</c:v>
                </c:pt>
                <c:pt idx="2">
                  <c:v>12</c:v>
                </c:pt>
                <c:pt idx="3">
                  <c:v>18</c:v>
                </c:pt>
                <c:pt idx="4">
                  <c:v>24</c:v>
                </c:pt>
                <c:pt idx="5">
                  <c:v>30</c:v>
                </c:pt>
                <c:pt idx="6">
                  <c:v>36</c:v>
                </c:pt>
                <c:pt idx="7">
                  <c:v>42</c:v>
                </c:pt>
                <c:pt idx="8">
                  <c:v>48</c:v>
                </c:pt>
                <c:pt idx="9">
                  <c:v>54</c:v>
                </c:pt>
                <c:pt idx="10">
                  <c:v>60</c:v>
                </c:pt>
              </c:numCache>
            </c:numRef>
          </c:xVal>
          <c:yVal>
            <c:numRef>
              <c:f>'fs-3, SLm Prodige23'!$O$51:$O$61</c:f>
              <c:numCache>
                <c:formatCode>0.0%</c:formatCode>
                <c:ptCount val="11"/>
                <c:pt idx="0">
                  <c:v>1</c:v>
                </c:pt>
                <c:pt idx="1">
                  <c:v>0.97402597402597402</c:v>
                </c:pt>
                <c:pt idx="2">
                  <c:v>0.9516859287501489</c:v>
                </c:pt>
                <c:pt idx="3">
                  <c:v>0.90230599848481097</c:v>
                </c:pt>
                <c:pt idx="4">
                  <c:v>0.8526791685681463</c:v>
                </c:pt>
                <c:pt idx="5">
                  <c:v>0.8017037834907027</c:v>
                </c:pt>
                <c:pt idx="6">
                  <c:v>0.79142552985620651</c:v>
                </c:pt>
                <c:pt idx="7">
                  <c:v>0.79142552985620651</c:v>
                </c:pt>
                <c:pt idx="8">
                  <c:v>0.78416474517862667</c:v>
                </c:pt>
                <c:pt idx="9">
                  <c:v>0.76592835575586782</c:v>
                </c:pt>
                <c:pt idx="10">
                  <c:v>0.76592835575586782</c:v>
                </c:pt>
              </c:numCache>
            </c:numRef>
          </c:yVal>
          <c:smooth val="0"/>
          <c:extLst>
            <c:ext xmlns:c16="http://schemas.microsoft.com/office/drawing/2014/chart" uri="{C3380CC4-5D6E-409C-BE32-E72D297353CC}">
              <c16:uniqueId val="{00000001-ABD3-4471-89E4-E70F19CB5D54}"/>
            </c:ext>
          </c:extLst>
        </c:ser>
        <c:dLbls>
          <c:showLegendKey val="0"/>
          <c:showVal val="0"/>
          <c:showCatName val="0"/>
          <c:showSerName val="0"/>
          <c:showPercent val="0"/>
          <c:showBubbleSize val="0"/>
        </c:dLbls>
        <c:axId val="1236729711"/>
        <c:axId val="1035918655"/>
      </c:scatterChart>
      <c:valAx>
        <c:axId val="1236729711"/>
        <c:scaling>
          <c:orientation val="minMax"/>
          <c:max val="6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chemeClr val="tx1"/>
                    </a:solidFill>
                  </a:rPr>
                  <a:t>tiempo</a:t>
                </a:r>
                <a:r>
                  <a:rPr lang="es-ES" sz="900" baseline="0">
                    <a:solidFill>
                      <a:schemeClr val="tx1"/>
                    </a:solidFill>
                  </a:rPr>
                  <a:t> (meses)</a:t>
                </a:r>
                <a:endParaRPr lang="es-ES" sz="900">
                  <a:solidFill>
                    <a:schemeClr val="tx1"/>
                  </a:solidFill>
                </a:endParaRPr>
              </a:p>
            </c:rich>
          </c:tx>
          <c:layout>
            <c:manualLayout>
              <c:xMode val="edge"/>
              <c:yMode val="edge"/>
              <c:x val="6.4821710259698628E-2"/>
              <c:y val="0.90366680949077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035918655"/>
        <c:crosses val="autoZero"/>
        <c:crossBetween val="midCat"/>
        <c:majorUnit val="6"/>
      </c:valAx>
      <c:valAx>
        <c:axId val="1035918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i="1">
                    <a:solidFill>
                      <a:schemeClr val="accent4">
                        <a:lumMod val="75000"/>
                      </a:schemeClr>
                    </a:solidFill>
                  </a:rPr>
                  <a:t>% </a:t>
                </a:r>
                <a:r>
                  <a:rPr lang="es-ES" sz="900" i="1" baseline="0">
                    <a:solidFill>
                      <a:schemeClr val="accent4">
                        <a:lumMod val="75000"/>
                      </a:schemeClr>
                    </a:solidFill>
                  </a:rPr>
                  <a:t>Supervivencia libre de evento K-M</a:t>
                </a:r>
                <a:endParaRPr lang="es-ES" sz="900" i="1">
                  <a:solidFill>
                    <a:schemeClr val="accent4">
                      <a:lumMod val="75000"/>
                    </a:schemeClr>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1236729711"/>
        <c:crosses val="autoZero"/>
        <c:crossBetween val="midCat"/>
      </c:valAx>
      <c:spPr>
        <a:noFill/>
        <a:ln>
          <a:noFill/>
        </a:ln>
        <a:effectLst/>
      </c:spPr>
    </c:plotArea>
    <c:legend>
      <c:legendPos val="b"/>
      <c:layout>
        <c:manualLayout>
          <c:xMode val="edge"/>
          <c:yMode val="edge"/>
          <c:x val="0.22060859990476347"/>
          <c:y val="0.93957583416164059"/>
          <c:w val="0.73907864485249009"/>
          <c:h val="4.6317341891072103E-2"/>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3</xdr:col>
      <xdr:colOff>124241</xdr:colOff>
      <xdr:row>62</xdr:row>
      <xdr:rowOff>149087</xdr:rowOff>
    </xdr:from>
    <xdr:to>
      <xdr:col>3</xdr:col>
      <xdr:colOff>441861</xdr:colOff>
      <xdr:row>64</xdr:row>
      <xdr:rowOff>16566</xdr:rowOff>
    </xdr:to>
    <xdr:sp macro="" textlink="">
      <xdr:nvSpPr>
        <xdr:cNvPr id="2" name="Más 8">
          <a:extLst>
            <a:ext uri="{FF2B5EF4-FFF2-40B4-BE49-F238E27FC236}">
              <a16:creationId xmlns:a16="http://schemas.microsoft.com/office/drawing/2014/main" id="{DD869B5D-A2F1-4BEF-BE8B-3123C23E6C99}"/>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62</xdr:row>
      <xdr:rowOff>140804</xdr:rowOff>
    </xdr:from>
    <xdr:to>
      <xdr:col>5</xdr:col>
      <xdr:colOff>482494</xdr:colOff>
      <xdr:row>64</xdr:row>
      <xdr:rowOff>33131</xdr:rowOff>
    </xdr:to>
    <xdr:sp macro="" textlink="">
      <xdr:nvSpPr>
        <xdr:cNvPr id="3" name="Igual que 9">
          <a:extLst>
            <a:ext uri="{FF2B5EF4-FFF2-40B4-BE49-F238E27FC236}">
              <a16:creationId xmlns:a16="http://schemas.microsoft.com/office/drawing/2014/main" id="{18A5A864-49EA-4BAC-8196-935C39A60C48}"/>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607784</xdr:colOff>
      <xdr:row>24</xdr:row>
      <xdr:rowOff>81644</xdr:rowOff>
    </xdr:from>
    <xdr:to>
      <xdr:col>10</xdr:col>
      <xdr:colOff>462641</xdr:colOff>
      <xdr:row>27</xdr:row>
      <xdr:rowOff>54430</xdr:rowOff>
    </xdr:to>
    <xdr:sp macro="" textlink="">
      <xdr:nvSpPr>
        <xdr:cNvPr id="5" name="Forma libre: forma 4">
          <a:extLst>
            <a:ext uri="{FF2B5EF4-FFF2-40B4-BE49-F238E27FC236}">
              <a16:creationId xmlns:a16="http://schemas.microsoft.com/office/drawing/2014/main" id="{6385B59E-7F4E-4935-8697-0D28FFC9DD47}"/>
            </a:ext>
          </a:extLst>
        </xdr:cNvPr>
        <xdr:cNvSpPr/>
      </xdr:nvSpPr>
      <xdr:spPr>
        <a:xfrm>
          <a:off x="5170713" y="6540501"/>
          <a:ext cx="2458357" cy="45357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598713</xdr:colOff>
      <xdr:row>41</xdr:row>
      <xdr:rowOff>99785</xdr:rowOff>
    </xdr:from>
    <xdr:to>
      <xdr:col>10</xdr:col>
      <xdr:colOff>480785</xdr:colOff>
      <xdr:row>44</xdr:row>
      <xdr:rowOff>27214</xdr:rowOff>
    </xdr:to>
    <xdr:sp macro="" textlink="">
      <xdr:nvSpPr>
        <xdr:cNvPr id="6" name="Forma libre: forma 5">
          <a:extLst>
            <a:ext uri="{FF2B5EF4-FFF2-40B4-BE49-F238E27FC236}">
              <a16:creationId xmlns:a16="http://schemas.microsoft.com/office/drawing/2014/main" id="{CC9A2790-60CF-475C-8B37-62A39887B29F}"/>
            </a:ext>
          </a:extLst>
        </xdr:cNvPr>
        <xdr:cNvSpPr/>
      </xdr:nvSpPr>
      <xdr:spPr>
        <a:xfrm>
          <a:off x="5161642" y="10105571"/>
          <a:ext cx="2485572" cy="4082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25</xdr:row>
      <xdr:rowOff>0</xdr:rowOff>
    </xdr:from>
    <xdr:to>
      <xdr:col>10</xdr:col>
      <xdr:colOff>542193</xdr:colOff>
      <xdr:row>26</xdr:row>
      <xdr:rowOff>48846</xdr:rowOff>
    </xdr:to>
    <xdr:cxnSp macro="">
      <xdr:nvCxnSpPr>
        <xdr:cNvPr id="9" name="Conector recto de flecha 8">
          <a:extLst>
            <a:ext uri="{FF2B5EF4-FFF2-40B4-BE49-F238E27FC236}">
              <a16:creationId xmlns:a16="http://schemas.microsoft.com/office/drawing/2014/main" id="{0EF84802-7045-45F8-BA11-108E24743682}"/>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154214</xdr:colOff>
      <xdr:row>115</xdr:row>
      <xdr:rowOff>117929</xdr:rowOff>
    </xdr:from>
    <xdr:to>
      <xdr:col>18</xdr:col>
      <xdr:colOff>390071</xdr:colOff>
      <xdr:row>117</xdr:row>
      <xdr:rowOff>117928</xdr:rowOff>
    </xdr:to>
    <xdr:cxnSp macro="">
      <xdr:nvCxnSpPr>
        <xdr:cNvPr id="10" name="Conector recto de flecha 9">
          <a:extLst>
            <a:ext uri="{FF2B5EF4-FFF2-40B4-BE49-F238E27FC236}">
              <a16:creationId xmlns:a16="http://schemas.microsoft.com/office/drawing/2014/main" id="{4A2EA127-433B-4CE0-8E40-20187DDCBB47}"/>
            </a:ext>
          </a:extLst>
        </xdr:cNvPr>
        <xdr:cNvCxnSpPr/>
      </xdr:nvCxnSpPr>
      <xdr:spPr>
        <a:xfrm flipV="1">
          <a:off x="14759214" y="25799143"/>
          <a:ext cx="235857" cy="3265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517072</xdr:colOff>
      <xdr:row>82</xdr:row>
      <xdr:rowOff>535214</xdr:rowOff>
    </xdr:from>
    <xdr:to>
      <xdr:col>15</xdr:col>
      <xdr:colOff>480787</xdr:colOff>
      <xdr:row>84</xdr:row>
      <xdr:rowOff>63498</xdr:rowOff>
    </xdr:to>
    <xdr:sp macro="" textlink="">
      <xdr:nvSpPr>
        <xdr:cNvPr id="14" name="Forma libre: forma 13">
          <a:extLst>
            <a:ext uri="{FF2B5EF4-FFF2-40B4-BE49-F238E27FC236}">
              <a16:creationId xmlns:a16="http://schemas.microsoft.com/office/drawing/2014/main" id="{F7299DB4-82F3-4727-A800-32A9C51C164A}"/>
            </a:ext>
          </a:extLst>
        </xdr:cNvPr>
        <xdr:cNvSpPr/>
      </xdr:nvSpPr>
      <xdr:spPr>
        <a:xfrm>
          <a:off x="7683501" y="17689285"/>
          <a:ext cx="4871357"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444500</xdr:colOff>
      <xdr:row>102</xdr:row>
      <xdr:rowOff>99787</xdr:rowOff>
    </xdr:from>
    <xdr:to>
      <xdr:col>15</xdr:col>
      <xdr:colOff>408215</xdr:colOff>
      <xdr:row>104</xdr:row>
      <xdr:rowOff>90714</xdr:rowOff>
    </xdr:to>
    <xdr:sp macro="" textlink="">
      <xdr:nvSpPr>
        <xdr:cNvPr id="15" name="Forma libre: forma 14">
          <a:extLst>
            <a:ext uri="{FF2B5EF4-FFF2-40B4-BE49-F238E27FC236}">
              <a16:creationId xmlns:a16="http://schemas.microsoft.com/office/drawing/2014/main" id="{0F95386C-BC26-416E-86A0-4416EA91B4E1}"/>
            </a:ext>
          </a:extLst>
        </xdr:cNvPr>
        <xdr:cNvSpPr/>
      </xdr:nvSpPr>
      <xdr:spPr>
        <a:xfrm>
          <a:off x="7610929" y="22079858"/>
          <a:ext cx="4871357"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326570</xdr:colOff>
      <xdr:row>103</xdr:row>
      <xdr:rowOff>18143</xdr:rowOff>
    </xdr:from>
    <xdr:to>
      <xdr:col>18</xdr:col>
      <xdr:colOff>181428</xdr:colOff>
      <xdr:row>104</xdr:row>
      <xdr:rowOff>99786</xdr:rowOff>
    </xdr:to>
    <xdr:sp macro="" textlink="">
      <xdr:nvSpPr>
        <xdr:cNvPr id="18" name="Forma libre: forma 17">
          <a:extLst>
            <a:ext uri="{FF2B5EF4-FFF2-40B4-BE49-F238E27FC236}">
              <a16:creationId xmlns:a16="http://schemas.microsoft.com/office/drawing/2014/main" id="{67B27222-2454-4F5C-B8DF-B787B2A5FC76}"/>
            </a:ext>
          </a:extLst>
        </xdr:cNvPr>
        <xdr:cNvSpPr/>
      </xdr:nvSpPr>
      <xdr:spPr>
        <a:xfrm>
          <a:off x="10559141" y="22723929"/>
          <a:ext cx="4227287"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42</xdr:row>
      <xdr:rowOff>0</xdr:rowOff>
    </xdr:from>
    <xdr:to>
      <xdr:col>10</xdr:col>
      <xdr:colOff>508001</xdr:colOff>
      <xdr:row>43</xdr:row>
      <xdr:rowOff>43961</xdr:rowOff>
    </xdr:to>
    <xdr:cxnSp macro="">
      <xdr:nvCxnSpPr>
        <xdr:cNvPr id="23" name="Conector recto de flecha 22">
          <a:extLst>
            <a:ext uri="{FF2B5EF4-FFF2-40B4-BE49-F238E27FC236}">
              <a16:creationId xmlns:a16="http://schemas.microsoft.com/office/drawing/2014/main" id="{0C7CF7C4-4F9E-40EF-8ED5-C5A2404732B8}"/>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307783</xdr:colOff>
      <xdr:row>49</xdr:row>
      <xdr:rowOff>92628</xdr:rowOff>
    </xdr:from>
    <xdr:to>
      <xdr:col>31</xdr:col>
      <xdr:colOff>59557</xdr:colOff>
      <xdr:row>67</xdr:row>
      <xdr:rowOff>29185</xdr:rowOff>
    </xdr:to>
    <xdr:graphicFrame macro="">
      <xdr:nvGraphicFramePr>
        <xdr:cNvPr id="25" name="Gráfico 24">
          <a:extLst>
            <a:ext uri="{FF2B5EF4-FFF2-40B4-BE49-F238E27FC236}">
              <a16:creationId xmlns:a16="http://schemas.microsoft.com/office/drawing/2014/main" id="{8AFFF7D9-2AA1-4E2F-9BF2-43C01B189B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108857</xdr:colOff>
      <xdr:row>83</xdr:row>
      <xdr:rowOff>519793</xdr:rowOff>
    </xdr:from>
    <xdr:to>
      <xdr:col>31</xdr:col>
      <xdr:colOff>952501</xdr:colOff>
      <xdr:row>99</xdr:row>
      <xdr:rowOff>0</xdr:rowOff>
    </xdr:to>
    <xdr:graphicFrame macro="">
      <xdr:nvGraphicFramePr>
        <xdr:cNvPr id="26" name="Gráfico 25">
          <a:extLst>
            <a:ext uri="{FF2B5EF4-FFF2-40B4-BE49-F238E27FC236}">
              <a16:creationId xmlns:a16="http://schemas.microsoft.com/office/drawing/2014/main" id="{41181F69-AD88-4396-A816-E160CECF09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104111</xdr:colOff>
      <xdr:row>103</xdr:row>
      <xdr:rowOff>378499</xdr:rowOff>
    </xdr:from>
    <xdr:to>
      <xdr:col>31</xdr:col>
      <xdr:colOff>944457</xdr:colOff>
      <xdr:row>120</xdr:row>
      <xdr:rowOff>140398</xdr:rowOff>
    </xdr:to>
    <xdr:graphicFrame macro="">
      <xdr:nvGraphicFramePr>
        <xdr:cNvPr id="27" name="Gráfico 26">
          <a:extLst>
            <a:ext uri="{FF2B5EF4-FFF2-40B4-BE49-F238E27FC236}">
              <a16:creationId xmlns:a16="http://schemas.microsoft.com/office/drawing/2014/main" id="{A06E43DC-6700-4E7A-A634-DEF8E2E0DC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413163</xdr:colOff>
      <xdr:row>62</xdr:row>
      <xdr:rowOff>2722</xdr:rowOff>
    </xdr:from>
    <xdr:to>
      <xdr:col>21</xdr:col>
      <xdr:colOff>162462</xdr:colOff>
      <xdr:row>78</xdr:row>
      <xdr:rowOff>131702</xdr:rowOff>
    </xdr:to>
    <xdr:graphicFrame macro="">
      <xdr:nvGraphicFramePr>
        <xdr:cNvPr id="28" name="Gráfico 27">
          <a:extLst>
            <a:ext uri="{FF2B5EF4-FFF2-40B4-BE49-F238E27FC236}">
              <a16:creationId xmlns:a16="http://schemas.microsoft.com/office/drawing/2014/main" id="{AAD62F4E-842A-4668-9552-CCAC2638F9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308428</xdr:colOff>
      <xdr:row>83</xdr:row>
      <xdr:rowOff>27216</xdr:rowOff>
    </xdr:from>
    <xdr:to>
      <xdr:col>18</xdr:col>
      <xdr:colOff>462643</xdr:colOff>
      <xdr:row>84</xdr:row>
      <xdr:rowOff>18142</xdr:rowOff>
    </xdr:to>
    <xdr:sp macro="" textlink="">
      <xdr:nvSpPr>
        <xdr:cNvPr id="29" name="Forma libre: forma 28">
          <a:extLst>
            <a:ext uri="{FF2B5EF4-FFF2-40B4-BE49-F238E27FC236}">
              <a16:creationId xmlns:a16="http://schemas.microsoft.com/office/drawing/2014/main" id="{663AA158-9729-493B-B42F-5A2E74A4C9D1}"/>
            </a:ext>
          </a:extLst>
        </xdr:cNvPr>
        <xdr:cNvSpPr/>
      </xdr:nvSpPr>
      <xdr:spPr>
        <a:xfrm>
          <a:off x="10540999" y="18278930"/>
          <a:ext cx="4526644" cy="526141"/>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27</xdr:row>
      <xdr:rowOff>9071</xdr:rowOff>
    </xdr:from>
    <xdr:to>
      <xdr:col>10</xdr:col>
      <xdr:colOff>490764</xdr:colOff>
      <xdr:row>29</xdr:row>
      <xdr:rowOff>66221</xdr:rowOff>
    </xdr:to>
    <xdr:sp macro="" textlink="">
      <xdr:nvSpPr>
        <xdr:cNvPr id="46" name="Forma libre: forma 45">
          <a:extLst>
            <a:ext uri="{FF2B5EF4-FFF2-40B4-BE49-F238E27FC236}">
              <a16:creationId xmlns:a16="http://schemas.microsoft.com/office/drawing/2014/main" id="{6A999584-D769-4CA2-AA13-165A85E91B7E}"/>
            </a:ext>
          </a:extLst>
        </xdr:cNvPr>
        <xdr:cNvSpPr/>
      </xdr:nvSpPr>
      <xdr:spPr>
        <a:xfrm>
          <a:off x="3764643" y="6948714"/>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44</xdr:row>
      <xdr:rowOff>18143</xdr:rowOff>
    </xdr:from>
    <xdr:to>
      <xdr:col>10</xdr:col>
      <xdr:colOff>490764</xdr:colOff>
      <xdr:row>46</xdr:row>
      <xdr:rowOff>75293</xdr:rowOff>
    </xdr:to>
    <xdr:sp macro="" textlink="">
      <xdr:nvSpPr>
        <xdr:cNvPr id="47" name="Forma libre: forma 46">
          <a:extLst>
            <a:ext uri="{FF2B5EF4-FFF2-40B4-BE49-F238E27FC236}">
              <a16:creationId xmlns:a16="http://schemas.microsoft.com/office/drawing/2014/main" id="{CACD6D84-789A-4518-805A-04FCC964F26D}"/>
            </a:ext>
          </a:extLst>
        </xdr:cNvPr>
        <xdr:cNvSpPr/>
      </xdr:nvSpPr>
      <xdr:spPr>
        <a:xfrm>
          <a:off x="3764643" y="10640786"/>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xdr:col>
      <xdr:colOff>18144</xdr:colOff>
      <xdr:row>3</xdr:row>
      <xdr:rowOff>235857</xdr:rowOff>
    </xdr:from>
    <xdr:to>
      <xdr:col>14</xdr:col>
      <xdr:colOff>211036</xdr:colOff>
      <xdr:row>6</xdr:row>
      <xdr:rowOff>257107</xdr:rowOff>
    </xdr:to>
    <xdr:pic>
      <xdr:nvPicPr>
        <xdr:cNvPr id="7" name="Imagen 6">
          <a:extLst>
            <a:ext uri="{FF2B5EF4-FFF2-40B4-BE49-F238E27FC236}">
              <a16:creationId xmlns:a16="http://schemas.microsoft.com/office/drawing/2014/main" id="{555F79BA-034C-4267-BB91-19C684C70E26}"/>
            </a:ext>
          </a:extLst>
        </xdr:cNvPr>
        <xdr:cNvPicPr>
          <a:picLocks noChangeAspect="1"/>
        </xdr:cNvPicPr>
      </xdr:nvPicPr>
      <xdr:blipFill>
        <a:blip xmlns:r="http://schemas.openxmlformats.org/officeDocument/2006/relationships" r:embed="rId5"/>
        <a:stretch>
          <a:fillRect/>
        </a:stretch>
      </xdr:blipFill>
      <xdr:spPr>
        <a:xfrm>
          <a:off x="535215" y="689428"/>
          <a:ext cx="10851821" cy="1518036"/>
        </a:xfrm>
        <a:prstGeom prst="rect">
          <a:avLst/>
        </a:prstGeom>
      </xdr:spPr>
    </xdr:pic>
    <xdr:clientData/>
  </xdr:twoCellAnchor>
  <xdr:twoCellAnchor editAs="oneCell">
    <xdr:from>
      <xdr:col>24</xdr:col>
      <xdr:colOff>371927</xdr:colOff>
      <xdr:row>67</xdr:row>
      <xdr:rowOff>81644</xdr:rowOff>
    </xdr:from>
    <xdr:to>
      <xdr:col>30</xdr:col>
      <xdr:colOff>9070</xdr:colOff>
      <xdr:row>81</xdr:row>
      <xdr:rowOff>16655</xdr:rowOff>
    </xdr:to>
    <xdr:pic>
      <xdr:nvPicPr>
        <xdr:cNvPr id="8" name="Imagen 7">
          <a:extLst>
            <a:ext uri="{FF2B5EF4-FFF2-40B4-BE49-F238E27FC236}">
              <a16:creationId xmlns:a16="http://schemas.microsoft.com/office/drawing/2014/main" id="{9816CB0E-49A3-4CB1-AF5C-3BA47F8E212F}"/>
            </a:ext>
          </a:extLst>
        </xdr:cNvPr>
        <xdr:cNvPicPr>
          <a:picLocks noChangeAspect="1"/>
        </xdr:cNvPicPr>
      </xdr:nvPicPr>
      <xdr:blipFill>
        <a:blip xmlns:r="http://schemas.openxmlformats.org/officeDocument/2006/relationships" r:embed="rId6"/>
        <a:stretch>
          <a:fillRect/>
        </a:stretch>
      </xdr:blipFill>
      <xdr:spPr>
        <a:xfrm>
          <a:off x="19929927" y="15303501"/>
          <a:ext cx="5098143" cy="2239154"/>
        </a:xfrm>
        <a:prstGeom prst="rect">
          <a:avLst/>
        </a:prstGeom>
      </xdr:spPr>
    </xdr:pic>
    <xdr:clientData/>
  </xdr:twoCellAnchor>
  <xdr:twoCellAnchor>
    <xdr:from>
      <xdr:col>18</xdr:col>
      <xdr:colOff>154214</xdr:colOff>
      <xdr:row>95</xdr:row>
      <xdr:rowOff>117929</xdr:rowOff>
    </xdr:from>
    <xdr:to>
      <xdr:col>18</xdr:col>
      <xdr:colOff>390071</xdr:colOff>
      <xdr:row>97</xdr:row>
      <xdr:rowOff>117928</xdr:rowOff>
    </xdr:to>
    <xdr:cxnSp macro="">
      <xdr:nvCxnSpPr>
        <xdr:cNvPr id="30" name="Conector recto de flecha 29">
          <a:extLst>
            <a:ext uri="{FF2B5EF4-FFF2-40B4-BE49-F238E27FC236}">
              <a16:creationId xmlns:a16="http://schemas.microsoft.com/office/drawing/2014/main" id="{2EB64EE3-4522-43B3-8C78-11430B1C8B55}"/>
            </a:ext>
          </a:extLst>
        </xdr:cNvPr>
        <xdr:cNvCxnSpPr/>
      </xdr:nvCxnSpPr>
      <xdr:spPr>
        <a:xfrm flipV="1">
          <a:off x="14759214" y="25862643"/>
          <a:ext cx="235857" cy="3265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124241</xdr:colOff>
      <xdr:row>62</xdr:row>
      <xdr:rowOff>149087</xdr:rowOff>
    </xdr:from>
    <xdr:to>
      <xdr:col>3</xdr:col>
      <xdr:colOff>441861</xdr:colOff>
      <xdr:row>64</xdr:row>
      <xdr:rowOff>16566</xdr:rowOff>
    </xdr:to>
    <xdr:sp macro="" textlink="">
      <xdr:nvSpPr>
        <xdr:cNvPr id="2" name="Más 8">
          <a:extLst>
            <a:ext uri="{FF2B5EF4-FFF2-40B4-BE49-F238E27FC236}">
              <a16:creationId xmlns:a16="http://schemas.microsoft.com/office/drawing/2014/main" id="{E7E517C6-EB31-4E77-820D-BD9A3C9B977F}"/>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62</xdr:row>
      <xdr:rowOff>140804</xdr:rowOff>
    </xdr:from>
    <xdr:to>
      <xdr:col>5</xdr:col>
      <xdr:colOff>482494</xdr:colOff>
      <xdr:row>64</xdr:row>
      <xdr:rowOff>33131</xdr:rowOff>
    </xdr:to>
    <xdr:sp macro="" textlink="">
      <xdr:nvSpPr>
        <xdr:cNvPr id="3" name="Igual que 9">
          <a:extLst>
            <a:ext uri="{FF2B5EF4-FFF2-40B4-BE49-F238E27FC236}">
              <a16:creationId xmlns:a16="http://schemas.microsoft.com/office/drawing/2014/main" id="{66514532-53A6-48FC-9A9D-282115A88AD8}"/>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607785</xdr:colOff>
      <xdr:row>25</xdr:row>
      <xdr:rowOff>0</xdr:rowOff>
    </xdr:from>
    <xdr:to>
      <xdr:col>10</xdr:col>
      <xdr:colOff>517071</xdr:colOff>
      <xdr:row>27</xdr:row>
      <xdr:rowOff>54429</xdr:rowOff>
    </xdr:to>
    <xdr:sp macro="" textlink="">
      <xdr:nvSpPr>
        <xdr:cNvPr id="5" name="Forma libre: forma 4">
          <a:extLst>
            <a:ext uri="{FF2B5EF4-FFF2-40B4-BE49-F238E27FC236}">
              <a16:creationId xmlns:a16="http://schemas.microsoft.com/office/drawing/2014/main" id="{46C8F13A-D3D1-41B4-945A-DAF95AB5FA6F}"/>
            </a:ext>
          </a:extLst>
        </xdr:cNvPr>
        <xdr:cNvSpPr/>
      </xdr:nvSpPr>
      <xdr:spPr>
        <a:xfrm>
          <a:off x="5170714" y="6685643"/>
          <a:ext cx="2512786" cy="471715"/>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598712</xdr:colOff>
      <xdr:row>42</xdr:row>
      <xdr:rowOff>0</xdr:rowOff>
    </xdr:from>
    <xdr:to>
      <xdr:col>10</xdr:col>
      <xdr:colOff>462641</xdr:colOff>
      <xdr:row>44</xdr:row>
      <xdr:rowOff>27214</xdr:rowOff>
    </xdr:to>
    <xdr:sp macro="" textlink="">
      <xdr:nvSpPr>
        <xdr:cNvPr id="6" name="Forma libre: forma 5">
          <a:extLst>
            <a:ext uri="{FF2B5EF4-FFF2-40B4-BE49-F238E27FC236}">
              <a16:creationId xmlns:a16="http://schemas.microsoft.com/office/drawing/2014/main" id="{95E7B039-BF92-46C0-AF7F-498B7F6E3AEC}"/>
            </a:ext>
          </a:extLst>
        </xdr:cNvPr>
        <xdr:cNvSpPr/>
      </xdr:nvSpPr>
      <xdr:spPr>
        <a:xfrm>
          <a:off x="5161641" y="10404929"/>
          <a:ext cx="2467429" cy="435428"/>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25</xdr:row>
      <xdr:rowOff>0</xdr:rowOff>
    </xdr:from>
    <xdr:to>
      <xdr:col>10</xdr:col>
      <xdr:colOff>542193</xdr:colOff>
      <xdr:row>26</xdr:row>
      <xdr:rowOff>48846</xdr:rowOff>
    </xdr:to>
    <xdr:cxnSp macro="">
      <xdr:nvCxnSpPr>
        <xdr:cNvPr id="9" name="Conector recto de flecha 8">
          <a:extLst>
            <a:ext uri="{FF2B5EF4-FFF2-40B4-BE49-F238E27FC236}">
              <a16:creationId xmlns:a16="http://schemas.microsoft.com/office/drawing/2014/main" id="{774503CD-A5BC-4B07-A14D-54A1D58A5977}"/>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508000</xdr:colOff>
      <xdr:row>82</xdr:row>
      <xdr:rowOff>544286</xdr:rowOff>
    </xdr:from>
    <xdr:to>
      <xdr:col>15</xdr:col>
      <xdr:colOff>471715</xdr:colOff>
      <xdr:row>84</xdr:row>
      <xdr:rowOff>72571</xdr:rowOff>
    </xdr:to>
    <xdr:sp macro="" textlink="">
      <xdr:nvSpPr>
        <xdr:cNvPr id="14" name="Forma libre: forma 13">
          <a:extLst>
            <a:ext uri="{FF2B5EF4-FFF2-40B4-BE49-F238E27FC236}">
              <a16:creationId xmlns:a16="http://schemas.microsoft.com/office/drawing/2014/main" id="{5063B043-9EFC-4A5B-9134-64A1B9A080F5}"/>
            </a:ext>
          </a:extLst>
        </xdr:cNvPr>
        <xdr:cNvSpPr/>
      </xdr:nvSpPr>
      <xdr:spPr>
        <a:xfrm>
          <a:off x="7674429" y="18188215"/>
          <a:ext cx="4789715"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462642</xdr:colOff>
      <xdr:row>103</xdr:row>
      <xdr:rowOff>2</xdr:rowOff>
    </xdr:from>
    <xdr:to>
      <xdr:col>15</xdr:col>
      <xdr:colOff>426357</xdr:colOff>
      <xdr:row>104</xdr:row>
      <xdr:rowOff>108858</xdr:rowOff>
    </xdr:to>
    <xdr:sp macro="" textlink="">
      <xdr:nvSpPr>
        <xdr:cNvPr id="15" name="Forma libre: forma 14">
          <a:extLst>
            <a:ext uri="{FF2B5EF4-FFF2-40B4-BE49-F238E27FC236}">
              <a16:creationId xmlns:a16="http://schemas.microsoft.com/office/drawing/2014/main" id="{D24EF9D8-3BB4-4F55-A541-9591DAE80A42}"/>
            </a:ext>
          </a:extLst>
        </xdr:cNvPr>
        <xdr:cNvSpPr/>
      </xdr:nvSpPr>
      <xdr:spPr>
        <a:xfrm>
          <a:off x="7629071" y="22733002"/>
          <a:ext cx="4789715"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9</xdr:col>
      <xdr:colOff>654538</xdr:colOff>
      <xdr:row>42</xdr:row>
      <xdr:rowOff>0</xdr:rowOff>
    </xdr:from>
    <xdr:to>
      <xdr:col>10</xdr:col>
      <xdr:colOff>508001</xdr:colOff>
      <xdr:row>43</xdr:row>
      <xdr:rowOff>43961</xdr:rowOff>
    </xdr:to>
    <xdr:cxnSp macro="">
      <xdr:nvCxnSpPr>
        <xdr:cNvPr id="23" name="Conector recto de flecha 22">
          <a:extLst>
            <a:ext uri="{FF2B5EF4-FFF2-40B4-BE49-F238E27FC236}">
              <a16:creationId xmlns:a16="http://schemas.microsoft.com/office/drawing/2014/main" id="{ADC7D43C-4154-4D21-955A-42C05C8D055A}"/>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95663</xdr:colOff>
      <xdr:row>48</xdr:row>
      <xdr:rowOff>445983</xdr:rowOff>
    </xdr:from>
    <xdr:to>
      <xdr:col>30</xdr:col>
      <xdr:colOff>898071</xdr:colOff>
      <xdr:row>66</xdr:row>
      <xdr:rowOff>108857</xdr:rowOff>
    </xdr:to>
    <xdr:graphicFrame macro="">
      <xdr:nvGraphicFramePr>
        <xdr:cNvPr id="26" name="Gráfico 25">
          <a:extLst>
            <a:ext uri="{FF2B5EF4-FFF2-40B4-BE49-F238E27FC236}">
              <a16:creationId xmlns:a16="http://schemas.microsoft.com/office/drawing/2014/main" id="{BC522EC4-F8C1-4A69-B4DD-DC30E42600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64251</xdr:colOff>
      <xdr:row>83</xdr:row>
      <xdr:rowOff>501020</xdr:rowOff>
    </xdr:from>
    <xdr:to>
      <xdr:col>31</xdr:col>
      <xdr:colOff>898072</xdr:colOff>
      <xdr:row>98</xdr:row>
      <xdr:rowOff>90714</xdr:rowOff>
    </xdr:to>
    <xdr:graphicFrame macro="">
      <xdr:nvGraphicFramePr>
        <xdr:cNvPr id="29" name="Gráfico 28">
          <a:extLst>
            <a:ext uri="{FF2B5EF4-FFF2-40B4-BE49-F238E27FC236}">
              <a16:creationId xmlns:a16="http://schemas.microsoft.com/office/drawing/2014/main" id="{DE32C63D-6C0B-4890-9C3A-1CBAB0498E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137867</xdr:colOff>
      <xdr:row>103</xdr:row>
      <xdr:rowOff>441815</xdr:rowOff>
    </xdr:from>
    <xdr:to>
      <xdr:col>31</xdr:col>
      <xdr:colOff>961573</xdr:colOff>
      <xdr:row>118</xdr:row>
      <xdr:rowOff>136071</xdr:rowOff>
    </xdr:to>
    <xdr:graphicFrame macro="">
      <xdr:nvGraphicFramePr>
        <xdr:cNvPr id="30" name="Gráfico 29">
          <a:extLst>
            <a:ext uri="{FF2B5EF4-FFF2-40B4-BE49-F238E27FC236}">
              <a16:creationId xmlns:a16="http://schemas.microsoft.com/office/drawing/2014/main" id="{61B8CA59-0E14-4756-B6A4-A9B5145C78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208642</xdr:colOff>
      <xdr:row>62</xdr:row>
      <xdr:rowOff>48078</xdr:rowOff>
    </xdr:from>
    <xdr:to>
      <xdr:col>20</xdr:col>
      <xdr:colOff>535213</xdr:colOff>
      <xdr:row>79</xdr:row>
      <xdr:rowOff>15421</xdr:rowOff>
    </xdr:to>
    <xdr:graphicFrame macro="">
      <xdr:nvGraphicFramePr>
        <xdr:cNvPr id="7" name="Gráfico 6">
          <a:extLst>
            <a:ext uri="{FF2B5EF4-FFF2-40B4-BE49-F238E27FC236}">
              <a16:creationId xmlns:a16="http://schemas.microsoft.com/office/drawing/2014/main" id="{EEDB5FF2-FDD7-4A66-88D0-15FDB19876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616857</xdr:colOff>
      <xdr:row>27</xdr:row>
      <xdr:rowOff>0</xdr:rowOff>
    </xdr:from>
    <xdr:to>
      <xdr:col>10</xdr:col>
      <xdr:colOff>490764</xdr:colOff>
      <xdr:row>29</xdr:row>
      <xdr:rowOff>57150</xdr:rowOff>
    </xdr:to>
    <xdr:sp macro="" textlink="">
      <xdr:nvSpPr>
        <xdr:cNvPr id="51" name="Forma libre: forma 50">
          <a:extLst>
            <a:ext uri="{FF2B5EF4-FFF2-40B4-BE49-F238E27FC236}">
              <a16:creationId xmlns:a16="http://schemas.microsoft.com/office/drawing/2014/main" id="{90D4000B-FE18-4FA5-B4C6-5B568A3316C6}"/>
            </a:ext>
          </a:extLst>
        </xdr:cNvPr>
        <xdr:cNvSpPr/>
      </xdr:nvSpPr>
      <xdr:spPr>
        <a:xfrm>
          <a:off x="3764643" y="7102929"/>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589642</xdr:colOff>
      <xdr:row>44</xdr:row>
      <xdr:rowOff>9072</xdr:rowOff>
    </xdr:from>
    <xdr:to>
      <xdr:col>10</xdr:col>
      <xdr:colOff>463549</xdr:colOff>
      <xdr:row>46</xdr:row>
      <xdr:rowOff>66222</xdr:rowOff>
    </xdr:to>
    <xdr:sp macro="" textlink="">
      <xdr:nvSpPr>
        <xdr:cNvPr id="52" name="Forma libre: forma 51">
          <a:extLst>
            <a:ext uri="{FF2B5EF4-FFF2-40B4-BE49-F238E27FC236}">
              <a16:creationId xmlns:a16="http://schemas.microsoft.com/office/drawing/2014/main" id="{ED06D283-BF96-461B-A2D7-E6C5E7C24C80}"/>
            </a:ext>
          </a:extLst>
        </xdr:cNvPr>
        <xdr:cNvSpPr/>
      </xdr:nvSpPr>
      <xdr:spPr>
        <a:xfrm>
          <a:off x="3737428" y="10958286"/>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25</xdr:row>
      <xdr:rowOff>0</xdr:rowOff>
    </xdr:from>
    <xdr:to>
      <xdr:col>10</xdr:col>
      <xdr:colOff>508001</xdr:colOff>
      <xdr:row>26</xdr:row>
      <xdr:rowOff>43961</xdr:rowOff>
    </xdr:to>
    <xdr:cxnSp macro="">
      <xdr:nvCxnSpPr>
        <xdr:cNvPr id="25" name="Conector recto de flecha 24">
          <a:extLst>
            <a:ext uri="{FF2B5EF4-FFF2-40B4-BE49-F238E27FC236}">
              <a16:creationId xmlns:a16="http://schemas.microsoft.com/office/drawing/2014/main" id="{899B1712-D6A2-47A6-9FD3-161E664353A6}"/>
            </a:ext>
          </a:extLst>
        </xdr:cNvPr>
        <xdr:cNvCxnSpPr/>
      </xdr:nvCxnSpPr>
      <xdr:spPr>
        <a:xfrm flipH="1">
          <a:off x="7049895" y="10631714"/>
          <a:ext cx="624535" cy="17096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408215</xdr:colOff>
      <xdr:row>3</xdr:row>
      <xdr:rowOff>208643</xdr:rowOff>
    </xdr:from>
    <xdr:to>
      <xdr:col>13</xdr:col>
      <xdr:colOff>597146</xdr:colOff>
      <xdr:row>6</xdr:row>
      <xdr:rowOff>223796</xdr:rowOff>
    </xdr:to>
    <xdr:pic>
      <xdr:nvPicPr>
        <xdr:cNvPr id="4" name="Imagen 3">
          <a:extLst>
            <a:ext uri="{FF2B5EF4-FFF2-40B4-BE49-F238E27FC236}">
              <a16:creationId xmlns:a16="http://schemas.microsoft.com/office/drawing/2014/main" id="{444B22A3-79EE-4AFA-ABD2-59B201101C66}"/>
            </a:ext>
          </a:extLst>
        </xdr:cNvPr>
        <xdr:cNvPicPr>
          <a:picLocks noChangeAspect="1"/>
        </xdr:cNvPicPr>
      </xdr:nvPicPr>
      <xdr:blipFill>
        <a:blip xmlns:r="http://schemas.openxmlformats.org/officeDocument/2006/relationships" r:embed="rId5"/>
        <a:stretch>
          <a:fillRect/>
        </a:stretch>
      </xdr:blipFill>
      <xdr:spPr>
        <a:xfrm>
          <a:off x="408215" y="662214"/>
          <a:ext cx="10358002" cy="1511939"/>
        </a:xfrm>
        <a:prstGeom prst="rect">
          <a:avLst/>
        </a:prstGeom>
      </xdr:spPr>
    </xdr:pic>
    <xdr:clientData/>
  </xdr:twoCellAnchor>
  <xdr:twoCellAnchor editAs="oneCell">
    <xdr:from>
      <xdr:col>24</xdr:col>
      <xdr:colOff>127000</xdr:colOff>
      <xdr:row>67</xdr:row>
      <xdr:rowOff>27214</xdr:rowOff>
    </xdr:from>
    <xdr:to>
      <xdr:col>29</xdr:col>
      <xdr:colOff>616856</xdr:colOff>
      <xdr:row>80</xdr:row>
      <xdr:rowOff>111507</xdr:rowOff>
    </xdr:to>
    <xdr:pic>
      <xdr:nvPicPr>
        <xdr:cNvPr id="8" name="Imagen 7">
          <a:extLst>
            <a:ext uri="{FF2B5EF4-FFF2-40B4-BE49-F238E27FC236}">
              <a16:creationId xmlns:a16="http://schemas.microsoft.com/office/drawing/2014/main" id="{E1FA48A6-3B70-445C-AC37-C681F58FC01F}"/>
            </a:ext>
          </a:extLst>
        </xdr:cNvPr>
        <xdr:cNvPicPr>
          <a:picLocks noChangeAspect="1"/>
        </xdr:cNvPicPr>
      </xdr:nvPicPr>
      <xdr:blipFill>
        <a:blip xmlns:r="http://schemas.openxmlformats.org/officeDocument/2006/relationships" r:embed="rId6"/>
        <a:stretch>
          <a:fillRect/>
        </a:stretch>
      </xdr:blipFill>
      <xdr:spPr>
        <a:xfrm>
          <a:off x="20038786" y="15249071"/>
          <a:ext cx="4925785" cy="2207007"/>
        </a:xfrm>
        <a:prstGeom prst="rect">
          <a:avLst/>
        </a:prstGeom>
      </xdr:spPr>
    </xdr:pic>
    <xdr:clientData/>
  </xdr:twoCellAnchor>
  <xdr:twoCellAnchor>
    <xdr:from>
      <xdr:col>13</xdr:col>
      <xdr:colOff>308428</xdr:colOff>
      <xdr:row>83</xdr:row>
      <xdr:rowOff>27216</xdr:rowOff>
    </xdr:from>
    <xdr:to>
      <xdr:col>18</xdr:col>
      <xdr:colOff>462643</xdr:colOff>
      <xdr:row>84</xdr:row>
      <xdr:rowOff>18142</xdr:rowOff>
    </xdr:to>
    <xdr:sp macro="" textlink="">
      <xdr:nvSpPr>
        <xdr:cNvPr id="27" name="Forma libre: forma 26">
          <a:extLst>
            <a:ext uri="{FF2B5EF4-FFF2-40B4-BE49-F238E27FC236}">
              <a16:creationId xmlns:a16="http://schemas.microsoft.com/office/drawing/2014/main" id="{0CD9A643-85A0-45C4-84AD-9B0CB2690D2D}"/>
            </a:ext>
          </a:extLst>
        </xdr:cNvPr>
        <xdr:cNvSpPr/>
      </xdr:nvSpPr>
      <xdr:spPr>
        <a:xfrm>
          <a:off x="10544628" y="18353316"/>
          <a:ext cx="4535715" cy="524326"/>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308428</xdr:colOff>
      <xdr:row>83</xdr:row>
      <xdr:rowOff>27216</xdr:rowOff>
    </xdr:from>
    <xdr:to>
      <xdr:col>18</xdr:col>
      <xdr:colOff>462643</xdr:colOff>
      <xdr:row>84</xdr:row>
      <xdr:rowOff>18142</xdr:rowOff>
    </xdr:to>
    <xdr:sp macro="" textlink="">
      <xdr:nvSpPr>
        <xdr:cNvPr id="28" name="Forma libre: forma 27">
          <a:extLst>
            <a:ext uri="{FF2B5EF4-FFF2-40B4-BE49-F238E27FC236}">
              <a16:creationId xmlns:a16="http://schemas.microsoft.com/office/drawing/2014/main" id="{93C04350-F0EE-4269-B487-934EBF21BE16}"/>
            </a:ext>
          </a:extLst>
        </xdr:cNvPr>
        <xdr:cNvSpPr/>
      </xdr:nvSpPr>
      <xdr:spPr>
        <a:xfrm>
          <a:off x="10544628" y="18353316"/>
          <a:ext cx="4535715" cy="524326"/>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308428</xdr:colOff>
      <xdr:row>103</xdr:row>
      <xdr:rowOff>27216</xdr:rowOff>
    </xdr:from>
    <xdr:to>
      <xdr:col>18</xdr:col>
      <xdr:colOff>462643</xdr:colOff>
      <xdr:row>104</xdr:row>
      <xdr:rowOff>18142</xdr:rowOff>
    </xdr:to>
    <xdr:sp macro="" textlink="">
      <xdr:nvSpPr>
        <xdr:cNvPr id="33" name="Forma libre: forma 32">
          <a:extLst>
            <a:ext uri="{FF2B5EF4-FFF2-40B4-BE49-F238E27FC236}">
              <a16:creationId xmlns:a16="http://schemas.microsoft.com/office/drawing/2014/main" id="{9920459B-0DAD-4C5A-89AE-FAEE0CE9F2F3}"/>
            </a:ext>
          </a:extLst>
        </xdr:cNvPr>
        <xdr:cNvSpPr/>
      </xdr:nvSpPr>
      <xdr:spPr>
        <a:xfrm>
          <a:off x="10477499" y="18278930"/>
          <a:ext cx="4590144" cy="526141"/>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154214</xdr:colOff>
      <xdr:row>115</xdr:row>
      <xdr:rowOff>117929</xdr:rowOff>
    </xdr:from>
    <xdr:to>
      <xdr:col>18</xdr:col>
      <xdr:colOff>390071</xdr:colOff>
      <xdr:row>117</xdr:row>
      <xdr:rowOff>117928</xdr:rowOff>
    </xdr:to>
    <xdr:cxnSp macro="">
      <xdr:nvCxnSpPr>
        <xdr:cNvPr id="35" name="Conector recto de flecha 34">
          <a:extLst>
            <a:ext uri="{FF2B5EF4-FFF2-40B4-BE49-F238E27FC236}">
              <a16:creationId xmlns:a16="http://schemas.microsoft.com/office/drawing/2014/main" id="{9FF5C6CD-5DE9-468A-A90C-2690F4851B1E}"/>
            </a:ext>
          </a:extLst>
        </xdr:cNvPr>
        <xdr:cNvCxnSpPr/>
      </xdr:nvCxnSpPr>
      <xdr:spPr>
        <a:xfrm flipV="1">
          <a:off x="14771914" y="21657129"/>
          <a:ext cx="235857" cy="3301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154214</xdr:colOff>
      <xdr:row>95</xdr:row>
      <xdr:rowOff>117929</xdr:rowOff>
    </xdr:from>
    <xdr:to>
      <xdr:col>18</xdr:col>
      <xdr:colOff>390071</xdr:colOff>
      <xdr:row>97</xdr:row>
      <xdr:rowOff>117928</xdr:rowOff>
    </xdr:to>
    <xdr:cxnSp macro="">
      <xdr:nvCxnSpPr>
        <xdr:cNvPr id="36" name="Conector recto de flecha 35">
          <a:extLst>
            <a:ext uri="{FF2B5EF4-FFF2-40B4-BE49-F238E27FC236}">
              <a16:creationId xmlns:a16="http://schemas.microsoft.com/office/drawing/2014/main" id="{EDBACBDA-15F6-45BE-8206-71F23C17852B}"/>
            </a:ext>
          </a:extLst>
        </xdr:cNvPr>
        <xdr:cNvCxnSpPr/>
      </xdr:nvCxnSpPr>
      <xdr:spPr>
        <a:xfrm flipV="1">
          <a:off x="14771914" y="21657129"/>
          <a:ext cx="235857" cy="3301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688730</xdr:colOff>
      <xdr:row>42</xdr:row>
      <xdr:rowOff>0</xdr:rowOff>
    </xdr:from>
    <xdr:to>
      <xdr:col>10</xdr:col>
      <xdr:colOff>542193</xdr:colOff>
      <xdr:row>43</xdr:row>
      <xdr:rowOff>48846</xdr:rowOff>
    </xdr:to>
    <xdr:cxnSp macro="">
      <xdr:nvCxnSpPr>
        <xdr:cNvPr id="37" name="Conector recto de flecha 36">
          <a:extLst>
            <a:ext uri="{FF2B5EF4-FFF2-40B4-BE49-F238E27FC236}">
              <a16:creationId xmlns:a16="http://schemas.microsoft.com/office/drawing/2014/main" id="{E21D0FBD-4C4A-4D72-9397-BECBEFAE2F62}"/>
            </a:ext>
          </a:extLst>
        </xdr:cNvPr>
        <xdr:cNvCxnSpPr/>
      </xdr:nvCxnSpPr>
      <xdr:spPr>
        <a:xfrm flipH="1">
          <a:off x="7084087" y="6622143"/>
          <a:ext cx="624535" cy="175846"/>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654538</xdr:colOff>
      <xdr:row>42</xdr:row>
      <xdr:rowOff>0</xdr:rowOff>
    </xdr:from>
    <xdr:to>
      <xdr:col>10</xdr:col>
      <xdr:colOff>508001</xdr:colOff>
      <xdr:row>43</xdr:row>
      <xdr:rowOff>43961</xdr:rowOff>
    </xdr:to>
    <xdr:cxnSp macro="">
      <xdr:nvCxnSpPr>
        <xdr:cNvPr id="38" name="Conector recto de flecha 37">
          <a:extLst>
            <a:ext uri="{FF2B5EF4-FFF2-40B4-BE49-F238E27FC236}">
              <a16:creationId xmlns:a16="http://schemas.microsoft.com/office/drawing/2014/main" id="{DB4E5F41-56F6-439E-A0A2-4E5B22FD8B08}"/>
            </a:ext>
          </a:extLst>
        </xdr:cNvPr>
        <xdr:cNvCxnSpPr/>
      </xdr:nvCxnSpPr>
      <xdr:spPr>
        <a:xfrm flipH="1">
          <a:off x="7049895" y="6622143"/>
          <a:ext cx="624535" cy="17096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124241</xdr:colOff>
      <xdr:row>62</xdr:row>
      <xdr:rowOff>149087</xdr:rowOff>
    </xdr:from>
    <xdr:to>
      <xdr:col>3</xdr:col>
      <xdr:colOff>441861</xdr:colOff>
      <xdr:row>64</xdr:row>
      <xdr:rowOff>16566</xdr:rowOff>
    </xdr:to>
    <xdr:sp macro="" textlink="">
      <xdr:nvSpPr>
        <xdr:cNvPr id="2" name="Más 8">
          <a:extLst>
            <a:ext uri="{FF2B5EF4-FFF2-40B4-BE49-F238E27FC236}">
              <a16:creationId xmlns:a16="http://schemas.microsoft.com/office/drawing/2014/main" id="{8298EA33-91B7-4EB1-83B3-C0C4E0DA218B}"/>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62</xdr:row>
      <xdr:rowOff>140804</xdr:rowOff>
    </xdr:from>
    <xdr:to>
      <xdr:col>5</xdr:col>
      <xdr:colOff>482494</xdr:colOff>
      <xdr:row>64</xdr:row>
      <xdr:rowOff>33131</xdr:rowOff>
    </xdr:to>
    <xdr:sp macro="" textlink="">
      <xdr:nvSpPr>
        <xdr:cNvPr id="3" name="Igual que 9">
          <a:extLst>
            <a:ext uri="{FF2B5EF4-FFF2-40B4-BE49-F238E27FC236}">
              <a16:creationId xmlns:a16="http://schemas.microsoft.com/office/drawing/2014/main" id="{F516545A-9038-4D5F-A3DC-678C5C93D477}"/>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634998</xdr:colOff>
      <xdr:row>25</xdr:row>
      <xdr:rowOff>0</xdr:rowOff>
    </xdr:from>
    <xdr:to>
      <xdr:col>10</xdr:col>
      <xdr:colOff>444499</xdr:colOff>
      <xdr:row>27</xdr:row>
      <xdr:rowOff>54430</xdr:rowOff>
    </xdr:to>
    <xdr:sp macro="" textlink="">
      <xdr:nvSpPr>
        <xdr:cNvPr id="5" name="Forma libre: forma 4">
          <a:extLst>
            <a:ext uri="{FF2B5EF4-FFF2-40B4-BE49-F238E27FC236}">
              <a16:creationId xmlns:a16="http://schemas.microsoft.com/office/drawing/2014/main" id="{F3F4AA1C-061D-46A5-A9C6-C16F6DF5E224}"/>
            </a:ext>
          </a:extLst>
        </xdr:cNvPr>
        <xdr:cNvSpPr/>
      </xdr:nvSpPr>
      <xdr:spPr>
        <a:xfrm>
          <a:off x="5197927" y="6848930"/>
          <a:ext cx="2413001" cy="4717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598713</xdr:colOff>
      <xdr:row>42</xdr:row>
      <xdr:rowOff>0</xdr:rowOff>
    </xdr:from>
    <xdr:to>
      <xdr:col>10</xdr:col>
      <xdr:colOff>112059</xdr:colOff>
      <xdr:row>44</xdr:row>
      <xdr:rowOff>27214</xdr:rowOff>
    </xdr:to>
    <xdr:sp macro="" textlink="">
      <xdr:nvSpPr>
        <xdr:cNvPr id="6" name="Forma libre: forma 5">
          <a:extLst>
            <a:ext uri="{FF2B5EF4-FFF2-40B4-BE49-F238E27FC236}">
              <a16:creationId xmlns:a16="http://schemas.microsoft.com/office/drawing/2014/main" id="{E1B3DAC7-9E46-4A1E-BB7F-73BC611CDAC8}"/>
            </a:ext>
          </a:extLst>
        </xdr:cNvPr>
        <xdr:cNvSpPr/>
      </xdr:nvSpPr>
      <xdr:spPr>
        <a:xfrm>
          <a:off x="5161642" y="10958286"/>
          <a:ext cx="2116846" cy="3447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25</xdr:row>
      <xdr:rowOff>0</xdr:rowOff>
    </xdr:from>
    <xdr:to>
      <xdr:col>10</xdr:col>
      <xdr:colOff>542193</xdr:colOff>
      <xdr:row>26</xdr:row>
      <xdr:rowOff>48846</xdr:rowOff>
    </xdr:to>
    <xdr:cxnSp macro="">
      <xdr:nvCxnSpPr>
        <xdr:cNvPr id="9" name="Conector recto de flecha 8">
          <a:extLst>
            <a:ext uri="{FF2B5EF4-FFF2-40B4-BE49-F238E27FC236}">
              <a16:creationId xmlns:a16="http://schemas.microsoft.com/office/drawing/2014/main" id="{C8469D29-BB8F-44F0-9D2C-904E2CCB327E}"/>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571501</xdr:colOff>
      <xdr:row>82</xdr:row>
      <xdr:rowOff>480786</xdr:rowOff>
    </xdr:from>
    <xdr:to>
      <xdr:col>15</xdr:col>
      <xdr:colOff>535216</xdr:colOff>
      <xdr:row>84</xdr:row>
      <xdr:rowOff>9071</xdr:rowOff>
    </xdr:to>
    <xdr:sp macro="" textlink="">
      <xdr:nvSpPr>
        <xdr:cNvPr id="14" name="Forma libre: forma 13">
          <a:extLst>
            <a:ext uri="{FF2B5EF4-FFF2-40B4-BE49-F238E27FC236}">
              <a16:creationId xmlns:a16="http://schemas.microsoft.com/office/drawing/2014/main" id="{9A86258A-656D-4A2A-800E-2AB381486D2F}"/>
            </a:ext>
          </a:extLst>
        </xdr:cNvPr>
        <xdr:cNvSpPr/>
      </xdr:nvSpPr>
      <xdr:spPr>
        <a:xfrm>
          <a:off x="7737930" y="18614572"/>
          <a:ext cx="4835072"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426357</xdr:colOff>
      <xdr:row>102</xdr:row>
      <xdr:rowOff>9073</xdr:rowOff>
    </xdr:from>
    <xdr:to>
      <xdr:col>15</xdr:col>
      <xdr:colOff>390072</xdr:colOff>
      <xdr:row>104</xdr:row>
      <xdr:rowOff>0</xdr:rowOff>
    </xdr:to>
    <xdr:sp macro="" textlink="">
      <xdr:nvSpPr>
        <xdr:cNvPr id="15" name="Forma libre: forma 14">
          <a:extLst>
            <a:ext uri="{FF2B5EF4-FFF2-40B4-BE49-F238E27FC236}">
              <a16:creationId xmlns:a16="http://schemas.microsoft.com/office/drawing/2014/main" id="{F1CC0E1E-D295-48E9-B88C-3A6E579C1C20}"/>
            </a:ext>
          </a:extLst>
        </xdr:cNvPr>
        <xdr:cNvSpPr/>
      </xdr:nvSpPr>
      <xdr:spPr>
        <a:xfrm>
          <a:off x="7592786" y="23195644"/>
          <a:ext cx="4835072"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9</xdr:col>
      <xdr:colOff>654538</xdr:colOff>
      <xdr:row>42</xdr:row>
      <xdr:rowOff>0</xdr:rowOff>
    </xdr:from>
    <xdr:to>
      <xdr:col>10</xdr:col>
      <xdr:colOff>508001</xdr:colOff>
      <xdr:row>43</xdr:row>
      <xdr:rowOff>43961</xdr:rowOff>
    </xdr:to>
    <xdr:cxnSp macro="">
      <xdr:nvCxnSpPr>
        <xdr:cNvPr id="23" name="Conector recto de flecha 22">
          <a:extLst>
            <a:ext uri="{FF2B5EF4-FFF2-40B4-BE49-F238E27FC236}">
              <a16:creationId xmlns:a16="http://schemas.microsoft.com/office/drawing/2014/main" id="{25979650-3A65-47BF-9D0A-32BCCB38A3BC}"/>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310904</xdr:colOff>
      <xdr:row>49</xdr:row>
      <xdr:rowOff>27047</xdr:rowOff>
    </xdr:from>
    <xdr:to>
      <xdr:col>30</xdr:col>
      <xdr:colOff>870858</xdr:colOff>
      <xdr:row>62</xdr:row>
      <xdr:rowOff>7420</xdr:rowOff>
    </xdr:to>
    <xdr:graphicFrame macro="">
      <xdr:nvGraphicFramePr>
        <xdr:cNvPr id="25" name="Gráfico 24">
          <a:extLst>
            <a:ext uri="{FF2B5EF4-FFF2-40B4-BE49-F238E27FC236}">
              <a16:creationId xmlns:a16="http://schemas.microsoft.com/office/drawing/2014/main" id="{43969260-DC76-4495-A57D-A2335C36FB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132692</xdr:colOff>
      <xdr:row>83</xdr:row>
      <xdr:rowOff>307770</xdr:rowOff>
    </xdr:from>
    <xdr:to>
      <xdr:col>31</xdr:col>
      <xdr:colOff>950936</xdr:colOff>
      <xdr:row>95</xdr:row>
      <xdr:rowOff>46044</xdr:rowOff>
    </xdr:to>
    <xdr:graphicFrame macro="">
      <xdr:nvGraphicFramePr>
        <xdr:cNvPr id="28" name="Gráfico 27">
          <a:extLst>
            <a:ext uri="{FF2B5EF4-FFF2-40B4-BE49-F238E27FC236}">
              <a16:creationId xmlns:a16="http://schemas.microsoft.com/office/drawing/2014/main" id="{7349B1D9-7B65-4A42-935D-313975CF8B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9071</xdr:colOff>
      <xdr:row>62</xdr:row>
      <xdr:rowOff>39007</xdr:rowOff>
    </xdr:from>
    <xdr:to>
      <xdr:col>20</xdr:col>
      <xdr:colOff>444500</xdr:colOff>
      <xdr:row>79</xdr:row>
      <xdr:rowOff>6350</xdr:rowOff>
    </xdr:to>
    <xdr:graphicFrame macro="">
      <xdr:nvGraphicFramePr>
        <xdr:cNvPr id="7" name="Gráfico 6">
          <a:extLst>
            <a:ext uri="{FF2B5EF4-FFF2-40B4-BE49-F238E27FC236}">
              <a16:creationId xmlns:a16="http://schemas.microsoft.com/office/drawing/2014/main" id="{0BC71359-0C8A-467F-BE1C-200D8F7941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145144</xdr:colOff>
      <xdr:row>103</xdr:row>
      <xdr:rowOff>410934</xdr:rowOff>
    </xdr:from>
    <xdr:to>
      <xdr:col>31</xdr:col>
      <xdr:colOff>943430</xdr:colOff>
      <xdr:row>116</xdr:row>
      <xdr:rowOff>117927</xdr:rowOff>
    </xdr:to>
    <xdr:graphicFrame macro="">
      <xdr:nvGraphicFramePr>
        <xdr:cNvPr id="12" name="Gráfico 11">
          <a:extLst>
            <a:ext uri="{FF2B5EF4-FFF2-40B4-BE49-F238E27FC236}">
              <a16:creationId xmlns:a16="http://schemas.microsoft.com/office/drawing/2014/main" id="{A478DACB-138F-47A9-9E10-4691CC85CD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616857</xdr:colOff>
      <xdr:row>27</xdr:row>
      <xdr:rowOff>9071</xdr:rowOff>
    </xdr:from>
    <xdr:to>
      <xdr:col>10</xdr:col>
      <xdr:colOff>490764</xdr:colOff>
      <xdr:row>29</xdr:row>
      <xdr:rowOff>66221</xdr:rowOff>
    </xdr:to>
    <xdr:sp macro="" textlink="">
      <xdr:nvSpPr>
        <xdr:cNvPr id="41" name="Forma libre: forma 40">
          <a:extLst>
            <a:ext uri="{FF2B5EF4-FFF2-40B4-BE49-F238E27FC236}">
              <a16:creationId xmlns:a16="http://schemas.microsoft.com/office/drawing/2014/main" id="{8093ACF0-354D-4695-89E6-915A9DA3D301}"/>
            </a:ext>
          </a:extLst>
        </xdr:cNvPr>
        <xdr:cNvSpPr/>
      </xdr:nvSpPr>
      <xdr:spPr>
        <a:xfrm>
          <a:off x="3764643" y="7275285"/>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625928</xdr:colOff>
      <xdr:row>44</xdr:row>
      <xdr:rowOff>9071</xdr:rowOff>
    </xdr:from>
    <xdr:to>
      <xdr:col>10</xdr:col>
      <xdr:colOff>499835</xdr:colOff>
      <xdr:row>46</xdr:row>
      <xdr:rowOff>66221</xdr:rowOff>
    </xdr:to>
    <xdr:sp macro="" textlink="">
      <xdr:nvSpPr>
        <xdr:cNvPr id="42" name="Forma libre: forma 41">
          <a:extLst>
            <a:ext uri="{FF2B5EF4-FFF2-40B4-BE49-F238E27FC236}">
              <a16:creationId xmlns:a16="http://schemas.microsoft.com/office/drawing/2014/main" id="{B7A438BC-AF30-4B43-AEF1-254539079F5B}"/>
            </a:ext>
          </a:extLst>
        </xdr:cNvPr>
        <xdr:cNvSpPr/>
      </xdr:nvSpPr>
      <xdr:spPr>
        <a:xfrm>
          <a:off x="3773714" y="11284857"/>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308428</xdr:colOff>
      <xdr:row>83</xdr:row>
      <xdr:rowOff>27216</xdr:rowOff>
    </xdr:from>
    <xdr:to>
      <xdr:col>18</xdr:col>
      <xdr:colOff>462643</xdr:colOff>
      <xdr:row>84</xdr:row>
      <xdr:rowOff>18142</xdr:rowOff>
    </xdr:to>
    <xdr:sp macro="" textlink="">
      <xdr:nvSpPr>
        <xdr:cNvPr id="24" name="Forma libre: forma 23">
          <a:extLst>
            <a:ext uri="{FF2B5EF4-FFF2-40B4-BE49-F238E27FC236}">
              <a16:creationId xmlns:a16="http://schemas.microsoft.com/office/drawing/2014/main" id="{83AD48AC-F745-4BF3-9F9D-2D45287503E0}"/>
            </a:ext>
          </a:extLst>
        </xdr:cNvPr>
        <xdr:cNvSpPr/>
      </xdr:nvSpPr>
      <xdr:spPr>
        <a:xfrm>
          <a:off x="10481128" y="18359666"/>
          <a:ext cx="4592865" cy="524326"/>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308428</xdr:colOff>
      <xdr:row>83</xdr:row>
      <xdr:rowOff>27216</xdr:rowOff>
    </xdr:from>
    <xdr:to>
      <xdr:col>18</xdr:col>
      <xdr:colOff>462643</xdr:colOff>
      <xdr:row>84</xdr:row>
      <xdr:rowOff>18142</xdr:rowOff>
    </xdr:to>
    <xdr:sp macro="" textlink="">
      <xdr:nvSpPr>
        <xdr:cNvPr id="26" name="Forma libre: forma 25">
          <a:extLst>
            <a:ext uri="{FF2B5EF4-FFF2-40B4-BE49-F238E27FC236}">
              <a16:creationId xmlns:a16="http://schemas.microsoft.com/office/drawing/2014/main" id="{DD00CB7F-60D3-4FE7-8E14-1BE913B6DDB6}"/>
            </a:ext>
          </a:extLst>
        </xdr:cNvPr>
        <xdr:cNvSpPr/>
      </xdr:nvSpPr>
      <xdr:spPr>
        <a:xfrm>
          <a:off x="10481128" y="18359666"/>
          <a:ext cx="4592865" cy="524326"/>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308428</xdr:colOff>
      <xdr:row>103</xdr:row>
      <xdr:rowOff>27216</xdr:rowOff>
    </xdr:from>
    <xdr:to>
      <xdr:col>18</xdr:col>
      <xdr:colOff>462643</xdr:colOff>
      <xdr:row>104</xdr:row>
      <xdr:rowOff>18142</xdr:rowOff>
    </xdr:to>
    <xdr:sp macro="" textlink="">
      <xdr:nvSpPr>
        <xdr:cNvPr id="27" name="Forma libre: forma 26">
          <a:extLst>
            <a:ext uri="{FF2B5EF4-FFF2-40B4-BE49-F238E27FC236}">
              <a16:creationId xmlns:a16="http://schemas.microsoft.com/office/drawing/2014/main" id="{57861BB8-D378-447E-9A07-8ED7356075C1}"/>
            </a:ext>
          </a:extLst>
        </xdr:cNvPr>
        <xdr:cNvSpPr/>
      </xdr:nvSpPr>
      <xdr:spPr>
        <a:xfrm>
          <a:off x="10481128" y="18359666"/>
          <a:ext cx="4592865" cy="524326"/>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154214</xdr:colOff>
      <xdr:row>95</xdr:row>
      <xdr:rowOff>117929</xdr:rowOff>
    </xdr:from>
    <xdr:to>
      <xdr:col>18</xdr:col>
      <xdr:colOff>390071</xdr:colOff>
      <xdr:row>97</xdr:row>
      <xdr:rowOff>117928</xdr:rowOff>
    </xdr:to>
    <xdr:cxnSp macro="">
      <xdr:nvCxnSpPr>
        <xdr:cNvPr id="31" name="Conector recto de flecha 30">
          <a:extLst>
            <a:ext uri="{FF2B5EF4-FFF2-40B4-BE49-F238E27FC236}">
              <a16:creationId xmlns:a16="http://schemas.microsoft.com/office/drawing/2014/main" id="{8800BB36-5B1A-4DC6-9F11-35A218172106}"/>
            </a:ext>
          </a:extLst>
        </xdr:cNvPr>
        <xdr:cNvCxnSpPr/>
      </xdr:nvCxnSpPr>
      <xdr:spPr>
        <a:xfrm flipV="1">
          <a:off x="14765564" y="21580929"/>
          <a:ext cx="235857" cy="3301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154214</xdr:colOff>
      <xdr:row>115</xdr:row>
      <xdr:rowOff>117929</xdr:rowOff>
    </xdr:from>
    <xdr:to>
      <xdr:col>18</xdr:col>
      <xdr:colOff>390071</xdr:colOff>
      <xdr:row>117</xdr:row>
      <xdr:rowOff>117928</xdr:rowOff>
    </xdr:to>
    <xdr:cxnSp macro="">
      <xdr:nvCxnSpPr>
        <xdr:cNvPr id="32" name="Conector recto de flecha 31">
          <a:extLst>
            <a:ext uri="{FF2B5EF4-FFF2-40B4-BE49-F238E27FC236}">
              <a16:creationId xmlns:a16="http://schemas.microsoft.com/office/drawing/2014/main" id="{1AB1C796-8AA8-4605-A1F9-19AE443A7605}"/>
            </a:ext>
          </a:extLst>
        </xdr:cNvPr>
        <xdr:cNvCxnSpPr/>
      </xdr:nvCxnSpPr>
      <xdr:spPr>
        <a:xfrm flipV="1">
          <a:off x="14765564" y="21580929"/>
          <a:ext cx="235857" cy="3301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229551</xdr:colOff>
      <xdr:row>3</xdr:row>
      <xdr:rowOff>227513</xdr:rowOff>
    </xdr:from>
    <xdr:to>
      <xdr:col>12</xdr:col>
      <xdr:colOff>72087</xdr:colOff>
      <xdr:row>6</xdr:row>
      <xdr:rowOff>312396</xdr:rowOff>
    </xdr:to>
    <xdr:pic>
      <xdr:nvPicPr>
        <xdr:cNvPr id="4" name="Imagen 3">
          <a:extLst>
            <a:ext uri="{FF2B5EF4-FFF2-40B4-BE49-F238E27FC236}">
              <a16:creationId xmlns:a16="http://schemas.microsoft.com/office/drawing/2014/main" id="{9C116437-9C3D-4A0A-BA8A-A0730FDF876F}"/>
            </a:ext>
          </a:extLst>
        </xdr:cNvPr>
        <xdr:cNvPicPr>
          <a:picLocks noChangeAspect="1"/>
        </xdr:cNvPicPr>
      </xdr:nvPicPr>
      <xdr:blipFill>
        <a:blip xmlns:r="http://schemas.openxmlformats.org/officeDocument/2006/relationships" r:embed="rId5"/>
        <a:stretch>
          <a:fillRect/>
        </a:stretch>
      </xdr:blipFill>
      <xdr:spPr>
        <a:xfrm>
          <a:off x="229551" y="689331"/>
          <a:ext cx="9136627" cy="1585792"/>
        </a:xfrm>
        <a:prstGeom prst="rect">
          <a:avLst/>
        </a:prstGeom>
      </xdr:spPr>
    </xdr:pic>
    <xdr:clientData/>
  </xdr:twoCellAnchor>
  <xdr:twoCellAnchor editAs="oneCell">
    <xdr:from>
      <xdr:col>24</xdr:col>
      <xdr:colOff>321235</xdr:colOff>
      <xdr:row>62</xdr:row>
      <xdr:rowOff>149412</xdr:rowOff>
    </xdr:from>
    <xdr:to>
      <xdr:col>29</xdr:col>
      <xdr:colOff>242724</xdr:colOff>
      <xdr:row>75</xdr:row>
      <xdr:rowOff>67354</xdr:rowOff>
    </xdr:to>
    <xdr:pic>
      <xdr:nvPicPr>
        <xdr:cNvPr id="8" name="Imagen 7">
          <a:extLst>
            <a:ext uri="{FF2B5EF4-FFF2-40B4-BE49-F238E27FC236}">
              <a16:creationId xmlns:a16="http://schemas.microsoft.com/office/drawing/2014/main" id="{2AFD5B5E-2A48-4A96-A81C-A6CE11531C05}"/>
            </a:ext>
          </a:extLst>
        </xdr:cNvPr>
        <xdr:cNvPicPr>
          <a:picLocks noChangeAspect="1"/>
        </xdr:cNvPicPr>
      </xdr:nvPicPr>
      <xdr:blipFill>
        <a:blip xmlns:r="http://schemas.openxmlformats.org/officeDocument/2006/relationships" r:embed="rId6"/>
        <a:stretch>
          <a:fillRect/>
        </a:stretch>
      </xdr:blipFill>
      <xdr:spPr>
        <a:xfrm>
          <a:off x="19752235" y="14627412"/>
          <a:ext cx="4359018" cy="20545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5DE8-5424-47CB-9C7F-855F54D934B1}">
  <dimension ref="A1:AV138"/>
  <sheetViews>
    <sheetView tabSelected="1" zoomScale="70" zoomScaleNormal="70" workbookViewId="0">
      <selection activeCell="A2" sqref="A2:Q2"/>
    </sheetView>
  </sheetViews>
  <sheetFormatPr baseColWidth="10" defaultColWidth="11.453125" defaultRowHeight="13" x14ac:dyDescent="0.25"/>
  <cols>
    <col min="1" max="1" width="7.453125" style="64" customWidth="1"/>
    <col min="2" max="2" width="6.26953125" style="64" customWidth="1"/>
    <col min="3" max="3" width="9.26953125" style="64" customWidth="1"/>
    <col min="4" max="4" width="9.54296875" style="64" customWidth="1"/>
    <col min="5" max="5" width="12.54296875" style="64" customWidth="1"/>
    <col min="6" max="6" width="9.26953125" style="64" customWidth="1"/>
    <col min="7" max="7" width="11.08984375" style="64" customWidth="1"/>
    <col min="8" max="8" width="13" style="64" customWidth="1"/>
    <col min="9" max="9" width="13.26953125" style="64" customWidth="1"/>
    <col min="10" max="10" width="11.08984375" style="64" customWidth="1"/>
    <col min="11" max="11" width="20.453125" style="64" customWidth="1"/>
    <col min="12" max="12" width="9.81640625" style="64" customWidth="1"/>
    <col min="13" max="13" width="13.453125" style="64" customWidth="1"/>
    <col min="14" max="14" width="13.54296875" style="64" customWidth="1"/>
    <col min="15" max="15" width="14.7265625" style="64" customWidth="1"/>
    <col min="16" max="16" width="13.453125" style="64" bestFit="1" customWidth="1"/>
    <col min="17" max="17" width="10.1796875" style="64" customWidth="1"/>
    <col min="18" max="18" width="10.81640625" style="26" customWidth="1"/>
    <col min="19" max="19" width="14.08984375" style="26" customWidth="1"/>
    <col min="20" max="20" width="7.54296875" style="26" customWidth="1"/>
    <col min="21" max="21" width="8.26953125" style="26" customWidth="1"/>
    <col min="22" max="23" width="14.6328125" style="26" customWidth="1"/>
    <col min="24" max="25" width="11.54296875" style="26" customWidth="1"/>
    <col min="26" max="26" width="11.453125" style="26"/>
    <col min="27" max="27" width="11.1796875" style="26" customWidth="1"/>
    <col min="28" max="29" width="14.6328125" style="26" customWidth="1"/>
    <col min="30" max="32" width="14.6328125" style="64" customWidth="1"/>
    <col min="33" max="33" width="3.453125" style="64" customWidth="1"/>
    <col min="34" max="34" width="11.54296875" style="64" customWidth="1"/>
    <col min="35" max="35" width="7.54296875" style="64" customWidth="1"/>
    <col min="36" max="36" width="7.453125" style="64" customWidth="1"/>
    <col min="37" max="37" width="5.36328125" style="64" customWidth="1"/>
    <col min="38" max="38" width="5.453125" style="64" customWidth="1"/>
    <col min="39" max="39" width="2.26953125" style="64" customWidth="1"/>
    <col min="40" max="40" width="11.90625" style="64" customWidth="1"/>
    <col min="41" max="41" width="5.90625" style="64" customWidth="1"/>
    <col min="42" max="42" width="2.54296875" style="64" customWidth="1"/>
    <col min="43" max="43" width="13.453125" style="64" customWidth="1"/>
    <col min="44" max="45" width="11.6328125" style="64" customWidth="1"/>
    <col min="46" max="46" width="3.6328125" style="64" customWidth="1"/>
    <col min="47" max="16384" width="11.453125" style="64"/>
  </cols>
  <sheetData>
    <row r="1" spans="1:42" ht="6" customHeight="1" thickBot="1" x14ac:dyDescent="0.3">
      <c r="R1" s="64"/>
    </row>
    <row r="2" spans="1:42" ht="26" customHeight="1" thickBot="1" x14ac:dyDescent="0.3">
      <c r="A2" s="273" t="s">
        <v>20</v>
      </c>
      <c r="B2" s="274"/>
      <c r="C2" s="274"/>
      <c r="D2" s="274"/>
      <c r="E2" s="274"/>
      <c r="F2" s="274"/>
      <c r="G2" s="274"/>
      <c r="H2" s="274"/>
      <c r="I2" s="274"/>
      <c r="J2" s="274"/>
      <c r="K2" s="274"/>
      <c r="L2" s="274"/>
      <c r="M2" s="274"/>
      <c r="N2" s="274"/>
      <c r="O2" s="274"/>
      <c r="P2" s="274"/>
      <c r="Q2" s="275"/>
      <c r="R2" s="64"/>
    </row>
    <row r="3" spans="1:42" ht="4" customHeight="1" x14ac:dyDescent="0.25">
      <c r="A3" s="32"/>
    </row>
    <row r="4" spans="1:42" ht="41.5" customHeight="1" x14ac:dyDescent="0.25">
      <c r="A4" s="276" t="s">
        <v>36</v>
      </c>
      <c r="B4" s="277"/>
      <c r="C4" s="277"/>
      <c r="D4" s="277"/>
      <c r="E4" s="277"/>
      <c r="F4" s="277"/>
      <c r="G4" s="277"/>
      <c r="H4" s="277"/>
      <c r="I4" s="277"/>
      <c r="J4" s="277"/>
      <c r="K4" s="277"/>
      <c r="L4" s="277"/>
      <c r="M4" s="277"/>
      <c r="N4" s="277"/>
      <c r="O4" s="277"/>
      <c r="P4" s="277"/>
      <c r="Q4" s="278"/>
    </row>
    <row r="5" spans="1:42" ht="45.5" customHeight="1" x14ac:dyDescent="0.25">
      <c r="A5" s="279" t="s">
        <v>38</v>
      </c>
      <c r="B5" s="280"/>
      <c r="C5" s="280"/>
      <c r="D5" s="280"/>
      <c r="E5" s="280"/>
      <c r="F5" s="280"/>
      <c r="G5" s="280"/>
      <c r="H5" s="280"/>
      <c r="I5" s="280"/>
      <c r="J5" s="280"/>
      <c r="K5" s="280"/>
      <c r="L5" s="280"/>
      <c r="M5" s="280"/>
      <c r="N5" s="280"/>
      <c r="O5" s="280"/>
      <c r="P5" s="280"/>
      <c r="Q5" s="281"/>
      <c r="AD5" s="26"/>
      <c r="AE5" s="26"/>
      <c r="AF5" s="26"/>
      <c r="AG5" s="26"/>
      <c r="AH5" s="26"/>
      <c r="AI5" s="26"/>
      <c r="AJ5" s="26"/>
      <c r="AK5" s="26"/>
    </row>
    <row r="6" spans="1:42" ht="30.5" customHeight="1" x14ac:dyDescent="0.25">
      <c r="A6" s="279" t="s">
        <v>37</v>
      </c>
      <c r="B6" s="280"/>
      <c r="C6" s="280"/>
      <c r="D6" s="280"/>
      <c r="E6" s="280"/>
      <c r="F6" s="280"/>
      <c r="G6" s="280"/>
      <c r="H6" s="280"/>
      <c r="I6" s="280"/>
      <c r="J6" s="280"/>
      <c r="K6" s="280"/>
      <c r="L6" s="280"/>
      <c r="M6" s="280"/>
      <c r="N6" s="280"/>
      <c r="O6" s="280"/>
      <c r="P6" s="280"/>
      <c r="Q6" s="281"/>
      <c r="AD6" s="26"/>
    </row>
    <row r="7" spans="1:42" ht="29.25" customHeight="1" x14ac:dyDescent="0.25">
      <c r="A7" s="279" t="s">
        <v>28</v>
      </c>
      <c r="B7" s="280"/>
      <c r="C7" s="280"/>
      <c r="D7" s="280"/>
      <c r="E7" s="280"/>
      <c r="F7" s="280"/>
      <c r="G7" s="280"/>
      <c r="H7" s="280"/>
      <c r="I7" s="280"/>
      <c r="J7" s="280"/>
      <c r="K7" s="280"/>
      <c r="L7" s="280"/>
      <c r="M7" s="280"/>
      <c r="N7" s="280"/>
      <c r="O7" s="280"/>
      <c r="P7" s="280"/>
      <c r="Q7" s="281"/>
      <c r="AD7" s="26"/>
    </row>
    <row r="8" spans="1:42" ht="26.5" customHeight="1" x14ac:dyDescent="0.25">
      <c r="A8" s="270" t="s">
        <v>39</v>
      </c>
      <c r="B8" s="271"/>
      <c r="C8" s="271"/>
      <c r="D8" s="271"/>
      <c r="E8" s="271"/>
      <c r="F8" s="271"/>
      <c r="G8" s="271"/>
      <c r="H8" s="271"/>
      <c r="I8" s="271"/>
      <c r="J8" s="271"/>
      <c r="K8" s="271"/>
      <c r="L8" s="271"/>
      <c r="M8" s="271"/>
      <c r="N8" s="271"/>
      <c r="O8" s="271"/>
      <c r="P8" s="271"/>
      <c r="Q8" s="272"/>
      <c r="AD8" s="26"/>
    </row>
    <row r="9" spans="1:42" ht="12.5" customHeight="1" x14ac:dyDescent="0.25">
      <c r="A9" s="65"/>
      <c r="D9" s="59"/>
      <c r="E9" s="59"/>
      <c r="F9" s="59"/>
      <c r="G9" s="59"/>
      <c r="H9" s="32"/>
      <c r="I9" s="59"/>
      <c r="J9" s="59"/>
      <c r="K9" s="59"/>
      <c r="L9" s="59"/>
      <c r="M9" s="59"/>
      <c r="N9" s="59"/>
    </row>
    <row r="10" spans="1:42" ht="12.5" customHeight="1" x14ac:dyDescent="0.35">
      <c r="A10" s="191" t="s">
        <v>109</v>
      </c>
      <c r="D10" s="59"/>
      <c r="E10" s="59"/>
      <c r="F10" s="59"/>
      <c r="G10" s="59"/>
      <c r="H10" s="32"/>
      <c r="I10" s="59"/>
      <c r="J10" s="59"/>
      <c r="K10" s="59"/>
      <c r="L10" s="59"/>
      <c r="M10" s="59"/>
      <c r="N10" s="59"/>
    </row>
    <row r="11" spans="1:42" ht="12.75" customHeight="1" thickBot="1" x14ac:dyDescent="0.35">
      <c r="A11" s="192" t="s">
        <v>99</v>
      </c>
      <c r="D11" s="59"/>
      <c r="E11" s="59"/>
      <c r="F11" s="59"/>
      <c r="G11" s="59"/>
      <c r="H11" s="59"/>
      <c r="I11" s="59"/>
      <c r="J11" s="59"/>
      <c r="K11" s="59"/>
      <c r="L11" s="59"/>
      <c r="M11" s="59"/>
      <c r="N11" s="59"/>
    </row>
    <row r="12" spans="1:42" ht="28" customHeight="1" thickBot="1" x14ac:dyDescent="0.3">
      <c r="A12" s="250" t="s">
        <v>118</v>
      </c>
      <c r="B12" s="251"/>
      <c r="C12" s="251"/>
      <c r="D12" s="251"/>
      <c r="E12" s="251"/>
      <c r="F12" s="251"/>
      <c r="G12" s="251"/>
      <c r="H12" s="251"/>
      <c r="I12" s="251"/>
      <c r="J12" s="251"/>
      <c r="K12" s="251"/>
      <c r="L12" s="251"/>
      <c r="M12" s="251"/>
      <c r="N12" s="251"/>
      <c r="O12" s="251"/>
      <c r="P12" s="251"/>
      <c r="Q12" s="251"/>
      <c r="R12" s="251"/>
      <c r="S12" s="251"/>
      <c r="T12" s="251"/>
      <c r="U12" s="251"/>
      <c r="V12" s="251"/>
      <c r="W12" s="251"/>
      <c r="X12" s="252"/>
      <c r="AF12" s="67"/>
      <c r="AG12" s="67"/>
      <c r="AH12" s="67"/>
      <c r="AI12" s="67"/>
      <c r="AJ12" s="67"/>
      <c r="AK12" s="67"/>
      <c r="AL12" s="67"/>
      <c r="AM12" s="67"/>
      <c r="AN12" s="67"/>
      <c r="AO12" s="67"/>
      <c r="AP12" s="67"/>
    </row>
    <row r="13" spans="1:42" ht="38.5" customHeight="1" x14ac:dyDescent="0.25">
      <c r="A13" s="32" t="s">
        <v>110</v>
      </c>
      <c r="E13" s="68"/>
      <c r="F13" s="69"/>
      <c r="H13" s="11"/>
      <c r="J13" s="237" t="s">
        <v>33</v>
      </c>
      <c r="K13" s="238"/>
      <c r="M13" s="70" t="s">
        <v>46</v>
      </c>
      <c r="N13" s="70" t="s">
        <v>47</v>
      </c>
      <c r="U13" s="63"/>
      <c r="V13" s="63"/>
      <c r="W13" s="71"/>
      <c r="AD13" s="26"/>
      <c r="AE13" s="26"/>
      <c r="AF13" s="26"/>
      <c r="AG13" s="26"/>
      <c r="AH13" s="26"/>
      <c r="AI13" s="67"/>
      <c r="AJ13" s="67"/>
      <c r="AK13" s="67"/>
      <c r="AL13" s="67"/>
      <c r="AM13" s="67"/>
      <c r="AN13" s="67"/>
    </row>
    <row r="14" spans="1:42" ht="66" customHeight="1" x14ac:dyDescent="0.25">
      <c r="A14" s="44" t="s">
        <v>22</v>
      </c>
      <c r="B14" s="4" t="s">
        <v>23</v>
      </c>
      <c r="C14" s="1" t="s">
        <v>21</v>
      </c>
      <c r="D14" s="45" t="s">
        <v>24</v>
      </c>
      <c r="E14" s="1" t="s">
        <v>31</v>
      </c>
      <c r="F14" s="2" t="s">
        <v>25</v>
      </c>
      <c r="G14" s="2" t="s">
        <v>26</v>
      </c>
      <c r="H14" s="28" t="s">
        <v>87</v>
      </c>
      <c r="I14" s="2" t="s">
        <v>27</v>
      </c>
      <c r="J14" s="40" t="s">
        <v>34</v>
      </c>
      <c r="K14" s="46" t="s">
        <v>35</v>
      </c>
      <c r="M14" s="57" t="s">
        <v>48</v>
      </c>
      <c r="N14" s="57" t="s">
        <v>49</v>
      </c>
      <c r="O14" s="37" t="s">
        <v>69</v>
      </c>
      <c r="P14" s="37" t="s">
        <v>70</v>
      </c>
      <c r="Q14" s="37" t="s">
        <v>71</v>
      </c>
      <c r="R14" s="37" t="s">
        <v>72</v>
      </c>
      <c r="S14" s="37" t="s">
        <v>73</v>
      </c>
      <c r="T14" s="38" t="s">
        <v>50</v>
      </c>
      <c r="U14" s="38" t="s">
        <v>51</v>
      </c>
      <c r="V14" s="39" t="s">
        <v>52</v>
      </c>
      <c r="W14" s="39" t="s">
        <v>53</v>
      </c>
      <c r="X14" s="39" t="s">
        <v>54</v>
      </c>
      <c r="AH14" s="26"/>
      <c r="AI14" s="67"/>
      <c r="AJ14" s="67"/>
      <c r="AK14" s="67"/>
      <c r="AL14" s="67"/>
      <c r="AM14" s="67"/>
      <c r="AN14" s="67"/>
    </row>
    <row r="15" spans="1:42" x14ac:dyDescent="0.25">
      <c r="A15" s="72">
        <v>0</v>
      </c>
      <c r="B15" s="72">
        <v>0</v>
      </c>
      <c r="C15" s="67"/>
      <c r="D15" s="73">
        <v>0</v>
      </c>
      <c r="E15" s="33">
        <f>H15</f>
        <v>231</v>
      </c>
      <c r="F15" s="3">
        <v>0</v>
      </c>
      <c r="G15" s="3">
        <v>0</v>
      </c>
      <c r="H15" s="54">
        <v>231</v>
      </c>
      <c r="I15" s="74">
        <f>F15/E15</f>
        <v>0</v>
      </c>
      <c r="J15" s="30">
        <f>1-I15</f>
        <v>1</v>
      </c>
      <c r="K15" s="30">
        <f>J15</f>
        <v>1</v>
      </c>
      <c r="M15" s="55">
        <f t="shared" ref="M15:M25" si="0">K15^W15</f>
        <v>1</v>
      </c>
      <c r="N15" s="55">
        <f t="shared" ref="N15:N25" si="1">K15^X15</f>
        <v>1</v>
      </c>
      <c r="O15" s="75">
        <f t="shared" ref="O15:O25" si="2">(LN(K15))^2</f>
        <v>0</v>
      </c>
      <c r="P15" s="76">
        <f t="shared" ref="P15:P25" si="3">E15-H15</f>
        <v>0</v>
      </c>
      <c r="Q15" s="76">
        <f t="shared" ref="Q15:Q25" si="4">E15*H15</f>
        <v>53361</v>
      </c>
      <c r="R15" s="77">
        <f t="shared" ref="R15:R25" si="5">P15/Q15</f>
        <v>0</v>
      </c>
      <c r="S15" s="77">
        <f>R15</f>
        <v>0</v>
      </c>
      <c r="T15" s="78">
        <v>0</v>
      </c>
      <c r="U15" s="79">
        <f>-NORMSINV(2.5/100)</f>
        <v>1.9599639845400538</v>
      </c>
      <c r="V15" s="75">
        <f t="shared" ref="V15:V25" si="6">U15*T15</f>
        <v>0</v>
      </c>
      <c r="W15" s="80">
        <f t="shared" ref="W15:W25" si="7">EXP(V15)</f>
        <v>1</v>
      </c>
      <c r="X15" s="80">
        <f t="shared" ref="X15:X25" si="8">EXP(-V15)</f>
        <v>1</v>
      </c>
      <c r="AH15" s="26"/>
      <c r="AI15" s="67"/>
      <c r="AJ15" s="67"/>
      <c r="AK15" s="67"/>
      <c r="AL15" s="67"/>
      <c r="AM15" s="67"/>
      <c r="AN15" s="67"/>
    </row>
    <row r="16" spans="1:42" x14ac:dyDescent="0.25">
      <c r="A16" s="81">
        <v>8</v>
      </c>
      <c r="B16" s="81">
        <f>B15+F16</f>
        <v>2</v>
      </c>
      <c r="C16" s="82">
        <f>D15</f>
        <v>0</v>
      </c>
      <c r="D16" s="73">
        <v>6</v>
      </c>
      <c r="E16" s="73">
        <f>H15</f>
        <v>231</v>
      </c>
      <c r="F16" s="33">
        <f>E16-H16-G16</f>
        <v>2</v>
      </c>
      <c r="G16" s="73">
        <f>A16-A15</f>
        <v>8</v>
      </c>
      <c r="H16" s="54">
        <v>221</v>
      </c>
      <c r="I16" s="83">
        <f>F16/E16</f>
        <v>8.658008658008658E-3</v>
      </c>
      <c r="J16" s="30">
        <f>1-I16</f>
        <v>0.9913419913419913</v>
      </c>
      <c r="K16" s="30">
        <f>J16*K15</f>
        <v>0.9913419913419913</v>
      </c>
      <c r="M16" s="55">
        <f t="shared" si="0"/>
        <v>0.81558111625113583</v>
      </c>
      <c r="N16" s="55">
        <f t="shared" si="1"/>
        <v>0.99962914070142739</v>
      </c>
      <c r="O16" s="75">
        <f t="shared" si="2"/>
        <v>7.5615319665566004E-5</v>
      </c>
      <c r="P16" s="76">
        <f t="shared" si="3"/>
        <v>10</v>
      </c>
      <c r="Q16" s="76">
        <f t="shared" si="4"/>
        <v>51051</v>
      </c>
      <c r="R16" s="77">
        <f t="shared" si="5"/>
        <v>1.958825488237253E-4</v>
      </c>
      <c r="S16" s="77">
        <f t="shared" ref="S16:S25" si="9">S15+R16</f>
        <v>1.958825488237253E-4</v>
      </c>
      <c r="T16" s="78">
        <f t="shared" ref="T16:T25" si="10">SQRT((1/O16)*S16)</f>
        <v>1.6095073970133089</v>
      </c>
      <c r="U16" s="79">
        <f>-NORMSINV(2.5/100)</f>
        <v>1.9599639845400538</v>
      </c>
      <c r="V16" s="75">
        <f t="shared" si="6"/>
        <v>3.1545765309968954</v>
      </c>
      <c r="W16" s="80">
        <f t="shared" si="7"/>
        <v>23.443107559766958</v>
      </c>
      <c r="X16" s="80">
        <f t="shared" si="8"/>
        <v>4.2656460857441916E-2</v>
      </c>
      <c r="AH16" s="26"/>
      <c r="AI16" s="67"/>
      <c r="AJ16" s="67"/>
      <c r="AK16" s="67"/>
      <c r="AL16" s="67"/>
      <c r="AM16" s="67"/>
      <c r="AN16" s="67"/>
    </row>
    <row r="17" spans="1:42" x14ac:dyDescent="0.25">
      <c r="A17" s="72">
        <v>9</v>
      </c>
      <c r="B17" s="81">
        <f t="shared" ref="B17:B25" si="11">B16+F17</f>
        <v>5</v>
      </c>
      <c r="C17" s="82">
        <f t="shared" ref="C17:C25" si="12">D16</f>
        <v>6</v>
      </c>
      <c r="D17" s="73">
        <v>12</v>
      </c>
      <c r="E17" s="73">
        <f t="shared" ref="E17:E25" si="13">H16</f>
        <v>221</v>
      </c>
      <c r="F17" s="33">
        <f t="shared" ref="F17:F25" si="14">E17-H17-G17</f>
        <v>3</v>
      </c>
      <c r="G17" s="73">
        <f t="shared" ref="G17:G25" si="15">A17-A16</f>
        <v>1</v>
      </c>
      <c r="H17" s="54">
        <v>217</v>
      </c>
      <c r="I17" s="83">
        <f t="shared" ref="I17:I25" si="16">F17/E17</f>
        <v>1.3574660633484163E-2</v>
      </c>
      <c r="J17" s="30">
        <f t="shared" ref="J17:J25" si="17">1-I17</f>
        <v>0.98642533936651589</v>
      </c>
      <c r="K17" s="30">
        <f t="shared" ref="K17:K25" si="18">J17*K16</f>
        <v>0.97788486023780141</v>
      </c>
      <c r="M17" s="55">
        <f t="shared" si="0"/>
        <v>0.90778627115580213</v>
      </c>
      <c r="N17" s="55">
        <f t="shared" si="1"/>
        <v>0.99484395024127281</v>
      </c>
      <c r="O17" s="75">
        <f t="shared" si="2"/>
        <v>5.0011923072853875E-4</v>
      </c>
      <c r="P17" s="76">
        <f t="shared" si="3"/>
        <v>4</v>
      </c>
      <c r="Q17" s="76">
        <f t="shared" si="4"/>
        <v>47957</v>
      </c>
      <c r="R17" s="77">
        <f t="shared" si="5"/>
        <v>8.3408053047521737E-5</v>
      </c>
      <c r="S17" s="77">
        <f t="shared" si="9"/>
        <v>2.7929060187124703E-4</v>
      </c>
      <c r="T17" s="78">
        <f t="shared" si="10"/>
        <v>0.74729380795659484</v>
      </c>
      <c r="U17" s="79">
        <f t="shared" ref="U17:U25" si="19">-NORMSINV(2.5/100)</f>
        <v>1.9599639845400538</v>
      </c>
      <c r="V17" s="75">
        <f t="shared" si="6"/>
        <v>1.4646689494647174</v>
      </c>
      <c r="W17" s="80">
        <f t="shared" si="7"/>
        <v>4.3261108419058223</v>
      </c>
      <c r="X17" s="80">
        <f t="shared" si="8"/>
        <v>0.23115450263393172</v>
      </c>
      <c r="AH17" s="26"/>
      <c r="AI17" s="67"/>
      <c r="AJ17" s="67"/>
      <c r="AK17" s="67"/>
      <c r="AL17" s="67"/>
      <c r="AM17" s="67"/>
      <c r="AN17" s="67"/>
    </row>
    <row r="18" spans="1:42" x14ac:dyDescent="0.25">
      <c r="A18" s="81">
        <v>10</v>
      </c>
      <c r="B18" s="81">
        <f t="shared" si="11"/>
        <v>6</v>
      </c>
      <c r="C18" s="82">
        <f t="shared" si="12"/>
        <v>12</v>
      </c>
      <c r="D18" s="73">
        <v>18</v>
      </c>
      <c r="E18" s="73">
        <f t="shared" si="13"/>
        <v>217</v>
      </c>
      <c r="F18" s="33">
        <f t="shared" si="14"/>
        <v>1</v>
      </c>
      <c r="G18" s="73">
        <f t="shared" si="15"/>
        <v>1</v>
      </c>
      <c r="H18" s="54">
        <v>215</v>
      </c>
      <c r="I18" s="83">
        <f t="shared" si="16"/>
        <v>4.608294930875576E-3</v>
      </c>
      <c r="J18" s="30">
        <f t="shared" si="17"/>
        <v>0.99539170506912444</v>
      </c>
      <c r="K18" s="30">
        <f t="shared" si="18"/>
        <v>0.97337847839338765</v>
      </c>
      <c r="M18" s="55">
        <f t="shared" si="0"/>
        <v>0.9053977771468753</v>
      </c>
      <c r="N18" s="55">
        <f t="shared" si="1"/>
        <v>0.992700973591916</v>
      </c>
      <c r="O18" s="75">
        <f t="shared" si="2"/>
        <v>7.2804405742477019E-4</v>
      </c>
      <c r="P18" s="76">
        <f t="shared" si="3"/>
        <v>2</v>
      </c>
      <c r="Q18" s="76">
        <f t="shared" si="4"/>
        <v>46655</v>
      </c>
      <c r="R18" s="77">
        <f t="shared" si="5"/>
        <v>4.2867859822098382E-5</v>
      </c>
      <c r="S18" s="77">
        <f t="shared" si="9"/>
        <v>3.2215846169334541E-4</v>
      </c>
      <c r="T18" s="78">
        <f t="shared" si="10"/>
        <v>0.66520566755315225</v>
      </c>
      <c r="U18" s="79">
        <f t="shared" si="19"/>
        <v>1.9599639845400538</v>
      </c>
      <c r="V18" s="75">
        <f t="shared" si="6"/>
        <v>1.3037791507161027</v>
      </c>
      <c r="W18" s="80">
        <f t="shared" si="7"/>
        <v>3.6831897281981578</v>
      </c>
      <c r="X18" s="80">
        <f t="shared" si="8"/>
        <v>0.27150379801075492</v>
      </c>
      <c r="AH18" s="26"/>
      <c r="AI18" s="67"/>
      <c r="AJ18" s="67"/>
      <c r="AK18" s="67"/>
      <c r="AL18" s="67"/>
      <c r="AM18" s="67"/>
      <c r="AN18" s="67"/>
    </row>
    <row r="19" spans="1:42" x14ac:dyDescent="0.25">
      <c r="A19" s="72">
        <v>16</v>
      </c>
      <c r="B19" s="81">
        <f t="shared" si="11"/>
        <v>10</v>
      </c>
      <c r="C19" s="82">
        <f t="shared" si="12"/>
        <v>18</v>
      </c>
      <c r="D19" s="73">
        <v>24</v>
      </c>
      <c r="E19" s="73">
        <f t="shared" si="13"/>
        <v>215</v>
      </c>
      <c r="F19" s="33">
        <f t="shared" si="14"/>
        <v>4</v>
      </c>
      <c r="G19" s="73">
        <f t="shared" si="15"/>
        <v>6</v>
      </c>
      <c r="H19" s="54">
        <v>205</v>
      </c>
      <c r="I19" s="83">
        <f t="shared" si="16"/>
        <v>1.8604651162790697E-2</v>
      </c>
      <c r="J19" s="30">
        <f t="shared" si="17"/>
        <v>0.98139534883720936</v>
      </c>
      <c r="K19" s="30">
        <f t="shared" si="18"/>
        <v>0.95526911135351067</v>
      </c>
      <c r="M19" s="55">
        <f t="shared" si="0"/>
        <v>0.88263930125069079</v>
      </c>
      <c r="N19" s="55">
        <f t="shared" si="1"/>
        <v>0.98336484389278001</v>
      </c>
      <c r="O19" s="75">
        <f t="shared" si="2"/>
        <v>2.0941776861794969E-3</v>
      </c>
      <c r="P19" s="76">
        <f t="shared" si="3"/>
        <v>10</v>
      </c>
      <c r="Q19" s="76">
        <f t="shared" si="4"/>
        <v>44075</v>
      </c>
      <c r="R19" s="77">
        <f t="shared" si="5"/>
        <v>2.2688598979013047E-4</v>
      </c>
      <c r="S19" s="77">
        <f t="shared" si="9"/>
        <v>5.4904445148347587E-4</v>
      </c>
      <c r="T19" s="78">
        <f t="shared" si="10"/>
        <v>0.51203186568822978</v>
      </c>
      <c r="U19" s="79">
        <f t="shared" si="19"/>
        <v>1.9599639845400538</v>
      </c>
      <c r="V19" s="75">
        <f t="shared" si="6"/>
        <v>1.0035640156857806</v>
      </c>
      <c r="W19" s="80">
        <f t="shared" si="7"/>
        <v>2.7279871121524959</v>
      </c>
      <c r="X19" s="80">
        <f t="shared" si="8"/>
        <v>0.36657064673995404</v>
      </c>
      <c r="AH19" s="26"/>
      <c r="AI19" s="67"/>
      <c r="AJ19" s="67"/>
      <c r="AK19" s="67"/>
      <c r="AL19" s="67"/>
      <c r="AM19" s="67"/>
      <c r="AN19" s="67"/>
    </row>
    <row r="20" spans="1:42" x14ac:dyDescent="0.25">
      <c r="A20" s="81">
        <v>36</v>
      </c>
      <c r="B20" s="81">
        <f t="shared" si="11"/>
        <v>15</v>
      </c>
      <c r="C20" s="82">
        <f t="shared" si="12"/>
        <v>24</v>
      </c>
      <c r="D20" s="73">
        <v>30</v>
      </c>
      <c r="E20" s="73">
        <f t="shared" si="13"/>
        <v>205</v>
      </c>
      <c r="F20" s="33">
        <f t="shared" si="14"/>
        <v>5</v>
      </c>
      <c r="G20" s="73">
        <f t="shared" si="15"/>
        <v>20</v>
      </c>
      <c r="H20" s="54">
        <v>180</v>
      </c>
      <c r="I20" s="83">
        <f t="shared" si="16"/>
        <v>2.4390243902439025E-2</v>
      </c>
      <c r="J20" s="30">
        <f t="shared" si="17"/>
        <v>0.97560975609756095</v>
      </c>
      <c r="K20" s="30">
        <f t="shared" si="18"/>
        <v>0.93196986473513233</v>
      </c>
      <c r="M20" s="55">
        <f t="shared" si="0"/>
        <v>0.82973278344624113</v>
      </c>
      <c r="N20" s="55">
        <f t="shared" si="1"/>
        <v>0.97375615888641687</v>
      </c>
      <c r="O20" s="75">
        <f t="shared" si="2"/>
        <v>4.9638786731706639E-3</v>
      </c>
      <c r="P20" s="76">
        <f t="shared" si="3"/>
        <v>25</v>
      </c>
      <c r="Q20" s="76">
        <f t="shared" si="4"/>
        <v>36900</v>
      </c>
      <c r="R20" s="77">
        <f t="shared" si="5"/>
        <v>6.7750677506775068E-4</v>
      </c>
      <c r="S20" s="77">
        <f t="shared" si="9"/>
        <v>1.2265512265512266E-3</v>
      </c>
      <c r="T20" s="78">
        <f t="shared" si="10"/>
        <v>0.4970868410317919</v>
      </c>
      <c r="U20" s="79">
        <f t="shared" si="19"/>
        <v>1.9599639845400538</v>
      </c>
      <c r="V20" s="75">
        <f t="shared" si="6"/>
        <v>0.97427230561109923</v>
      </c>
      <c r="W20" s="80">
        <f t="shared" si="7"/>
        <v>2.6492386732572806</v>
      </c>
      <c r="X20" s="80">
        <f t="shared" si="8"/>
        <v>0.37746693421566441</v>
      </c>
      <c r="AH20" s="26"/>
      <c r="AI20" s="67"/>
      <c r="AJ20" s="67"/>
      <c r="AK20" s="67"/>
      <c r="AL20" s="67"/>
      <c r="AM20" s="67"/>
      <c r="AN20" s="67"/>
    </row>
    <row r="21" spans="1:42" x14ac:dyDescent="0.25">
      <c r="A21" s="72">
        <v>61</v>
      </c>
      <c r="B21" s="81">
        <f t="shared" si="11"/>
        <v>19</v>
      </c>
      <c r="C21" s="82">
        <f t="shared" si="12"/>
        <v>30</v>
      </c>
      <c r="D21" s="73">
        <v>36</v>
      </c>
      <c r="E21" s="73">
        <f t="shared" si="13"/>
        <v>180</v>
      </c>
      <c r="F21" s="33">
        <f t="shared" si="14"/>
        <v>4</v>
      </c>
      <c r="G21" s="73">
        <f t="shared" si="15"/>
        <v>25</v>
      </c>
      <c r="H21" s="54">
        <v>151</v>
      </c>
      <c r="I21" s="83">
        <f t="shared" si="16"/>
        <v>2.2222222222222223E-2</v>
      </c>
      <c r="J21" s="30">
        <f t="shared" si="17"/>
        <v>0.97777777777777775</v>
      </c>
      <c r="K21" s="30">
        <f t="shared" si="18"/>
        <v>0.91125942329657383</v>
      </c>
      <c r="M21" s="55">
        <f t="shared" si="0"/>
        <v>0.77479142676973212</v>
      </c>
      <c r="N21" s="55">
        <f t="shared" si="1"/>
        <v>0.96672280866720151</v>
      </c>
      <c r="O21" s="75">
        <f t="shared" si="2"/>
        <v>8.6355489981063491E-3</v>
      </c>
      <c r="P21" s="76">
        <f t="shared" si="3"/>
        <v>29</v>
      </c>
      <c r="Q21" s="76">
        <f t="shared" si="4"/>
        <v>27180</v>
      </c>
      <c r="R21" s="77">
        <f t="shared" si="5"/>
        <v>1.0669610007358352E-3</v>
      </c>
      <c r="S21" s="77">
        <f t="shared" si="9"/>
        <v>2.2935122272870617E-3</v>
      </c>
      <c r="T21" s="78">
        <f t="shared" si="10"/>
        <v>0.51535388407871896</v>
      </c>
      <c r="U21" s="79">
        <f t="shared" si="19"/>
        <v>1.9599639845400538</v>
      </c>
      <c r="V21" s="75">
        <f t="shared" si="6"/>
        <v>1.0100750520871191</v>
      </c>
      <c r="W21" s="80">
        <f t="shared" si="7"/>
        <v>2.7458070858364159</v>
      </c>
      <c r="X21" s="80">
        <f t="shared" si="8"/>
        <v>0.36419164520270164</v>
      </c>
      <c r="AH21" s="26"/>
      <c r="AI21" s="67"/>
      <c r="AJ21" s="67"/>
      <c r="AK21" s="67"/>
      <c r="AL21" s="67"/>
      <c r="AM21" s="67"/>
      <c r="AN21" s="67"/>
    </row>
    <row r="22" spans="1:42" x14ac:dyDescent="0.25">
      <c r="A22" s="81">
        <v>85</v>
      </c>
      <c r="B22" s="81">
        <f t="shared" si="11"/>
        <v>22</v>
      </c>
      <c r="C22" s="82">
        <f t="shared" si="12"/>
        <v>36</v>
      </c>
      <c r="D22" s="73">
        <v>42</v>
      </c>
      <c r="E22" s="73">
        <f t="shared" si="13"/>
        <v>151</v>
      </c>
      <c r="F22" s="33">
        <f t="shared" si="14"/>
        <v>3</v>
      </c>
      <c r="G22" s="73">
        <f t="shared" si="15"/>
        <v>24</v>
      </c>
      <c r="H22" s="54">
        <v>124</v>
      </c>
      <c r="I22" s="83">
        <f t="shared" si="16"/>
        <v>1.9867549668874173E-2</v>
      </c>
      <c r="J22" s="30">
        <f t="shared" si="17"/>
        <v>0.98013245033112584</v>
      </c>
      <c r="K22" s="30">
        <f t="shared" si="18"/>
        <v>0.89315493144299951</v>
      </c>
      <c r="M22" s="55">
        <f t="shared" si="0"/>
        <v>0.72166685022628319</v>
      </c>
      <c r="N22" s="55">
        <f t="shared" si="1"/>
        <v>0.96161378243860507</v>
      </c>
      <c r="O22" s="75">
        <f t="shared" si="2"/>
        <v>1.2767919222471041E-2</v>
      </c>
      <c r="P22" s="76">
        <f t="shared" si="3"/>
        <v>27</v>
      </c>
      <c r="Q22" s="76">
        <f t="shared" si="4"/>
        <v>18724</v>
      </c>
      <c r="R22" s="77">
        <f t="shared" si="5"/>
        <v>1.4419995727408673E-3</v>
      </c>
      <c r="S22" s="77">
        <f t="shared" si="9"/>
        <v>3.7355118000279288E-3</v>
      </c>
      <c r="T22" s="78">
        <f t="shared" si="10"/>
        <v>0.54089752360323573</v>
      </c>
      <c r="U22" s="79">
        <f t="shared" si="19"/>
        <v>1.9599639845400538</v>
      </c>
      <c r="V22" s="75">
        <f t="shared" si="6"/>
        <v>1.0601396655892457</v>
      </c>
      <c r="W22" s="80">
        <f t="shared" si="7"/>
        <v>2.8867741441257309</v>
      </c>
      <c r="X22" s="80">
        <f t="shared" si="8"/>
        <v>0.34640742575406891</v>
      </c>
      <c r="AH22" s="26"/>
      <c r="AI22" s="67"/>
      <c r="AJ22" s="67"/>
      <c r="AK22" s="67"/>
      <c r="AL22" s="67"/>
      <c r="AM22" s="67"/>
      <c r="AN22" s="67"/>
    </row>
    <row r="23" spans="1:42" x14ac:dyDescent="0.25">
      <c r="A23" s="72">
        <v>109</v>
      </c>
      <c r="B23" s="81">
        <f t="shared" si="11"/>
        <v>23</v>
      </c>
      <c r="C23" s="82">
        <f t="shared" si="12"/>
        <v>42</v>
      </c>
      <c r="D23" s="73">
        <v>48</v>
      </c>
      <c r="E23" s="73">
        <f t="shared" si="13"/>
        <v>124</v>
      </c>
      <c r="F23" s="33">
        <f t="shared" si="14"/>
        <v>1</v>
      </c>
      <c r="G23" s="73">
        <f t="shared" si="15"/>
        <v>24</v>
      </c>
      <c r="H23" s="54">
        <v>99</v>
      </c>
      <c r="I23" s="83">
        <f t="shared" si="16"/>
        <v>8.0645161290322578E-3</v>
      </c>
      <c r="J23" s="30">
        <f t="shared" si="17"/>
        <v>0.99193548387096775</v>
      </c>
      <c r="K23" s="30">
        <f t="shared" si="18"/>
        <v>0.88595206909265278</v>
      </c>
      <c r="M23" s="55">
        <f t="shared" si="0"/>
        <v>0.66089835628750959</v>
      </c>
      <c r="N23" s="55">
        <f t="shared" si="1"/>
        <v>0.9652139348698533</v>
      </c>
      <c r="O23" s="75">
        <f t="shared" si="2"/>
        <v>1.4663376101974301E-2</v>
      </c>
      <c r="P23" s="76">
        <f t="shared" si="3"/>
        <v>25</v>
      </c>
      <c r="Q23" s="76">
        <f t="shared" si="4"/>
        <v>12276</v>
      </c>
      <c r="R23" s="77">
        <f t="shared" si="5"/>
        <v>2.0364939719778432E-3</v>
      </c>
      <c r="S23" s="77">
        <f t="shared" si="9"/>
        <v>5.772005772005772E-3</v>
      </c>
      <c r="T23" s="78">
        <f t="shared" si="10"/>
        <v>0.62740271161874295</v>
      </c>
      <c r="U23" s="79">
        <f t="shared" si="19"/>
        <v>1.9599639845400538</v>
      </c>
      <c r="V23" s="75">
        <f t="shared" si="6"/>
        <v>1.2296867185755058</v>
      </c>
      <c r="W23" s="80">
        <f t="shared" si="7"/>
        <v>3.4201578964982082</v>
      </c>
      <c r="X23" s="80">
        <f t="shared" si="8"/>
        <v>0.2923841618610265</v>
      </c>
      <c r="AH23" s="26"/>
      <c r="AI23" s="67"/>
      <c r="AJ23" s="67"/>
      <c r="AK23" s="67"/>
      <c r="AL23" s="67"/>
      <c r="AM23" s="67"/>
      <c r="AN23" s="67"/>
    </row>
    <row r="24" spans="1:42" x14ac:dyDescent="0.25">
      <c r="A24" s="81">
        <v>131</v>
      </c>
      <c r="B24" s="81">
        <f t="shared" si="11"/>
        <v>27</v>
      </c>
      <c r="C24" s="82">
        <f t="shared" si="12"/>
        <v>48</v>
      </c>
      <c r="D24" s="73">
        <v>54</v>
      </c>
      <c r="E24" s="73">
        <f t="shared" si="13"/>
        <v>99</v>
      </c>
      <c r="F24" s="33">
        <f t="shared" si="14"/>
        <v>4</v>
      </c>
      <c r="G24" s="73">
        <f t="shared" si="15"/>
        <v>22</v>
      </c>
      <c r="H24" s="54">
        <v>73</v>
      </c>
      <c r="I24" s="83">
        <f t="shared" si="16"/>
        <v>4.0404040404040407E-2</v>
      </c>
      <c r="J24" s="30">
        <f t="shared" si="17"/>
        <v>0.95959595959595956</v>
      </c>
      <c r="K24" s="30">
        <f t="shared" si="18"/>
        <v>0.85015602589699002</v>
      </c>
      <c r="M24" s="55">
        <f t="shared" si="0"/>
        <v>0.59312267751708436</v>
      </c>
      <c r="N24" s="55">
        <f t="shared" si="1"/>
        <v>0.95080143639105152</v>
      </c>
      <c r="O24" s="75">
        <f t="shared" si="2"/>
        <v>2.6352777698421533E-2</v>
      </c>
      <c r="P24" s="76">
        <f t="shared" si="3"/>
        <v>26</v>
      </c>
      <c r="Q24" s="76">
        <f t="shared" si="4"/>
        <v>7227</v>
      </c>
      <c r="R24" s="77">
        <f t="shared" si="5"/>
        <v>3.5976200359762005E-3</v>
      </c>
      <c r="S24" s="77">
        <f t="shared" si="9"/>
        <v>9.3696258079819725E-3</v>
      </c>
      <c r="T24" s="78">
        <f t="shared" si="10"/>
        <v>0.59627681663871768</v>
      </c>
      <c r="U24" s="79">
        <f t="shared" si="19"/>
        <v>1.9599639845400538</v>
      </c>
      <c r="V24" s="75">
        <f t="shared" si="6"/>
        <v>1.1686810854280802</v>
      </c>
      <c r="W24" s="80">
        <f t="shared" si="7"/>
        <v>3.2177459066408232</v>
      </c>
      <c r="X24" s="80">
        <f t="shared" si="8"/>
        <v>0.31077655881285959</v>
      </c>
      <c r="AH24" s="26"/>
      <c r="AI24" s="67"/>
      <c r="AJ24" s="67"/>
      <c r="AK24" s="67"/>
      <c r="AL24" s="67"/>
      <c r="AM24" s="67"/>
      <c r="AN24" s="67"/>
    </row>
    <row r="25" spans="1:42" x14ac:dyDescent="0.25">
      <c r="A25" s="72">
        <v>150</v>
      </c>
      <c r="B25" s="81">
        <f t="shared" si="11"/>
        <v>27</v>
      </c>
      <c r="C25" s="82">
        <f t="shared" si="12"/>
        <v>54</v>
      </c>
      <c r="D25" s="73">
        <v>60</v>
      </c>
      <c r="E25" s="73">
        <f t="shared" si="13"/>
        <v>73</v>
      </c>
      <c r="F25" s="33">
        <f t="shared" si="14"/>
        <v>0</v>
      </c>
      <c r="G25" s="73">
        <f t="shared" si="15"/>
        <v>19</v>
      </c>
      <c r="H25" s="54">
        <v>54</v>
      </c>
      <c r="I25" s="83">
        <f t="shared" si="16"/>
        <v>0</v>
      </c>
      <c r="J25" s="30">
        <f t="shared" si="17"/>
        <v>1</v>
      </c>
      <c r="K25" s="30">
        <f t="shared" si="18"/>
        <v>0.85015602589699002</v>
      </c>
      <c r="M25" s="55">
        <f t="shared" si="0"/>
        <v>0.50462753937169402</v>
      </c>
      <c r="N25" s="55">
        <f t="shared" si="1"/>
        <v>0.96220174796655489</v>
      </c>
      <c r="O25" s="75">
        <f t="shared" si="2"/>
        <v>2.6352777698421533E-2</v>
      </c>
      <c r="P25" s="76">
        <f t="shared" si="3"/>
        <v>19</v>
      </c>
      <c r="Q25" s="76">
        <f t="shared" si="4"/>
        <v>3942</v>
      </c>
      <c r="R25" s="77">
        <f t="shared" si="5"/>
        <v>4.8198883815322169E-3</v>
      </c>
      <c r="S25" s="77">
        <f t="shared" si="9"/>
        <v>1.4189514189514189E-2</v>
      </c>
      <c r="T25" s="78">
        <f t="shared" si="10"/>
        <v>0.73378793043225943</v>
      </c>
      <c r="U25" s="79">
        <f t="shared" si="19"/>
        <v>1.9599639845400538</v>
      </c>
      <c r="V25" s="75">
        <f t="shared" si="6"/>
        <v>1.438197915937411</v>
      </c>
      <c r="W25" s="80">
        <f t="shared" si="7"/>
        <v>4.2130966175863174</v>
      </c>
      <c r="X25" s="80">
        <f t="shared" si="8"/>
        <v>0.23735510736350021</v>
      </c>
      <c r="AH25" s="26"/>
      <c r="AI25" s="67"/>
      <c r="AJ25" s="67"/>
      <c r="AK25" s="67"/>
      <c r="AL25" s="67"/>
      <c r="AM25" s="67"/>
      <c r="AN25" s="67"/>
    </row>
    <row r="26" spans="1:42" ht="10" customHeight="1" x14ac:dyDescent="0.25">
      <c r="D26" s="84"/>
      <c r="E26" s="84"/>
      <c r="F26" s="84"/>
      <c r="G26" s="85"/>
      <c r="H26" s="84"/>
      <c r="I26" s="86"/>
      <c r="J26" s="87"/>
      <c r="K26" s="87"/>
      <c r="L26" s="88"/>
      <c r="M26" s="89"/>
      <c r="N26" s="89"/>
      <c r="O26" s="89"/>
      <c r="P26" s="89"/>
      <c r="Q26" s="88"/>
      <c r="R26" s="90"/>
      <c r="S26" s="90"/>
      <c r="T26" s="90"/>
      <c r="U26" s="90"/>
      <c r="Z26" s="91"/>
      <c r="AA26" s="91"/>
      <c r="AE26" s="91"/>
      <c r="AF26" s="67"/>
      <c r="AG26" s="92"/>
      <c r="AH26" s="67"/>
      <c r="AI26" s="67"/>
      <c r="AJ26" s="67"/>
      <c r="AK26" s="67"/>
      <c r="AL26" s="67"/>
      <c r="AM26" s="67"/>
      <c r="AN26" s="67"/>
      <c r="AO26" s="91"/>
      <c r="AP26" s="91"/>
    </row>
    <row r="27" spans="1:42" ht="15" x14ac:dyDescent="0.25">
      <c r="D27" s="93"/>
      <c r="E27" s="60" t="s">
        <v>0</v>
      </c>
      <c r="F27" s="61">
        <f>SUM(F16:F25)</f>
        <v>27</v>
      </c>
      <c r="G27" s="61">
        <f>SUM(G16:G25)</f>
        <v>150</v>
      </c>
      <c r="H27" s="61">
        <f>H15-F27-G27</f>
        <v>54</v>
      </c>
      <c r="I27" s="86"/>
      <c r="J27" s="94" t="s">
        <v>55</v>
      </c>
      <c r="K27" s="41">
        <f>1-K25</f>
        <v>0.14984397410300998</v>
      </c>
      <c r="L27" s="42" t="s">
        <v>32</v>
      </c>
      <c r="M27" s="88"/>
      <c r="N27" s="88"/>
      <c r="O27" s="89"/>
      <c r="P27" s="89"/>
      <c r="Q27" s="88"/>
      <c r="R27" s="90"/>
      <c r="S27" s="90"/>
      <c r="T27" s="90"/>
      <c r="U27" s="90"/>
      <c r="Z27" s="91"/>
      <c r="AA27" s="91"/>
      <c r="AE27" s="91"/>
      <c r="AF27" s="67"/>
      <c r="AG27" s="67"/>
      <c r="AH27" s="67"/>
      <c r="AI27" s="67"/>
      <c r="AJ27" s="67"/>
      <c r="AK27" s="67"/>
      <c r="AL27" s="67"/>
      <c r="AM27" s="67"/>
      <c r="AN27" s="67"/>
      <c r="AO27" s="91"/>
      <c r="AP27" s="91"/>
    </row>
    <row r="28" spans="1:42" ht="15" customHeight="1" x14ac:dyDescent="0.25">
      <c r="D28" s="93"/>
      <c r="F28" s="12">
        <f>F27/E15</f>
        <v>0.11688311688311688</v>
      </c>
      <c r="G28" s="13">
        <f>G27/E15</f>
        <v>0.64935064935064934</v>
      </c>
      <c r="H28" s="14">
        <f>H27/E15</f>
        <v>0.23376623376623376</v>
      </c>
      <c r="I28" s="86"/>
      <c r="J28" s="86"/>
      <c r="K28" s="86"/>
      <c r="L28" s="95"/>
      <c r="M28" s="95"/>
      <c r="N28" s="95"/>
      <c r="O28" s="95"/>
      <c r="P28" s="95"/>
      <c r="Q28" s="95"/>
      <c r="R28" s="90"/>
      <c r="S28" s="90"/>
      <c r="T28" s="90"/>
      <c r="U28" s="90"/>
      <c r="Z28" s="91"/>
      <c r="AA28" s="91"/>
      <c r="AE28" s="96"/>
      <c r="AF28" s="67"/>
      <c r="AG28" s="67"/>
      <c r="AH28" s="67"/>
      <c r="AI28" s="67"/>
      <c r="AJ28" s="67"/>
      <c r="AK28" s="67"/>
      <c r="AL28" s="67"/>
      <c r="AM28" s="67"/>
      <c r="AN28" s="67"/>
      <c r="AO28" s="67"/>
      <c r="AP28" s="67"/>
    </row>
    <row r="29" spans="1:42" ht="15" customHeight="1" x14ac:dyDescent="0.25">
      <c r="D29" s="93"/>
      <c r="F29" s="155" t="s">
        <v>81</v>
      </c>
      <c r="G29" s="156" t="s">
        <v>82</v>
      </c>
      <c r="H29" s="154" t="s">
        <v>83</v>
      </c>
      <c r="I29" s="86"/>
      <c r="J29" s="86"/>
      <c r="K29" s="86"/>
      <c r="L29" s="95"/>
      <c r="M29" s="95"/>
      <c r="N29" s="95"/>
      <c r="O29" s="95"/>
      <c r="P29" s="95"/>
      <c r="Q29" s="95"/>
      <c r="R29" s="90"/>
      <c r="S29" s="90"/>
      <c r="T29" s="90"/>
      <c r="U29" s="90"/>
      <c r="Z29" s="91"/>
      <c r="AA29" s="91"/>
      <c r="AE29" s="96"/>
      <c r="AF29" s="67"/>
      <c r="AG29" s="67"/>
      <c r="AH29" s="67"/>
      <c r="AI29" s="67"/>
      <c r="AJ29" s="67"/>
      <c r="AK29" s="67"/>
      <c r="AL29" s="67"/>
      <c r="AM29" s="67"/>
      <c r="AN29" s="67"/>
      <c r="AO29" s="67"/>
      <c r="AP29" s="67"/>
    </row>
    <row r="30" spans="1:42" ht="27.5" customHeight="1" x14ac:dyDescent="0.25">
      <c r="A30" s="97" t="s">
        <v>111</v>
      </c>
      <c r="B30" s="97"/>
      <c r="C30" s="97"/>
      <c r="D30" s="97"/>
      <c r="E30" s="97"/>
      <c r="F30" s="97"/>
      <c r="G30" s="97"/>
      <c r="H30" s="97"/>
      <c r="I30" s="98"/>
      <c r="J30" s="231" t="s">
        <v>33</v>
      </c>
      <c r="K30" s="232"/>
      <c r="L30" s="99"/>
      <c r="M30" s="70" t="s">
        <v>46</v>
      </c>
      <c r="N30" s="70" t="s">
        <v>47</v>
      </c>
      <c r="O30" s="99"/>
      <c r="P30" s="99"/>
      <c r="Q30" s="97"/>
      <c r="R30" s="90"/>
      <c r="S30" s="90"/>
      <c r="T30" s="90"/>
      <c r="U30" s="90"/>
      <c r="AE30" s="32"/>
      <c r="AF30" s="67"/>
      <c r="AG30" s="67"/>
      <c r="AH30" s="67"/>
      <c r="AI30" s="67"/>
      <c r="AJ30" s="67"/>
      <c r="AK30" s="67"/>
      <c r="AL30" s="67"/>
      <c r="AM30" s="67"/>
      <c r="AN30" s="67"/>
      <c r="AO30" s="67"/>
      <c r="AP30" s="67"/>
    </row>
    <row r="31" spans="1:42" ht="66" customHeight="1" x14ac:dyDescent="0.25">
      <c r="A31" s="44" t="s">
        <v>22</v>
      </c>
      <c r="B31" s="4" t="s">
        <v>23</v>
      </c>
      <c r="C31" s="1" t="s">
        <v>21</v>
      </c>
      <c r="D31" s="45" t="s">
        <v>24</v>
      </c>
      <c r="E31" s="1" t="s">
        <v>31</v>
      </c>
      <c r="F31" s="2" t="s">
        <v>25</v>
      </c>
      <c r="G31" s="2" t="s">
        <v>26</v>
      </c>
      <c r="H31" s="28" t="s">
        <v>87</v>
      </c>
      <c r="I31" s="2" t="s">
        <v>27</v>
      </c>
      <c r="J31" s="40" t="s">
        <v>34</v>
      </c>
      <c r="K31" s="46" t="s">
        <v>35</v>
      </c>
      <c r="M31" s="57" t="s">
        <v>48</v>
      </c>
      <c r="N31" s="57" t="s">
        <v>49</v>
      </c>
      <c r="O31" s="37" t="s">
        <v>69</v>
      </c>
      <c r="P31" s="37" t="s">
        <v>70</v>
      </c>
      <c r="Q31" s="37" t="s">
        <v>71</v>
      </c>
      <c r="R31" s="37" t="s">
        <v>72</v>
      </c>
      <c r="S31" s="37" t="s">
        <v>73</v>
      </c>
      <c r="T31" s="38" t="s">
        <v>50</v>
      </c>
      <c r="U31" s="38" t="s">
        <v>51</v>
      </c>
      <c r="V31" s="39" t="s">
        <v>52</v>
      </c>
      <c r="W31" s="39" t="s">
        <v>53</v>
      </c>
      <c r="X31" s="39" t="s">
        <v>54</v>
      </c>
      <c r="AH31" s="67"/>
      <c r="AI31" s="67"/>
      <c r="AJ31" s="67"/>
      <c r="AK31" s="67"/>
      <c r="AL31" s="67"/>
      <c r="AM31" s="67"/>
      <c r="AN31" s="67"/>
      <c r="AO31" s="67"/>
      <c r="AP31" s="67"/>
    </row>
    <row r="32" spans="1:42" x14ac:dyDescent="0.25">
      <c r="A32" s="72">
        <v>0</v>
      </c>
      <c r="B32" s="72">
        <v>0</v>
      </c>
      <c r="C32" s="67"/>
      <c r="D32" s="73">
        <v>0</v>
      </c>
      <c r="E32" s="33">
        <f>H32</f>
        <v>230</v>
      </c>
      <c r="F32" s="3">
        <v>0</v>
      </c>
      <c r="G32" s="3">
        <v>0</v>
      </c>
      <c r="H32" s="54">
        <v>230</v>
      </c>
      <c r="I32" s="74">
        <f>F32/E32</f>
        <v>0</v>
      </c>
      <c r="J32" s="30">
        <f>1-I32</f>
        <v>1</v>
      </c>
      <c r="K32" s="30">
        <f>J32</f>
        <v>1</v>
      </c>
      <c r="L32" s="67"/>
      <c r="M32" s="55">
        <f t="shared" ref="M32:M42" si="20">K32^W32</f>
        <v>1</v>
      </c>
      <c r="N32" s="55">
        <f t="shared" ref="N32:N42" si="21">K32^X32</f>
        <v>1</v>
      </c>
      <c r="O32" s="75">
        <f t="shared" ref="O32:O42" si="22">(LN(K32))^2</f>
        <v>0</v>
      </c>
      <c r="P32" s="76">
        <f t="shared" ref="P32:P42" si="23">E32-H32</f>
        <v>0</v>
      </c>
      <c r="Q32" s="76">
        <f t="shared" ref="Q32:Q42" si="24">E32*H32</f>
        <v>52900</v>
      </c>
      <c r="R32" s="77">
        <f t="shared" ref="R32:R42" si="25">P32/Q32</f>
        <v>0</v>
      </c>
      <c r="S32" s="77">
        <f>R32</f>
        <v>0</v>
      </c>
      <c r="T32" s="78">
        <v>0</v>
      </c>
      <c r="U32" s="79">
        <f>-NORMSINV(2.5/100)</f>
        <v>1.9599639845400538</v>
      </c>
      <c r="V32" s="75">
        <f t="shared" ref="V32:V42" si="26">U32*T32</f>
        <v>0</v>
      </c>
      <c r="W32" s="80">
        <f t="shared" ref="W32:W42" si="27">EXP(V32)</f>
        <v>1</v>
      </c>
      <c r="X32" s="80">
        <f t="shared" ref="X32:X42" si="28">EXP(-V32)</f>
        <v>1</v>
      </c>
      <c r="AH32" s="67"/>
      <c r="AI32" s="67"/>
      <c r="AJ32" s="67"/>
      <c r="AK32" s="67"/>
      <c r="AL32" s="67"/>
      <c r="AM32" s="67"/>
      <c r="AN32" s="67"/>
      <c r="AO32" s="67"/>
      <c r="AP32" s="67"/>
    </row>
    <row r="33" spans="1:42" x14ac:dyDescent="0.25">
      <c r="A33" s="81">
        <v>5</v>
      </c>
      <c r="B33" s="81">
        <f>B32+F33</f>
        <v>10</v>
      </c>
      <c r="C33" s="82">
        <f>D32</f>
        <v>0</v>
      </c>
      <c r="D33" s="73">
        <v>6</v>
      </c>
      <c r="E33" s="73">
        <f>H32</f>
        <v>230</v>
      </c>
      <c r="F33" s="33">
        <f>E33-H33-G33</f>
        <v>10</v>
      </c>
      <c r="G33" s="73">
        <f>A33-A32</f>
        <v>5</v>
      </c>
      <c r="H33" s="54">
        <v>215</v>
      </c>
      <c r="I33" s="83">
        <f>F33/E33</f>
        <v>4.3478260869565216E-2</v>
      </c>
      <c r="J33" s="30">
        <f>1-I33</f>
        <v>0.95652173913043481</v>
      </c>
      <c r="K33" s="30">
        <f>J33*K32</f>
        <v>0.95652173913043481</v>
      </c>
      <c r="L33" s="67"/>
      <c r="M33" s="55">
        <f t="shared" si="20"/>
        <v>0.90863947285015589</v>
      </c>
      <c r="N33" s="55">
        <f t="shared" si="21"/>
        <v>0.97958683117852186</v>
      </c>
      <c r="O33" s="75">
        <f t="shared" si="22"/>
        <v>1.9759591956537816E-3</v>
      </c>
      <c r="P33" s="76">
        <f t="shared" si="23"/>
        <v>15</v>
      </c>
      <c r="Q33" s="76">
        <f t="shared" si="24"/>
        <v>49450</v>
      </c>
      <c r="R33" s="77">
        <f t="shared" si="25"/>
        <v>3.0333670374115267E-4</v>
      </c>
      <c r="S33" s="77">
        <f t="shared" ref="S33:S42" si="29">S32+R33</f>
        <v>3.0333670374115267E-4</v>
      </c>
      <c r="T33" s="78">
        <f t="shared" ref="T33:T42" si="30">SQRT((1/O33)*S33)</f>
        <v>0.39180817711533755</v>
      </c>
      <c r="U33" s="79">
        <f>-NORMSINV(2.5/100)</f>
        <v>1.9599639845400538</v>
      </c>
      <c r="V33" s="75">
        <f t="shared" si="26"/>
        <v>0.76792991599435212</v>
      </c>
      <c r="W33" s="80">
        <f t="shared" si="27"/>
        <v>2.1552999805823014</v>
      </c>
      <c r="X33" s="80">
        <f t="shared" si="28"/>
        <v>0.46397253700611463</v>
      </c>
      <c r="AH33" s="67"/>
      <c r="AI33" s="67"/>
      <c r="AJ33" s="67"/>
      <c r="AK33" s="67"/>
      <c r="AL33" s="67"/>
      <c r="AM33" s="67"/>
      <c r="AN33" s="67"/>
      <c r="AO33" s="67"/>
      <c r="AP33" s="67"/>
    </row>
    <row r="34" spans="1:42" x14ac:dyDescent="0.25">
      <c r="A34" s="72">
        <v>6</v>
      </c>
      <c r="B34" s="81">
        <f t="shared" ref="B34:B42" si="31">B33+F34</f>
        <v>12</v>
      </c>
      <c r="C34" s="82">
        <f t="shared" ref="C34:C42" si="32">D33</f>
        <v>6</v>
      </c>
      <c r="D34" s="73">
        <v>12</v>
      </c>
      <c r="E34" s="73">
        <f t="shared" ref="E34:E42" si="33">H33</f>
        <v>215</v>
      </c>
      <c r="F34" s="33">
        <f t="shared" ref="F34:F42" si="34">E34-H34-G34</f>
        <v>2</v>
      </c>
      <c r="G34" s="73">
        <f t="shared" ref="G34:G42" si="35">A34-A33</f>
        <v>1</v>
      </c>
      <c r="H34" s="54">
        <v>212</v>
      </c>
      <c r="I34" s="83">
        <f t="shared" ref="I34:I42" si="36">F34/E34</f>
        <v>9.3023255813953487E-3</v>
      </c>
      <c r="J34" s="30">
        <f t="shared" ref="J34:J42" si="37">1-I34</f>
        <v>0.99069767441860468</v>
      </c>
      <c r="K34" s="30">
        <f t="shared" ref="K34:K42" si="38">J34*K33</f>
        <v>0.94762386248736108</v>
      </c>
      <c r="L34" s="67"/>
      <c r="M34" s="55">
        <f t="shared" si="20"/>
        <v>0.89732819520327689</v>
      </c>
      <c r="N34" s="55">
        <f t="shared" si="21"/>
        <v>0.97363821939385131</v>
      </c>
      <c r="O34" s="75">
        <f t="shared" si="22"/>
        <v>2.8941844544647607E-3</v>
      </c>
      <c r="P34" s="76">
        <f t="shared" si="23"/>
        <v>3</v>
      </c>
      <c r="Q34" s="76">
        <f t="shared" si="24"/>
        <v>45580</v>
      </c>
      <c r="R34" s="77">
        <f t="shared" si="25"/>
        <v>6.5818341377797286E-5</v>
      </c>
      <c r="S34" s="77">
        <f t="shared" si="29"/>
        <v>3.6915504511894994E-4</v>
      </c>
      <c r="T34" s="78">
        <f t="shared" si="30"/>
        <v>0.35714230796649671</v>
      </c>
      <c r="U34" s="79">
        <f t="shared" ref="U34:U42" si="39">-NORMSINV(2.5/100)</f>
        <v>1.9599639845400538</v>
      </c>
      <c r="V34" s="75">
        <f t="shared" si="26"/>
        <v>0.69998606096984595</v>
      </c>
      <c r="W34" s="80">
        <f t="shared" si="27"/>
        <v>2.013724637906396</v>
      </c>
      <c r="X34" s="80">
        <f t="shared" si="28"/>
        <v>0.49659222575717576</v>
      </c>
      <c r="AH34" s="67"/>
      <c r="AI34" s="67"/>
      <c r="AJ34" s="67"/>
      <c r="AK34" s="67"/>
      <c r="AL34" s="67"/>
      <c r="AM34" s="67"/>
      <c r="AN34" s="67"/>
      <c r="AO34" s="67"/>
      <c r="AP34" s="67"/>
    </row>
    <row r="35" spans="1:42" x14ac:dyDescent="0.25">
      <c r="A35" s="81">
        <v>9</v>
      </c>
      <c r="B35" s="81">
        <f t="shared" si="31"/>
        <v>14</v>
      </c>
      <c r="C35" s="82">
        <f t="shared" si="32"/>
        <v>12</v>
      </c>
      <c r="D35" s="73">
        <v>18</v>
      </c>
      <c r="E35" s="73">
        <f t="shared" si="33"/>
        <v>212</v>
      </c>
      <c r="F35" s="33">
        <f t="shared" si="34"/>
        <v>2</v>
      </c>
      <c r="G35" s="73">
        <f t="shared" si="35"/>
        <v>3</v>
      </c>
      <c r="H35" s="54">
        <v>207</v>
      </c>
      <c r="I35" s="83">
        <f t="shared" si="36"/>
        <v>9.433962264150943E-3</v>
      </c>
      <c r="J35" s="30">
        <f t="shared" si="37"/>
        <v>0.99056603773584906</v>
      </c>
      <c r="K35" s="30">
        <f t="shared" si="38"/>
        <v>0.9386840147280463</v>
      </c>
      <c r="L35" s="67"/>
      <c r="M35" s="55">
        <f t="shared" si="20"/>
        <v>0.88249678573441048</v>
      </c>
      <c r="N35" s="55">
        <f t="shared" si="21"/>
        <v>0.96847640678593183</v>
      </c>
      <c r="O35" s="75">
        <f t="shared" si="22"/>
        <v>4.0038988666885158E-3</v>
      </c>
      <c r="P35" s="76">
        <f t="shared" si="23"/>
        <v>5</v>
      </c>
      <c r="Q35" s="76">
        <f t="shared" si="24"/>
        <v>43884</v>
      </c>
      <c r="R35" s="77">
        <f t="shared" si="25"/>
        <v>1.1393674232066357E-4</v>
      </c>
      <c r="S35" s="77">
        <f t="shared" si="29"/>
        <v>4.8309178743961351E-4</v>
      </c>
      <c r="T35" s="78">
        <f t="shared" si="30"/>
        <v>0.34735477841306622</v>
      </c>
      <c r="U35" s="79">
        <f t="shared" si="39"/>
        <v>1.9599639845400538</v>
      </c>
      <c r="V35" s="75">
        <f t="shared" si="26"/>
        <v>0.68080285554750075</v>
      </c>
      <c r="W35" s="80">
        <f t="shared" si="27"/>
        <v>1.9754631072462621</v>
      </c>
      <c r="X35" s="80">
        <f t="shared" si="28"/>
        <v>0.50621041533596178</v>
      </c>
      <c r="AH35" s="67"/>
      <c r="AI35" s="67"/>
      <c r="AJ35" s="67"/>
      <c r="AK35" s="67"/>
      <c r="AL35" s="67"/>
      <c r="AM35" s="67"/>
      <c r="AN35" s="67"/>
      <c r="AO35" s="67"/>
      <c r="AP35" s="67"/>
    </row>
    <row r="36" spans="1:42" x14ac:dyDescent="0.25">
      <c r="A36" s="72">
        <v>11</v>
      </c>
      <c r="B36" s="81">
        <f t="shared" si="31"/>
        <v>18</v>
      </c>
      <c r="C36" s="82">
        <f t="shared" si="32"/>
        <v>18</v>
      </c>
      <c r="D36" s="73">
        <v>24</v>
      </c>
      <c r="E36" s="73">
        <f t="shared" si="33"/>
        <v>207</v>
      </c>
      <c r="F36" s="33">
        <f t="shared" si="34"/>
        <v>4</v>
      </c>
      <c r="G36" s="73">
        <f t="shared" si="35"/>
        <v>2</v>
      </c>
      <c r="H36" s="54">
        <v>201</v>
      </c>
      <c r="I36" s="83">
        <f t="shared" si="36"/>
        <v>1.932367149758454E-2</v>
      </c>
      <c r="J36" s="30">
        <f t="shared" si="37"/>
        <v>0.98067632850241548</v>
      </c>
      <c r="K36" s="30">
        <f t="shared" si="38"/>
        <v>0.9205451931874078</v>
      </c>
      <c r="L36" s="67"/>
      <c r="M36" s="55">
        <f t="shared" si="20"/>
        <v>0.86088820388370202</v>
      </c>
      <c r="N36" s="55">
        <f t="shared" si="21"/>
        <v>0.95527356108683659</v>
      </c>
      <c r="O36" s="75">
        <f t="shared" si="22"/>
        <v>6.8540488494916781E-3</v>
      </c>
      <c r="P36" s="76">
        <f t="shared" si="23"/>
        <v>6</v>
      </c>
      <c r="Q36" s="76">
        <f t="shared" si="24"/>
        <v>41607</v>
      </c>
      <c r="R36" s="77">
        <f t="shared" si="25"/>
        <v>1.4420650371331747E-4</v>
      </c>
      <c r="S36" s="77">
        <f t="shared" si="29"/>
        <v>6.2729829115293096E-4</v>
      </c>
      <c r="T36" s="78">
        <f t="shared" si="30"/>
        <v>0.30252652200779168</v>
      </c>
      <c r="U36" s="79">
        <f t="shared" si="39"/>
        <v>1.9599639845400538</v>
      </c>
      <c r="V36" s="75">
        <f t="shared" si="26"/>
        <v>0.59294108750343566</v>
      </c>
      <c r="W36" s="80">
        <f t="shared" si="27"/>
        <v>1.8093019130834038</v>
      </c>
      <c r="X36" s="80">
        <f t="shared" si="28"/>
        <v>0.55269935480021948</v>
      </c>
      <c r="AH36" s="67"/>
      <c r="AI36" s="67"/>
      <c r="AJ36" s="67"/>
      <c r="AK36" s="67"/>
      <c r="AL36" s="67"/>
      <c r="AM36" s="67"/>
      <c r="AN36" s="67"/>
      <c r="AO36" s="67"/>
      <c r="AP36" s="67"/>
    </row>
    <row r="37" spans="1:42" x14ac:dyDescent="0.25">
      <c r="A37" s="81">
        <v>22</v>
      </c>
      <c r="B37" s="81">
        <f t="shared" si="31"/>
        <v>26</v>
      </c>
      <c r="C37" s="82">
        <f t="shared" si="32"/>
        <v>24</v>
      </c>
      <c r="D37" s="73">
        <v>30</v>
      </c>
      <c r="E37" s="73">
        <f t="shared" si="33"/>
        <v>201</v>
      </c>
      <c r="F37" s="33">
        <f t="shared" si="34"/>
        <v>8</v>
      </c>
      <c r="G37" s="73">
        <f t="shared" si="35"/>
        <v>11</v>
      </c>
      <c r="H37" s="54">
        <v>182</v>
      </c>
      <c r="I37" s="83">
        <f t="shared" si="36"/>
        <v>3.9800995024875621E-2</v>
      </c>
      <c r="J37" s="30">
        <f t="shared" si="37"/>
        <v>0.96019900497512434</v>
      </c>
      <c r="K37" s="30">
        <f t="shared" si="38"/>
        <v>0.88390657853318255</v>
      </c>
      <c r="L37" s="67"/>
      <c r="M37" s="55">
        <f t="shared" si="20"/>
        <v>0.80952982970819864</v>
      </c>
      <c r="N37" s="55">
        <f t="shared" si="21"/>
        <v>0.93046570505490422</v>
      </c>
      <c r="O37" s="75">
        <f t="shared" si="22"/>
        <v>1.5228523108146465E-2</v>
      </c>
      <c r="P37" s="76">
        <f t="shared" si="23"/>
        <v>19</v>
      </c>
      <c r="Q37" s="76">
        <f t="shared" si="24"/>
        <v>36582</v>
      </c>
      <c r="R37" s="77">
        <f t="shared" si="25"/>
        <v>5.1938111639604175E-4</v>
      </c>
      <c r="S37" s="77">
        <f t="shared" si="29"/>
        <v>1.1466794075489727E-3</v>
      </c>
      <c r="T37" s="78">
        <f t="shared" si="30"/>
        <v>0.27440505867792192</v>
      </c>
      <c r="U37" s="79">
        <f t="shared" si="39"/>
        <v>1.9599639845400538</v>
      </c>
      <c r="V37" s="75">
        <f t="shared" si="26"/>
        <v>0.53782403218432717</v>
      </c>
      <c r="W37" s="80">
        <f t="shared" si="27"/>
        <v>1.7122769460417235</v>
      </c>
      <c r="X37" s="80">
        <f t="shared" si="28"/>
        <v>0.5840176744256842</v>
      </c>
      <c r="AH37" s="67"/>
      <c r="AI37" s="67"/>
      <c r="AJ37" s="67"/>
      <c r="AK37" s="67"/>
      <c r="AL37" s="67"/>
      <c r="AM37" s="67"/>
      <c r="AN37" s="67"/>
      <c r="AO37" s="67"/>
      <c r="AP37" s="67"/>
    </row>
    <row r="38" spans="1:42" x14ac:dyDescent="0.25">
      <c r="A38" s="72">
        <v>52</v>
      </c>
      <c r="B38" s="81">
        <f t="shared" si="31"/>
        <v>27</v>
      </c>
      <c r="C38" s="82">
        <f t="shared" si="32"/>
        <v>30</v>
      </c>
      <c r="D38" s="73">
        <v>36</v>
      </c>
      <c r="E38" s="73">
        <f t="shared" si="33"/>
        <v>182</v>
      </c>
      <c r="F38" s="33">
        <f t="shared" si="34"/>
        <v>1</v>
      </c>
      <c r="G38" s="73">
        <f t="shared" si="35"/>
        <v>30</v>
      </c>
      <c r="H38" s="54">
        <v>151</v>
      </c>
      <c r="I38" s="83">
        <f t="shared" si="36"/>
        <v>5.4945054945054949E-3</v>
      </c>
      <c r="J38" s="30">
        <f t="shared" si="37"/>
        <v>0.99450549450549453</v>
      </c>
      <c r="K38" s="30">
        <f t="shared" si="38"/>
        <v>0.87904994898080246</v>
      </c>
      <c r="L38" s="67"/>
      <c r="M38" s="55">
        <f t="shared" si="20"/>
        <v>0.76628270133388698</v>
      </c>
      <c r="N38" s="55">
        <f t="shared" si="21"/>
        <v>0.93948029732550375</v>
      </c>
      <c r="O38" s="75">
        <f t="shared" si="22"/>
        <v>1.6618705470344514E-2</v>
      </c>
      <c r="P38" s="76">
        <f t="shared" si="23"/>
        <v>31</v>
      </c>
      <c r="Q38" s="76">
        <f t="shared" si="24"/>
        <v>27482</v>
      </c>
      <c r="R38" s="77">
        <f t="shared" si="25"/>
        <v>1.1280110617858962E-3</v>
      </c>
      <c r="S38" s="77">
        <f t="shared" si="29"/>
        <v>2.2746904693348689E-3</v>
      </c>
      <c r="T38" s="78">
        <f t="shared" si="30"/>
        <v>0.36996663414158576</v>
      </c>
      <c r="U38" s="79">
        <f t="shared" si="39"/>
        <v>1.9599639845400538</v>
      </c>
      <c r="V38" s="75">
        <f t="shared" si="26"/>
        <v>0.72512127839901475</v>
      </c>
      <c r="W38" s="80">
        <f t="shared" si="27"/>
        <v>2.0649815224337975</v>
      </c>
      <c r="X38" s="80">
        <f t="shared" si="28"/>
        <v>0.48426583440872395</v>
      </c>
      <c r="AH38" s="67"/>
      <c r="AI38" s="67"/>
      <c r="AJ38" s="67"/>
      <c r="AK38" s="67"/>
      <c r="AL38" s="67"/>
      <c r="AM38" s="67"/>
      <c r="AN38" s="67"/>
      <c r="AO38" s="67"/>
      <c r="AP38" s="67"/>
    </row>
    <row r="39" spans="1:42" x14ac:dyDescent="0.25">
      <c r="A39" s="81">
        <v>82</v>
      </c>
      <c r="B39" s="81">
        <f t="shared" si="31"/>
        <v>31</v>
      </c>
      <c r="C39" s="82">
        <f t="shared" si="32"/>
        <v>36</v>
      </c>
      <c r="D39" s="73">
        <v>42</v>
      </c>
      <c r="E39" s="73">
        <f t="shared" si="33"/>
        <v>151</v>
      </c>
      <c r="F39" s="33">
        <f t="shared" si="34"/>
        <v>4</v>
      </c>
      <c r="G39" s="73">
        <f t="shared" si="35"/>
        <v>30</v>
      </c>
      <c r="H39" s="54">
        <v>117</v>
      </c>
      <c r="I39" s="83">
        <f t="shared" si="36"/>
        <v>2.6490066225165563E-2</v>
      </c>
      <c r="J39" s="30">
        <f t="shared" si="37"/>
        <v>0.97350993377483441</v>
      </c>
      <c r="K39" s="30">
        <f t="shared" si="38"/>
        <v>0.85576385761707263</v>
      </c>
      <c r="L39" s="67"/>
      <c r="M39" s="55">
        <f t="shared" si="20"/>
        <v>0.70325702142588564</v>
      </c>
      <c r="N39" s="55">
        <f t="shared" si="21"/>
        <v>0.93340313756403703</v>
      </c>
      <c r="O39" s="75">
        <f t="shared" si="22"/>
        <v>2.4261429361318185E-2</v>
      </c>
      <c r="P39" s="76">
        <f t="shared" si="23"/>
        <v>34</v>
      </c>
      <c r="Q39" s="76">
        <f t="shared" si="24"/>
        <v>17667</v>
      </c>
      <c r="R39" s="77">
        <f t="shared" si="25"/>
        <v>1.9244919907171563E-3</v>
      </c>
      <c r="S39" s="77">
        <f t="shared" si="29"/>
        <v>4.1991824600520252E-3</v>
      </c>
      <c r="T39" s="78">
        <f t="shared" si="30"/>
        <v>0.41602955185847351</v>
      </c>
      <c r="U39" s="79">
        <f t="shared" si="39"/>
        <v>1.9599639845400538</v>
      </c>
      <c r="V39" s="75">
        <f t="shared" si="26"/>
        <v>0.81540293814694675</v>
      </c>
      <c r="W39" s="80">
        <f t="shared" si="27"/>
        <v>2.2600861638323018</v>
      </c>
      <c r="X39" s="80">
        <f t="shared" si="28"/>
        <v>0.44246100701946511</v>
      </c>
      <c r="AH39" s="67"/>
      <c r="AI39" s="67"/>
      <c r="AJ39" s="67"/>
      <c r="AK39" s="67"/>
      <c r="AL39" s="67"/>
      <c r="AM39" s="67"/>
      <c r="AN39" s="67"/>
      <c r="AO39" s="67"/>
      <c r="AP39" s="67"/>
    </row>
    <row r="40" spans="1:42" x14ac:dyDescent="0.25">
      <c r="A40" s="72">
        <v>112</v>
      </c>
      <c r="B40" s="81">
        <f t="shared" si="31"/>
        <v>36</v>
      </c>
      <c r="C40" s="82">
        <f t="shared" si="32"/>
        <v>42</v>
      </c>
      <c r="D40" s="73">
        <v>48</v>
      </c>
      <c r="E40" s="73">
        <f t="shared" si="33"/>
        <v>117</v>
      </c>
      <c r="F40" s="33">
        <f t="shared" si="34"/>
        <v>5</v>
      </c>
      <c r="G40" s="73">
        <f t="shared" si="35"/>
        <v>30</v>
      </c>
      <c r="H40" s="54">
        <v>82</v>
      </c>
      <c r="I40" s="83">
        <f t="shared" si="36"/>
        <v>4.2735042735042736E-2</v>
      </c>
      <c r="J40" s="30">
        <f t="shared" si="37"/>
        <v>0.95726495726495731</v>
      </c>
      <c r="K40" s="30">
        <f t="shared" si="38"/>
        <v>0.81919275259070201</v>
      </c>
      <c r="L40" s="67"/>
      <c r="M40" s="55">
        <f t="shared" si="20"/>
        <v>0.62107207262685526</v>
      </c>
      <c r="N40" s="55">
        <f t="shared" si="21"/>
        <v>0.91988541482912156</v>
      </c>
      <c r="O40" s="75">
        <f t="shared" si="22"/>
        <v>3.9774666909253853E-2</v>
      </c>
      <c r="P40" s="76">
        <f t="shared" si="23"/>
        <v>35</v>
      </c>
      <c r="Q40" s="76">
        <f t="shared" si="24"/>
        <v>9594</v>
      </c>
      <c r="R40" s="77">
        <f t="shared" si="25"/>
        <v>3.6481134042109652E-3</v>
      </c>
      <c r="S40" s="77">
        <f t="shared" si="29"/>
        <v>7.84729586426299E-3</v>
      </c>
      <c r="T40" s="78">
        <f t="shared" si="30"/>
        <v>0.44417768657060008</v>
      </c>
      <c r="U40" s="79">
        <f t="shared" si="39"/>
        <v>1.9599639845400538</v>
      </c>
      <c r="V40" s="75">
        <f t="shared" si="26"/>
        <v>0.87057226841469648</v>
      </c>
      <c r="W40" s="80">
        <f t="shared" si="27"/>
        <v>2.3882771981350883</v>
      </c>
      <c r="X40" s="80">
        <f t="shared" si="28"/>
        <v>0.41871186509709202</v>
      </c>
      <c r="AH40" s="67"/>
      <c r="AI40" s="67"/>
      <c r="AJ40" s="67"/>
      <c r="AK40" s="67"/>
      <c r="AL40" s="67"/>
      <c r="AM40" s="67"/>
      <c r="AN40" s="67"/>
      <c r="AO40" s="67"/>
      <c r="AP40" s="67"/>
    </row>
    <row r="41" spans="1:42" x14ac:dyDescent="0.25">
      <c r="A41" s="81">
        <v>123</v>
      </c>
      <c r="B41" s="81">
        <f t="shared" si="31"/>
        <v>36</v>
      </c>
      <c r="C41" s="82">
        <f t="shared" si="32"/>
        <v>48</v>
      </c>
      <c r="D41" s="73">
        <v>54</v>
      </c>
      <c r="E41" s="73">
        <f t="shared" si="33"/>
        <v>82</v>
      </c>
      <c r="F41" s="33">
        <f t="shared" si="34"/>
        <v>0</v>
      </c>
      <c r="G41" s="73">
        <f t="shared" si="35"/>
        <v>11</v>
      </c>
      <c r="H41" s="54">
        <v>71</v>
      </c>
      <c r="I41" s="83">
        <f t="shared" si="36"/>
        <v>0</v>
      </c>
      <c r="J41" s="30">
        <f t="shared" si="37"/>
        <v>1</v>
      </c>
      <c r="K41" s="30">
        <f t="shared" si="38"/>
        <v>0.81919275259070201</v>
      </c>
      <c r="L41" s="67"/>
      <c r="M41" s="55">
        <f t="shared" si="20"/>
        <v>0.59098887654396126</v>
      </c>
      <c r="N41" s="55">
        <f t="shared" si="21"/>
        <v>0.92716543748779989</v>
      </c>
      <c r="O41" s="75">
        <f t="shared" si="22"/>
        <v>3.9774666909253853E-2</v>
      </c>
      <c r="P41" s="76">
        <f t="shared" si="23"/>
        <v>11</v>
      </c>
      <c r="Q41" s="76">
        <f t="shared" si="24"/>
        <v>5822</v>
      </c>
      <c r="R41" s="77">
        <f t="shared" si="25"/>
        <v>1.8893850910340088E-3</v>
      </c>
      <c r="S41" s="77">
        <f t="shared" si="29"/>
        <v>9.7366809552969988E-3</v>
      </c>
      <c r="T41" s="78">
        <f t="shared" si="30"/>
        <v>0.49476867331140134</v>
      </c>
      <c r="U41" s="79">
        <f t="shared" si="39"/>
        <v>1.9599639845400538</v>
      </c>
      <c r="V41" s="75">
        <f t="shared" si="26"/>
        <v>0.96972878036901033</v>
      </c>
      <c r="W41" s="80">
        <f t="shared" si="27"/>
        <v>2.6372290940462579</v>
      </c>
      <c r="X41" s="80">
        <f t="shared" si="28"/>
        <v>0.37918586680905914</v>
      </c>
      <c r="AH41" s="67"/>
      <c r="AI41" s="67"/>
      <c r="AJ41" s="67"/>
      <c r="AK41" s="67"/>
      <c r="AL41" s="67"/>
      <c r="AM41" s="67"/>
      <c r="AN41" s="67"/>
      <c r="AO41" s="67"/>
      <c r="AP41" s="67"/>
    </row>
    <row r="42" spans="1:42" x14ac:dyDescent="0.25">
      <c r="A42" s="72">
        <v>141</v>
      </c>
      <c r="B42" s="81">
        <f t="shared" si="31"/>
        <v>38</v>
      </c>
      <c r="C42" s="82">
        <f t="shared" si="32"/>
        <v>54</v>
      </c>
      <c r="D42" s="73">
        <v>60</v>
      </c>
      <c r="E42" s="73">
        <f t="shared" si="33"/>
        <v>71</v>
      </c>
      <c r="F42" s="33">
        <f t="shared" si="34"/>
        <v>2</v>
      </c>
      <c r="G42" s="73">
        <f t="shared" si="35"/>
        <v>18</v>
      </c>
      <c r="H42" s="54">
        <v>51</v>
      </c>
      <c r="I42" s="83">
        <f t="shared" si="36"/>
        <v>2.8169014084507043E-2</v>
      </c>
      <c r="J42" s="30">
        <f t="shared" si="37"/>
        <v>0.971830985915493</v>
      </c>
      <c r="K42" s="30">
        <f t="shared" si="38"/>
        <v>0.79611690040504846</v>
      </c>
      <c r="L42" s="67"/>
      <c r="M42" s="55">
        <f t="shared" si="20"/>
        <v>0.51718533106578601</v>
      </c>
      <c r="N42" s="55">
        <f t="shared" si="21"/>
        <v>0.92418112977863753</v>
      </c>
      <c r="O42" s="75">
        <f t="shared" si="22"/>
        <v>5.1988215402013274E-2</v>
      </c>
      <c r="P42" s="76">
        <f t="shared" si="23"/>
        <v>20</v>
      </c>
      <c r="Q42" s="76">
        <f t="shared" si="24"/>
        <v>3621</v>
      </c>
      <c r="R42" s="77">
        <f t="shared" si="25"/>
        <v>5.5233360950013811E-3</v>
      </c>
      <c r="S42" s="77">
        <f t="shared" si="29"/>
        <v>1.5260017050298381E-2</v>
      </c>
      <c r="T42" s="78">
        <f t="shared" si="30"/>
        <v>0.54178260195015937</v>
      </c>
      <c r="U42" s="79">
        <f t="shared" si="39"/>
        <v>1.9599639845400538</v>
      </c>
      <c r="V42" s="75">
        <f t="shared" si="26"/>
        <v>1.0618743872727123</v>
      </c>
      <c r="W42" s="80">
        <f t="shared" si="27"/>
        <v>2.8917862398675069</v>
      </c>
      <c r="X42" s="80">
        <f t="shared" si="28"/>
        <v>0.34580702619492959</v>
      </c>
      <c r="AH42" s="67"/>
      <c r="AI42" s="67"/>
      <c r="AJ42" s="67"/>
      <c r="AK42" s="67"/>
      <c r="AL42" s="67"/>
      <c r="AM42" s="67"/>
      <c r="AN42" s="67"/>
      <c r="AO42" s="67"/>
      <c r="AP42" s="67"/>
    </row>
    <row r="43" spans="1:42" ht="10" customHeight="1" x14ac:dyDescent="0.25">
      <c r="D43" s="84"/>
      <c r="E43" s="84"/>
      <c r="F43" s="85"/>
      <c r="G43" s="85"/>
      <c r="H43" s="84"/>
      <c r="I43" s="86"/>
      <c r="J43" s="87"/>
      <c r="K43" s="87"/>
      <c r="L43" s="87"/>
      <c r="M43" s="100"/>
      <c r="N43" s="100"/>
      <c r="O43" s="100"/>
      <c r="P43" s="100"/>
      <c r="Q43" s="87"/>
    </row>
    <row r="44" spans="1:42" ht="15" x14ac:dyDescent="0.25">
      <c r="D44" s="93"/>
      <c r="E44" s="60" t="s">
        <v>0</v>
      </c>
      <c r="F44" s="61">
        <f>SUM(F33:F42)</f>
        <v>38</v>
      </c>
      <c r="G44" s="61">
        <f>SUM(G33:G42)</f>
        <v>141</v>
      </c>
      <c r="H44" s="61">
        <f>H32-F44-G44</f>
        <v>51</v>
      </c>
      <c r="I44" s="86"/>
      <c r="J44" s="94" t="s">
        <v>55</v>
      </c>
      <c r="K44" s="41">
        <f>1-K42</f>
        <v>0.20388309959495154</v>
      </c>
      <c r="L44" s="42" t="s">
        <v>32</v>
      </c>
      <c r="M44" s="100"/>
      <c r="N44" s="100"/>
      <c r="O44" s="100"/>
      <c r="P44" s="101"/>
      <c r="Q44" s="87"/>
      <c r="AA44" s="64"/>
      <c r="AB44" s="64"/>
    </row>
    <row r="45" spans="1:42" ht="15" customHeight="1" x14ac:dyDescent="0.25">
      <c r="D45" s="93"/>
      <c r="F45" s="12">
        <f>F44/E32</f>
        <v>0.16521739130434782</v>
      </c>
      <c r="G45" s="13">
        <f>G44/E32</f>
        <v>0.61304347826086958</v>
      </c>
      <c r="H45" s="14">
        <f>H44/E32</f>
        <v>0.22173913043478261</v>
      </c>
      <c r="I45" s="86"/>
      <c r="J45" s="86"/>
      <c r="K45" s="86"/>
      <c r="L45" s="95"/>
      <c r="M45" s="95"/>
      <c r="N45" s="95"/>
      <c r="O45" s="95"/>
      <c r="P45" s="95"/>
      <c r="Q45" s="95"/>
      <c r="R45" s="90"/>
      <c r="S45" s="90"/>
      <c r="T45" s="90"/>
      <c r="U45" s="90"/>
      <c r="Z45" s="91"/>
      <c r="AA45" s="91"/>
      <c r="AE45" s="96"/>
      <c r="AF45" s="67"/>
      <c r="AG45" s="67"/>
      <c r="AH45" s="67"/>
      <c r="AI45" s="67"/>
      <c r="AJ45" s="67"/>
      <c r="AK45" s="67"/>
      <c r="AL45" s="67"/>
      <c r="AM45" s="67"/>
      <c r="AN45" s="67"/>
      <c r="AO45" s="67"/>
      <c r="AP45" s="67"/>
    </row>
    <row r="46" spans="1:42" ht="15" customHeight="1" x14ac:dyDescent="0.25">
      <c r="D46" s="93"/>
      <c r="F46" s="155" t="s">
        <v>81</v>
      </c>
      <c r="G46" s="156" t="s">
        <v>82</v>
      </c>
      <c r="H46" s="154" t="s">
        <v>83</v>
      </c>
      <c r="I46" s="86"/>
      <c r="J46" s="86"/>
      <c r="K46" s="86"/>
      <c r="L46" s="95"/>
      <c r="M46" s="95"/>
      <c r="N46" s="95"/>
      <c r="O46" s="95"/>
      <c r="P46" s="95"/>
      <c r="Q46" s="95"/>
      <c r="R46" s="90"/>
      <c r="S46" s="90"/>
      <c r="T46" s="90"/>
      <c r="U46" s="90"/>
      <c r="Z46" s="91"/>
      <c r="AA46" s="91"/>
      <c r="AE46" s="96"/>
      <c r="AF46" s="67"/>
      <c r="AG46" s="67"/>
      <c r="AH46" s="67"/>
      <c r="AI46" s="67"/>
      <c r="AJ46" s="67"/>
      <c r="AK46" s="67"/>
      <c r="AL46" s="67"/>
      <c r="AM46" s="67"/>
      <c r="AN46" s="67"/>
      <c r="AO46" s="67"/>
      <c r="AP46" s="67"/>
    </row>
    <row r="47" spans="1:42" ht="17.5" customHeight="1" x14ac:dyDescent="0.25">
      <c r="D47" s="93"/>
      <c r="E47" s="93"/>
      <c r="F47" s="93"/>
      <c r="G47" s="93"/>
      <c r="I47" s="86"/>
      <c r="J47" s="86"/>
      <c r="K47" s="86"/>
      <c r="L47" s="86"/>
      <c r="M47" s="86"/>
      <c r="N47" s="86"/>
    </row>
    <row r="48" spans="1:42" ht="15.5" customHeight="1" x14ac:dyDescent="0.25">
      <c r="B48" s="255" t="s">
        <v>6</v>
      </c>
      <c r="C48" s="256"/>
      <c r="D48" s="256"/>
      <c r="E48" s="256"/>
      <c r="F48" s="256"/>
      <c r="G48" s="256"/>
      <c r="H48" s="256"/>
      <c r="I48" s="256"/>
      <c r="J48" s="256"/>
      <c r="K48" s="257"/>
      <c r="L48" s="86"/>
      <c r="P48" s="26"/>
      <c r="Q48" s="258" t="s">
        <v>57</v>
      </c>
    </row>
    <row r="49" spans="1:24" ht="36" customHeight="1" x14ac:dyDescent="0.25">
      <c r="B49" s="265" t="s">
        <v>75</v>
      </c>
      <c r="C49" s="260" t="s">
        <v>76</v>
      </c>
      <c r="D49" s="261"/>
      <c r="E49" s="262"/>
      <c r="F49" s="260" t="s">
        <v>78</v>
      </c>
      <c r="G49" s="261"/>
      <c r="H49" s="262"/>
      <c r="I49" s="260" t="s">
        <v>77</v>
      </c>
      <c r="J49" s="261"/>
      <c r="K49" s="262"/>
      <c r="M49" s="9" t="s">
        <v>9</v>
      </c>
      <c r="N49" s="263" t="s">
        <v>56</v>
      </c>
      <c r="O49" s="264"/>
      <c r="P49" s="25" t="s">
        <v>9</v>
      </c>
      <c r="Q49" s="259"/>
      <c r="R49" s="35"/>
      <c r="S49" s="64"/>
      <c r="T49" s="64"/>
    </row>
    <row r="50" spans="1:24" ht="44" customHeight="1" x14ac:dyDescent="0.25">
      <c r="B50" s="266"/>
      <c r="C50" s="260" t="s">
        <v>79</v>
      </c>
      <c r="D50" s="262"/>
      <c r="E50" s="103"/>
      <c r="F50" s="260" t="s">
        <v>79</v>
      </c>
      <c r="G50" s="262"/>
      <c r="H50" s="104"/>
      <c r="I50" s="260" t="s">
        <v>79</v>
      </c>
      <c r="J50" s="262"/>
      <c r="K50" s="103"/>
      <c r="N50" s="48" t="s">
        <v>95</v>
      </c>
      <c r="O50" s="48" t="s">
        <v>98</v>
      </c>
      <c r="P50" s="21"/>
      <c r="Q50" s="199" t="s">
        <v>89</v>
      </c>
      <c r="R50" s="200" t="s">
        <v>16</v>
      </c>
      <c r="S50" s="201" t="s">
        <v>10</v>
      </c>
      <c r="T50" s="24"/>
      <c r="U50" s="31" t="s">
        <v>19</v>
      </c>
      <c r="V50" s="189" t="s">
        <v>89</v>
      </c>
      <c r="W50" s="202" t="s">
        <v>90</v>
      </c>
      <c r="X50" s="203" t="s">
        <v>91</v>
      </c>
    </row>
    <row r="51" spans="1:24" ht="13" customHeight="1" x14ac:dyDescent="0.25">
      <c r="B51" s="267"/>
      <c r="C51" s="105" t="s">
        <v>1</v>
      </c>
      <c r="D51" s="105" t="s">
        <v>2</v>
      </c>
      <c r="E51" s="105" t="s">
        <v>3</v>
      </c>
      <c r="F51" s="105" t="s">
        <v>1</v>
      </c>
      <c r="G51" s="105" t="s">
        <v>2</v>
      </c>
      <c r="H51" s="105" t="s">
        <v>3</v>
      </c>
      <c r="I51" s="106" t="s">
        <v>1</v>
      </c>
      <c r="J51" s="106" t="s">
        <v>2</v>
      </c>
      <c r="K51" s="105" t="s">
        <v>3</v>
      </c>
      <c r="M51" s="63">
        <f t="shared" ref="M51:M61" si="40">D15</f>
        <v>0</v>
      </c>
      <c r="N51" s="107">
        <f t="shared" ref="N51:N61" si="41">K32</f>
        <v>1</v>
      </c>
      <c r="O51" s="30">
        <f t="shared" ref="O51:O61" si="42">K15</f>
        <v>1</v>
      </c>
      <c r="P51" s="102">
        <f t="shared" ref="P51:P61" si="43">D32</f>
        <v>0</v>
      </c>
      <c r="Q51" s="36">
        <f t="shared" ref="Q51:Q61" si="44">(IF(N51=O51,1,LOG(O51,N51)))</f>
        <v>1</v>
      </c>
      <c r="R51" s="108">
        <f t="shared" ref="R51:R61" si="45">O51-N51</f>
        <v>0</v>
      </c>
      <c r="S51" s="23" t="e">
        <f t="shared" ref="S51:S61" si="46">1/(O51-N51)</f>
        <v>#DIV/0!</v>
      </c>
      <c r="T51" s="24"/>
      <c r="U51" s="109"/>
      <c r="V51" s="67"/>
      <c r="W51" s="72"/>
      <c r="X51" s="72"/>
    </row>
    <row r="52" spans="1:24" x14ac:dyDescent="0.25">
      <c r="A52" s="213" t="s">
        <v>84</v>
      </c>
      <c r="B52" s="73">
        <f>D16</f>
        <v>6</v>
      </c>
      <c r="C52" s="110">
        <f t="shared" ref="C52:C61" si="47">E16</f>
        <v>231</v>
      </c>
      <c r="D52" s="110">
        <f t="shared" ref="D52:D61" si="48">E33</f>
        <v>230</v>
      </c>
      <c r="E52" s="110">
        <f>C52+D52</f>
        <v>461</v>
      </c>
      <c r="F52" s="110">
        <f t="shared" ref="F52:F61" si="49">F16</f>
        <v>2</v>
      </c>
      <c r="G52" s="110">
        <f t="shared" ref="G52:G61" si="50">F33</f>
        <v>10</v>
      </c>
      <c r="H52" s="110">
        <f t="shared" ref="H52:H61" si="51">F52+G52</f>
        <v>12</v>
      </c>
      <c r="I52" s="111">
        <f t="shared" ref="I52:I61" si="52">H52*C52/E52</f>
        <v>6.0130151843817785</v>
      </c>
      <c r="J52" s="111">
        <f t="shared" ref="J52:J61" si="53">H52*D52/E52</f>
        <v>5.9869848156182215</v>
      </c>
      <c r="K52" s="112">
        <f t="shared" ref="K52:K61" si="54">I52+J52</f>
        <v>12</v>
      </c>
      <c r="M52" s="63">
        <f t="shared" si="40"/>
        <v>6</v>
      </c>
      <c r="N52" s="107">
        <f t="shared" si="41"/>
        <v>0.95652173913043481</v>
      </c>
      <c r="O52" s="30">
        <f t="shared" si="42"/>
        <v>0.9913419913419913</v>
      </c>
      <c r="P52" s="102">
        <f t="shared" si="43"/>
        <v>6</v>
      </c>
      <c r="Q52" s="22">
        <f t="shared" si="44"/>
        <v>0.19562119620560237</v>
      </c>
      <c r="R52" s="108">
        <f t="shared" si="45"/>
        <v>3.4820252211556491E-2</v>
      </c>
      <c r="S52" s="23">
        <f t="shared" si="46"/>
        <v>28.718918918918977</v>
      </c>
      <c r="T52" s="214" t="s">
        <v>84</v>
      </c>
      <c r="U52" s="113">
        <f>SQRT((1/(SUM(I52:I52)))+(1/(SUM(J52:J52))))</f>
        <v>0.57735162753140545</v>
      </c>
      <c r="V52" s="114">
        <f t="shared" ref="V52:V61" si="55">Q52</f>
        <v>0.19562119620560237</v>
      </c>
      <c r="W52" s="43">
        <f t="shared" ref="W52:W61" si="56">EXP(LN(Q52)-(1.96*U52))</f>
        <v>6.3090545632735071E-2</v>
      </c>
      <c r="X52" s="43">
        <f t="shared" ref="X52:X61" si="57">EXP(LN(Q52)+(1.96*U52))</f>
        <v>0.6065512989485905</v>
      </c>
    </row>
    <row r="53" spans="1:24" x14ac:dyDescent="0.25">
      <c r="A53" s="212" t="s">
        <v>84</v>
      </c>
      <c r="B53" s="73">
        <f t="shared" ref="B53:B61" si="58">D17</f>
        <v>12</v>
      </c>
      <c r="C53" s="110">
        <f t="shared" si="47"/>
        <v>221</v>
      </c>
      <c r="D53" s="110">
        <f t="shared" si="48"/>
        <v>215</v>
      </c>
      <c r="E53" s="110">
        <f t="shared" ref="E53:E61" si="59">C53+D53</f>
        <v>436</v>
      </c>
      <c r="F53" s="110">
        <f t="shared" si="49"/>
        <v>3</v>
      </c>
      <c r="G53" s="110">
        <f t="shared" si="50"/>
        <v>2</v>
      </c>
      <c r="H53" s="110">
        <f t="shared" si="51"/>
        <v>5</v>
      </c>
      <c r="I53" s="111">
        <f t="shared" si="52"/>
        <v>2.5344036697247705</v>
      </c>
      <c r="J53" s="111">
        <f t="shared" si="53"/>
        <v>2.4655963302752295</v>
      </c>
      <c r="K53" s="112">
        <f t="shared" si="54"/>
        <v>5</v>
      </c>
      <c r="M53" s="63">
        <f t="shared" si="40"/>
        <v>12</v>
      </c>
      <c r="N53" s="107">
        <f t="shared" si="41"/>
        <v>0.94762386248736108</v>
      </c>
      <c r="O53" s="30">
        <f t="shared" si="42"/>
        <v>0.97788486023780141</v>
      </c>
      <c r="P53" s="102">
        <f t="shared" si="43"/>
        <v>12</v>
      </c>
      <c r="Q53" s="22">
        <f t="shared" si="44"/>
        <v>0.41569392144654432</v>
      </c>
      <c r="R53" s="108">
        <f t="shared" si="45"/>
        <v>3.0260997750440333E-2</v>
      </c>
      <c r="S53" s="23">
        <f t="shared" si="46"/>
        <v>33.04583702913262</v>
      </c>
      <c r="T53" s="215" t="s">
        <v>84</v>
      </c>
      <c r="U53" s="113">
        <f>SQRT((1/(SUM(I52:I53)))+(1/(SUM(J52:J53))))</f>
        <v>0.48507879838626378</v>
      </c>
      <c r="V53" s="114">
        <f t="shared" si="55"/>
        <v>0.41569392144654432</v>
      </c>
      <c r="W53" s="43">
        <f t="shared" si="56"/>
        <v>0.16064464936780851</v>
      </c>
      <c r="X53" s="43">
        <f t="shared" si="57"/>
        <v>1.0756750194148288</v>
      </c>
    </row>
    <row r="54" spans="1:24" x14ac:dyDescent="0.25">
      <c r="A54" s="212" t="s">
        <v>84</v>
      </c>
      <c r="B54" s="73">
        <f t="shared" si="58"/>
        <v>18</v>
      </c>
      <c r="C54" s="110">
        <f t="shared" si="47"/>
        <v>217</v>
      </c>
      <c r="D54" s="110">
        <f t="shared" si="48"/>
        <v>212</v>
      </c>
      <c r="E54" s="110">
        <f t="shared" si="59"/>
        <v>429</v>
      </c>
      <c r="F54" s="110">
        <f t="shared" si="49"/>
        <v>1</v>
      </c>
      <c r="G54" s="110">
        <f t="shared" si="50"/>
        <v>2</v>
      </c>
      <c r="H54" s="110">
        <f t="shared" si="51"/>
        <v>3</v>
      </c>
      <c r="I54" s="111">
        <f t="shared" si="52"/>
        <v>1.5174825174825175</v>
      </c>
      <c r="J54" s="111">
        <f t="shared" si="53"/>
        <v>1.4825174825174825</v>
      </c>
      <c r="K54" s="112">
        <f t="shared" si="54"/>
        <v>3</v>
      </c>
      <c r="M54" s="63">
        <f t="shared" si="40"/>
        <v>18</v>
      </c>
      <c r="N54" s="107">
        <f t="shared" si="41"/>
        <v>0.9386840147280463</v>
      </c>
      <c r="O54" s="30">
        <f t="shared" si="42"/>
        <v>0.97337847839338765</v>
      </c>
      <c r="P54" s="102">
        <f t="shared" si="43"/>
        <v>18</v>
      </c>
      <c r="Q54" s="22">
        <f t="shared" si="44"/>
        <v>0.42641972039444542</v>
      </c>
      <c r="R54" s="108">
        <f t="shared" si="45"/>
        <v>3.4694463665341346E-2</v>
      </c>
      <c r="S54" s="23">
        <f t="shared" si="46"/>
        <v>28.823042478646755</v>
      </c>
      <c r="T54" s="215" t="s">
        <v>84</v>
      </c>
      <c r="U54" s="113">
        <f>SQRT((1/(SUM(I52:I54)))+(1/(SUM(J52:J54))))</f>
        <v>0.44722301453629798</v>
      </c>
      <c r="V54" s="114">
        <f t="shared" si="55"/>
        <v>0.42641972039444542</v>
      </c>
      <c r="W54" s="43">
        <f t="shared" si="56"/>
        <v>0.17748161247705208</v>
      </c>
      <c r="X54" s="43">
        <f t="shared" si="57"/>
        <v>1.0245217823045623</v>
      </c>
    </row>
    <row r="55" spans="1:24" x14ac:dyDescent="0.25">
      <c r="A55" s="212" t="s">
        <v>84</v>
      </c>
      <c r="B55" s="73">
        <f t="shared" si="58"/>
        <v>24</v>
      </c>
      <c r="C55" s="110">
        <f t="shared" si="47"/>
        <v>215</v>
      </c>
      <c r="D55" s="110">
        <f t="shared" si="48"/>
        <v>207</v>
      </c>
      <c r="E55" s="110">
        <f t="shared" si="59"/>
        <v>422</v>
      </c>
      <c r="F55" s="110">
        <f t="shared" si="49"/>
        <v>4</v>
      </c>
      <c r="G55" s="110">
        <f t="shared" si="50"/>
        <v>4</v>
      </c>
      <c r="H55" s="110">
        <f t="shared" si="51"/>
        <v>8</v>
      </c>
      <c r="I55" s="111">
        <f t="shared" si="52"/>
        <v>4.0758293838862558</v>
      </c>
      <c r="J55" s="111">
        <f t="shared" si="53"/>
        <v>3.9241706161137442</v>
      </c>
      <c r="K55" s="112">
        <f t="shared" si="54"/>
        <v>8</v>
      </c>
      <c r="M55" s="63">
        <f t="shared" si="40"/>
        <v>24</v>
      </c>
      <c r="N55" s="107">
        <f t="shared" si="41"/>
        <v>0.9205451931874078</v>
      </c>
      <c r="O55" s="30">
        <f t="shared" si="42"/>
        <v>0.95526911135351067</v>
      </c>
      <c r="P55" s="102">
        <f t="shared" si="43"/>
        <v>24</v>
      </c>
      <c r="Q55" s="22">
        <f t="shared" si="44"/>
        <v>0.55275561919350569</v>
      </c>
      <c r="R55" s="108">
        <f t="shared" si="45"/>
        <v>3.4723918166102874E-2</v>
      </c>
      <c r="S55" s="23">
        <f t="shared" si="46"/>
        <v>28.798593385011188</v>
      </c>
      <c r="T55" s="215" t="s">
        <v>84</v>
      </c>
      <c r="U55" s="113">
        <f>SQRT((1/(SUM(I52:I55)))+(1/(SUM(J52:J55))))</f>
        <v>0.37798357048050962</v>
      </c>
      <c r="V55" s="114">
        <f t="shared" si="55"/>
        <v>0.55275561919350569</v>
      </c>
      <c r="W55" s="43">
        <f t="shared" si="56"/>
        <v>0.2635039049536676</v>
      </c>
      <c r="X55" s="43">
        <f t="shared" si="57"/>
        <v>1.1595227577508551</v>
      </c>
    </row>
    <row r="56" spans="1:24" x14ac:dyDescent="0.25">
      <c r="A56" s="212" t="s">
        <v>84</v>
      </c>
      <c r="B56" s="73">
        <f t="shared" si="58"/>
        <v>30</v>
      </c>
      <c r="C56" s="110">
        <f t="shared" si="47"/>
        <v>205</v>
      </c>
      <c r="D56" s="110">
        <f t="shared" si="48"/>
        <v>201</v>
      </c>
      <c r="E56" s="110">
        <f t="shared" si="59"/>
        <v>406</v>
      </c>
      <c r="F56" s="110">
        <f t="shared" si="49"/>
        <v>5</v>
      </c>
      <c r="G56" s="110">
        <f t="shared" si="50"/>
        <v>8</v>
      </c>
      <c r="H56" s="110">
        <f t="shared" si="51"/>
        <v>13</v>
      </c>
      <c r="I56" s="111">
        <f t="shared" si="52"/>
        <v>6.5640394088669947</v>
      </c>
      <c r="J56" s="111">
        <f t="shared" si="53"/>
        <v>6.4359605911330053</v>
      </c>
      <c r="K56" s="112">
        <f t="shared" si="54"/>
        <v>13</v>
      </c>
      <c r="M56" s="63">
        <f t="shared" si="40"/>
        <v>30</v>
      </c>
      <c r="N56" s="107">
        <f t="shared" si="41"/>
        <v>0.88390657853318255</v>
      </c>
      <c r="O56" s="30">
        <f t="shared" si="42"/>
        <v>0.93196986473513233</v>
      </c>
      <c r="P56" s="102">
        <f t="shared" si="43"/>
        <v>30</v>
      </c>
      <c r="Q56" s="22">
        <f t="shared" si="44"/>
        <v>0.57092845095766054</v>
      </c>
      <c r="R56" s="108">
        <f t="shared" si="45"/>
        <v>4.8063286201949773E-2</v>
      </c>
      <c r="S56" s="23">
        <f t="shared" si="46"/>
        <v>20.805901531540165</v>
      </c>
      <c r="T56" s="215" t="s">
        <v>84</v>
      </c>
      <c r="U56" s="113">
        <f>SQRT((1/(SUM(I52:I56)))+(1/(SUM(J52:J56))))</f>
        <v>0.31236310732035927</v>
      </c>
      <c r="V56" s="114">
        <f t="shared" si="55"/>
        <v>0.57092845095766054</v>
      </c>
      <c r="W56" s="43">
        <f t="shared" si="56"/>
        <v>0.30952293929692387</v>
      </c>
      <c r="X56" s="43">
        <f t="shared" si="57"/>
        <v>1.0531022251640696</v>
      </c>
    </row>
    <row r="57" spans="1:24" x14ac:dyDescent="0.25">
      <c r="A57" s="212" t="s">
        <v>84</v>
      </c>
      <c r="B57" s="73">
        <f t="shared" si="58"/>
        <v>36</v>
      </c>
      <c r="C57" s="110">
        <f t="shared" si="47"/>
        <v>180</v>
      </c>
      <c r="D57" s="110">
        <f t="shared" si="48"/>
        <v>182</v>
      </c>
      <c r="E57" s="110">
        <f t="shared" si="59"/>
        <v>362</v>
      </c>
      <c r="F57" s="110">
        <f t="shared" si="49"/>
        <v>4</v>
      </c>
      <c r="G57" s="110">
        <f t="shared" si="50"/>
        <v>1</v>
      </c>
      <c r="H57" s="110">
        <f t="shared" si="51"/>
        <v>5</v>
      </c>
      <c r="I57" s="111">
        <f t="shared" si="52"/>
        <v>2.4861878453038675</v>
      </c>
      <c r="J57" s="111">
        <f t="shared" si="53"/>
        <v>2.5138121546961325</v>
      </c>
      <c r="K57" s="112">
        <f t="shared" si="54"/>
        <v>5</v>
      </c>
      <c r="M57" s="63">
        <f t="shared" si="40"/>
        <v>36</v>
      </c>
      <c r="N57" s="107">
        <f t="shared" si="41"/>
        <v>0.87904994898080246</v>
      </c>
      <c r="O57" s="30">
        <f t="shared" si="42"/>
        <v>0.91125942329657383</v>
      </c>
      <c r="P57" s="102">
        <f t="shared" si="43"/>
        <v>36</v>
      </c>
      <c r="Q57" s="22">
        <f t="shared" si="44"/>
        <v>0.72085245332480041</v>
      </c>
      <c r="R57" s="108">
        <f t="shared" si="45"/>
        <v>3.2209474315771369E-2</v>
      </c>
      <c r="S57" s="23">
        <f t="shared" si="46"/>
        <v>31.046765625428105</v>
      </c>
      <c r="T57" s="215" t="s">
        <v>84</v>
      </c>
      <c r="U57" s="113">
        <f>SQRT((1/(SUM(I52:I57)))+(1/(SUM(J52:J57))))</f>
        <v>0.29489407628563613</v>
      </c>
      <c r="V57" s="114">
        <f t="shared" si="55"/>
        <v>0.72085245332480041</v>
      </c>
      <c r="W57" s="43">
        <f t="shared" si="56"/>
        <v>0.40441520490233007</v>
      </c>
      <c r="X57" s="43">
        <f t="shared" si="57"/>
        <v>1.2848880387419619</v>
      </c>
    </row>
    <row r="58" spans="1:24" x14ac:dyDescent="0.25">
      <c r="A58" s="212" t="s">
        <v>84</v>
      </c>
      <c r="B58" s="73">
        <f t="shared" si="58"/>
        <v>42</v>
      </c>
      <c r="C58" s="110">
        <f t="shared" si="47"/>
        <v>151</v>
      </c>
      <c r="D58" s="110">
        <f t="shared" si="48"/>
        <v>151</v>
      </c>
      <c r="E58" s="110">
        <f t="shared" si="59"/>
        <v>302</v>
      </c>
      <c r="F58" s="110">
        <f t="shared" si="49"/>
        <v>3</v>
      </c>
      <c r="G58" s="110">
        <f t="shared" si="50"/>
        <v>4</v>
      </c>
      <c r="H58" s="110">
        <f t="shared" si="51"/>
        <v>7</v>
      </c>
      <c r="I58" s="111">
        <f t="shared" si="52"/>
        <v>3.5</v>
      </c>
      <c r="J58" s="111">
        <f t="shared" si="53"/>
        <v>3.5</v>
      </c>
      <c r="K58" s="112">
        <f t="shared" si="54"/>
        <v>7</v>
      </c>
      <c r="M58" s="63">
        <f t="shared" si="40"/>
        <v>42</v>
      </c>
      <c r="N58" s="107">
        <f t="shared" si="41"/>
        <v>0.85576385761707263</v>
      </c>
      <c r="O58" s="30">
        <f t="shared" si="42"/>
        <v>0.89315493144299951</v>
      </c>
      <c r="P58" s="102">
        <f t="shared" si="43"/>
        <v>42</v>
      </c>
      <c r="Q58" s="22">
        <f t="shared" si="44"/>
        <v>0.72544062287529165</v>
      </c>
      <c r="R58" s="108">
        <f t="shared" si="45"/>
        <v>3.7391073825926879E-2</v>
      </c>
      <c r="S58" s="23">
        <f t="shared" si="46"/>
        <v>26.744350928659408</v>
      </c>
      <c r="T58" s="215" t="s">
        <v>84</v>
      </c>
      <c r="U58" s="113">
        <f>SQRT((1/(SUM(I52:I58)))+(1/(SUM(J52:J58))))</f>
        <v>0.2747282607457141</v>
      </c>
      <c r="V58" s="114">
        <f t="shared" si="55"/>
        <v>0.72544062287529165</v>
      </c>
      <c r="W58" s="43">
        <f t="shared" si="56"/>
        <v>0.42339766121839251</v>
      </c>
      <c r="X58" s="43">
        <f t="shared" si="57"/>
        <v>1.242954663007076</v>
      </c>
    </row>
    <row r="59" spans="1:24" x14ac:dyDescent="0.25">
      <c r="A59" s="212" t="s">
        <v>84</v>
      </c>
      <c r="B59" s="73">
        <f t="shared" si="58"/>
        <v>48</v>
      </c>
      <c r="C59" s="110">
        <f t="shared" si="47"/>
        <v>124</v>
      </c>
      <c r="D59" s="110">
        <f t="shared" si="48"/>
        <v>117</v>
      </c>
      <c r="E59" s="110">
        <f t="shared" si="59"/>
        <v>241</v>
      </c>
      <c r="F59" s="110">
        <f t="shared" si="49"/>
        <v>1</v>
      </c>
      <c r="G59" s="110">
        <f t="shared" si="50"/>
        <v>5</v>
      </c>
      <c r="H59" s="110">
        <f t="shared" si="51"/>
        <v>6</v>
      </c>
      <c r="I59" s="111">
        <f t="shared" si="52"/>
        <v>3.087136929460581</v>
      </c>
      <c r="J59" s="111">
        <f t="shared" si="53"/>
        <v>2.912863070539419</v>
      </c>
      <c r="K59" s="112">
        <f t="shared" si="54"/>
        <v>6</v>
      </c>
      <c r="M59" s="63">
        <f t="shared" si="40"/>
        <v>48</v>
      </c>
      <c r="N59" s="107">
        <f t="shared" si="41"/>
        <v>0.81919275259070201</v>
      </c>
      <c r="O59" s="30">
        <f t="shared" si="42"/>
        <v>0.88595206909265278</v>
      </c>
      <c r="P59" s="102">
        <f t="shared" si="43"/>
        <v>48</v>
      </c>
      <c r="Q59" s="22">
        <f t="shared" si="44"/>
        <v>0.60717476206889431</v>
      </c>
      <c r="R59" s="108">
        <f t="shared" si="45"/>
        <v>6.6759316501950772E-2</v>
      </c>
      <c r="S59" s="23">
        <f t="shared" si="46"/>
        <v>14.979182717827541</v>
      </c>
      <c r="T59" s="215" t="s">
        <v>84</v>
      </c>
      <c r="U59" s="113">
        <f>SQRT((1/(SUM(I52:I59)))+(1/(SUM(J52:J59))))</f>
        <v>0.26038939227391816</v>
      </c>
      <c r="V59" s="114">
        <f t="shared" si="55"/>
        <v>0.60717476206889431</v>
      </c>
      <c r="W59" s="43">
        <f t="shared" si="56"/>
        <v>0.36447335619399801</v>
      </c>
      <c r="X59" s="43">
        <f t="shared" si="57"/>
        <v>1.011490100519697</v>
      </c>
    </row>
    <row r="60" spans="1:24" x14ac:dyDescent="0.25">
      <c r="A60" s="212" t="s">
        <v>84</v>
      </c>
      <c r="B60" s="73">
        <f t="shared" si="58"/>
        <v>54</v>
      </c>
      <c r="C60" s="110">
        <f t="shared" si="47"/>
        <v>99</v>
      </c>
      <c r="D60" s="110">
        <f t="shared" si="48"/>
        <v>82</v>
      </c>
      <c r="E60" s="110">
        <f t="shared" si="59"/>
        <v>181</v>
      </c>
      <c r="F60" s="110">
        <f t="shared" si="49"/>
        <v>4</v>
      </c>
      <c r="G60" s="110">
        <f t="shared" si="50"/>
        <v>0</v>
      </c>
      <c r="H60" s="110">
        <f t="shared" si="51"/>
        <v>4</v>
      </c>
      <c r="I60" s="111">
        <f t="shared" si="52"/>
        <v>2.1878453038674035</v>
      </c>
      <c r="J60" s="111">
        <f t="shared" si="53"/>
        <v>1.8121546961325967</v>
      </c>
      <c r="K60" s="112">
        <f t="shared" si="54"/>
        <v>4</v>
      </c>
      <c r="M60" s="63">
        <f t="shared" si="40"/>
        <v>54</v>
      </c>
      <c r="N60" s="107">
        <f t="shared" si="41"/>
        <v>0.81919275259070201</v>
      </c>
      <c r="O60" s="30">
        <f t="shared" si="42"/>
        <v>0.85015602589699002</v>
      </c>
      <c r="P60" s="102">
        <f t="shared" si="43"/>
        <v>54</v>
      </c>
      <c r="Q60" s="22">
        <f t="shared" si="44"/>
        <v>0.8139728580605875</v>
      </c>
      <c r="R60" s="108">
        <f t="shared" si="45"/>
        <v>3.0963273306288008E-2</v>
      </c>
      <c r="S60" s="23">
        <f t="shared" si="46"/>
        <v>32.296327010003829</v>
      </c>
      <c r="T60" s="215" t="s">
        <v>84</v>
      </c>
      <c r="U60" s="113">
        <f>SQRT((1/(SUM(I52:I60)))+(1/(SUM(J52:J60))))</f>
        <v>0.25200388556604031</v>
      </c>
      <c r="V60" s="114">
        <f t="shared" si="55"/>
        <v>0.8139728580605875</v>
      </c>
      <c r="W60" s="43">
        <f t="shared" si="56"/>
        <v>0.49670654839587869</v>
      </c>
      <c r="X60" s="43">
        <f t="shared" si="57"/>
        <v>1.3338898305227551</v>
      </c>
    </row>
    <row r="61" spans="1:24" x14ac:dyDescent="0.25">
      <c r="A61" s="212" t="s">
        <v>84</v>
      </c>
      <c r="B61" s="73">
        <f t="shared" si="58"/>
        <v>60</v>
      </c>
      <c r="C61" s="110">
        <f t="shared" si="47"/>
        <v>73</v>
      </c>
      <c r="D61" s="110">
        <f t="shared" si="48"/>
        <v>71</v>
      </c>
      <c r="E61" s="110">
        <f t="shared" si="59"/>
        <v>144</v>
      </c>
      <c r="F61" s="110">
        <f t="shared" si="49"/>
        <v>0</v>
      </c>
      <c r="G61" s="110">
        <f t="shared" si="50"/>
        <v>2</v>
      </c>
      <c r="H61" s="110">
        <f t="shared" si="51"/>
        <v>2</v>
      </c>
      <c r="I61" s="111">
        <f t="shared" si="52"/>
        <v>1.0138888888888888</v>
      </c>
      <c r="J61" s="111">
        <f t="shared" si="53"/>
        <v>0.98611111111111116</v>
      </c>
      <c r="K61" s="112">
        <f t="shared" si="54"/>
        <v>2</v>
      </c>
      <c r="M61" s="63">
        <f t="shared" si="40"/>
        <v>60</v>
      </c>
      <c r="N61" s="107">
        <f t="shared" si="41"/>
        <v>0.79611690040504846</v>
      </c>
      <c r="O61" s="30">
        <f t="shared" si="42"/>
        <v>0.85015602589699002</v>
      </c>
      <c r="P61" s="102">
        <f t="shared" si="43"/>
        <v>60</v>
      </c>
      <c r="Q61" s="22">
        <f t="shared" si="44"/>
        <v>0.71196844274415994</v>
      </c>
      <c r="R61" s="108">
        <f t="shared" si="45"/>
        <v>5.4039125491941564E-2</v>
      </c>
      <c r="S61" s="23">
        <f t="shared" si="46"/>
        <v>18.505110711851216</v>
      </c>
      <c r="T61" s="215" t="s">
        <v>84</v>
      </c>
      <c r="U61" s="113">
        <f>SQRT((1/(SUM(I52:I61)))+(1/(SUM(J52:J61))))</f>
        <v>0.24809651005894034</v>
      </c>
      <c r="V61" s="114">
        <f t="shared" si="55"/>
        <v>0.71196844274415994</v>
      </c>
      <c r="W61" s="43">
        <f t="shared" si="56"/>
        <v>0.43780098226533776</v>
      </c>
      <c r="X61" s="43">
        <f t="shared" si="57"/>
        <v>1.1578298907432056</v>
      </c>
    </row>
    <row r="62" spans="1:24" x14ac:dyDescent="0.25">
      <c r="B62" s="115"/>
      <c r="C62" s="116"/>
      <c r="D62" s="116"/>
      <c r="E62" s="116"/>
      <c r="F62" s="117">
        <f>SUM(F52:F61)</f>
        <v>27</v>
      </c>
      <c r="G62" s="117">
        <f>SUM(G52:G61)</f>
        <v>38</v>
      </c>
      <c r="H62" s="117">
        <f>SUM(H52:H61)</f>
        <v>65</v>
      </c>
      <c r="I62" s="118">
        <f>SUM(I52:I61)</f>
        <v>32.979829131863049</v>
      </c>
      <c r="J62" s="118">
        <f>SUM(J52:J61)</f>
        <v>32.020170868136951</v>
      </c>
      <c r="K62" s="119">
        <f>I62+J62</f>
        <v>65</v>
      </c>
      <c r="M62" s="120"/>
      <c r="N62" s="120"/>
      <c r="O62" s="120"/>
      <c r="P62" s="26"/>
      <c r="Q62" s="26"/>
    </row>
    <row r="63" spans="1:24" x14ac:dyDescent="0.25">
      <c r="B63" s="120"/>
      <c r="C63" s="120"/>
      <c r="D63" s="120"/>
      <c r="E63" s="120"/>
      <c r="F63" s="120"/>
      <c r="G63" s="120"/>
      <c r="H63" s="120"/>
      <c r="I63" s="121"/>
      <c r="J63" s="120"/>
      <c r="K63" s="120"/>
      <c r="M63" s="120"/>
      <c r="N63" s="120"/>
      <c r="O63" s="120"/>
      <c r="P63" s="26"/>
      <c r="Q63" s="26"/>
    </row>
    <row r="64" spans="1:24" x14ac:dyDescent="0.25">
      <c r="B64" s="122" t="s">
        <v>4</v>
      </c>
      <c r="C64" s="123">
        <f>((F62-I62)^2)/I62</f>
        <v>1.0842492938124564</v>
      </c>
      <c r="D64" s="124"/>
      <c r="E64" s="125">
        <f>((G62-J62)^2)/J62</f>
        <v>1.1167447104993709</v>
      </c>
      <c r="F64" s="124"/>
      <c r="G64" s="126">
        <f>C64+E64</f>
        <v>2.200994004311827</v>
      </c>
      <c r="H64" s="62" t="s">
        <v>7</v>
      </c>
      <c r="I64" s="124"/>
      <c r="J64" s="127" t="s">
        <v>8</v>
      </c>
      <c r="K64" s="7">
        <f>CHIDIST(G64,1)</f>
        <v>0.13792177524826085</v>
      </c>
      <c r="N64" s="120"/>
      <c r="O64" s="120"/>
      <c r="P64" s="26"/>
      <c r="Q64" s="26"/>
    </row>
    <row r="65" spans="2:20" x14ac:dyDescent="0.25">
      <c r="B65" s="120"/>
      <c r="C65" s="120"/>
      <c r="D65" s="120"/>
      <c r="E65" s="120"/>
      <c r="F65" s="120"/>
      <c r="G65" s="120"/>
      <c r="H65" s="128"/>
      <c r="I65" s="120"/>
      <c r="J65" s="120"/>
      <c r="K65" s="120"/>
      <c r="L65" s="10" t="s">
        <v>101</v>
      </c>
      <c r="N65" s="120"/>
      <c r="O65" s="120"/>
      <c r="P65" s="26"/>
      <c r="Q65" s="26"/>
    </row>
    <row r="66" spans="2:20" x14ac:dyDescent="0.3">
      <c r="B66" s="120"/>
      <c r="C66" s="120"/>
      <c r="D66" s="120"/>
      <c r="E66" s="120"/>
      <c r="F66" s="120"/>
      <c r="G66" s="120"/>
      <c r="H66" s="129"/>
      <c r="I66" s="5" t="s">
        <v>5</v>
      </c>
      <c r="J66" s="6">
        <f>(F62/I62)/(G62/J62)</f>
        <v>0.68985117985059596</v>
      </c>
      <c r="L66" s="193" t="s">
        <v>106</v>
      </c>
      <c r="M66" s="120"/>
      <c r="O66" s="120"/>
      <c r="P66" s="26"/>
      <c r="Q66" s="26"/>
    </row>
    <row r="68" spans="2:20" x14ac:dyDescent="0.25">
      <c r="I68" s="120"/>
      <c r="J68" s="120"/>
    </row>
    <row r="69" spans="2:20" x14ac:dyDescent="0.25">
      <c r="I69" s="120"/>
      <c r="J69" s="120"/>
      <c r="K69" s="120"/>
      <c r="L69" s="120"/>
      <c r="M69" s="120"/>
    </row>
    <row r="70" spans="2:20" x14ac:dyDescent="0.25">
      <c r="I70" s="120"/>
      <c r="J70" s="120"/>
      <c r="K70" s="120"/>
    </row>
    <row r="71" spans="2:20" x14ac:dyDescent="0.25">
      <c r="B71" s="4"/>
      <c r="I71" s="120"/>
      <c r="J71" s="120"/>
      <c r="K71" s="120"/>
      <c r="L71" s="120"/>
    </row>
    <row r="73" spans="2:20" x14ac:dyDescent="0.25">
      <c r="B73" s="92"/>
      <c r="I73" s="120"/>
      <c r="J73" s="120"/>
      <c r="K73" s="120"/>
      <c r="L73" s="120"/>
      <c r="M73" s="120"/>
      <c r="N73" s="120"/>
      <c r="O73" s="120"/>
    </row>
    <row r="74" spans="2:20" x14ac:dyDescent="0.25">
      <c r="B74" s="92"/>
      <c r="I74" s="120"/>
      <c r="J74" s="120"/>
      <c r="K74" s="120"/>
      <c r="L74" s="120"/>
      <c r="M74" s="120"/>
      <c r="N74" s="120"/>
      <c r="O74" s="120"/>
    </row>
    <row r="75" spans="2:20" x14ac:dyDescent="0.25">
      <c r="B75" s="92"/>
      <c r="I75" s="120"/>
      <c r="J75" s="120"/>
      <c r="K75" s="120"/>
      <c r="L75" s="120"/>
      <c r="M75" s="120"/>
      <c r="S75" s="130"/>
      <c r="T75" s="130"/>
    </row>
    <row r="76" spans="2:20" x14ac:dyDescent="0.25">
      <c r="B76" s="92"/>
      <c r="I76" s="120"/>
      <c r="J76" s="120"/>
      <c r="K76" s="120"/>
      <c r="L76" s="120"/>
      <c r="M76" s="120"/>
      <c r="S76" s="130"/>
      <c r="T76" s="130"/>
    </row>
    <row r="77" spans="2:20" x14ac:dyDescent="0.25">
      <c r="B77" s="92"/>
      <c r="I77" s="120"/>
      <c r="J77" s="120"/>
      <c r="K77" s="120"/>
      <c r="L77" s="120"/>
      <c r="M77" s="120"/>
      <c r="S77" s="130"/>
      <c r="T77" s="130"/>
    </row>
    <row r="78" spans="2:20" x14ac:dyDescent="0.25">
      <c r="B78" s="92"/>
      <c r="I78" s="120"/>
      <c r="J78" s="120"/>
      <c r="K78" s="120"/>
      <c r="L78" s="120"/>
      <c r="M78" s="120"/>
      <c r="N78" s="120"/>
      <c r="O78" s="120"/>
      <c r="P78" s="120"/>
      <c r="Q78" s="120"/>
      <c r="R78" s="120"/>
      <c r="S78" s="130"/>
      <c r="T78" s="130"/>
    </row>
    <row r="79" spans="2:20" x14ac:dyDescent="0.25">
      <c r="B79" s="92"/>
      <c r="I79" s="120"/>
      <c r="J79" s="120"/>
      <c r="K79" s="120"/>
      <c r="L79" s="120"/>
      <c r="M79" s="120"/>
      <c r="N79" s="120"/>
      <c r="O79" s="120"/>
      <c r="P79" s="120"/>
      <c r="Q79" s="120"/>
      <c r="R79" s="120"/>
      <c r="S79" s="130"/>
      <c r="T79" s="130"/>
    </row>
    <row r="80" spans="2:20" x14ac:dyDescent="0.25">
      <c r="B80" s="92"/>
      <c r="I80" s="120"/>
      <c r="J80" s="120"/>
      <c r="K80" s="120"/>
      <c r="L80" s="120"/>
      <c r="M80" s="120"/>
      <c r="N80" s="120"/>
      <c r="O80" s="120"/>
      <c r="P80" s="120"/>
      <c r="Q80" s="120"/>
      <c r="R80" s="120"/>
      <c r="S80" s="130"/>
      <c r="T80" s="130"/>
    </row>
    <row r="81" spans="1:48" ht="14.5" x14ac:dyDescent="0.25">
      <c r="A81" s="65"/>
      <c r="D81" s="59"/>
      <c r="I81" s="120"/>
      <c r="J81" s="120"/>
      <c r="K81" s="120"/>
      <c r="L81" s="120"/>
      <c r="M81" s="120"/>
      <c r="N81" s="120"/>
      <c r="O81" s="120"/>
      <c r="P81" s="120"/>
      <c r="Q81" s="120"/>
      <c r="R81" s="120"/>
      <c r="S81" s="130"/>
      <c r="T81" s="130"/>
    </row>
    <row r="82" spans="1:48" ht="13.5" thickBot="1" x14ac:dyDescent="0.3">
      <c r="A82" s="66"/>
      <c r="D82" s="59"/>
      <c r="I82" s="120"/>
      <c r="J82" s="120"/>
      <c r="K82" s="120"/>
      <c r="L82" s="120"/>
      <c r="M82" s="120"/>
      <c r="N82" s="120"/>
      <c r="O82" s="120"/>
      <c r="P82" s="120"/>
      <c r="Q82" s="120"/>
      <c r="T82" s="130"/>
    </row>
    <row r="83" spans="1:48" ht="43.5" customHeight="1" thickBot="1" x14ac:dyDescent="0.3">
      <c r="A83" s="250" t="s">
        <v>119</v>
      </c>
      <c r="B83" s="251"/>
      <c r="C83" s="251"/>
      <c r="D83" s="251"/>
      <c r="E83" s="251"/>
      <c r="F83" s="251"/>
      <c r="G83" s="251"/>
      <c r="H83" s="251"/>
      <c r="I83" s="251"/>
      <c r="J83" s="251"/>
      <c r="K83" s="251"/>
      <c r="L83" s="251"/>
      <c r="M83" s="251"/>
      <c r="N83" s="251"/>
      <c r="O83" s="251"/>
      <c r="P83" s="251"/>
      <c r="Q83" s="251"/>
      <c r="R83" s="251"/>
      <c r="S83" s="252"/>
      <c r="T83" s="130"/>
      <c r="V83" s="268" t="s">
        <v>62</v>
      </c>
      <c r="W83" s="269"/>
      <c r="Y83" s="244" t="s">
        <v>120</v>
      </c>
      <c r="Z83" s="245"/>
      <c r="AA83" s="245"/>
      <c r="AB83" s="245"/>
      <c r="AC83" s="245"/>
      <c r="AD83" s="245"/>
      <c r="AE83" s="245"/>
      <c r="AF83" s="245"/>
      <c r="AG83" s="245"/>
      <c r="AH83" s="245"/>
      <c r="AI83" s="245"/>
      <c r="AJ83" s="245"/>
      <c r="AK83" s="245"/>
      <c r="AL83" s="245"/>
      <c r="AM83" s="245"/>
      <c r="AN83" s="245"/>
      <c r="AO83" s="245"/>
      <c r="AP83" s="245"/>
      <c r="AQ83" s="245"/>
      <c r="AR83" s="245"/>
      <c r="AS83" s="246"/>
      <c r="AU83" s="235" t="s">
        <v>43</v>
      </c>
      <c r="AV83" s="236"/>
    </row>
    <row r="84" spans="1:48" ht="42" customHeight="1" thickBot="1" x14ac:dyDescent="0.3">
      <c r="A84" s="32" t="s">
        <v>110</v>
      </c>
      <c r="E84" s="68"/>
      <c r="F84" s="69"/>
      <c r="H84" s="11"/>
      <c r="J84" s="237" t="s">
        <v>33</v>
      </c>
      <c r="K84" s="238"/>
      <c r="M84" s="231" t="s">
        <v>64</v>
      </c>
      <c r="N84" s="232"/>
      <c r="O84" s="32"/>
      <c r="P84" s="211" t="s">
        <v>100</v>
      </c>
      <c r="Q84" s="32"/>
      <c r="R84" s="253" t="s">
        <v>58</v>
      </c>
      <c r="S84" s="254"/>
      <c r="U84" s="64"/>
      <c r="V84" s="239" t="s">
        <v>67</v>
      </c>
      <c r="W84" s="241" t="s">
        <v>61</v>
      </c>
      <c r="X84" s="64"/>
      <c r="Z84" s="132" t="s">
        <v>17</v>
      </c>
      <c r="AA84" s="133" t="s">
        <v>18</v>
      </c>
      <c r="AU84" s="239" t="s">
        <v>45</v>
      </c>
      <c r="AV84" s="243" t="s">
        <v>44</v>
      </c>
    </row>
    <row r="85" spans="1:48" ht="81" customHeight="1" x14ac:dyDescent="0.25">
      <c r="A85" s="44" t="s">
        <v>22</v>
      </c>
      <c r="B85" s="4" t="s">
        <v>23</v>
      </c>
      <c r="C85" s="1" t="s">
        <v>21</v>
      </c>
      <c r="D85" s="45" t="s">
        <v>24</v>
      </c>
      <c r="E85" s="1" t="s">
        <v>31</v>
      </c>
      <c r="F85" s="2" t="s">
        <v>25</v>
      </c>
      <c r="G85" s="2" t="s">
        <v>26</v>
      </c>
      <c r="H85" s="28" t="s">
        <v>87</v>
      </c>
      <c r="I85" s="2" t="s">
        <v>27</v>
      </c>
      <c r="J85" s="40" t="s">
        <v>34</v>
      </c>
      <c r="K85" s="46" t="s">
        <v>35</v>
      </c>
      <c r="M85" s="47" t="s">
        <v>66</v>
      </c>
      <c r="N85" s="47" t="s">
        <v>65</v>
      </c>
      <c r="O85" s="210" t="s">
        <v>9</v>
      </c>
      <c r="P85" s="205" t="s">
        <v>68</v>
      </c>
      <c r="Q85" s="32"/>
      <c r="R85" s="58" t="s">
        <v>60</v>
      </c>
      <c r="S85" s="58" t="s">
        <v>59</v>
      </c>
      <c r="U85" s="210" t="s">
        <v>9</v>
      </c>
      <c r="V85" s="240"/>
      <c r="W85" s="242"/>
      <c r="X85" s="64"/>
      <c r="Y85" s="16" t="s">
        <v>9</v>
      </c>
      <c r="Z85" s="49" t="s">
        <v>96</v>
      </c>
      <c r="AA85" s="50" t="s">
        <v>97</v>
      </c>
      <c r="AH85" s="247" t="s">
        <v>63</v>
      </c>
      <c r="AI85" s="248"/>
      <c r="AJ85" s="248"/>
      <c r="AK85" s="248"/>
      <c r="AL85" s="248"/>
      <c r="AM85" s="248"/>
      <c r="AN85" s="248"/>
      <c r="AO85" s="249"/>
      <c r="AR85" s="189" t="s">
        <v>92</v>
      </c>
      <c r="AS85" s="190" t="s">
        <v>93</v>
      </c>
      <c r="AU85" s="240"/>
      <c r="AV85" s="241"/>
    </row>
    <row r="86" spans="1:48" x14ac:dyDescent="0.25">
      <c r="A86" s="72">
        <v>0</v>
      </c>
      <c r="B86" s="72">
        <v>0</v>
      </c>
      <c r="C86" s="67"/>
      <c r="D86" s="73">
        <v>0</v>
      </c>
      <c r="E86" s="33">
        <f>H86</f>
        <v>231</v>
      </c>
      <c r="F86" s="3">
        <v>0</v>
      </c>
      <c r="G86" s="3">
        <v>0</v>
      </c>
      <c r="H86" s="54">
        <v>231</v>
      </c>
      <c r="I86" s="74">
        <f>F86/E86</f>
        <v>0</v>
      </c>
      <c r="J86" s="30">
        <f>1-I86</f>
        <v>1</v>
      </c>
      <c r="K86" s="30">
        <f>J86</f>
        <v>1</v>
      </c>
      <c r="L86" s="67"/>
      <c r="M86" s="134"/>
      <c r="N86" s="135"/>
      <c r="P86" s="136">
        <f>H86/H86</f>
        <v>1</v>
      </c>
      <c r="Q86" s="32"/>
      <c r="S86" s="64"/>
      <c r="U86" s="64"/>
      <c r="V86" s="133"/>
      <c r="W86" s="32"/>
      <c r="X86" s="64"/>
      <c r="Y86" s="92">
        <f t="shared" ref="Y86:Y96" si="60">D86</f>
        <v>0</v>
      </c>
      <c r="Z86" s="29">
        <f t="shared" ref="Z86:Z96" si="61">P86</f>
        <v>1</v>
      </c>
      <c r="AA86" s="30">
        <f t="shared" ref="AA86:AA96" si="62">K86</f>
        <v>1</v>
      </c>
      <c r="AD86" s="26"/>
      <c r="AE86" s="26"/>
      <c r="AH86" s="168" t="s">
        <v>14</v>
      </c>
      <c r="AI86" s="169" t="s">
        <v>85</v>
      </c>
      <c r="AJ86" s="169" t="s">
        <v>85</v>
      </c>
      <c r="AK86" s="184" t="e">
        <f>AI86-AJ86</f>
        <v>#VALUE!</v>
      </c>
      <c r="AL86" s="185">
        <f>Y87-Y86</f>
        <v>6</v>
      </c>
      <c r="AM86" s="170"/>
      <c r="AN86" s="34" t="s">
        <v>29</v>
      </c>
      <c r="AO86" s="179">
        <v>60</v>
      </c>
      <c r="AQ86" s="15" t="s">
        <v>30</v>
      </c>
      <c r="AR86" s="51" t="s">
        <v>102</v>
      </c>
      <c r="AS86" s="52">
        <f>AO91</f>
        <v>44.04</v>
      </c>
      <c r="AU86" s="51" t="s">
        <v>86</v>
      </c>
      <c r="AV86" s="52">
        <f>AS86-AS106</f>
        <v>1.6971428571428575</v>
      </c>
    </row>
    <row r="87" spans="1:48" x14ac:dyDescent="0.25">
      <c r="A87" s="81">
        <v>8</v>
      </c>
      <c r="B87" s="81">
        <f>B86+F87</f>
        <v>2</v>
      </c>
      <c r="C87" s="82">
        <f>D86</f>
        <v>0</v>
      </c>
      <c r="D87" s="73">
        <v>6</v>
      </c>
      <c r="E87" s="73">
        <f>H86</f>
        <v>231</v>
      </c>
      <c r="F87" s="33">
        <f>E87-H87-G87</f>
        <v>2</v>
      </c>
      <c r="G87" s="73">
        <f>A87-A86</f>
        <v>8</v>
      </c>
      <c r="H87" s="54">
        <v>221</v>
      </c>
      <c r="I87" s="83">
        <f>F87/E87</f>
        <v>8.658008658008658E-3</v>
      </c>
      <c r="J87" s="30">
        <f>1-I87</f>
        <v>0.9913419913419913</v>
      </c>
      <c r="K87" s="30">
        <f>J87*K86</f>
        <v>0.9913419913419913</v>
      </c>
      <c r="L87" s="67"/>
      <c r="M87" s="137">
        <f t="shared" ref="M87:M96" si="63">AVERAGE(K86:K87)*(D87-D86)</f>
        <v>5.9740259740259738</v>
      </c>
      <c r="N87" s="51">
        <f>M87</f>
        <v>5.9740259740259738</v>
      </c>
      <c r="O87" s="138">
        <f t="shared" ref="O87:O96" si="64">D87</f>
        <v>6</v>
      </c>
      <c r="P87" s="136">
        <f>H87/H86</f>
        <v>0.95670995670995673</v>
      </c>
      <c r="Q87" s="32"/>
      <c r="R87" s="140">
        <f t="shared" ref="R87:R96" si="65">AVERAGE(P86:P87)*(D87-D86)</f>
        <v>5.8701298701298699</v>
      </c>
      <c r="S87" s="140">
        <f>R87+S86</f>
        <v>5.8701298701298699</v>
      </c>
      <c r="U87" s="138">
        <f>D87</f>
        <v>6</v>
      </c>
      <c r="V87" s="51">
        <f t="shared" ref="V87:V96" si="66">N87-N107</f>
        <v>0.10446075663466914</v>
      </c>
      <c r="W87" s="141">
        <f t="shared" ref="W87:W96" si="67">S87-S107</f>
        <v>6.5782044042912879E-2</v>
      </c>
      <c r="X87" s="214" t="s">
        <v>84</v>
      </c>
      <c r="Y87" s="92">
        <f t="shared" si="60"/>
        <v>6</v>
      </c>
      <c r="Z87" s="29">
        <f t="shared" si="61"/>
        <v>0.95670995670995673</v>
      </c>
      <c r="AA87" s="30">
        <f t="shared" si="62"/>
        <v>0.9913419913419913</v>
      </c>
      <c r="AC87" s="142"/>
      <c r="AD87" s="26"/>
      <c r="AE87" s="26"/>
      <c r="AH87" s="171"/>
      <c r="AI87" s="188" t="str">
        <f>AI86</f>
        <v>No alcan</v>
      </c>
      <c r="AJ87" s="188">
        <v>0.5</v>
      </c>
      <c r="AK87" s="186" t="e">
        <f>AI87-AJ87</f>
        <v>#VALUE!</v>
      </c>
      <c r="AL87" s="187" t="e">
        <f>AK87*AL86/AK86</f>
        <v>#VALUE!</v>
      </c>
      <c r="AM87" s="172"/>
      <c r="AN87" s="173" t="s">
        <v>11</v>
      </c>
      <c r="AO87" s="174" t="e">
        <f>AO86+AL87</f>
        <v>#VALUE!</v>
      </c>
      <c r="AQ87" s="15" t="s">
        <v>12</v>
      </c>
      <c r="AR87" s="53">
        <f t="shared" ref="AR87:AR88" si="68">AO88</f>
        <v>54</v>
      </c>
      <c r="AS87" s="54">
        <f t="shared" ref="AS87:AS88" si="69">AO92</f>
        <v>115.5</v>
      </c>
      <c r="AV87" s="92"/>
    </row>
    <row r="88" spans="1:48" x14ac:dyDescent="0.25">
      <c r="A88" s="72">
        <v>9</v>
      </c>
      <c r="B88" s="81">
        <f t="shared" ref="B88:B96" si="70">B87+F88</f>
        <v>5</v>
      </c>
      <c r="C88" s="82">
        <f t="shared" ref="C88:C96" si="71">D87</f>
        <v>6</v>
      </c>
      <c r="D88" s="73">
        <v>12</v>
      </c>
      <c r="E88" s="73">
        <f t="shared" ref="E88:E96" si="72">H87</f>
        <v>221</v>
      </c>
      <c r="F88" s="33">
        <f t="shared" ref="F88:F96" si="73">E88-H88-G88</f>
        <v>3</v>
      </c>
      <c r="G88" s="73">
        <f t="shared" ref="G88:G96" si="74">A88-A87</f>
        <v>1</v>
      </c>
      <c r="H88" s="54">
        <v>217</v>
      </c>
      <c r="I88" s="83">
        <f t="shared" ref="I88:I96" si="75">F88/E88</f>
        <v>1.3574660633484163E-2</v>
      </c>
      <c r="J88" s="30">
        <f t="shared" ref="J88:J96" si="76">1-I88</f>
        <v>0.98642533936651589</v>
      </c>
      <c r="K88" s="30">
        <f t="shared" ref="K88:K96" si="77">J88*K87</f>
        <v>0.97788486023780141</v>
      </c>
      <c r="L88" s="67"/>
      <c r="M88" s="137">
        <f t="shared" si="63"/>
        <v>5.9076805547393789</v>
      </c>
      <c r="N88" s="51">
        <f t="shared" ref="N88:N96" si="78">M88+N87</f>
        <v>11.881706528765353</v>
      </c>
      <c r="O88" s="138">
        <f t="shared" si="64"/>
        <v>12</v>
      </c>
      <c r="P88" s="136">
        <f>H88/H86</f>
        <v>0.93939393939393945</v>
      </c>
      <c r="Q88" s="32"/>
      <c r="R88" s="140">
        <f t="shared" si="65"/>
        <v>5.6883116883116882</v>
      </c>
      <c r="S88" s="140">
        <f t="shared" ref="S88:S96" si="79">R88+S87</f>
        <v>11.558441558441558</v>
      </c>
      <c r="U88" s="138">
        <f t="shared" ref="U88:U96" si="80">D88</f>
        <v>12</v>
      </c>
      <c r="V88" s="51">
        <f t="shared" si="66"/>
        <v>0.29970450652066027</v>
      </c>
      <c r="W88" s="141">
        <f t="shared" si="67"/>
        <v>0.18452851496329714</v>
      </c>
      <c r="X88" s="215" t="s">
        <v>84</v>
      </c>
      <c r="Y88" s="92">
        <f t="shared" si="60"/>
        <v>12</v>
      </c>
      <c r="Z88" s="29">
        <f t="shared" si="61"/>
        <v>0.93939393939393945</v>
      </c>
      <c r="AA88" s="30">
        <f t="shared" si="62"/>
        <v>0.97788486023780141</v>
      </c>
      <c r="AD88" s="26"/>
      <c r="AE88" s="26"/>
      <c r="AH88" s="160" t="s">
        <v>15</v>
      </c>
      <c r="AI88" s="196"/>
      <c r="AJ88" s="196"/>
      <c r="AK88" s="180">
        <f>AI88-AJ88</f>
        <v>0</v>
      </c>
      <c r="AL88" s="181">
        <f>AL86</f>
        <v>6</v>
      </c>
      <c r="AM88" s="172"/>
      <c r="AN88" s="173" t="s">
        <v>12</v>
      </c>
      <c r="AO88" s="175">
        <f>H96</f>
        <v>54</v>
      </c>
      <c r="AQ88" s="15" t="s">
        <v>13</v>
      </c>
      <c r="AR88" s="55">
        <f t="shared" si="68"/>
        <v>0.23376623376623376</v>
      </c>
      <c r="AS88" s="56">
        <f t="shared" si="69"/>
        <v>0.5</v>
      </c>
      <c r="AV88" s="92"/>
    </row>
    <row r="89" spans="1:48" x14ac:dyDescent="0.25">
      <c r="A89" s="81">
        <v>10</v>
      </c>
      <c r="B89" s="81">
        <f t="shared" si="70"/>
        <v>6</v>
      </c>
      <c r="C89" s="82">
        <f t="shared" si="71"/>
        <v>12</v>
      </c>
      <c r="D89" s="73">
        <v>18</v>
      </c>
      <c r="E89" s="73">
        <f t="shared" si="72"/>
        <v>217</v>
      </c>
      <c r="F89" s="33">
        <f t="shared" si="73"/>
        <v>1</v>
      </c>
      <c r="G89" s="73">
        <f t="shared" si="74"/>
        <v>1</v>
      </c>
      <c r="H89" s="54">
        <v>215</v>
      </c>
      <c r="I89" s="83">
        <f t="shared" si="75"/>
        <v>4.608294930875576E-3</v>
      </c>
      <c r="J89" s="30">
        <f t="shared" si="76"/>
        <v>0.99539170506912444</v>
      </c>
      <c r="K89" s="30">
        <f t="shared" si="77"/>
        <v>0.97337847839338765</v>
      </c>
      <c r="L89" s="67"/>
      <c r="M89" s="137">
        <f t="shared" si="63"/>
        <v>5.8537900158935674</v>
      </c>
      <c r="N89" s="51">
        <f t="shared" si="78"/>
        <v>17.735496544658922</v>
      </c>
      <c r="O89" s="138">
        <f t="shared" si="64"/>
        <v>18</v>
      </c>
      <c r="P89" s="136">
        <f>H89/H86</f>
        <v>0.93073593073593075</v>
      </c>
      <c r="Q89" s="32"/>
      <c r="R89" s="140">
        <f t="shared" si="65"/>
        <v>5.6103896103896105</v>
      </c>
      <c r="S89" s="140">
        <f t="shared" si="79"/>
        <v>17.168831168831169</v>
      </c>
      <c r="U89" s="138">
        <f t="shared" si="80"/>
        <v>18</v>
      </c>
      <c r="V89" s="51">
        <f t="shared" si="66"/>
        <v>0.49457089076800642</v>
      </c>
      <c r="W89" s="141">
        <f t="shared" si="67"/>
        <v>0.32970073404855782</v>
      </c>
      <c r="X89" s="215" t="s">
        <v>84</v>
      </c>
      <c r="Y89" s="92">
        <f t="shared" si="60"/>
        <v>18</v>
      </c>
      <c r="Z89" s="29">
        <f t="shared" si="61"/>
        <v>0.93073593073593075</v>
      </c>
      <c r="AA89" s="30">
        <f t="shared" si="62"/>
        <v>0.97337847839338765</v>
      </c>
      <c r="AD89" s="26"/>
      <c r="AE89" s="26"/>
      <c r="AH89" s="19"/>
      <c r="AI89" s="20"/>
      <c r="AJ89" s="20"/>
      <c r="AK89" s="182" t="e">
        <f>AK88*AL89/AL88</f>
        <v>#VALUE!</v>
      </c>
      <c r="AL89" s="183" t="e">
        <f>AL87</f>
        <v>#VALUE!</v>
      </c>
      <c r="AM89" s="176"/>
      <c r="AN89" s="177" t="s">
        <v>13</v>
      </c>
      <c r="AO89" s="178">
        <f>AO88/H86</f>
        <v>0.23376623376623376</v>
      </c>
      <c r="AV89" s="92"/>
    </row>
    <row r="90" spans="1:48" x14ac:dyDescent="0.25">
      <c r="A90" s="72">
        <v>16</v>
      </c>
      <c r="B90" s="81">
        <f t="shared" si="70"/>
        <v>10</v>
      </c>
      <c r="C90" s="82">
        <f t="shared" si="71"/>
        <v>18</v>
      </c>
      <c r="D90" s="73">
        <v>24</v>
      </c>
      <c r="E90" s="73">
        <f t="shared" si="72"/>
        <v>215</v>
      </c>
      <c r="F90" s="33">
        <f t="shared" si="73"/>
        <v>4</v>
      </c>
      <c r="G90" s="73">
        <f t="shared" si="74"/>
        <v>6</v>
      </c>
      <c r="H90" s="54">
        <v>205</v>
      </c>
      <c r="I90" s="83">
        <f t="shared" si="75"/>
        <v>1.8604651162790697E-2</v>
      </c>
      <c r="J90" s="30">
        <f t="shared" si="76"/>
        <v>0.98139534883720936</v>
      </c>
      <c r="K90" s="30">
        <f t="shared" si="77"/>
        <v>0.95526911135351067</v>
      </c>
      <c r="L90" s="67"/>
      <c r="M90" s="137">
        <f t="shared" si="63"/>
        <v>5.7859427692406946</v>
      </c>
      <c r="N90" s="51">
        <f t="shared" si="78"/>
        <v>23.521439313899617</v>
      </c>
      <c r="O90" s="138">
        <f t="shared" si="64"/>
        <v>24</v>
      </c>
      <c r="P90" s="136">
        <f>H90/H86</f>
        <v>0.88744588744588748</v>
      </c>
      <c r="Q90" s="32"/>
      <c r="R90" s="140">
        <f t="shared" si="65"/>
        <v>5.454545454545455</v>
      </c>
      <c r="S90" s="140">
        <f t="shared" si="79"/>
        <v>22.623376623376622</v>
      </c>
      <c r="U90" s="138">
        <f t="shared" si="80"/>
        <v>24</v>
      </c>
      <c r="V90" s="51">
        <f t="shared" si="66"/>
        <v>0.70282603626234064</v>
      </c>
      <c r="W90" s="141">
        <f t="shared" si="67"/>
        <v>0.46250705815922899</v>
      </c>
      <c r="X90" s="215" t="s">
        <v>84</v>
      </c>
      <c r="Y90" s="92">
        <f t="shared" si="60"/>
        <v>24</v>
      </c>
      <c r="Z90" s="29">
        <f t="shared" si="61"/>
        <v>0.88744588744588748</v>
      </c>
      <c r="AA90" s="30">
        <f t="shared" si="62"/>
        <v>0.95526911135351067</v>
      </c>
      <c r="AD90" s="26"/>
      <c r="AE90" s="26"/>
      <c r="AH90" s="157" t="s">
        <v>14</v>
      </c>
      <c r="AI90" s="158">
        <f>Z93</f>
        <v>0.53679653679653683</v>
      </c>
      <c r="AJ90" s="158">
        <f>Z94</f>
        <v>0.42857142857142855</v>
      </c>
      <c r="AK90" s="184">
        <f>AI90-AJ90</f>
        <v>0.10822510822510828</v>
      </c>
      <c r="AL90" s="185">
        <f>Y91-Y90</f>
        <v>6</v>
      </c>
      <c r="AM90" s="159"/>
      <c r="AN90" s="34" t="s">
        <v>29</v>
      </c>
      <c r="AO90" s="179">
        <f>Y93</f>
        <v>42</v>
      </c>
      <c r="AV90" s="92"/>
    </row>
    <row r="91" spans="1:48" x14ac:dyDescent="0.25">
      <c r="A91" s="81">
        <v>36</v>
      </c>
      <c r="B91" s="81">
        <f t="shared" si="70"/>
        <v>15</v>
      </c>
      <c r="C91" s="82">
        <f t="shared" si="71"/>
        <v>24</v>
      </c>
      <c r="D91" s="73">
        <v>30</v>
      </c>
      <c r="E91" s="73">
        <f t="shared" si="72"/>
        <v>205</v>
      </c>
      <c r="F91" s="33">
        <f t="shared" si="73"/>
        <v>5</v>
      </c>
      <c r="G91" s="73">
        <f t="shared" si="74"/>
        <v>20</v>
      </c>
      <c r="H91" s="54">
        <v>180</v>
      </c>
      <c r="I91" s="83">
        <f t="shared" si="75"/>
        <v>2.4390243902439025E-2</v>
      </c>
      <c r="J91" s="30">
        <f t="shared" si="76"/>
        <v>0.97560975609756095</v>
      </c>
      <c r="K91" s="30">
        <f t="shared" si="77"/>
        <v>0.93196986473513233</v>
      </c>
      <c r="L91" s="67"/>
      <c r="M91" s="137">
        <f t="shared" si="63"/>
        <v>5.6617169282659292</v>
      </c>
      <c r="N91" s="51">
        <f t="shared" si="78"/>
        <v>29.183156242165545</v>
      </c>
      <c r="O91" s="138">
        <f t="shared" si="64"/>
        <v>30</v>
      </c>
      <c r="P91" s="136">
        <f>H91/H86</f>
        <v>0.77922077922077926</v>
      </c>
      <c r="Q91" s="32"/>
      <c r="R91" s="140">
        <f t="shared" si="65"/>
        <v>5</v>
      </c>
      <c r="S91" s="140">
        <f t="shared" si="79"/>
        <v>27.623376623376622</v>
      </c>
      <c r="U91" s="138">
        <f t="shared" si="80"/>
        <v>30</v>
      </c>
      <c r="V91" s="51">
        <f t="shared" si="66"/>
        <v>0.95118764936649569</v>
      </c>
      <c r="W91" s="141">
        <f t="shared" si="67"/>
        <v>0.46685488424618526</v>
      </c>
      <c r="X91" s="215" t="s">
        <v>84</v>
      </c>
      <c r="Y91" s="92">
        <f t="shared" si="60"/>
        <v>30</v>
      </c>
      <c r="Z91" s="29">
        <f t="shared" si="61"/>
        <v>0.77922077922077926</v>
      </c>
      <c r="AA91" s="30">
        <f t="shared" si="62"/>
        <v>0.93196986473513233</v>
      </c>
      <c r="AH91" s="160"/>
      <c r="AI91" s="188">
        <f>AI90</f>
        <v>0.53679653679653683</v>
      </c>
      <c r="AJ91" s="188">
        <v>0.5</v>
      </c>
      <c r="AK91" s="186">
        <f>AI91-AJ91</f>
        <v>3.6796536796536827E-2</v>
      </c>
      <c r="AL91" s="187">
        <f>AK91*AL90/AK90</f>
        <v>2.0400000000000005</v>
      </c>
      <c r="AM91" s="161"/>
      <c r="AN91" s="162" t="s">
        <v>11</v>
      </c>
      <c r="AO91" s="163">
        <f>AO90+AL91</f>
        <v>44.04</v>
      </c>
      <c r="AV91" s="92"/>
    </row>
    <row r="92" spans="1:48" x14ac:dyDescent="0.25">
      <c r="A92" s="72">
        <v>61</v>
      </c>
      <c r="B92" s="81">
        <f t="shared" si="70"/>
        <v>19</v>
      </c>
      <c r="C92" s="82">
        <f t="shared" si="71"/>
        <v>30</v>
      </c>
      <c r="D92" s="73">
        <v>36</v>
      </c>
      <c r="E92" s="73">
        <f t="shared" si="72"/>
        <v>180</v>
      </c>
      <c r="F92" s="33">
        <f t="shared" si="73"/>
        <v>4</v>
      </c>
      <c r="G92" s="73">
        <f t="shared" si="74"/>
        <v>25</v>
      </c>
      <c r="H92" s="54">
        <v>151</v>
      </c>
      <c r="I92" s="83">
        <f t="shared" si="75"/>
        <v>2.2222222222222223E-2</v>
      </c>
      <c r="J92" s="30">
        <f t="shared" si="76"/>
        <v>0.97777777777777775</v>
      </c>
      <c r="K92" s="30">
        <f t="shared" si="77"/>
        <v>0.91125942329657383</v>
      </c>
      <c r="L92" s="67"/>
      <c r="M92" s="137">
        <f t="shared" si="63"/>
        <v>5.5296878640951181</v>
      </c>
      <c r="N92" s="51">
        <f t="shared" si="78"/>
        <v>34.712844106260661</v>
      </c>
      <c r="O92" s="138">
        <f t="shared" si="64"/>
        <v>36</v>
      </c>
      <c r="P92" s="136">
        <f>H92/H86</f>
        <v>0.65367965367965364</v>
      </c>
      <c r="Q92" s="32"/>
      <c r="R92" s="140">
        <f t="shared" si="65"/>
        <v>4.2987012987012987</v>
      </c>
      <c r="S92" s="140">
        <f t="shared" si="79"/>
        <v>31.922077922077921</v>
      </c>
      <c r="U92" s="138">
        <f t="shared" si="80"/>
        <v>36</v>
      </c>
      <c r="V92" s="51">
        <f t="shared" si="66"/>
        <v>1.192005930919656</v>
      </c>
      <c r="W92" s="141">
        <f t="shared" si="67"/>
        <v>0.42207792207792139</v>
      </c>
      <c r="X92" s="215" t="s">
        <v>84</v>
      </c>
      <c r="Y92" s="92">
        <f t="shared" si="60"/>
        <v>36</v>
      </c>
      <c r="Z92" s="29">
        <f t="shared" si="61"/>
        <v>0.65367965367965364</v>
      </c>
      <c r="AA92" s="30">
        <f t="shared" si="62"/>
        <v>0.91125942329657383</v>
      </c>
      <c r="AH92" s="160" t="s">
        <v>15</v>
      </c>
      <c r="AI92" s="196">
        <f>H93</f>
        <v>124</v>
      </c>
      <c r="AJ92" s="196">
        <f>H94</f>
        <v>99</v>
      </c>
      <c r="AK92" s="180">
        <f>AI92-AJ92</f>
        <v>25</v>
      </c>
      <c r="AL92" s="181">
        <f>AL90</f>
        <v>6</v>
      </c>
      <c r="AM92" s="161"/>
      <c r="AN92" s="162" t="s">
        <v>12</v>
      </c>
      <c r="AO92" s="164">
        <f>AI92-AK93</f>
        <v>115.5</v>
      </c>
      <c r="AV92" s="92"/>
    </row>
    <row r="93" spans="1:48" x14ac:dyDescent="0.25">
      <c r="A93" s="81">
        <v>85</v>
      </c>
      <c r="B93" s="81">
        <f t="shared" si="70"/>
        <v>22</v>
      </c>
      <c r="C93" s="82">
        <f t="shared" si="71"/>
        <v>36</v>
      </c>
      <c r="D93" s="73">
        <v>42</v>
      </c>
      <c r="E93" s="73">
        <f t="shared" si="72"/>
        <v>151</v>
      </c>
      <c r="F93" s="33">
        <f t="shared" si="73"/>
        <v>3</v>
      </c>
      <c r="G93" s="73">
        <f t="shared" si="74"/>
        <v>24</v>
      </c>
      <c r="H93" s="54">
        <v>124</v>
      </c>
      <c r="I93" s="83">
        <f t="shared" si="75"/>
        <v>1.9867549668874173E-2</v>
      </c>
      <c r="J93" s="30">
        <f t="shared" si="76"/>
        <v>0.98013245033112584</v>
      </c>
      <c r="K93" s="30">
        <f t="shared" si="77"/>
        <v>0.89315493144299951</v>
      </c>
      <c r="L93" s="67"/>
      <c r="M93" s="137">
        <f t="shared" si="63"/>
        <v>5.4132430642187197</v>
      </c>
      <c r="N93" s="51">
        <f t="shared" si="78"/>
        <v>40.12608717047938</v>
      </c>
      <c r="O93" s="138">
        <f t="shared" si="64"/>
        <v>42</v>
      </c>
      <c r="P93" s="136">
        <f>H93/H86</f>
        <v>0.53679653679653683</v>
      </c>
      <c r="Q93" s="32"/>
      <c r="R93" s="140">
        <f t="shared" si="65"/>
        <v>3.5714285714285712</v>
      </c>
      <c r="S93" s="140">
        <f t="shared" si="79"/>
        <v>35.493506493506494</v>
      </c>
      <c r="U93" s="138">
        <f t="shared" si="80"/>
        <v>42</v>
      </c>
      <c r="V93" s="51">
        <f t="shared" si="66"/>
        <v>1.40080757534475</v>
      </c>
      <c r="W93" s="141">
        <f t="shared" si="67"/>
        <v>0.49785431959345061</v>
      </c>
      <c r="X93" s="215" t="s">
        <v>84</v>
      </c>
      <c r="Y93" s="92">
        <f t="shared" si="60"/>
        <v>42</v>
      </c>
      <c r="Z93" s="29">
        <f t="shared" si="61"/>
        <v>0.53679653679653683</v>
      </c>
      <c r="AA93" s="30">
        <f t="shared" si="62"/>
        <v>0.89315493144299951</v>
      </c>
      <c r="AH93" s="19"/>
      <c r="AI93" s="20"/>
      <c r="AJ93" s="20"/>
      <c r="AK93" s="182">
        <f>AK92*AL93/AL92</f>
        <v>8.5000000000000018</v>
      </c>
      <c r="AL93" s="183">
        <f>AL91</f>
        <v>2.0400000000000005</v>
      </c>
      <c r="AM93" s="165"/>
      <c r="AN93" s="166" t="s">
        <v>13</v>
      </c>
      <c r="AO93" s="167">
        <f>AO92/H86</f>
        <v>0.5</v>
      </c>
      <c r="AV93" s="92"/>
    </row>
    <row r="94" spans="1:48" x14ac:dyDescent="0.25">
      <c r="A94" s="72">
        <v>109</v>
      </c>
      <c r="B94" s="81">
        <f t="shared" si="70"/>
        <v>23</v>
      </c>
      <c r="C94" s="82">
        <f t="shared" si="71"/>
        <v>42</v>
      </c>
      <c r="D94" s="73">
        <v>48</v>
      </c>
      <c r="E94" s="73">
        <f t="shared" si="72"/>
        <v>124</v>
      </c>
      <c r="F94" s="33">
        <f t="shared" si="73"/>
        <v>1</v>
      </c>
      <c r="G94" s="73">
        <f t="shared" si="74"/>
        <v>24</v>
      </c>
      <c r="H94" s="54">
        <v>99</v>
      </c>
      <c r="I94" s="83">
        <f t="shared" si="75"/>
        <v>8.0645161290322578E-3</v>
      </c>
      <c r="J94" s="30">
        <f t="shared" si="76"/>
        <v>0.99193548387096775</v>
      </c>
      <c r="K94" s="30">
        <f t="shared" si="77"/>
        <v>0.88595206909265278</v>
      </c>
      <c r="L94" s="67"/>
      <c r="M94" s="137">
        <f t="shared" si="63"/>
        <v>5.3373210016069565</v>
      </c>
      <c r="N94" s="51">
        <f t="shared" si="78"/>
        <v>45.463408172086339</v>
      </c>
      <c r="O94" s="138">
        <f t="shared" si="64"/>
        <v>48</v>
      </c>
      <c r="P94" s="136">
        <f>H94/H86</f>
        <v>0.42857142857142855</v>
      </c>
      <c r="Q94" s="32"/>
      <c r="R94" s="140">
        <f t="shared" si="65"/>
        <v>2.8961038961038961</v>
      </c>
      <c r="S94" s="140">
        <f t="shared" si="79"/>
        <v>38.38961038961039</v>
      </c>
      <c r="U94" s="138">
        <f t="shared" si="80"/>
        <v>48</v>
      </c>
      <c r="V94" s="51">
        <f t="shared" si="66"/>
        <v>1.7132587463283855</v>
      </c>
      <c r="W94" s="141">
        <f t="shared" si="67"/>
        <v>0.79830604178430065</v>
      </c>
      <c r="X94" s="215" t="s">
        <v>84</v>
      </c>
      <c r="Y94" s="92">
        <f t="shared" si="60"/>
        <v>48</v>
      </c>
      <c r="Z94" s="29">
        <f t="shared" si="61"/>
        <v>0.42857142857142855</v>
      </c>
      <c r="AA94" s="30">
        <f t="shared" si="62"/>
        <v>0.88595206909265278</v>
      </c>
      <c r="AV94" s="92"/>
    </row>
    <row r="95" spans="1:48" x14ac:dyDescent="0.25">
      <c r="A95" s="81">
        <v>131</v>
      </c>
      <c r="B95" s="81">
        <f t="shared" si="70"/>
        <v>27</v>
      </c>
      <c r="C95" s="82">
        <f t="shared" si="71"/>
        <v>48</v>
      </c>
      <c r="D95" s="73">
        <v>54</v>
      </c>
      <c r="E95" s="73">
        <f t="shared" si="72"/>
        <v>99</v>
      </c>
      <c r="F95" s="33">
        <f t="shared" si="73"/>
        <v>4</v>
      </c>
      <c r="G95" s="73">
        <f t="shared" si="74"/>
        <v>22</v>
      </c>
      <c r="H95" s="54">
        <v>73</v>
      </c>
      <c r="I95" s="83">
        <f t="shared" si="75"/>
        <v>4.0404040404040407E-2</v>
      </c>
      <c r="J95" s="30">
        <f t="shared" si="76"/>
        <v>0.95959595959595956</v>
      </c>
      <c r="K95" s="30">
        <f t="shared" si="77"/>
        <v>0.85015602589699002</v>
      </c>
      <c r="L95" s="67"/>
      <c r="M95" s="137">
        <f t="shared" si="63"/>
        <v>5.2083242849689286</v>
      </c>
      <c r="N95" s="51">
        <f t="shared" si="78"/>
        <v>50.671732457055271</v>
      </c>
      <c r="O95" s="138">
        <f t="shared" si="64"/>
        <v>54</v>
      </c>
      <c r="P95" s="136">
        <f>H95/H86</f>
        <v>0.31601731601731603</v>
      </c>
      <c r="Q95" s="32"/>
      <c r="R95" s="140">
        <f t="shared" si="65"/>
        <v>2.2337662337662336</v>
      </c>
      <c r="S95" s="140">
        <f t="shared" si="79"/>
        <v>40.623376623376622</v>
      </c>
      <c r="U95" s="138">
        <f t="shared" si="80"/>
        <v>54</v>
      </c>
      <c r="V95" s="51">
        <f t="shared" si="66"/>
        <v>2.0064265157531054</v>
      </c>
      <c r="W95" s="141">
        <f t="shared" si="67"/>
        <v>1.0364201016374892</v>
      </c>
      <c r="X95" s="215" t="s">
        <v>84</v>
      </c>
      <c r="Y95" s="92">
        <f t="shared" si="60"/>
        <v>54</v>
      </c>
      <c r="Z95" s="29">
        <f t="shared" si="61"/>
        <v>0.31601731601731603</v>
      </c>
      <c r="AA95" s="30">
        <f t="shared" si="62"/>
        <v>0.85015602589699002</v>
      </c>
      <c r="AV95" s="92"/>
    </row>
    <row r="96" spans="1:48" x14ac:dyDescent="0.25">
      <c r="A96" s="72">
        <v>150</v>
      </c>
      <c r="B96" s="81">
        <f t="shared" si="70"/>
        <v>27</v>
      </c>
      <c r="C96" s="82">
        <f t="shared" si="71"/>
        <v>54</v>
      </c>
      <c r="D96" s="73">
        <v>60</v>
      </c>
      <c r="E96" s="73">
        <f t="shared" si="72"/>
        <v>73</v>
      </c>
      <c r="F96" s="33">
        <f t="shared" si="73"/>
        <v>0</v>
      </c>
      <c r="G96" s="73">
        <f t="shared" si="74"/>
        <v>19</v>
      </c>
      <c r="H96" s="54">
        <v>54</v>
      </c>
      <c r="I96" s="83">
        <f t="shared" si="75"/>
        <v>0</v>
      </c>
      <c r="J96" s="30">
        <f t="shared" si="76"/>
        <v>1</v>
      </c>
      <c r="K96" s="30">
        <f t="shared" si="77"/>
        <v>0.85015602589699002</v>
      </c>
      <c r="L96" s="67"/>
      <c r="M96" s="137">
        <f t="shared" si="63"/>
        <v>5.1009361553819401</v>
      </c>
      <c r="N96" s="204">
        <f t="shared" si="78"/>
        <v>55.772668612437208</v>
      </c>
      <c r="O96" s="138">
        <f t="shared" si="64"/>
        <v>60</v>
      </c>
      <c r="P96" s="136">
        <f>H96/H86</f>
        <v>0.23376623376623376</v>
      </c>
      <c r="Q96" s="32"/>
      <c r="R96" s="140">
        <f t="shared" si="65"/>
        <v>1.6493506493506493</v>
      </c>
      <c r="S96" s="140">
        <f t="shared" si="79"/>
        <v>42.272727272727273</v>
      </c>
      <c r="U96" s="138">
        <f t="shared" si="80"/>
        <v>60</v>
      </c>
      <c r="V96" s="51">
        <f t="shared" si="66"/>
        <v>2.2614337121477917</v>
      </c>
      <c r="W96" s="141">
        <f t="shared" si="67"/>
        <v>1.0944664031620519</v>
      </c>
      <c r="X96" s="215" t="s">
        <v>84</v>
      </c>
      <c r="Y96" s="92">
        <f t="shared" si="60"/>
        <v>60</v>
      </c>
      <c r="Z96" s="29">
        <f t="shared" si="61"/>
        <v>0.23376623376623376</v>
      </c>
      <c r="AA96" s="30">
        <f t="shared" si="62"/>
        <v>0.85015602589699002</v>
      </c>
      <c r="AV96" s="92"/>
    </row>
    <row r="97" spans="1:45" x14ac:dyDescent="0.25">
      <c r="D97" s="84"/>
      <c r="E97" s="84"/>
      <c r="F97" s="85"/>
      <c r="G97" s="85"/>
      <c r="H97" s="84"/>
      <c r="I97" s="86"/>
      <c r="J97" s="87"/>
      <c r="K97" s="87"/>
      <c r="L97" s="87"/>
      <c r="M97" s="100"/>
      <c r="N97" s="100"/>
      <c r="O97" s="100"/>
      <c r="Q97" s="72"/>
      <c r="R97" s="72"/>
      <c r="S97" s="72"/>
      <c r="T97" s="63"/>
      <c r="U97" s="143"/>
      <c r="AD97" s="26"/>
      <c r="AE97" s="26"/>
    </row>
    <row r="98" spans="1:45" ht="13" customHeight="1" x14ac:dyDescent="0.25">
      <c r="D98" s="93"/>
      <c r="E98" s="60" t="s">
        <v>0</v>
      </c>
      <c r="F98" s="61">
        <f>SUM(F87:F96)</f>
        <v>27</v>
      </c>
      <c r="G98" s="61">
        <f>SUM(G87:G96)</f>
        <v>150</v>
      </c>
      <c r="H98" s="61">
        <f>H86-F98-G98</f>
        <v>54</v>
      </c>
      <c r="I98" s="86"/>
      <c r="J98" s="86"/>
      <c r="K98" s="86"/>
      <c r="L98" s="86"/>
      <c r="M98" s="86"/>
      <c r="N98" s="86"/>
      <c r="O98" s="86"/>
      <c r="P98" s="220" t="s">
        <v>80</v>
      </c>
      <c r="Q98" s="221"/>
      <c r="R98" s="221"/>
      <c r="S98" s="222"/>
      <c r="T98" s="209"/>
      <c r="U98" s="86"/>
      <c r="V98" s="86"/>
      <c r="W98" s="86"/>
      <c r="X98" s="86"/>
      <c r="Y98" s="86"/>
      <c r="Z98" s="86"/>
      <c r="AD98" s="26"/>
      <c r="AE98" s="26"/>
    </row>
    <row r="99" spans="1:45" ht="13" customHeight="1" x14ac:dyDescent="0.25">
      <c r="D99" s="93"/>
      <c r="F99" s="12">
        <f>F98/E86</f>
        <v>0.11688311688311688</v>
      </c>
      <c r="G99" s="13">
        <f>G98/E86</f>
        <v>0.64935064935064934</v>
      </c>
      <c r="H99" s="14">
        <f>H98/E86</f>
        <v>0.23376623376623376</v>
      </c>
      <c r="I99" s="86"/>
      <c r="J99" s="86"/>
      <c r="K99" s="86"/>
      <c r="L99" s="86"/>
      <c r="M99" s="86"/>
      <c r="N99" s="86"/>
      <c r="O99" s="86"/>
      <c r="P99" s="223"/>
      <c r="Q99" s="224"/>
      <c r="R99" s="224"/>
      <c r="S99" s="225"/>
      <c r="T99" s="209"/>
      <c r="U99" s="86"/>
      <c r="V99" s="86"/>
      <c r="W99" s="86"/>
      <c r="X99" s="86"/>
      <c r="Y99" s="86"/>
      <c r="Z99" s="86"/>
      <c r="AD99" s="26"/>
      <c r="AE99" s="26"/>
    </row>
    <row r="100" spans="1:45" x14ac:dyDescent="0.25">
      <c r="D100" s="93"/>
      <c r="F100" s="155" t="s">
        <v>81</v>
      </c>
      <c r="G100" s="156" t="s">
        <v>82</v>
      </c>
      <c r="H100" s="154" t="s">
        <v>83</v>
      </c>
      <c r="I100" s="86"/>
      <c r="J100" s="86"/>
      <c r="K100" s="86"/>
      <c r="L100" s="86"/>
      <c r="M100" s="86"/>
      <c r="N100" s="86"/>
      <c r="O100" s="86"/>
      <c r="P100" s="226"/>
      <c r="Q100" s="227"/>
      <c r="R100" s="227"/>
      <c r="S100" s="228"/>
      <c r="T100" s="209"/>
      <c r="U100" s="86"/>
      <c r="V100" s="86"/>
      <c r="W100" s="86"/>
      <c r="X100" s="86"/>
      <c r="Y100" s="86"/>
      <c r="Z100" s="86"/>
      <c r="AD100" s="26"/>
      <c r="AE100" s="26"/>
    </row>
    <row r="101" spans="1:45" x14ac:dyDescent="0.25">
      <c r="A101" s="67"/>
      <c r="B101" s="67"/>
      <c r="C101" s="67"/>
      <c r="D101" s="93"/>
      <c r="E101" s="93"/>
      <c r="F101" s="93"/>
      <c r="G101" s="93"/>
      <c r="H101" s="93"/>
      <c r="I101" s="86"/>
      <c r="J101" s="86"/>
      <c r="K101" s="86"/>
      <c r="L101" s="86"/>
      <c r="M101" s="86"/>
      <c r="N101" s="86"/>
      <c r="O101" s="86"/>
      <c r="U101" s="86"/>
      <c r="V101" s="86"/>
      <c r="W101" s="86"/>
      <c r="X101" s="86"/>
      <c r="Y101" s="86"/>
      <c r="Z101" s="86"/>
      <c r="AA101" s="144"/>
      <c r="AD101" s="26"/>
      <c r="AE101" s="26"/>
    </row>
    <row r="102" spans="1:45" x14ac:dyDescent="0.25">
      <c r="D102" s="145"/>
      <c r="E102" s="67"/>
      <c r="F102" s="8"/>
      <c r="G102" s="8"/>
      <c r="H102" s="67"/>
      <c r="I102" s="131"/>
      <c r="J102" s="131"/>
      <c r="K102" s="131"/>
      <c r="L102" s="131"/>
      <c r="M102" s="131"/>
      <c r="N102" s="131"/>
      <c r="O102" s="131"/>
      <c r="Q102" s="131"/>
      <c r="R102" s="131"/>
      <c r="S102" s="131"/>
      <c r="T102" s="144"/>
      <c r="U102" s="144"/>
      <c r="V102" s="144"/>
      <c r="W102" s="144"/>
      <c r="X102" s="144"/>
      <c r="Y102" s="144"/>
      <c r="Z102" s="144"/>
      <c r="AA102" s="144"/>
      <c r="AD102" s="26"/>
      <c r="AE102" s="26"/>
    </row>
    <row r="103" spans="1:45" ht="9.5" customHeight="1" thickBot="1" x14ac:dyDescent="0.3">
      <c r="D103" s="145"/>
      <c r="E103" s="67"/>
      <c r="F103" s="8"/>
      <c r="G103" s="8"/>
      <c r="H103" s="67"/>
      <c r="I103" s="131"/>
      <c r="J103" s="131"/>
      <c r="K103" s="131"/>
      <c r="L103" s="131"/>
      <c r="M103" s="131"/>
      <c r="N103" s="131"/>
      <c r="O103" s="131"/>
      <c r="Q103" s="131"/>
      <c r="R103" s="131"/>
      <c r="S103" s="131"/>
      <c r="T103" s="144"/>
      <c r="U103" s="144"/>
      <c r="V103" s="144"/>
      <c r="W103" s="144"/>
      <c r="X103" s="144"/>
      <c r="Y103" s="144"/>
      <c r="Z103" s="144"/>
      <c r="AA103" s="144"/>
      <c r="AD103" s="26"/>
      <c r="AE103" s="26"/>
    </row>
    <row r="104" spans="1:45" ht="35" customHeight="1" thickBot="1" x14ac:dyDescent="0.3">
      <c r="A104" s="97" t="s">
        <v>111</v>
      </c>
      <c r="B104" s="97"/>
      <c r="C104" s="97"/>
      <c r="D104" s="97"/>
      <c r="E104" s="97"/>
      <c r="F104" s="97"/>
      <c r="G104" s="97"/>
      <c r="H104" s="97"/>
      <c r="I104" s="98"/>
      <c r="J104" s="231" t="s">
        <v>33</v>
      </c>
      <c r="K104" s="232"/>
      <c r="M104" s="231" t="s">
        <v>64</v>
      </c>
      <c r="N104" s="232"/>
      <c r="O104" s="32"/>
      <c r="P104" s="211" t="s">
        <v>100</v>
      </c>
      <c r="Q104" s="32"/>
      <c r="R104" s="233" t="s">
        <v>58</v>
      </c>
      <c r="S104" s="234"/>
      <c r="U104" s="64"/>
      <c r="V104" s="64"/>
      <c r="W104" s="64"/>
      <c r="X104" s="64"/>
      <c r="Y104" s="144"/>
      <c r="Z104" s="132" t="s">
        <v>17</v>
      </c>
      <c r="AA104" s="133" t="s">
        <v>18</v>
      </c>
    </row>
    <row r="105" spans="1:45" ht="76" customHeight="1" x14ac:dyDescent="0.25">
      <c r="A105" s="44" t="s">
        <v>22</v>
      </c>
      <c r="B105" s="4" t="s">
        <v>23</v>
      </c>
      <c r="C105" s="1" t="s">
        <v>21</v>
      </c>
      <c r="D105" s="45" t="s">
        <v>24</v>
      </c>
      <c r="E105" s="1" t="s">
        <v>31</v>
      </c>
      <c r="F105" s="2" t="s">
        <v>25</v>
      </c>
      <c r="G105" s="2" t="s">
        <v>26</v>
      </c>
      <c r="H105" s="28" t="s">
        <v>87</v>
      </c>
      <c r="I105" s="2" t="s">
        <v>27</v>
      </c>
      <c r="J105" s="40" t="s">
        <v>34</v>
      </c>
      <c r="K105" s="46" t="s">
        <v>35</v>
      </c>
      <c r="M105" s="47" t="s">
        <v>66</v>
      </c>
      <c r="N105" s="47" t="s">
        <v>65</v>
      </c>
      <c r="O105" s="210" t="s">
        <v>9</v>
      </c>
      <c r="P105" s="206" t="s">
        <v>68</v>
      </c>
      <c r="Q105" s="32"/>
      <c r="R105" s="206" t="s">
        <v>60</v>
      </c>
      <c r="S105" s="206" t="s">
        <v>59</v>
      </c>
      <c r="U105" s="64"/>
      <c r="V105" s="64"/>
      <c r="W105" s="64"/>
      <c r="X105" s="64"/>
      <c r="Y105" s="16" t="s">
        <v>9</v>
      </c>
      <c r="Z105" s="49" t="s">
        <v>94</v>
      </c>
      <c r="AA105" s="50" t="s">
        <v>95</v>
      </c>
      <c r="AH105" s="247" t="s">
        <v>63</v>
      </c>
      <c r="AI105" s="248"/>
      <c r="AJ105" s="248"/>
      <c r="AK105" s="248"/>
      <c r="AL105" s="248"/>
      <c r="AM105" s="248"/>
      <c r="AN105" s="248"/>
      <c r="AO105" s="249"/>
      <c r="AR105" s="189" t="s">
        <v>41</v>
      </c>
      <c r="AS105" s="190" t="s">
        <v>42</v>
      </c>
    </row>
    <row r="106" spans="1:45" x14ac:dyDescent="0.25">
      <c r="A106" s="72">
        <v>0</v>
      </c>
      <c r="B106" s="72">
        <v>0</v>
      </c>
      <c r="C106" s="67"/>
      <c r="D106" s="73">
        <v>0</v>
      </c>
      <c r="E106" s="33">
        <f>H106</f>
        <v>230</v>
      </c>
      <c r="F106" s="3">
        <v>0</v>
      </c>
      <c r="G106" s="3">
        <v>0</v>
      </c>
      <c r="H106" s="54">
        <v>230</v>
      </c>
      <c r="I106" s="74">
        <f>F106/E106</f>
        <v>0</v>
      </c>
      <c r="J106" s="30">
        <f>1-I106</f>
        <v>1</v>
      </c>
      <c r="K106" s="30">
        <f>J106</f>
        <v>1</v>
      </c>
      <c r="L106" s="67"/>
      <c r="M106" s="134"/>
      <c r="N106" s="135"/>
      <c r="P106" s="136">
        <f>H106/H106</f>
        <v>1</v>
      </c>
      <c r="Q106" s="32"/>
      <c r="S106" s="64"/>
      <c r="U106" s="64"/>
      <c r="V106" s="64"/>
      <c r="W106" s="64"/>
      <c r="X106" s="64"/>
      <c r="Y106" s="92">
        <f t="shared" ref="Y106:Y116" si="81">D106</f>
        <v>0</v>
      </c>
      <c r="Z106" s="29">
        <f t="shared" ref="Z106:Z116" si="82">P106</f>
        <v>1</v>
      </c>
      <c r="AA106" s="30">
        <f t="shared" ref="AA106:AA116" si="83">K106</f>
        <v>1</v>
      </c>
      <c r="AH106" s="168" t="s">
        <v>14</v>
      </c>
      <c r="AI106" s="169" t="s">
        <v>85</v>
      </c>
      <c r="AJ106" s="169" t="s">
        <v>85</v>
      </c>
      <c r="AK106" s="184" t="e">
        <f>AI106-AJ106</f>
        <v>#VALUE!</v>
      </c>
      <c r="AL106" s="185">
        <f>Y107-Y106</f>
        <v>6</v>
      </c>
      <c r="AM106" s="170"/>
      <c r="AN106" s="34" t="s">
        <v>29</v>
      </c>
      <c r="AO106" s="179">
        <v>60</v>
      </c>
      <c r="AQ106" s="15" t="s">
        <v>30</v>
      </c>
      <c r="AR106" s="51" t="s">
        <v>102</v>
      </c>
      <c r="AS106" s="52">
        <f>AO111</f>
        <v>42.342857142857142</v>
      </c>
    </row>
    <row r="107" spans="1:45" x14ac:dyDescent="0.25">
      <c r="A107" s="81">
        <v>5</v>
      </c>
      <c r="B107" s="81">
        <f>B106+F107</f>
        <v>10</v>
      </c>
      <c r="C107" s="82">
        <f>D106</f>
        <v>0</v>
      </c>
      <c r="D107" s="73">
        <v>6</v>
      </c>
      <c r="E107" s="73">
        <f>H106</f>
        <v>230</v>
      </c>
      <c r="F107" s="33">
        <f>E107-H107-G107</f>
        <v>10</v>
      </c>
      <c r="G107" s="73">
        <f>A107-A106</f>
        <v>5</v>
      </c>
      <c r="H107" s="54">
        <v>215</v>
      </c>
      <c r="I107" s="83">
        <f>F107/E107</f>
        <v>4.3478260869565216E-2</v>
      </c>
      <c r="J107" s="30">
        <f>1-I107</f>
        <v>0.95652173913043481</v>
      </c>
      <c r="K107" s="30">
        <f>J107*K106</f>
        <v>0.95652173913043481</v>
      </c>
      <c r="L107" s="67"/>
      <c r="M107" s="137">
        <f t="shared" ref="M107:M116" si="84">AVERAGE(K106:K107)*(D107-D106)</f>
        <v>5.8695652173913047</v>
      </c>
      <c r="N107" s="51">
        <f>M107</f>
        <v>5.8695652173913047</v>
      </c>
      <c r="O107" s="138">
        <f t="shared" ref="O107:O116" si="85">D107</f>
        <v>6</v>
      </c>
      <c r="P107" s="136">
        <f>H107/H106</f>
        <v>0.93478260869565222</v>
      </c>
      <c r="Q107" s="139"/>
      <c r="R107" s="140">
        <f t="shared" ref="R107:R116" si="86">AVERAGE(P106:P107)*(D107-D106)</f>
        <v>5.804347826086957</v>
      </c>
      <c r="S107" s="140">
        <f>R107+S106</f>
        <v>5.804347826086957</v>
      </c>
      <c r="U107" s="64"/>
      <c r="V107" s="64"/>
      <c r="W107" s="64"/>
      <c r="X107" s="64"/>
      <c r="Y107" s="92">
        <f t="shared" si="81"/>
        <v>6</v>
      </c>
      <c r="Z107" s="29">
        <f t="shared" si="82"/>
        <v>0.93478260869565222</v>
      </c>
      <c r="AA107" s="30">
        <f t="shared" si="83"/>
        <v>0.95652173913043481</v>
      </c>
      <c r="AH107" s="171"/>
      <c r="AI107" s="188" t="str">
        <f>AI106</f>
        <v>No alcan</v>
      </c>
      <c r="AJ107" s="188">
        <v>0.5</v>
      </c>
      <c r="AK107" s="186" t="e">
        <f>AI107-AJ107</f>
        <v>#VALUE!</v>
      </c>
      <c r="AL107" s="187" t="e">
        <f>AK107*AL106/AK106</f>
        <v>#VALUE!</v>
      </c>
      <c r="AM107" s="172"/>
      <c r="AN107" s="173" t="s">
        <v>11</v>
      </c>
      <c r="AO107" s="174" t="e">
        <f>AO106+AL107</f>
        <v>#VALUE!</v>
      </c>
      <c r="AQ107" s="15" t="s">
        <v>12</v>
      </c>
      <c r="AR107" s="53">
        <f t="shared" ref="AR107:AR108" si="87">AO108</f>
        <v>51</v>
      </c>
      <c r="AS107" s="54">
        <f t="shared" ref="AS107:AS108" si="88">AO112</f>
        <v>115.00000000000001</v>
      </c>
    </row>
    <row r="108" spans="1:45" x14ac:dyDescent="0.25">
      <c r="A108" s="72">
        <v>6</v>
      </c>
      <c r="B108" s="81">
        <f t="shared" ref="B108:B116" si="89">B107+F108</f>
        <v>12</v>
      </c>
      <c r="C108" s="82">
        <f t="shared" ref="C108:C116" si="90">D107</f>
        <v>6</v>
      </c>
      <c r="D108" s="73">
        <v>12</v>
      </c>
      <c r="E108" s="73">
        <f t="shared" ref="E108:E116" si="91">H107</f>
        <v>215</v>
      </c>
      <c r="F108" s="33">
        <f t="shared" ref="F108:F116" si="92">E108-H108-G108</f>
        <v>2</v>
      </c>
      <c r="G108" s="73">
        <f t="shared" ref="G108:G116" si="93">A108-A107</f>
        <v>1</v>
      </c>
      <c r="H108" s="54">
        <v>212</v>
      </c>
      <c r="I108" s="83">
        <f t="shared" ref="I108:I116" si="94">F108/E108</f>
        <v>9.3023255813953487E-3</v>
      </c>
      <c r="J108" s="30">
        <f t="shared" ref="J108:J116" si="95">1-I108</f>
        <v>0.99069767441860468</v>
      </c>
      <c r="K108" s="30">
        <f t="shared" ref="K108:K116" si="96">J108*K107</f>
        <v>0.94762386248736108</v>
      </c>
      <c r="L108" s="67"/>
      <c r="M108" s="137">
        <f t="shared" si="84"/>
        <v>5.7124368048533878</v>
      </c>
      <c r="N108" s="51">
        <f t="shared" ref="N108:N116" si="97">M108+N107</f>
        <v>11.582002022244692</v>
      </c>
      <c r="O108" s="138">
        <f t="shared" si="85"/>
        <v>12</v>
      </c>
      <c r="P108" s="136">
        <f>H108/H106</f>
        <v>0.92173913043478262</v>
      </c>
      <c r="Q108" s="139"/>
      <c r="R108" s="140">
        <f t="shared" si="86"/>
        <v>5.5695652173913048</v>
      </c>
      <c r="S108" s="140">
        <f t="shared" ref="S108:S116" si="98">R108+S107</f>
        <v>11.373913043478261</v>
      </c>
      <c r="V108" s="64"/>
      <c r="W108" s="64"/>
      <c r="X108" s="64"/>
      <c r="Y108" s="92">
        <f t="shared" si="81"/>
        <v>12</v>
      </c>
      <c r="Z108" s="29">
        <f t="shared" si="82"/>
        <v>0.92173913043478262</v>
      </c>
      <c r="AA108" s="30">
        <f t="shared" si="83"/>
        <v>0.94762386248736108</v>
      </c>
      <c r="AH108" s="160" t="s">
        <v>15</v>
      </c>
      <c r="AI108" s="196"/>
      <c r="AJ108" s="196"/>
      <c r="AK108" s="180">
        <f>AI108-AJ108</f>
        <v>0</v>
      </c>
      <c r="AL108" s="181">
        <f>AL106</f>
        <v>6</v>
      </c>
      <c r="AM108" s="172"/>
      <c r="AN108" s="173" t="s">
        <v>12</v>
      </c>
      <c r="AO108" s="175">
        <f>H116</f>
        <v>51</v>
      </c>
      <c r="AQ108" s="15" t="s">
        <v>13</v>
      </c>
      <c r="AR108" s="55">
        <f t="shared" si="87"/>
        <v>0.22173913043478261</v>
      </c>
      <c r="AS108" s="56">
        <f t="shared" si="88"/>
        <v>0.50000000000000011</v>
      </c>
    </row>
    <row r="109" spans="1:45" x14ac:dyDescent="0.25">
      <c r="A109" s="81">
        <v>9</v>
      </c>
      <c r="B109" s="81">
        <f t="shared" si="89"/>
        <v>14</v>
      </c>
      <c r="C109" s="82">
        <f t="shared" si="90"/>
        <v>12</v>
      </c>
      <c r="D109" s="73">
        <v>18</v>
      </c>
      <c r="E109" s="73">
        <f t="shared" si="91"/>
        <v>212</v>
      </c>
      <c r="F109" s="33">
        <f t="shared" si="92"/>
        <v>2</v>
      </c>
      <c r="G109" s="73">
        <f t="shared" si="93"/>
        <v>3</v>
      </c>
      <c r="H109" s="54">
        <v>207</v>
      </c>
      <c r="I109" s="83">
        <f t="shared" si="94"/>
        <v>9.433962264150943E-3</v>
      </c>
      <c r="J109" s="30">
        <f t="shared" si="95"/>
        <v>0.99056603773584906</v>
      </c>
      <c r="K109" s="30">
        <f t="shared" si="96"/>
        <v>0.9386840147280463</v>
      </c>
      <c r="L109" s="67"/>
      <c r="M109" s="137">
        <f t="shared" si="84"/>
        <v>5.6589236316462221</v>
      </c>
      <c r="N109" s="51">
        <f t="shared" si="97"/>
        <v>17.240925653890915</v>
      </c>
      <c r="O109" s="138">
        <f t="shared" si="85"/>
        <v>18</v>
      </c>
      <c r="P109" s="136">
        <f>H109/H106</f>
        <v>0.9</v>
      </c>
      <c r="Q109" s="139"/>
      <c r="R109" s="140">
        <f t="shared" si="86"/>
        <v>5.465217391304348</v>
      </c>
      <c r="S109" s="140">
        <f t="shared" si="98"/>
        <v>16.839130434782611</v>
      </c>
      <c r="V109" s="64"/>
      <c r="W109" s="64"/>
      <c r="X109" s="64"/>
      <c r="Y109" s="92">
        <f t="shared" si="81"/>
        <v>18</v>
      </c>
      <c r="Z109" s="29">
        <f t="shared" si="82"/>
        <v>0.9</v>
      </c>
      <c r="AA109" s="30">
        <f t="shared" si="83"/>
        <v>0.9386840147280463</v>
      </c>
      <c r="AH109" s="19"/>
      <c r="AI109" s="20"/>
      <c r="AJ109" s="20"/>
      <c r="AK109" s="182" t="e">
        <f>AK108*AL109/AL108</f>
        <v>#VALUE!</v>
      </c>
      <c r="AL109" s="183" t="e">
        <f>AL107</f>
        <v>#VALUE!</v>
      </c>
      <c r="AM109" s="176"/>
      <c r="AN109" s="177" t="s">
        <v>13</v>
      </c>
      <c r="AO109" s="178">
        <f>AO108/H106</f>
        <v>0.22173913043478261</v>
      </c>
    </row>
    <row r="110" spans="1:45" x14ac:dyDescent="0.25">
      <c r="A110" s="72">
        <v>11</v>
      </c>
      <c r="B110" s="81">
        <f t="shared" si="89"/>
        <v>18</v>
      </c>
      <c r="C110" s="82">
        <f t="shared" si="90"/>
        <v>18</v>
      </c>
      <c r="D110" s="73">
        <v>24</v>
      </c>
      <c r="E110" s="73">
        <f t="shared" si="91"/>
        <v>207</v>
      </c>
      <c r="F110" s="33">
        <f t="shared" si="92"/>
        <v>4</v>
      </c>
      <c r="G110" s="73">
        <f t="shared" si="93"/>
        <v>2</v>
      </c>
      <c r="H110" s="54">
        <v>201</v>
      </c>
      <c r="I110" s="83">
        <f t="shared" si="94"/>
        <v>1.932367149758454E-2</v>
      </c>
      <c r="J110" s="30">
        <f t="shared" si="95"/>
        <v>0.98067632850241548</v>
      </c>
      <c r="K110" s="30">
        <f t="shared" si="96"/>
        <v>0.9205451931874078</v>
      </c>
      <c r="L110" s="67"/>
      <c r="M110" s="137">
        <f t="shared" si="84"/>
        <v>5.5776876237463622</v>
      </c>
      <c r="N110" s="51">
        <f t="shared" si="97"/>
        <v>22.818613277637276</v>
      </c>
      <c r="O110" s="138">
        <f t="shared" si="85"/>
        <v>24</v>
      </c>
      <c r="P110" s="136">
        <f>H110/H106</f>
        <v>0.87391304347826082</v>
      </c>
      <c r="Q110" s="139"/>
      <c r="R110" s="140">
        <f t="shared" si="86"/>
        <v>5.3217391304347821</v>
      </c>
      <c r="S110" s="140">
        <f t="shared" si="98"/>
        <v>22.160869565217393</v>
      </c>
      <c r="V110" s="64"/>
      <c r="W110" s="64"/>
      <c r="X110" s="64"/>
      <c r="Y110" s="92">
        <f t="shared" si="81"/>
        <v>24</v>
      </c>
      <c r="Z110" s="29">
        <f t="shared" si="82"/>
        <v>0.87391304347826082</v>
      </c>
      <c r="AA110" s="30">
        <f t="shared" si="83"/>
        <v>0.9205451931874078</v>
      </c>
      <c r="AH110" s="157" t="s">
        <v>14</v>
      </c>
      <c r="AI110" s="158">
        <f>Z113</f>
        <v>0.50869565217391299</v>
      </c>
      <c r="AJ110" s="158">
        <f>Z114</f>
        <v>0.35652173913043478</v>
      </c>
      <c r="AK110" s="184">
        <f>AI110-AJ110</f>
        <v>0.15217391304347822</v>
      </c>
      <c r="AL110" s="185">
        <f>Y111-Y110</f>
        <v>6</v>
      </c>
      <c r="AM110" s="159"/>
      <c r="AN110" s="34" t="s">
        <v>29</v>
      </c>
      <c r="AO110" s="179">
        <f>Y113</f>
        <v>42</v>
      </c>
    </row>
    <row r="111" spans="1:45" x14ac:dyDescent="0.25">
      <c r="A111" s="81">
        <v>22</v>
      </c>
      <c r="B111" s="81">
        <f t="shared" si="89"/>
        <v>26</v>
      </c>
      <c r="C111" s="82">
        <f t="shared" si="90"/>
        <v>24</v>
      </c>
      <c r="D111" s="73">
        <v>30</v>
      </c>
      <c r="E111" s="73">
        <f t="shared" si="91"/>
        <v>201</v>
      </c>
      <c r="F111" s="33">
        <f t="shared" si="92"/>
        <v>8</v>
      </c>
      <c r="G111" s="73">
        <f t="shared" si="93"/>
        <v>11</v>
      </c>
      <c r="H111" s="54">
        <v>182</v>
      </c>
      <c r="I111" s="83">
        <f t="shared" si="94"/>
        <v>3.9800995024875621E-2</v>
      </c>
      <c r="J111" s="30">
        <f t="shared" si="95"/>
        <v>0.96019900497512434</v>
      </c>
      <c r="K111" s="30">
        <f t="shared" si="96"/>
        <v>0.88390657853318255</v>
      </c>
      <c r="L111" s="67"/>
      <c r="M111" s="137">
        <f t="shared" si="84"/>
        <v>5.4133553151617715</v>
      </c>
      <c r="N111" s="51">
        <f t="shared" si="97"/>
        <v>28.231968592799049</v>
      </c>
      <c r="O111" s="138">
        <f t="shared" si="85"/>
        <v>30</v>
      </c>
      <c r="P111" s="136">
        <f>H111/H106</f>
        <v>0.79130434782608694</v>
      </c>
      <c r="Q111" s="139"/>
      <c r="R111" s="140">
        <f t="shared" si="86"/>
        <v>4.9956521739130437</v>
      </c>
      <c r="S111" s="140">
        <f t="shared" si="98"/>
        <v>27.156521739130437</v>
      </c>
      <c r="V111" s="64"/>
      <c r="W111" s="64"/>
      <c r="X111" s="64"/>
      <c r="Y111" s="92">
        <f t="shared" si="81"/>
        <v>30</v>
      </c>
      <c r="Z111" s="29">
        <f t="shared" si="82"/>
        <v>0.79130434782608694</v>
      </c>
      <c r="AA111" s="30">
        <f t="shared" si="83"/>
        <v>0.88390657853318255</v>
      </c>
      <c r="AH111" s="160"/>
      <c r="AI111" s="188">
        <f>AI110</f>
        <v>0.50869565217391299</v>
      </c>
      <c r="AJ111" s="188">
        <v>0.5</v>
      </c>
      <c r="AK111" s="186">
        <f>AI111-AJ111</f>
        <v>8.6956521739129933E-3</v>
      </c>
      <c r="AL111" s="187">
        <f>AK111*AL110/AK110</f>
        <v>0.34285714285714097</v>
      </c>
      <c r="AM111" s="161"/>
      <c r="AN111" s="162" t="s">
        <v>11</v>
      </c>
      <c r="AO111" s="163">
        <f>AO110+AL111</f>
        <v>42.342857142857142</v>
      </c>
    </row>
    <row r="112" spans="1:45" x14ac:dyDescent="0.25">
      <c r="A112" s="72">
        <v>52</v>
      </c>
      <c r="B112" s="81">
        <f t="shared" si="89"/>
        <v>27</v>
      </c>
      <c r="C112" s="82">
        <f t="shared" si="90"/>
        <v>30</v>
      </c>
      <c r="D112" s="73">
        <v>36</v>
      </c>
      <c r="E112" s="73">
        <f t="shared" si="91"/>
        <v>182</v>
      </c>
      <c r="F112" s="33">
        <f t="shared" si="92"/>
        <v>1</v>
      </c>
      <c r="G112" s="73">
        <f t="shared" si="93"/>
        <v>30</v>
      </c>
      <c r="H112" s="54">
        <v>151</v>
      </c>
      <c r="I112" s="83">
        <f t="shared" si="94"/>
        <v>5.4945054945054949E-3</v>
      </c>
      <c r="J112" s="30">
        <f t="shared" si="95"/>
        <v>0.99450549450549453</v>
      </c>
      <c r="K112" s="30">
        <f t="shared" si="96"/>
        <v>0.87904994898080246</v>
      </c>
      <c r="L112" s="67"/>
      <c r="M112" s="137">
        <f t="shared" si="84"/>
        <v>5.2888695825419543</v>
      </c>
      <c r="N112" s="51">
        <f t="shared" si="97"/>
        <v>33.520838175341005</v>
      </c>
      <c r="O112" s="138">
        <f t="shared" si="85"/>
        <v>36</v>
      </c>
      <c r="P112" s="136">
        <f>H112/H106</f>
        <v>0.65652173913043477</v>
      </c>
      <c r="Q112" s="139"/>
      <c r="R112" s="140">
        <f t="shared" si="86"/>
        <v>4.3434782608695652</v>
      </c>
      <c r="S112" s="140">
        <f t="shared" si="98"/>
        <v>31.5</v>
      </c>
      <c r="V112" s="64"/>
      <c r="W112" s="64"/>
      <c r="X112" s="64"/>
      <c r="Y112" s="92">
        <f t="shared" si="81"/>
        <v>36</v>
      </c>
      <c r="Z112" s="29">
        <f t="shared" si="82"/>
        <v>0.65652173913043477</v>
      </c>
      <c r="AA112" s="30">
        <f t="shared" si="83"/>
        <v>0.87904994898080246</v>
      </c>
      <c r="AH112" s="160" t="s">
        <v>15</v>
      </c>
      <c r="AI112" s="196">
        <f>H113</f>
        <v>117</v>
      </c>
      <c r="AJ112" s="196">
        <f>H114</f>
        <v>82</v>
      </c>
      <c r="AK112" s="180">
        <f>AI112-AJ112</f>
        <v>35</v>
      </c>
      <c r="AL112" s="181">
        <f>AL110</f>
        <v>6</v>
      </c>
      <c r="AM112" s="161"/>
      <c r="AN112" s="162" t="s">
        <v>12</v>
      </c>
      <c r="AO112" s="164">
        <f>AI112-AK113</f>
        <v>115.00000000000001</v>
      </c>
    </row>
    <row r="113" spans="1:41" x14ac:dyDescent="0.25">
      <c r="A113" s="81">
        <v>82</v>
      </c>
      <c r="B113" s="81">
        <f t="shared" si="89"/>
        <v>31</v>
      </c>
      <c r="C113" s="82">
        <f t="shared" si="90"/>
        <v>36</v>
      </c>
      <c r="D113" s="73">
        <v>42</v>
      </c>
      <c r="E113" s="73">
        <f t="shared" si="91"/>
        <v>151</v>
      </c>
      <c r="F113" s="33">
        <f t="shared" si="92"/>
        <v>4</v>
      </c>
      <c r="G113" s="73">
        <f t="shared" si="93"/>
        <v>30</v>
      </c>
      <c r="H113" s="54">
        <v>117</v>
      </c>
      <c r="I113" s="83">
        <f t="shared" si="94"/>
        <v>2.6490066225165563E-2</v>
      </c>
      <c r="J113" s="30">
        <f t="shared" si="95"/>
        <v>0.97350993377483441</v>
      </c>
      <c r="K113" s="30">
        <f t="shared" si="96"/>
        <v>0.85576385761707263</v>
      </c>
      <c r="L113" s="67"/>
      <c r="M113" s="137">
        <f t="shared" si="84"/>
        <v>5.2044414197936248</v>
      </c>
      <c r="N113" s="51">
        <f t="shared" si="97"/>
        <v>38.72527959513463</v>
      </c>
      <c r="O113" s="138">
        <f t="shared" si="85"/>
        <v>42</v>
      </c>
      <c r="P113" s="136">
        <f>H113/H106</f>
        <v>0.50869565217391299</v>
      </c>
      <c r="Q113" s="139"/>
      <c r="R113" s="140">
        <f t="shared" si="86"/>
        <v>3.4956521739130433</v>
      </c>
      <c r="S113" s="140">
        <f t="shared" si="98"/>
        <v>34.995652173913044</v>
      </c>
      <c r="V113" s="64"/>
      <c r="W113" s="64"/>
      <c r="X113" s="64"/>
      <c r="Y113" s="92">
        <f t="shared" si="81"/>
        <v>42</v>
      </c>
      <c r="Z113" s="29">
        <f t="shared" si="82"/>
        <v>0.50869565217391299</v>
      </c>
      <c r="AA113" s="30">
        <f t="shared" si="83"/>
        <v>0.85576385761707263</v>
      </c>
      <c r="AH113" s="19"/>
      <c r="AI113" s="20"/>
      <c r="AJ113" s="20"/>
      <c r="AK113" s="182">
        <f>AK112*AL113/AL112</f>
        <v>1.9999999999999891</v>
      </c>
      <c r="AL113" s="183">
        <f>AL111</f>
        <v>0.34285714285714097</v>
      </c>
      <c r="AM113" s="165"/>
      <c r="AN113" s="166" t="s">
        <v>13</v>
      </c>
      <c r="AO113" s="167">
        <f>AO112/H106</f>
        <v>0.50000000000000011</v>
      </c>
    </row>
    <row r="114" spans="1:41" x14ac:dyDescent="0.25">
      <c r="A114" s="72">
        <v>112</v>
      </c>
      <c r="B114" s="81">
        <f t="shared" si="89"/>
        <v>36</v>
      </c>
      <c r="C114" s="82">
        <f t="shared" si="90"/>
        <v>42</v>
      </c>
      <c r="D114" s="73">
        <v>48</v>
      </c>
      <c r="E114" s="73">
        <f t="shared" si="91"/>
        <v>117</v>
      </c>
      <c r="F114" s="33">
        <f t="shared" si="92"/>
        <v>5</v>
      </c>
      <c r="G114" s="73">
        <f t="shared" si="93"/>
        <v>30</v>
      </c>
      <c r="H114" s="54">
        <v>82</v>
      </c>
      <c r="I114" s="83">
        <f t="shared" si="94"/>
        <v>4.2735042735042736E-2</v>
      </c>
      <c r="J114" s="30">
        <f t="shared" si="95"/>
        <v>0.95726495726495731</v>
      </c>
      <c r="K114" s="30">
        <f t="shared" si="96"/>
        <v>0.81919275259070201</v>
      </c>
      <c r="L114" s="67"/>
      <c r="M114" s="137">
        <f t="shared" si="84"/>
        <v>5.0248698306233237</v>
      </c>
      <c r="N114" s="51">
        <f t="shared" si="97"/>
        <v>43.750149425757954</v>
      </c>
      <c r="O114" s="138">
        <f t="shared" si="85"/>
        <v>48</v>
      </c>
      <c r="P114" s="136">
        <f>H114/H106</f>
        <v>0.35652173913043478</v>
      </c>
      <c r="Q114" s="139"/>
      <c r="R114" s="140">
        <f t="shared" si="86"/>
        <v>2.5956521739130434</v>
      </c>
      <c r="S114" s="140">
        <f t="shared" si="98"/>
        <v>37.591304347826089</v>
      </c>
      <c r="V114" s="64"/>
      <c r="W114" s="64"/>
      <c r="X114" s="64"/>
      <c r="Y114" s="92">
        <f t="shared" si="81"/>
        <v>48</v>
      </c>
      <c r="Z114" s="29">
        <f t="shared" si="82"/>
        <v>0.35652173913043478</v>
      </c>
      <c r="AA114" s="30">
        <f t="shared" si="83"/>
        <v>0.81919275259070201</v>
      </c>
    </row>
    <row r="115" spans="1:41" x14ac:dyDescent="0.25">
      <c r="A115" s="81">
        <v>123</v>
      </c>
      <c r="B115" s="81">
        <f t="shared" si="89"/>
        <v>36</v>
      </c>
      <c r="C115" s="82">
        <f t="shared" si="90"/>
        <v>48</v>
      </c>
      <c r="D115" s="73">
        <v>54</v>
      </c>
      <c r="E115" s="73">
        <f t="shared" si="91"/>
        <v>82</v>
      </c>
      <c r="F115" s="33">
        <f t="shared" si="92"/>
        <v>0</v>
      </c>
      <c r="G115" s="73">
        <f t="shared" si="93"/>
        <v>11</v>
      </c>
      <c r="H115" s="54">
        <v>71</v>
      </c>
      <c r="I115" s="83">
        <f t="shared" si="94"/>
        <v>0</v>
      </c>
      <c r="J115" s="30">
        <f t="shared" si="95"/>
        <v>1</v>
      </c>
      <c r="K115" s="30">
        <f t="shared" si="96"/>
        <v>0.81919275259070201</v>
      </c>
      <c r="L115" s="67"/>
      <c r="M115" s="137">
        <f t="shared" si="84"/>
        <v>4.9151565155442123</v>
      </c>
      <c r="N115" s="51">
        <f t="shared" si="97"/>
        <v>48.665305941302165</v>
      </c>
      <c r="O115" s="138">
        <f t="shared" si="85"/>
        <v>54</v>
      </c>
      <c r="P115" s="136">
        <f>H115/H106</f>
        <v>0.30869565217391304</v>
      </c>
      <c r="Q115" s="139"/>
      <c r="R115" s="140">
        <f t="shared" si="86"/>
        <v>1.9956521739130433</v>
      </c>
      <c r="S115" s="140">
        <f t="shared" si="98"/>
        <v>39.586956521739133</v>
      </c>
      <c r="V115" s="64"/>
      <c r="W115" s="64"/>
      <c r="X115" s="64"/>
      <c r="Y115" s="92">
        <f t="shared" si="81"/>
        <v>54</v>
      </c>
      <c r="Z115" s="29">
        <f t="shared" si="82"/>
        <v>0.30869565217391304</v>
      </c>
      <c r="AA115" s="30">
        <f t="shared" si="83"/>
        <v>0.81919275259070201</v>
      </c>
    </row>
    <row r="116" spans="1:41" x14ac:dyDescent="0.25">
      <c r="A116" s="72">
        <v>141</v>
      </c>
      <c r="B116" s="81">
        <f t="shared" si="89"/>
        <v>38</v>
      </c>
      <c r="C116" s="82">
        <f t="shared" si="90"/>
        <v>54</v>
      </c>
      <c r="D116" s="73">
        <v>60</v>
      </c>
      <c r="E116" s="73">
        <f t="shared" si="91"/>
        <v>71</v>
      </c>
      <c r="F116" s="33">
        <f t="shared" si="92"/>
        <v>2</v>
      </c>
      <c r="G116" s="73">
        <f t="shared" si="93"/>
        <v>18</v>
      </c>
      <c r="H116" s="54">
        <v>51</v>
      </c>
      <c r="I116" s="83">
        <f t="shared" si="94"/>
        <v>2.8169014084507043E-2</v>
      </c>
      <c r="J116" s="30">
        <f t="shared" si="95"/>
        <v>0.971830985915493</v>
      </c>
      <c r="K116" s="30">
        <f t="shared" si="96"/>
        <v>0.79611690040504846</v>
      </c>
      <c r="L116" s="67"/>
      <c r="M116" s="137">
        <f t="shared" si="84"/>
        <v>4.8459289589872512</v>
      </c>
      <c r="N116" s="204">
        <f t="shared" si="97"/>
        <v>53.511234900289416</v>
      </c>
      <c r="O116" s="138">
        <f t="shared" si="85"/>
        <v>60</v>
      </c>
      <c r="P116" s="136">
        <f>H116/H106</f>
        <v>0.22173913043478261</v>
      </c>
      <c r="Q116" s="139"/>
      <c r="R116" s="140">
        <f t="shared" si="86"/>
        <v>1.5913043478260871</v>
      </c>
      <c r="S116" s="140">
        <f t="shared" si="98"/>
        <v>41.178260869565221</v>
      </c>
      <c r="V116" s="64"/>
      <c r="W116" s="64"/>
      <c r="X116" s="64"/>
      <c r="Y116" s="92">
        <f t="shared" si="81"/>
        <v>60</v>
      </c>
      <c r="Z116" s="29">
        <f t="shared" si="82"/>
        <v>0.22173913043478261</v>
      </c>
      <c r="AA116" s="30">
        <f t="shared" si="83"/>
        <v>0.79611690040504846</v>
      </c>
    </row>
    <row r="117" spans="1:41" x14ac:dyDescent="0.25">
      <c r="D117" s="84"/>
      <c r="E117" s="84"/>
      <c r="F117" s="85"/>
      <c r="G117" s="85"/>
      <c r="H117" s="84"/>
      <c r="I117" s="86"/>
      <c r="J117" s="87"/>
      <c r="K117" s="87"/>
      <c r="L117" s="87"/>
      <c r="M117" s="100"/>
      <c r="N117" s="100"/>
      <c r="O117" s="100"/>
      <c r="Q117" s="72"/>
      <c r="R117" s="72"/>
      <c r="S117" s="72"/>
      <c r="T117" s="63"/>
      <c r="AD117" s="26"/>
      <c r="AE117" s="26"/>
    </row>
    <row r="118" spans="1:41" x14ac:dyDescent="0.25">
      <c r="D118" s="93"/>
      <c r="E118" s="60" t="s">
        <v>0</v>
      </c>
      <c r="F118" s="61">
        <f>SUM(F107:F116)</f>
        <v>38</v>
      </c>
      <c r="G118" s="61">
        <f>SUM(G107:G116)</f>
        <v>141</v>
      </c>
      <c r="H118" s="61">
        <f>H106-F118-G118</f>
        <v>51</v>
      </c>
      <c r="I118" s="86"/>
      <c r="J118" s="86"/>
      <c r="K118" s="86"/>
      <c r="L118" s="86"/>
      <c r="M118" s="86"/>
      <c r="N118" s="86"/>
      <c r="O118" s="86"/>
      <c r="P118" s="220" t="s">
        <v>80</v>
      </c>
      <c r="Q118" s="221"/>
      <c r="R118" s="221"/>
      <c r="S118" s="222"/>
      <c r="T118" s="86"/>
      <c r="U118" s="86"/>
      <c r="V118" s="86"/>
      <c r="W118" s="86"/>
      <c r="X118" s="86"/>
      <c r="Y118" s="86"/>
      <c r="Z118" s="86"/>
      <c r="AA118" s="64"/>
      <c r="AD118" s="26"/>
      <c r="AE118" s="26"/>
    </row>
    <row r="119" spans="1:41" ht="13" customHeight="1" x14ac:dyDescent="0.25">
      <c r="D119" s="93"/>
      <c r="E119" s="27"/>
      <c r="F119" s="12">
        <f>F118/E106</f>
        <v>0.16521739130434782</v>
      </c>
      <c r="G119" s="13">
        <f>G118/E106</f>
        <v>0.61304347826086958</v>
      </c>
      <c r="H119" s="14">
        <f>H118/E106</f>
        <v>0.22173913043478261</v>
      </c>
      <c r="I119" s="86"/>
      <c r="J119" s="86"/>
      <c r="K119" s="86"/>
      <c r="L119" s="86"/>
      <c r="M119" s="86"/>
      <c r="N119" s="86"/>
      <c r="O119" s="86"/>
      <c r="P119" s="223"/>
      <c r="Q119" s="224"/>
      <c r="R119" s="224"/>
      <c r="S119" s="225"/>
      <c r="T119" s="208"/>
      <c r="U119" s="86"/>
      <c r="V119" s="86"/>
      <c r="W119" s="86"/>
      <c r="X119" s="86"/>
      <c r="Y119" s="86"/>
      <c r="Z119" s="86"/>
      <c r="AA119" s="64"/>
      <c r="AD119" s="26"/>
      <c r="AE119" s="26"/>
    </row>
    <row r="120" spans="1:41" x14ac:dyDescent="0.25">
      <c r="A120" s="67"/>
      <c r="B120" s="67"/>
      <c r="C120" s="67"/>
      <c r="D120" s="145"/>
      <c r="E120" s="152"/>
      <c r="F120" s="155" t="s">
        <v>81</v>
      </c>
      <c r="G120" s="156" t="s">
        <v>82</v>
      </c>
      <c r="H120" s="154" t="s">
        <v>83</v>
      </c>
      <c r="I120" s="86"/>
      <c r="J120" s="86"/>
      <c r="K120" s="86"/>
      <c r="L120" s="86"/>
      <c r="M120" s="86"/>
      <c r="N120" s="86"/>
      <c r="O120" s="86"/>
      <c r="P120" s="226"/>
      <c r="Q120" s="227"/>
      <c r="R120" s="227"/>
      <c r="S120" s="228"/>
      <c r="T120" s="208"/>
      <c r="U120" s="86"/>
      <c r="V120" s="86"/>
      <c r="W120" s="86"/>
      <c r="X120" s="86"/>
      <c r="Y120" s="86"/>
      <c r="Z120" s="86"/>
      <c r="AA120" s="67"/>
      <c r="AB120" s="144"/>
      <c r="AC120" s="144"/>
      <c r="AD120" s="144"/>
      <c r="AE120" s="144"/>
    </row>
    <row r="121" spans="1:41" x14ac:dyDescent="0.25">
      <c r="D121" s="145"/>
      <c r="H121" s="131"/>
      <c r="I121" s="86"/>
      <c r="J121" s="86"/>
      <c r="K121" s="86"/>
      <c r="L121" s="86"/>
      <c r="M121" s="86"/>
      <c r="N121" s="86"/>
      <c r="O121" s="86"/>
      <c r="Q121" s="208"/>
      <c r="R121" s="208"/>
      <c r="S121" s="208"/>
      <c r="T121" s="208"/>
      <c r="U121" s="86"/>
      <c r="V121" s="86"/>
      <c r="W121" s="86"/>
      <c r="X121" s="86"/>
      <c r="Y121" s="86"/>
      <c r="Z121" s="86"/>
      <c r="AA121" s="64"/>
      <c r="AD121" s="26"/>
      <c r="AE121" s="26"/>
    </row>
    <row r="122" spans="1:41" x14ac:dyDescent="0.25">
      <c r="D122" s="145"/>
      <c r="I122" s="86"/>
      <c r="J122" s="86"/>
      <c r="K122" s="86"/>
      <c r="L122" s="86"/>
      <c r="M122" s="86"/>
      <c r="N122" s="86"/>
      <c r="O122" s="86"/>
      <c r="Q122" s="86"/>
      <c r="R122" s="86"/>
      <c r="S122" s="86"/>
      <c r="T122" s="86"/>
      <c r="U122" s="86"/>
      <c r="V122" s="86"/>
      <c r="W122" s="86"/>
      <c r="X122" s="86"/>
      <c r="Y122" s="86"/>
      <c r="Z122" s="86"/>
      <c r="AA122" s="64"/>
      <c r="AD122" s="26"/>
      <c r="AE122" s="26"/>
    </row>
    <row r="123" spans="1:41" ht="25" customHeight="1" x14ac:dyDescent="0.25">
      <c r="A123" s="229" t="s">
        <v>40</v>
      </c>
      <c r="B123" s="229"/>
      <c r="C123" s="229"/>
      <c r="D123" s="229"/>
      <c r="E123" s="229"/>
      <c r="F123" s="229"/>
      <c r="G123" s="229"/>
      <c r="H123" s="229"/>
      <c r="I123" s="229"/>
      <c r="J123" s="229"/>
      <c r="K123" s="229"/>
      <c r="L123" s="229"/>
      <c r="M123" s="229"/>
      <c r="N123" s="229"/>
      <c r="O123" s="229"/>
      <c r="P123" s="229"/>
      <c r="Q123" s="229"/>
      <c r="R123" s="86"/>
      <c r="S123" s="86"/>
      <c r="T123" s="86"/>
      <c r="U123" s="86"/>
      <c r="V123" s="86"/>
      <c r="W123" s="86"/>
      <c r="X123" s="86"/>
      <c r="Y123" s="86"/>
      <c r="Z123" s="86"/>
      <c r="AA123" s="64"/>
      <c r="AD123" s="26"/>
      <c r="AE123" s="26"/>
    </row>
    <row r="124" spans="1:41" ht="7.5" customHeight="1" x14ac:dyDescent="0.25">
      <c r="A124" s="146"/>
      <c r="B124" s="146"/>
      <c r="C124" s="146"/>
      <c r="D124" s="147"/>
      <c r="E124" s="146"/>
      <c r="F124" s="146"/>
      <c r="G124" s="146"/>
      <c r="H124" s="148"/>
      <c r="I124" s="148"/>
      <c r="J124" s="148"/>
      <c r="K124" s="148"/>
      <c r="L124" s="148"/>
      <c r="M124" s="148"/>
      <c r="N124" s="148"/>
      <c r="O124" s="148"/>
      <c r="P124" s="148"/>
      <c r="Q124" s="148"/>
      <c r="R124" s="86"/>
      <c r="S124" s="86"/>
      <c r="T124" s="86"/>
      <c r="U124" s="86"/>
      <c r="V124" s="86"/>
      <c r="W124" s="86"/>
      <c r="X124" s="86"/>
      <c r="Y124" s="86"/>
      <c r="Z124" s="86"/>
      <c r="AA124" s="64"/>
      <c r="AD124" s="26"/>
      <c r="AE124" s="26"/>
    </row>
    <row r="125" spans="1:41" ht="65" customHeight="1" x14ac:dyDescent="0.25">
      <c r="A125" s="230" t="s">
        <v>88</v>
      </c>
      <c r="B125" s="230"/>
      <c r="C125" s="230"/>
      <c r="D125" s="230"/>
      <c r="E125" s="230"/>
      <c r="F125" s="230"/>
      <c r="G125" s="230"/>
      <c r="H125" s="230"/>
      <c r="I125" s="230"/>
      <c r="J125" s="230"/>
      <c r="K125" s="230"/>
      <c r="L125" s="230"/>
      <c r="M125" s="230"/>
      <c r="N125" s="230"/>
      <c r="O125" s="230"/>
      <c r="P125" s="230"/>
      <c r="Q125" s="230"/>
      <c r="R125" s="86"/>
      <c r="S125" s="86"/>
      <c r="T125" s="86"/>
      <c r="U125" s="86"/>
      <c r="V125" s="86"/>
      <c r="W125" s="86"/>
      <c r="X125" s="86"/>
      <c r="Y125" s="86"/>
      <c r="Z125" s="86"/>
      <c r="AA125" s="64"/>
      <c r="AD125" s="26"/>
      <c r="AE125" s="26"/>
    </row>
    <row r="126" spans="1:41" ht="120.5" customHeight="1" x14ac:dyDescent="0.25">
      <c r="A126" s="230" t="s">
        <v>74</v>
      </c>
      <c r="B126" s="230"/>
      <c r="C126" s="230"/>
      <c r="D126" s="230"/>
      <c r="E126" s="230"/>
      <c r="F126" s="230"/>
      <c r="G126" s="230"/>
      <c r="H126" s="230"/>
      <c r="I126" s="230"/>
      <c r="J126" s="230"/>
      <c r="K126" s="230"/>
      <c r="L126" s="230"/>
      <c r="M126" s="230"/>
      <c r="N126" s="230"/>
      <c r="O126" s="230"/>
      <c r="P126" s="230"/>
      <c r="Q126" s="230"/>
      <c r="R126" s="86"/>
      <c r="S126" s="86"/>
      <c r="T126" s="86"/>
      <c r="U126" s="86"/>
      <c r="V126" s="86"/>
      <c r="W126" s="86"/>
      <c r="X126" s="86"/>
      <c r="Y126" s="86"/>
      <c r="Z126" s="86"/>
      <c r="AA126" s="64"/>
      <c r="AD126" s="26"/>
      <c r="AE126" s="26"/>
    </row>
    <row r="127" spans="1:41" ht="13" customHeight="1" x14ac:dyDescent="0.25">
      <c r="D127" s="145"/>
      <c r="H127" s="131"/>
      <c r="R127" s="64"/>
      <c r="S127" s="64"/>
      <c r="T127" s="64"/>
      <c r="U127" s="64"/>
      <c r="V127" s="64"/>
      <c r="W127" s="64"/>
      <c r="X127" s="64"/>
      <c r="AA127" s="64"/>
      <c r="AB127" s="64"/>
    </row>
    <row r="128" spans="1:41" x14ac:dyDescent="0.25">
      <c r="D128" s="145"/>
      <c r="H128" s="131"/>
      <c r="L128" s="131"/>
      <c r="M128" s="131"/>
      <c r="N128" s="131"/>
      <c r="R128" s="64"/>
      <c r="S128" s="64"/>
      <c r="T128" s="64"/>
      <c r="U128" s="64"/>
      <c r="V128" s="64"/>
      <c r="W128" s="64"/>
      <c r="X128" s="64"/>
      <c r="AA128" s="64"/>
      <c r="AB128" s="64"/>
    </row>
    <row r="129" spans="4:31" x14ac:dyDescent="0.25">
      <c r="D129" s="145"/>
      <c r="H129" s="131"/>
      <c r="L129" s="131"/>
      <c r="M129" s="131"/>
      <c r="N129" s="131"/>
      <c r="O129" s="131"/>
      <c r="P129" s="131"/>
      <c r="Q129" s="131"/>
      <c r="R129" s="64"/>
      <c r="S129" s="64"/>
      <c r="T129" s="64"/>
      <c r="U129" s="64"/>
      <c r="V129" s="64"/>
      <c r="W129" s="64"/>
      <c r="X129" s="64"/>
      <c r="AA129" s="64"/>
      <c r="AB129" s="64"/>
    </row>
    <row r="130" spans="4:31" x14ac:dyDescent="0.25">
      <c r="D130" s="145"/>
      <c r="H130" s="131"/>
      <c r="L130" s="131"/>
      <c r="M130" s="131"/>
      <c r="N130" s="131"/>
      <c r="O130" s="131"/>
      <c r="P130" s="131"/>
      <c r="Q130" s="131"/>
      <c r="R130" s="64"/>
      <c r="S130" s="64"/>
      <c r="T130" s="64"/>
      <c r="U130" s="64"/>
      <c r="V130" s="64"/>
      <c r="W130" s="64"/>
      <c r="X130" s="64"/>
      <c r="AA130" s="64"/>
      <c r="AB130" s="64"/>
    </row>
    <row r="131" spans="4:31" x14ac:dyDescent="0.25">
      <c r="D131" s="145"/>
      <c r="H131" s="131"/>
      <c r="L131" s="131"/>
      <c r="M131" s="131"/>
      <c r="N131" s="131"/>
      <c r="O131" s="131"/>
      <c r="P131" s="101"/>
      <c r="Q131" s="87"/>
      <c r="AA131" s="64"/>
      <c r="AB131" s="64"/>
    </row>
    <row r="132" spans="4:31" x14ac:dyDescent="0.25">
      <c r="D132" s="145"/>
      <c r="H132" s="131"/>
      <c r="L132" s="131"/>
      <c r="M132" s="131"/>
      <c r="N132" s="131"/>
      <c r="O132" s="131"/>
      <c r="P132" s="101"/>
      <c r="Q132" s="87"/>
      <c r="AA132" s="64"/>
      <c r="AB132" s="64"/>
    </row>
    <row r="133" spans="4:31" x14ac:dyDescent="0.25">
      <c r="D133" s="145"/>
      <c r="H133" s="131"/>
      <c r="L133" s="131"/>
      <c r="M133" s="131"/>
      <c r="N133" s="131"/>
      <c r="O133" s="131"/>
      <c r="P133" s="101"/>
      <c r="Q133" s="87"/>
      <c r="AA133" s="64"/>
      <c r="AB133" s="64"/>
    </row>
    <row r="134" spans="4:31" x14ac:dyDescent="0.25">
      <c r="D134" s="145"/>
      <c r="H134" s="131"/>
      <c r="L134" s="131"/>
      <c r="M134" s="131"/>
      <c r="N134" s="131"/>
      <c r="O134" s="131"/>
      <c r="P134" s="101"/>
      <c r="Q134" s="87"/>
      <c r="AA134" s="64"/>
      <c r="AB134" s="64"/>
    </row>
    <row r="135" spans="4:31" x14ac:dyDescent="0.25">
      <c r="D135" s="145"/>
      <c r="H135" s="131"/>
      <c r="L135" s="131"/>
      <c r="M135" s="100"/>
      <c r="N135" s="100"/>
      <c r="O135" s="100"/>
      <c r="P135" s="101"/>
      <c r="Q135" s="87"/>
      <c r="AA135" s="64"/>
      <c r="AB135" s="64"/>
    </row>
    <row r="136" spans="4:31" x14ac:dyDescent="0.25">
      <c r="D136" s="145"/>
      <c r="E136" s="67"/>
      <c r="F136" s="8"/>
      <c r="G136" s="8"/>
      <c r="H136" s="67"/>
      <c r="I136" s="131"/>
      <c r="L136" s="131"/>
      <c r="M136" s="100"/>
      <c r="N136" s="100"/>
      <c r="O136" s="100"/>
      <c r="P136" s="101"/>
      <c r="Q136" s="101"/>
      <c r="R136" s="101"/>
      <c r="S136" s="101"/>
      <c r="T136" s="101"/>
      <c r="U136" s="101"/>
      <c r="V136" s="101"/>
      <c r="W136" s="101"/>
      <c r="X136" s="101"/>
      <c r="Y136" s="101"/>
      <c r="Z136" s="101"/>
      <c r="AA136" s="101"/>
      <c r="AB136" s="101"/>
      <c r="AC136" s="101"/>
      <c r="AD136" s="101"/>
      <c r="AE136" s="101"/>
    </row>
    <row r="137" spans="4:31" x14ac:dyDescent="0.25">
      <c r="D137" s="93"/>
      <c r="E137" s="27"/>
      <c r="F137" s="149"/>
      <c r="G137" s="8"/>
      <c r="H137" s="150"/>
      <c r="I137" s="86"/>
      <c r="J137" s="87"/>
      <c r="K137" s="87"/>
      <c r="L137" s="87"/>
      <c r="M137" s="100"/>
      <c r="N137" s="100"/>
      <c r="O137" s="100"/>
      <c r="P137" s="101"/>
      <c r="Q137" s="101"/>
      <c r="R137" s="101"/>
      <c r="S137" s="101"/>
      <c r="T137" s="101"/>
      <c r="U137" s="101"/>
      <c r="V137" s="101"/>
      <c r="W137" s="101"/>
      <c r="X137" s="101"/>
      <c r="Y137" s="101"/>
      <c r="Z137" s="101"/>
      <c r="AA137" s="101"/>
      <c r="AB137" s="101"/>
      <c r="AC137" s="101"/>
      <c r="AD137" s="101"/>
      <c r="AE137" s="101"/>
    </row>
    <row r="138" spans="4:31" x14ac:dyDescent="0.25">
      <c r="D138" s="93"/>
      <c r="E138" s="27"/>
      <c r="F138" s="149"/>
      <c r="G138" s="8"/>
      <c r="H138" s="151"/>
      <c r="I138" s="86"/>
      <c r="J138" s="87"/>
      <c r="K138" s="87"/>
      <c r="L138" s="87"/>
      <c r="M138" s="100"/>
      <c r="N138" s="100"/>
      <c r="O138" s="100"/>
      <c r="P138" s="101"/>
      <c r="Q138" s="101"/>
      <c r="R138" s="101"/>
      <c r="S138" s="101"/>
      <c r="T138" s="101"/>
      <c r="U138" s="101"/>
      <c r="V138" s="101"/>
      <c r="W138" s="101"/>
      <c r="X138" s="101"/>
      <c r="Y138" s="101"/>
      <c r="Z138" s="101"/>
      <c r="AA138" s="101"/>
      <c r="AB138" s="101"/>
      <c r="AC138" s="101"/>
      <c r="AD138" s="101"/>
      <c r="AE138" s="101"/>
    </row>
  </sheetData>
  <mergeCells count="40">
    <mergeCell ref="A8:Q8"/>
    <mergeCell ref="A2:Q2"/>
    <mergeCell ref="A4:Q4"/>
    <mergeCell ref="A5:Q5"/>
    <mergeCell ref="A6:Q6"/>
    <mergeCell ref="A7:Q7"/>
    <mergeCell ref="AH105:AO105"/>
    <mergeCell ref="R84:S84"/>
    <mergeCell ref="A12:X12"/>
    <mergeCell ref="J13:K13"/>
    <mergeCell ref="J30:K30"/>
    <mergeCell ref="B48:K48"/>
    <mergeCell ref="Q48:Q49"/>
    <mergeCell ref="C49:E49"/>
    <mergeCell ref="F49:H49"/>
    <mergeCell ref="I49:K49"/>
    <mergeCell ref="N49:O49"/>
    <mergeCell ref="B49:B51"/>
    <mergeCell ref="C50:D50"/>
    <mergeCell ref="F50:G50"/>
    <mergeCell ref="I50:J50"/>
    <mergeCell ref="V83:W83"/>
    <mergeCell ref="AU83:AV83"/>
    <mergeCell ref="J84:K84"/>
    <mergeCell ref="M84:N84"/>
    <mergeCell ref="V84:V85"/>
    <mergeCell ref="W84:W85"/>
    <mergeCell ref="AU84:AU85"/>
    <mergeCell ref="AV84:AV85"/>
    <mergeCell ref="Y83:AS83"/>
    <mergeCell ref="AH85:AO85"/>
    <mergeCell ref="A83:S83"/>
    <mergeCell ref="P98:S100"/>
    <mergeCell ref="A123:Q123"/>
    <mergeCell ref="A125:Q125"/>
    <mergeCell ref="A126:Q126"/>
    <mergeCell ref="J104:K104"/>
    <mergeCell ref="M104:N104"/>
    <mergeCell ref="R104:S104"/>
    <mergeCell ref="P118:S120"/>
  </mergeCells>
  <pageMargins left="0.7" right="0.7" top="0.75" bottom="0.75" header="0.3" footer="0.3"/>
  <ignoredErrors>
    <ignoredError sqref="S51 M42:T42 AO87:AO89 AR87:AR88 AK86:AL89 AK106:AL108 AO107:AO109 AL109" evalError="1"/>
    <ignoredError sqref="Q104 T118 Q102:T103 T117 T97"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D5ACA-F57A-4873-A87D-FA4DF4718543}">
  <dimension ref="A1:AV138"/>
  <sheetViews>
    <sheetView topLeftCell="R67" zoomScale="70" zoomScaleNormal="70" workbookViewId="0">
      <selection activeCell="Y83" sqref="Y83:AS83"/>
    </sheetView>
  </sheetViews>
  <sheetFormatPr baseColWidth="10" defaultColWidth="11.453125" defaultRowHeight="13" x14ac:dyDescent="0.25"/>
  <cols>
    <col min="1" max="1" width="7.453125" style="64" customWidth="1"/>
    <col min="2" max="2" width="6.26953125" style="64" customWidth="1"/>
    <col min="3" max="3" width="9.26953125" style="64" customWidth="1"/>
    <col min="4" max="4" width="9.54296875" style="64" customWidth="1"/>
    <col min="5" max="5" width="12.54296875" style="64" customWidth="1"/>
    <col min="6" max="6" width="9.26953125" style="64" customWidth="1"/>
    <col min="7" max="7" width="11.08984375" style="64" customWidth="1"/>
    <col min="8" max="8" width="13" style="64" customWidth="1"/>
    <col min="9" max="9" width="13.26953125" style="64" customWidth="1"/>
    <col min="10" max="10" width="11.08984375" style="64" customWidth="1"/>
    <col min="11" max="11" width="20.453125" style="64" customWidth="1"/>
    <col min="12" max="12" width="9.81640625" style="64" customWidth="1"/>
    <col min="13" max="13" width="12.54296875" style="64" customWidth="1"/>
    <col min="14" max="14" width="13.26953125" style="64" customWidth="1"/>
    <col min="15" max="15" width="14.6328125" style="64" customWidth="1"/>
    <col min="16" max="16" width="14.26953125" style="64" customWidth="1"/>
    <col min="17" max="17" width="10.54296875" style="64" customWidth="1"/>
    <col min="18" max="18" width="10.81640625" style="26" customWidth="1"/>
    <col min="19" max="19" width="14.90625" style="26" customWidth="1"/>
    <col min="20" max="20" width="5.54296875" style="26" customWidth="1"/>
    <col min="21" max="21" width="8.26953125" style="26" customWidth="1"/>
    <col min="22" max="23" width="14.6328125" style="26" customWidth="1"/>
    <col min="24" max="25" width="11.54296875" style="26" customWidth="1"/>
    <col min="26" max="26" width="11.453125" style="26"/>
    <col min="27" max="27" width="11.1796875" style="26" customWidth="1"/>
    <col min="28" max="29" width="14.6328125" style="26" customWidth="1"/>
    <col min="30" max="32" width="14.6328125" style="64" customWidth="1"/>
    <col min="33" max="33" width="2.7265625" style="64" customWidth="1"/>
    <col min="34" max="34" width="12.36328125" style="64" customWidth="1"/>
    <col min="35" max="35" width="6.54296875" style="64" customWidth="1"/>
    <col min="36" max="36" width="7.1796875" style="64" customWidth="1"/>
    <col min="37" max="37" width="5.36328125" style="64" customWidth="1"/>
    <col min="38" max="38" width="6.36328125" style="64" customWidth="1"/>
    <col min="39" max="39" width="1.81640625" style="64" customWidth="1"/>
    <col min="40" max="40" width="13.54296875" style="64" customWidth="1"/>
    <col min="41" max="41" width="6.08984375" style="64" customWidth="1"/>
    <col min="42" max="42" width="2.6328125" style="64" customWidth="1"/>
    <col min="43" max="43" width="14.6328125" style="64" customWidth="1"/>
    <col min="44" max="45" width="11.453125" style="64" customWidth="1"/>
    <col min="46" max="46" width="3.6328125" style="64" customWidth="1"/>
    <col min="47" max="16384" width="11.453125" style="64"/>
  </cols>
  <sheetData>
    <row r="1" spans="1:42" ht="6" customHeight="1" thickBot="1" x14ac:dyDescent="0.3">
      <c r="R1" s="64"/>
    </row>
    <row r="2" spans="1:42" ht="26" customHeight="1" thickBot="1" x14ac:dyDescent="0.3">
      <c r="A2" s="273" t="s">
        <v>20</v>
      </c>
      <c r="B2" s="274"/>
      <c r="C2" s="274"/>
      <c r="D2" s="274"/>
      <c r="E2" s="274"/>
      <c r="F2" s="274"/>
      <c r="G2" s="274"/>
      <c r="H2" s="274"/>
      <c r="I2" s="274"/>
      <c r="J2" s="274"/>
      <c r="K2" s="274"/>
      <c r="L2" s="274"/>
      <c r="M2" s="274"/>
      <c r="N2" s="274"/>
      <c r="O2" s="274"/>
      <c r="P2" s="274"/>
      <c r="Q2" s="275"/>
      <c r="R2" s="64"/>
    </row>
    <row r="3" spans="1:42" ht="4" customHeight="1" x14ac:dyDescent="0.25">
      <c r="A3" s="32"/>
    </row>
    <row r="4" spans="1:42" ht="41.5" customHeight="1" x14ac:dyDescent="0.25">
      <c r="A4" s="276" t="s">
        <v>36</v>
      </c>
      <c r="B4" s="277"/>
      <c r="C4" s="277"/>
      <c r="D4" s="277"/>
      <c r="E4" s="277"/>
      <c r="F4" s="277"/>
      <c r="G4" s="277"/>
      <c r="H4" s="277"/>
      <c r="I4" s="277"/>
      <c r="J4" s="277"/>
      <c r="K4" s="277"/>
      <c r="L4" s="277"/>
      <c r="M4" s="277"/>
      <c r="N4" s="277"/>
      <c r="O4" s="277"/>
      <c r="P4" s="277"/>
      <c r="Q4" s="278"/>
    </row>
    <row r="5" spans="1:42" ht="45.5" customHeight="1" x14ac:dyDescent="0.25">
      <c r="A5" s="279" t="s">
        <v>38</v>
      </c>
      <c r="B5" s="280"/>
      <c r="C5" s="280"/>
      <c r="D5" s="280"/>
      <c r="E5" s="280"/>
      <c r="F5" s="280"/>
      <c r="G5" s="280"/>
      <c r="H5" s="280"/>
      <c r="I5" s="280"/>
      <c r="J5" s="280"/>
      <c r="K5" s="280"/>
      <c r="L5" s="280"/>
      <c r="M5" s="280"/>
      <c r="N5" s="280"/>
      <c r="O5" s="280"/>
      <c r="P5" s="280"/>
      <c r="Q5" s="281"/>
      <c r="AD5" s="26"/>
      <c r="AE5" s="26"/>
      <c r="AF5" s="26"/>
      <c r="AG5" s="26"/>
      <c r="AH5" s="26"/>
      <c r="AI5" s="26"/>
      <c r="AJ5" s="26"/>
      <c r="AK5" s="26"/>
    </row>
    <row r="6" spans="1:42" ht="30.5" customHeight="1" x14ac:dyDescent="0.25">
      <c r="A6" s="279" t="s">
        <v>37</v>
      </c>
      <c r="B6" s="280"/>
      <c r="C6" s="280"/>
      <c r="D6" s="280"/>
      <c r="E6" s="280"/>
      <c r="F6" s="280"/>
      <c r="G6" s="280"/>
      <c r="H6" s="280"/>
      <c r="I6" s="280"/>
      <c r="J6" s="280"/>
      <c r="K6" s="280"/>
      <c r="L6" s="280"/>
      <c r="M6" s="280"/>
      <c r="N6" s="280"/>
      <c r="O6" s="280"/>
      <c r="P6" s="280"/>
      <c r="Q6" s="281"/>
      <c r="AD6" s="26"/>
    </row>
    <row r="7" spans="1:42" ht="29.25" customHeight="1" x14ac:dyDescent="0.25">
      <c r="A7" s="279" t="s">
        <v>28</v>
      </c>
      <c r="B7" s="280"/>
      <c r="C7" s="280"/>
      <c r="D7" s="280"/>
      <c r="E7" s="280"/>
      <c r="F7" s="280"/>
      <c r="G7" s="280"/>
      <c r="H7" s="280"/>
      <c r="I7" s="280"/>
      <c r="J7" s="280"/>
      <c r="K7" s="280"/>
      <c r="L7" s="280"/>
      <c r="M7" s="280"/>
      <c r="N7" s="280"/>
      <c r="O7" s="280"/>
      <c r="P7" s="280"/>
      <c r="Q7" s="281"/>
      <c r="AD7" s="26"/>
    </row>
    <row r="8" spans="1:42" ht="26.5" customHeight="1" x14ac:dyDescent="0.25">
      <c r="A8" s="270" t="s">
        <v>39</v>
      </c>
      <c r="B8" s="271"/>
      <c r="C8" s="271"/>
      <c r="D8" s="271"/>
      <c r="E8" s="271"/>
      <c r="F8" s="271"/>
      <c r="G8" s="271"/>
      <c r="H8" s="271"/>
      <c r="I8" s="271"/>
      <c r="J8" s="271"/>
      <c r="K8" s="271"/>
      <c r="L8" s="271"/>
      <c r="M8" s="271"/>
      <c r="N8" s="271"/>
      <c r="O8" s="271"/>
      <c r="P8" s="271"/>
      <c r="Q8" s="272"/>
      <c r="AD8" s="26"/>
    </row>
    <row r="9" spans="1:42" ht="12.5" customHeight="1" x14ac:dyDescent="0.25">
      <c r="A9" s="65"/>
      <c r="D9" s="59"/>
      <c r="E9" s="59"/>
      <c r="F9" s="59"/>
      <c r="G9" s="59"/>
      <c r="H9" s="32"/>
      <c r="I9" s="59"/>
      <c r="J9" s="59"/>
      <c r="K9" s="59"/>
      <c r="L9" s="59"/>
      <c r="M9" s="59"/>
      <c r="N9" s="59"/>
    </row>
    <row r="10" spans="1:42" ht="12.5" customHeight="1" x14ac:dyDescent="0.35">
      <c r="A10" s="191" t="s">
        <v>109</v>
      </c>
      <c r="D10" s="207"/>
      <c r="E10" s="207"/>
      <c r="F10" s="207"/>
      <c r="G10" s="207"/>
      <c r="H10" s="32"/>
      <c r="I10" s="207"/>
      <c r="J10" s="207"/>
      <c r="K10" s="207"/>
      <c r="L10" s="207"/>
      <c r="M10" s="207"/>
      <c r="N10" s="207"/>
    </row>
    <row r="11" spans="1:42" ht="12.75" customHeight="1" thickBot="1" x14ac:dyDescent="0.35">
      <c r="A11" s="192" t="s">
        <v>99</v>
      </c>
      <c r="D11" s="207"/>
      <c r="E11" s="207"/>
      <c r="F11" s="207"/>
      <c r="G11" s="207"/>
      <c r="H11" s="207"/>
      <c r="I11" s="207"/>
      <c r="J11" s="207"/>
      <c r="K11" s="207"/>
      <c r="L11" s="207"/>
      <c r="M11" s="207"/>
      <c r="N11" s="207"/>
    </row>
    <row r="12" spans="1:42" ht="38.5" customHeight="1" thickBot="1" x14ac:dyDescent="0.3">
      <c r="A12" s="250" t="s">
        <v>115</v>
      </c>
      <c r="B12" s="251"/>
      <c r="C12" s="251"/>
      <c r="D12" s="251"/>
      <c r="E12" s="251"/>
      <c r="F12" s="251"/>
      <c r="G12" s="251"/>
      <c r="H12" s="251"/>
      <c r="I12" s="251"/>
      <c r="J12" s="251"/>
      <c r="K12" s="251"/>
      <c r="L12" s="251"/>
      <c r="M12" s="251"/>
      <c r="N12" s="251"/>
      <c r="O12" s="251"/>
      <c r="P12" s="251"/>
      <c r="Q12" s="251"/>
      <c r="R12" s="251"/>
      <c r="S12" s="251"/>
      <c r="T12" s="251"/>
      <c r="U12" s="251"/>
      <c r="V12" s="251"/>
      <c r="W12" s="251"/>
      <c r="X12" s="252"/>
      <c r="AF12" s="67"/>
      <c r="AG12" s="67"/>
      <c r="AH12" s="67"/>
      <c r="AI12" s="67"/>
      <c r="AJ12" s="67"/>
      <c r="AK12" s="67"/>
      <c r="AL12" s="67"/>
      <c r="AM12" s="67"/>
      <c r="AN12" s="67"/>
      <c r="AO12" s="67"/>
      <c r="AP12" s="67"/>
    </row>
    <row r="13" spans="1:42" ht="38.5" customHeight="1" x14ac:dyDescent="0.25">
      <c r="A13" s="32" t="s">
        <v>121</v>
      </c>
      <c r="E13" s="68"/>
      <c r="F13" s="69"/>
      <c r="H13" s="11"/>
      <c r="J13" s="237" t="s">
        <v>33</v>
      </c>
      <c r="K13" s="238"/>
      <c r="M13" s="70" t="s">
        <v>46</v>
      </c>
      <c r="N13" s="70" t="s">
        <v>47</v>
      </c>
      <c r="U13" s="63"/>
      <c r="V13" s="63"/>
      <c r="W13" s="71"/>
      <c r="AD13" s="26"/>
      <c r="AE13" s="26"/>
      <c r="AF13" s="26"/>
      <c r="AG13" s="26"/>
      <c r="AH13" s="26"/>
      <c r="AI13" s="67"/>
      <c r="AJ13" s="67"/>
      <c r="AK13" s="67"/>
      <c r="AL13" s="67"/>
      <c r="AM13" s="67"/>
      <c r="AN13" s="67"/>
    </row>
    <row r="14" spans="1:42" ht="66" customHeight="1" x14ac:dyDescent="0.25">
      <c r="A14" s="44" t="s">
        <v>22</v>
      </c>
      <c r="B14" s="4" t="s">
        <v>23</v>
      </c>
      <c r="C14" s="1" t="s">
        <v>21</v>
      </c>
      <c r="D14" s="45" t="s">
        <v>24</v>
      </c>
      <c r="E14" s="1" t="s">
        <v>31</v>
      </c>
      <c r="F14" s="2" t="s">
        <v>25</v>
      </c>
      <c r="G14" s="2" t="s">
        <v>26</v>
      </c>
      <c r="H14" s="28" t="s">
        <v>87</v>
      </c>
      <c r="I14" s="2" t="s">
        <v>27</v>
      </c>
      <c r="J14" s="40" t="s">
        <v>34</v>
      </c>
      <c r="K14" s="46" t="s">
        <v>35</v>
      </c>
      <c r="M14" s="57" t="s">
        <v>48</v>
      </c>
      <c r="N14" s="57" t="s">
        <v>49</v>
      </c>
      <c r="O14" s="37" t="s">
        <v>69</v>
      </c>
      <c r="P14" s="37" t="s">
        <v>70</v>
      </c>
      <c r="Q14" s="37" t="s">
        <v>71</v>
      </c>
      <c r="R14" s="37" t="s">
        <v>72</v>
      </c>
      <c r="S14" s="37" t="s">
        <v>73</v>
      </c>
      <c r="T14" s="38" t="s">
        <v>50</v>
      </c>
      <c r="U14" s="38" t="s">
        <v>51</v>
      </c>
      <c r="V14" s="39" t="s">
        <v>52</v>
      </c>
      <c r="W14" s="39" t="s">
        <v>53</v>
      </c>
      <c r="X14" s="39" t="s">
        <v>54</v>
      </c>
      <c r="AH14" s="26"/>
      <c r="AI14" s="67"/>
      <c r="AJ14" s="67"/>
      <c r="AK14" s="67"/>
      <c r="AL14" s="67"/>
      <c r="AM14" s="67"/>
      <c r="AN14" s="67"/>
    </row>
    <row r="15" spans="1:42" x14ac:dyDescent="0.25">
      <c r="A15" s="72">
        <v>0</v>
      </c>
      <c r="B15" s="72">
        <v>0</v>
      </c>
      <c r="C15" s="67"/>
      <c r="D15" s="73">
        <v>0</v>
      </c>
      <c r="E15" s="33">
        <f>H15</f>
        <v>231</v>
      </c>
      <c r="F15" s="3">
        <v>0</v>
      </c>
      <c r="G15" s="3">
        <v>0</v>
      </c>
      <c r="H15" s="54">
        <v>231</v>
      </c>
      <c r="I15" s="74">
        <f>F15/E15</f>
        <v>0</v>
      </c>
      <c r="J15" s="30">
        <f>1-I15</f>
        <v>1</v>
      </c>
      <c r="K15" s="30">
        <f>J15</f>
        <v>1</v>
      </c>
      <c r="L15" s="67"/>
      <c r="M15" s="55">
        <f t="shared" ref="M15:M25" si="0">K15^W15</f>
        <v>1</v>
      </c>
      <c r="N15" s="55">
        <f t="shared" ref="N15:N25" si="1">K15^X15</f>
        <v>1</v>
      </c>
      <c r="O15" s="75">
        <f t="shared" ref="O15:O25" si="2">(LN(K15))^2</f>
        <v>0</v>
      </c>
      <c r="P15" s="76">
        <f t="shared" ref="P15:P25" si="3">E15-H15</f>
        <v>0</v>
      </c>
      <c r="Q15" s="76">
        <f t="shared" ref="Q15:Q25" si="4">E15*H15</f>
        <v>53361</v>
      </c>
      <c r="R15" s="77">
        <f t="shared" ref="R15:R25" si="5">P15/Q15</f>
        <v>0</v>
      </c>
      <c r="S15" s="77">
        <f>R15</f>
        <v>0</v>
      </c>
      <c r="T15" s="78">
        <v>0</v>
      </c>
      <c r="U15" s="79">
        <f>-NORMSINV(2.5/100)</f>
        <v>1.9599639845400538</v>
      </c>
      <c r="V15" s="75">
        <f t="shared" ref="V15:V25" si="6">U15*T15</f>
        <v>0</v>
      </c>
      <c r="W15" s="80">
        <f t="shared" ref="W15:W25" si="7">EXP(V15)</f>
        <v>1</v>
      </c>
      <c r="X15" s="80">
        <f t="shared" ref="X15:X25" si="8">EXP(-V15)</f>
        <v>1</v>
      </c>
      <c r="AH15" s="26"/>
      <c r="AI15" s="67"/>
      <c r="AJ15" s="67"/>
      <c r="AK15" s="67"/>
      <c r="AL15" s="67"/>
      <c r="AM15" s="67"/>
      <c r="AN15" s="67"/>
    </row>
    <row r="16" spans="1:42" x14ac:dyDescent="0.25">
      <c r="A16" s="81">
        <v>7</v>
      </c>
      <c r="B16" s="81">
        <f>B15+F16</f>
        <v>7</v>
      </c>
      <c r="C16" s="82">
        <f>D15</f>
        <v>0</v>
      </c>
      <c r="D16" s="73">
        <v>6</v>
      </c>
      <c r="E16" s="73">
        <f>H15</f>
        <v>231</v>
      </c>
      <c r="F16" s="33">
        <f>E16-H16-G16</f>
        <v>7</v>
      </c>
      <c r="G16" s="73">
        <f>A16-A15</f>
        <v>7</v>
      </c>
      <c r="H16" s="54">
        <v>217</v>
      </c>
      <c r="I16" s="83">
        <f>F16/E16</f>
        <v>3.0303030303030304E-2</v>
      </c>
      <c r="J16" s="30">
        <f>1-I16</f>
        <v>0.96969696969696972</v>
      </c>
      <c r="K16" s="30">
        <f>J16*K15</f>
        <v>0.96969696969696972</v>
      </c>
      <c r="L16" s="67"/>
      <c r="M16" s="55">
        <f t="shared" si="0"/>
        <v>0.91464930270781852</v>
      </c>
      <c r="N16" s="55">
        <f t="shared" si="1"/>
        <v>0.98944244463692965</v>
      </c>
      <c r="O16" s="75">
        <f t="shared" si="2"/>
        <v>9.4689497710319565E-4</v>
      </c>
      <c r="P16" s="76">
        <f t="shared" si="3"/>
        <v>14</v>
      </c>
      <c r="Q16" s="76">
        <f t="shared" si="4"/>
        <v>50127</v>
      </c>
      <c r="R16" s="77">
        <f t="shared" si="5"/>
        <v>2.7929060187124703E-4</v>
      </c>
      <c r="S16" s="77">
        <f t="shared" ref="S16:S25" si="9">S15+R16</f>
        <v>2.7929060187124703E-4</v>
      </c>
      <c r="T16" s="78">
        <f t="shared" ref="T16:T25" si="10">SQRT((1/O16)*S16)</f>
        <v>0.54309681336847249</v>
      </c>
      <c r="U16" s="79">
        <f>-NORMSINV(2.5/100)</f>
        <v>1.9599639845400538</v>
      </c>
      <c r="V16" s="75">
        <f t="shared" si="6"/>
        <v>1.0644501943206772</v>
      </c>
      <c r="W16" s="80">
        <f t="shared" si="7"/>
        <v>2.8992445246729757</v>
      </c>
      <c r="X16" s="80">
        <f t="shared" si="8"/>
        <v>0.3449174402123934</v>
      </c>
      <c r="AH16" s="26"/>
      <c r="AI16" s="67"/>
      <c r="AJ16" s="67"/>
      <c r="AK16" s="67"/>
      <c r="AL16" s="67"/>
      <c r="AM16" s="67"/>
      <c r="AN16" s="67"/>
    </row>
    <row r="17" spans="1:42" x14ac:dyDescent="0.25">
      <c r="A17" s="72">
        <v>8</v>
      </c>
      <c r="B17" s="81">
        <f t="shared" ref="B17:B25" si="11">B16+F17</f>
        <v>13</v>
      </c>
      <c r="C17" s="82">
        <f t="shared" ref="C17:C25" si="12">D16</f>
        <v>6</v>
      </c>
      <c r="D17" s="73">
        <v>12</v>
      </c>
      <c r="E17" s="73">
        <f t="shared" ref="E17:E25" si="13">H16</f>
        <v>217</v>
      </c>
      <c r="F17" s="33">
        <f t="shared" ref="F17:F25" si="14">E17-H17-G17</f>
        <v>6</v>
      </c>
      <c r="G17" s="73">
        <f t="shared" ref="G17:G25" si="15">A17-A16</f>
        <v>1</v>
      </c>
      <c r="H17" s="54">
        <v>210</v>
      </c>
      <c r="I17" s="83">
        <f t="shared" ref="I17:I25" si="16">F17/E17</f>
        <v>2.7649769585253458E-2</v>
      </c>
      <c r="J17" s="30">
        <f t="shared" ref="J17:J25" si="17">1-I17</f>
        <v>0.97235023041474655</v>
      </c>
      <c r="K17" s="30">
        <f t="shared" ref="K17:K25" si="18">J17*K16</f>
        <v>0.94288507191733006</v>
      </c>
      <c r="L17" s="67"/>
      <c r="M17" s="55">
        <f t="shared" si="0"/>
        <v>0.88900571928366823</v>
      </c>
      <c r="N17" s="55">
        <f t="shared" si="1"/>
        <v>0.97102993890713851</v>
      </c>
      <c r="O17" s="75">
        <f t="shared" si="2"/>
        <v>3.4587194571296378E-3</v>
      </c>
      <c r="P17" s="76">
        <f t="shared" si="3"/>
        <v>7</v>
      </c>
      <c r="Q17" s="76">
        <f t="shared" si="4"/>
        <v>45570</v>
      </c>
      <c r="R17" s="77">
        <f t="shared" si="5"/>
        <v>1.5360983102918587E-4</v>
      </c>
      <c r="S17" s="77">
        <f t="shared" si="9"/>
        <v>4.329004329004329E-4</v>
      </c>
      <c r="T17" s="78">
        <f t="shared" si="10"/>
        <v>0.35378249591419275</v>
      </c>
      <c r="U17" s="79">
        <f t="shared" ref="U17:U25" si="19">-NORMSINV(2.5/100)</f>
        <v>1.9599639845400538</v>
      </c>
      <c r="V17" s="75">
        <f t="shared" si="6"/>
        <v>0.69340095035250648</v>
      </c>
      <c r="W17" s="80">
        <f t="shared" si="7"/>
        <v>2.0005076039896776</v>
      </c>
      <c r="X17" s="80">
        <f t="shared" si="8"/>
        <v>0.4998731312021345</v>
      </c>
      <c r="AH17" s="26"/>
      <c r="AI17" s="67"/>
      <c r="AJ17" s="67"/>
      <c r="AK17" s="67"/>
      <c r="AL17" s="67"/>
      <c r="AM17" s="67"/>
      <c r="AN17" s="67"/>
    </row>
    <row r="18" spans="1:42" x14ac:dyDescent="0.25">
      <c r="A18" s="81">
        <v>9</v>
      </c>
      <c r="B18" s="81">
        <f t="shared" si="11"/>
        <v>28</v>
      </c>
      <c r="C18" s="82">
        <f t="shared" si="12"/>
        <v>12</v>
      </c>
      <c r="D18" s="73">
        <v>18</v>
      </c>
      <c r="E18" s="73">
        <f t="shared" si="13"/>
        <v>210</v>
      </c>
      <c r="F18" s="33">
        <f t="shared" si="14"/>
        <v>15</v>
      </c>
      <c r="G18" s="73">
        <f t="shared" si="15"/>
        <v>1</v>
      </c>
      <c r="H18" s="54">
        <v>194</v>
      </c>
      <c r="I18" s="83">
        <f t="shared" si="16"/>
        <v>7.1428571428571425E-2</v>
      </c>
      <c r="J18" s="30">
        <f t="shared" si="17"/>
        <v>0.9285714285714286</v>
      </c>
      <c r="K18" s="30">
        <f t="shared" si="18"/>
        <v>0.87553613820894938</v>
      </c>
      <c r="L18" s="67"/>
      <c r="M18" s="55">
        <f t="shared" si="0"/>
        <v>0.81624013465750189</v>
      </c>
      <c r="N18" s="55">
        <f t="shared" si="1"/>
        <v>0.91666644411391285</v>
      </c>
      <c r="O18" s="75">
        <f t="shared" si="2"/>
        <v>1.7667420920553904E-2</v>
      </c>
      <c r="P18" s="76">
        <f t="shared" si="3"/>
        <v>16</v>
      </c>
      <c r="Q18" s="76">
        <f t="shared" si="4"/>
        <v>40740</v>
      </c>
      <c r="R18" s="77">
        <f t="shared" si="5"/>
        <v>3.9273441335297007E-4</v>
      </c>
      <c r="S18" s="77">
        <f t="shared" si="9"/>
        <v>8.2563484625340297E-4</v>
      </c>
      <c r="T18" s="78">
        <f t="shared" si="10"/>
        <v>0.21617597632671703</v>
      </c>
      <c r="U18" s="79">
        <f t="shared" si="19"/>
        <v>1.9599639845400538</v>
      </c>
      <c r="V18" s="75">
        <f t="shared" si="6"/>
        <v>0.42369712792314868</v>
      </c>
      <c r="W18" s="80">
        <f t="shared" si="7"/>
        <v>1.5275988566742031</v>
      </c>
      <c r="X18" s="80">
        <f t="shared" si="8"/>
        <v>0.65462211864778441</v>
      </c>
      <c r="AH18" s="26"/>
      <c r="AI18" s="67"/>
      <c r="AJ18" s="67"/>
      <c r="AK18" s="67"/>
      <c r="AL18" s="67"/>
      <c r="AM18" s="67"/>
      <c r="AN18" s="67"/>
    </row>
    <row r="19" spans="1:42" x14ac:dyDescent="0.25">
      <c r="A19" s="72">
        <v>14</v>
      </c>
      <c r="B19" s="81">
        <f t="shared" si="11"/>
        <v>41</v>
      </c>
      <c r="C19" s="82">
        <f t="shared" si="12"/>
        <v>18</v>
      </c>
      <c r="D19" s="73">
        <v>24</v>
      </c>
      <c r="E19" s="73">
        <f t="shared" si="13"/>
        <v>194</v>
      </c>
      <c r="F19" s="33">
        <f t="shared" si="14"/>
        <v>13</v>
      </c>
      <c r="G19" s="73">
        <f t="shared" si="15"/>
        <v>5</v>
      </c>
      <c r="H19" s="54">
        <v>176</v>
      </c>
      <c r="I19" s="83">
        <f t="shared" si="16"/>
        <v>6.7010309278350513E-2</v>
      </c>
      <c r="J19" s="30">
        <f t="shared" si="17"/>
        <v>0.9329896907216495</v>
      </c>
      <c r="K19" s="30">
        <f t="shared" si="18"/>
        <v>0.816866190803195</v>
      </c>
      <c r="L19" s="67"/>
      <c r="M19" s="55">
        <f t="shared" si="0"/>
        <v>0.74909730467298419</v>
      </c>
      <c r="N19" s="55">
        <f t="shared" si="1"/>
        <v>0.86793569535157944</v>
      </c>
      <c r="O19" s="75">
        <f t="shared" si="2"/>
        <v>4.0917189775740444E-2</v>
      </c>
      <c r="P19" s="76">
        <f t="shared" si="3"/>
        <v>18</v>
      </c>
      <c r="Q19" s="76">
        <f t="shared" si="4"/>
        <v>34144</v>
      </c>
      <c r="R19" s="77">
        <f t="shared" si="5"/>
        <v>5.271790065604499E-4</v>
      </c>
      <c r="S19" s="77">
        <f t="shared" si="9"/>
        <v>1.352813852813853E-3</v>
      </c>
      <c r="T19" s="78">
        <f t="shared" si="10"/>
        <v>0.18183024407860848</v>
      </c>
      <c r="U19" s="79">
        <f t="shared" si="19"/>
        <v>1.9599639845400538</v>
      </c>
      <c r="V19" s="75">
        <f t="shared" si="6"/>
        <v>0.35638072969420004</v>
      </c>
      <c r="W19" s="80">
        <f t="shared" si="7"/>
        <v>1.4281511843317631</v>
      </c>
      <c r="X19" s="80">
        <f t="shared" si="8"/>
        <v>0.70020598027085168</v>
      </c>
      <c r="AH19" s="26"/>
      <c r="AI19" s="67"/>
      <c r="AJ19" s="67"/>
      <c r="AK19" s="67"/>
      <c r="AL19" s="67"/>
      <c r="AM19" s="67"/>
      <c r="AN19" s="67"/>
    </row>
    <row r="20" spans="1:42" x14ac:dyDescent="0.25">
      <c r="A20" s="81">
        <v>30</v>
      </c>
      <c r="B20" s="81">
        <f t="shared" si="11"/>
        <v>51</v>
      </c>
      <c r="C20" s="82">
        <f t="shared" si="12"/>
        <v>24</v>
      </c>
      <c r="D20" s="73">
        <v>30</v>
      </c>
      <c r="E20" s="73">
        <f t="shared" si="13"/>
        <v>176</v>
      </c>
      <c r="F20" s="33">
        <f t="shared" si="14"/>
        <v>10</v>
      </c>
      <c r="G20" s="73">
        <f t="shared" si="15"/>
        <v>16</v>
      </c>
      <c r="H20" s="54">
        <v>150</v>
      </c>
      <c r="I20" s="83">
        <f t="shared" si="16"/>
        <v>5.6818181818181816E-2</v>
      </c>
      <c r="J20" s="30">
        <f t="shared" si="17"/>
        <v>0.94318181818181823</v>
      </c>
      <c r="K20" s="30">
        <f t="shared" si="18"/>
        <v>0.7704533390530135</v>
      </c>
      <c r="L20" s="67"/>
      <c r="M20" s="55">
        <f t="shared" si="0"/>
        <v>0.68725709169511084</v>
      </c>
      <c r="N20" s="55">
        <f t="shared" si="1"/>
        <v>0.83416676493887398</v>
      </c>
      <c r="O20" s="75">
        <f t="shared" si="2"/>
        <v>6.8004218852988574E-2</v>
      </c>
      <c r="P20" s="76">
        <f t="shared" si="3"/>
        <v>26</v>
      </c>
      <c r="Q20" s="76">
        <f t="shared" si="4"/>
        <v>26400</v>
      </c>
      <c r="R20" s="77">
        <f t="shared" si="5"/>
        <v>9.848484848484849E-4</v>
      </c>
      <c r="S20" s="77">
        <f t="shared" si="9"/>
        <v>2.3376623376623381E-3</v>
      </c>
      <c r="T20" s="78">
        <f t="shared" si="10"/>
        <v>0.18540564880968319</v>
      </c>
      <c r="U20" s="79">
        <f t="shared" si="19"/>
        <v>1.9599639845400538</v>
      </c>
      <c r="V20" s="75">
        <f t="shared" si="6"/>
        <v>0.36338839419726054</v>
      </c>
      <c r="W20" s="80">
        <f t="shared" si="7"/>
        <v>1.4381943371144745</v>
      </c>
      <c r="X20" s="80">
        <f t="shared" si="8"/>
        <v>0.69531632422246414</v>
      </c>
      <c r="AH20" s="26"/>
      <c r="AI20" s="67"/>
      <c r="AJ20" s="67"/>
      <c r="AK20" s="67"/>
      <c r="AL20" s="67"/>
      <c r="AM20" s="67"/>
      <c r="AN20" s="67"/>
    </row>
    <row r="21" spans="1:42" x14ac:dyDescent="0.25">
      <c r="A21" s="72">
        <v>52</v>
      </c>
      <c r="B21" s="81">
        <f t="shared" si="11"/>
        <v>53</v>
      </c>
      <c r="C21" s="82">
        <f t="shared" si="12"/>
        <v>30</v>
      </c>
      <c r="D21" s="73">
        <v>36</v>
      </c>
      <c r="E21" s="73">
        <f t="shared" si="13"/>
        <v>150</v>
      </c>
      <c r="F21" s="33">
        <f t="shared" si="14"/>
        <v>2</v>
      </c>
      <c r="G21" s="73">
        <f t="shared" si="15"/>
        <v>22</v>
      </c>
      <c r="H21" s="54">
        <v>126</v>
      </c>
      <c r="I21" s="83">
        <f t="shared" si="16"/>
        <v>1.3333333333333334E-2</v>
      </c>
      <c r="J21" s="30">
        <f t="shared" si="17"/>
        <v>0.98666666666666669</v>
      </c>
      <c r="K21" s="30">
        <f t="shared" si="18"/>
        <v>0.76018062786564</v>
      </c>
      <c r="L21" s="67"/>
      <c r="M21" s="55">
        <f t="shared" si="0"/>
        <v>0.65623915324374016</v>
      </c>
      <c r="N21" s="55">
        <f t="shared" si="1"/>
        <v>0.83653269453756884</v>
      </c>
      <c r="O21" s="75">
        <f t="shared" si="2"/>
        <v>7.5185204404383185E-2</v>
      </c>
      <c r="P21" s="76">
        <f t="shared" si="3"/>
        <v>24</v>
      </c>
      <c r="Q21" s="76">
        <f t="shared" si="4"/>
        <v>18900</v>
      </c>
      <c r="R21" s="77">
        <f t="shared" si="5"/>
        <v>1.2698412698412698E-3</v>
      </c>
      <c r="S21" s="77">
        <f t="shared" si="9"/>
        <v>3.6075036075036079E-3</v>
      </c>
      <c r="T21" s="78">
        <f t="shared" si="10"/>
        <v>0.21904694202360758</v>
      </c>
      <c r="U21" s="79">
        <f t="shared" si="19"/>
        <v>1.9599639845400538</v>
      </c>
      <c r="V21" s="75">
        <f t="shared" si="6"/>
        <v>0.42932411728990411</v>
      </c>
      <c r="W21" s="80">
        <f t="shared" si="7"/>
        <v>1.5362188688110792</v>
      </c>
      <c r="X21" s="80">
        <f t="shared" si="8"/>
        <v>0.65094891118862941</v>
      </c>
      <c r="AH21" s="26"/>
      <c r="AI21" s="67"/>
      <c r="AJ21" s="67"/>
      <c r="AK21" s="67"/>
      <c r="AL21" s="67"/>
      <c r="AM21" s="67"/>
      <c r="AN21" s="67"/>
    </row>
    <row r="22" spans="1:42" x14ac:dyDescent="0.25">
      <c r="A22" s="81">
        <v>73</v>
      </c>
      <c r="B22" s="81">
        <f t="shared" si="11"/>
        <v>54</v>
      </c>
      <c r="C22" s="82">
        <f t="shared" si="12"/>
        <v>36</v>
      </c>
      <c r="D22" s="73">
        <v>42</v>
      </c>
      <c r="E22" s="73">
        <f t="shared" si="13"/>
        <v>126</v>
      </c>
      <c r="F22" s="33">
        <f t="shared" si="14"/>
        <v>1</v>
      </c>
      <c r="G22" s="73">
        <f t="shared" si="15"/>
        <v>21</v>
      </c>
      <c r="H22" s="54">
        <v>104</v>
      </c>
      <c r="I22" s="83">
        <f t="shared" si="16"/>
        <v>7.9365079365079361E-3</v>
      </c>
      <c r="J22" s="30">
        <f t="shared" si="17"/>
        <v>0.99206349206349209</v>
      </c>
      <c r="K22" s="30">
        <f t="shared" si="18"/>
        <v>0.75414744827940483</v>
      </c>
      <c r="L22" s="67"/>
      <c r="M22" s="55">
        <f t="shared" si="0"/>
        <v>0.62652720293151809</v>
      </c>
      <c r="N22" s="55">
        <f t="shared" si="1"/>
        <v>0.84342540255198373</v>
      </c>
      <c r="O22" s="75">
        <f t="shared" si="2"/>
        <v>7.9618427709253661E-2</v>
      </c>
      <c r="P22" s="76">
        <f t="shared" si="3"/>
        <v>22</v>
      </c>
      <c r="Q22" s="76">
        <f t="shared" si="4"/>
        <v>13104</v>
      </c>
      <c r="R22" s="77">
        <f t="shared" si="5"/>
        <v>1.678876678876679E-3</v>
      </c>
      <c r="S22" s="77">
        <f t="shared" si="9"/>
        <v>5.2863802863802869E-3</v>
      </c>
      <c r="T22" s="78">
        <f t="shared" si="10"/>
        <v>0.25767506982395372</v>
      </c>
      <c r="U22" s="79">
        <f t="shared" si="19"/>
        <v>1.9599639845400538</v>
      </c>
      <c r="V22" s="75">
        <f t="shared" si="6"/>
        <v>0.50503385656879296</v>
      </c>
      <c r="W22" s="80">
        <f t="shared" si="7"/>
        <v>1.657041621254798</v>
      </c>
      <c r="X22" s="80">
        <f t="shared" si="8"/>
        <v>0.60348514314489454</v>
      </c>
      <c r="AH22" s="26"/>
      <c r="AI22" s="67"/>
      <c r="AJ22" s="67"/>
      <c r="AK22" s="67"/>
      <c r="AL22" s="67"/>
      <c r="AM22" s="67"/>
      <c r="AN22" s="67"/>
    </row>
    <row r="23" spans="1:42" x14ac:dyDescent="0.25">
      <c r="A23" s="72">
        <v>95</v>
      </c>
      <c r="B23" s="81">
        <f t="shared" si="11"/>
        <v>56</v>
      </c>
      <c r="C23" s="82">
        <f t="shared" si="12"/>
        <v>42</v>
      </c>
      <c r="D23" s="73">
        <v>48</v>
      </c>
      <c r="E23" s="73">
        <f t="shared" si="13"/>
        <v>104</v>
      </c>
      <c r="F23" s="33">
        <f t="shared" si="14"/>
        <v>2</v>
      </c>
      <c r="G23" s="73">
        <f t="shared" si="15"/>
        <v>22</v>
      </c>
      <c r="H23" s="54">
        <v>80</v>
      </c>
      <c r="I23" s="83">
        <f t="shared" si="16"/>
        <v>1.9230769230769232E-2</v>
      </c>
      <c r="J23" s="30">
        <f t="shared" si="17"/>
        <v>0.98076923076923073</v>
      </c>
      <c r="K23" s="30">
        <f t="shared" si="18"/>
        <v>0.73964461273557014</v>
      </c>
      <c r="L23" s="67"/>
      <c r="M23" s="55">
        <f t="shared" si="0"/>
        <v>0.58119192746000425</v>
      </c>
      <c r="N23" s="55">
        <f t="shared" si="1"/>
        <v>0.84568956865840961</v>
      </c>
      <c r="O23" s="75">
        <f t="shared" si="2"/>
        <v>9.0953790408663374E-2</v>
      </c>
      <c r="P23" s="76">
        <f t="shared" si="3"/>
        <v>24</v>
      </c>
      <c r="Q23" s="76">
        <f t="shared" si="4"/>
        <v>8320</v>
      </c>
      <c r="R23" s="77">
        <f t="shared" si="5"/>
        <v>2.8846153846153848E-3</v>
      </c>
      <c r="S23" s="77">
        <f t="shared" si="9"/>
        <v>8.1709956709956726E-3</v>
      </c>
      <c r="T23" s="78">
        <f t="shared" si="10"/>
        <v>0.29972784343581915</v>
      </c>
      <c r="U23" s="79">
        <f t="shared" si="19"/>
        <v>1.9599639845400538</v>
      </c>
      <c r="V23" s="75">
        <f t="shared" si="6"/>
        <v>0.5874557782980655</v>
      </c>
      <c r="W23" s="80">
        <f t="shared" si="7"/>
        <v>1.7994045026391867</v>
      </c>
      <c r="X23" s="80">
        <f t="shared" si="8"/>
        <v>0.5557394118628135</v>
      </c>
      <c r="AH23" s="26"/>
      <c r="AI23" s="67"/>
      <c r="AJ23" s="67"/>
      <c r="AK23" s="67"/>
      <c r="AL23" s="67"/>
      <c r="AM23" s="67"/>
      <c r="AN23" s="67"/>
    </row>
    <row r="24" spans="1:42" x14ac:dyDescent="0.25">
      <c r="A24" s="81">
        <v>113</v>
      </c>
      <c r="B24" s="81">
        <f t="shared" si="11"/>
        <v>56</v>
      </c>
      <c r="C24" s="82">
        <f t="shared" si="12"/>
        <v>48</v>
      </c>
      <c r="D24" s="73">
        <v>54</v>
      </c>
      <c r="E24" s="73">
        <f t="shared" si="13"/>
        <v>80</v>
      </c>
      <c r="F24" s="33">
        <f t="shared" si="14"/>
        <v>0</v>
      </c>
      <c r="G24" s="73">
        <f t="shared" si="15"/>
        <v>18</v>
      </c>
      <c r="H24" s="54">
        <v>62</v>
      </c>
      <c r="I24" s="83">
        <f t="shared" si="16"/>
        <v>0</v>
      </c>
      <c r="J24" s="30">
        <f t="shared" si="17"/>
        <v>1</v>
      </c>
      <c r="K24" s="30">
        <f t="shared" si="18"/>
        <v>0.73964461273557014</v>
      </c>
      <c r="L24" s="67"/>
      <c r="M24" s="55">
        <f t="shared" si="0"/>
        <v>0.54283597067760225</v>
      </c>
      <c r="N24" s="55">
        <f t="shared" si="1"/>
        <v>0.86167837719494667</v>
      </c>
      <c r="O24" s="75">
        <f t="shared" si="2"/>
        <v>9.0953790408663374E-2</v>
      </c>
      <c r="P24" s="76">
        <f t="shared" si="3"/>
        <v>18</v>
      </c>
      <c r="Q24" s="76">
        <f t="shared" si="4"/>
        <v>4960</v>
      </c>
      <c r="R24" s="77">
        <f t="shared" si="5"/>
        <v>3.6290322580645163E-3</v>
      </c>
      <c r="S24" s="77">
        <f t="shared" si="9"/>
        <v>1.1800027929060189E-2</v>
      </c>
      <c r="T24" s="78">
        <f t="shared" si="10"/>
        <v>0.36018955632925503</v>
      </c>
      <c r="U24" s="79">
        <f t="shared" si="19"/>
        <v>1.9599639845400538</v>
      </c>
      <c r="V24" s="75">
        <f t="shared" si="6"/>
        <v>0.70595855801280083</v>
      </c>
      <c r="W24" s="80">
        <f t="shared" si="7"/>
        <v>2.0257875894650472</v>
      </c>
      <c r="X24" s="80">
        <f t="shared" si="8"/>
        <v>0.49363516945232722</v>
      </c>
      <c r="AH24" s="26"/>
      <c r="AI24" s="67"/>
      <c r="AJ24" s="67"/>
      <c r="AK24" s="67"/>
      <c r="AL24" s="67"/>
      <c r="AM24" s="67"/>
      <c r="AN24" s="67"/>
    </row>
    <row r="25" spans="1:42" x14ac:dyDescent="0.25">
      <c r="A25" s="72">
        <v>124</v>
      </c>
      <c r="B25" s="81">
        <f t="shared" si="11"/>
        <v>56</v>
      </c>
      <c r="C25" s="82">
        <f t="shared" si="12"/>
        <v>54</v>
      </c>
      <c r="D25" s="73">
        <v>60</v>
      </c>
      <c r="E25" s="73">
        <f t="shared" si="13"/>
        <v>62</v>
      </c>
      <c r="F25" s="33">
        <f t="shared" si="14"/>
        <v>0</v>
      </c>
      <c r="G25" s="73">
        <f t="shared" si="15"/>
        <v>11</v>
      </c>
      <c r="H25" s="54">
        <v>51</v>
      </c>
      <c r="I25" s="83">
        <f t="shared" si="16"/>
        <v>0</v>
      </c>
      <c r="J25" s="30">
        <f t="shared" si="17"/>
        <v>1</v>
      </c>
      <c r="K25" s="30">
        <f t="shared" si="18"/>
        <v>0.73964461273557014</v>
      </c>
      <c r="L25" s="67"/>
      <c r="M25" s="55">
        <f t="shared" si="0"/>
        <v>0.50996370380124101</v>
      </c>
      <c r="N25" s="55">
        <f t="shared" si="1"/>
        <v>0.87366055488137351</v>
      </c>
      <c r="O25" s="75">
        <f t="shared" si="2"/>
        <v>9.0953790408663374E-2</v>
      </c>
      <c r="P25" s="76">
        <f t="shared" si="3"/>
        <v>11</v>
      </c>
      <c r="Q25" s="76">
        <f t="shared" si="4"/>
        <v>3162</v>
      </c>
      <c r="R25" s="77">
        <f t="shared" si="5"/>
        <v>3.478810879190386E-3</v>
      </c>
      <c r="S25" s="77">
        <f t="shared" si="9"/>
        <v>1.5278838808250575E-2</v>
      </c>
      <c r="T25" s="78">
        <f t="shared" si="10"/>
        <v>0.40985928045245285</v>
      </c>
      <c r="U25" s="79">
        <f t="shared" si="19"/>
        <v>1.9599639845400538</v>
      </c>
      <c r="V25" s="75">
        <f t="shared" si="6"/>
        <v>0.80330942841630892</v>
      </c>
      <c r="W25" s="80">
        <f t="shared" si="7"/>
        <v>2.2329183977527207</v>
      </c>
      <c r="X25" s="80">
        <f t="shared" si="8"/>
        <v>0.4478443999594573</v>
      </c>
      <c r="AH25" s="26"/>
      <c r="AI25" s="67"/>
      <c r="AJ25" s="67"/>
      <c r="AK25" s="67"/>
      <c r="AL25" s="67"/>
      <c r="AM25" s="67"/>
      <c r="AN25" s="67"/>
    </row>
    <row r="26" spans="1:42" ht="10" customHeight="1" x14ac:dyDescent="0.25">
      <c r="D26" s="84"/>
      <c r="E26" s="84"/>
      <c r="F26" s="84"/>
      <c r="G26" s="85"/>
      <c r="H26" s="84"/>
      <c r="I26" s="86"/>
      <c r="J26" s="87"/>
      <c r="K26" s="87"/>
      <c r="L26" s="88"/>
      <c r="M26" s="89"/>
      <c r="N26" s="89"/>
      <c r="O26" s="89"/>
      <c r="P26" s="89"/>
      <c r="Q26" s="88"/>
      <c r="R26" s="90"/>
      <c r="S26" s="90"/>
      <c r="T26" s="90"/>
      <c r="U26" s="90"/>
      <c r="Z26" s="91"/>
      <c r="AA26" s="91"/>
      <c r="AE26" s="91"/>
      <c r="AF26" s="67"/>
      <c r="AG26" s="92"/>
      <c r="AH26" s="67"/>
      <c r="AI26" s="67"/>
      <c r="AJ26" s="67"/>
      <c r="AK26" s="67"/>
      <c r="AL26" s="67"/>
      <c r="AM26" s="67"/>
      <c r="AN26" s="67"/>
      <c r="AO26" s="91"/>
      <c r="AP26" s="91"/>
    </row>
    <row r="27" spans="1:42" ht="15" x14ac:dyDescent="0.25">
      <c r="D27" s="93"/>
      <c r="E27" s="60" t="s">
        <v>0</v>
      </c>
      <c r="F27" s="61">
        <f>SUM(F16:F25)</f>
        <v>56</v>
      </c>
      <c r="G27" s="61">
        <f>SUM(G16:G25)</f>
        <v>124</v>
      </c>
      <c r="H27" s="61">
        <f>H15-F27-G27</f>
        <v>51</v>
      </c>
      <c r="I27" s="86"/>
      <c r="J27" s="94" t="s">
        <v>55</v>
      </c>
      <c r="K27" s="41">
        <f>1-K25</f>
        <v>0.26035538726442986</v>
      </c>
      <c r="L27" s="42" t="s">
        <v>32</v>
      </c>
      <c r="M27" s="88"/>
      <c r="N27" s="88"/>
      <c r="O27" s="89"/>
      <c r="P27" s="89"/>
      <c r="Q27" s="88"/>
      <c r="R27" s="90"/>
      <c r="S27" s="90"/>
      <c r="T27" s="90"/>
      <c r="U27" s="90"/>
      <c r="Z27" s="91"/>
      <c r="AA27" s="91"/>
      <c r="AE27" s="91"/>
      <c r="AF27" s="67"/>
      <c r="AG27" s="67"/>
      <c r="AH27" s="67"/>
      <c r="AI27" s="67"/>
      <c r="AJ27" s="67"/>
      <c r="AK27" s="67"/>
      <c r="AL27" s="67"/>
      <c r="AM27" s="67"/>
      <c r="AN27" s="67"/>
      <c r="AO27" s="91"/>
      <c r="AP27" s="91"/>
    </row>
    <row r="28" spans="1:42" ht="15" customHeight="1" x14ac:dyDescent="0.25">
      <c r="D28" s="93"/>
      <c r="F28" s="12">
        <f>F27/E15</f>
        <v>0.24242424242424243</v>
      </c>
      <c r="G28" s="13">
        <f>G27/E15</f>
        <v>0.53679653679653683</v>
      </c>
      <c r="H28" s="14">
        <f>H27/E15</f>
        <v>0.22077922077922077</v>
      </c>
      <c r="I28" s="86"/>
      <c r="J28" s="86"/>
      <c r="K28" s="86"/>
      <c r="L28" s="95"/>
      <c r="M28" s="95"/>
      <c r="N28" s="95"/>
      <c r="O28" s="95"/>
      <c r="P28" s="95"/>
      <c r="Q28" s="95"/>
      <c r="R28" s="90"/>
      <c r="S28" s="90"/>
      <c r="T28" s="90"/>
      <c r="U28" s="90"/>
      <c r="Z28" s="91"/>
      <c r="AA28" s="91"/>
      <c r="AE28" s="96"/>
      <c r="AF28" s="67"/>
      <c r="AG28" s="67"/>
      <c r="AH28" s="67"/>
      <c r="AI28" s="67"/>
      <c r="AJ28" s="67"/>
      <c r="AK28" s="67"/>
      <c r="AL28" s="67"/>
      <c r="AM28" s="67"/>
      <c r="AN28" s="67"/>
      <c r="AO28" s="67"/>
      <c r="AP28" s="67"/>
    </row>
    <row r="29" spans="1:42" ht="15" customHeight="1" x14ac:dyDescent="0.25">
      <c r="D29" s="93"/>
      <c r="F29" s="155" t="s">
        <v>81</v>
      </c>
      <c r="G29" s="156" t="s">
        <v>82</v>
      </c>
      <c r="H29" s="154" t="s">
        <v>83</v>
      </c>
      <c r="I29" s="86"/>
      <c r="J29" s="86"/>
      <c r="K29" s="86"/>
      <c r="L29" s="95"/>
      <c r="M29" s="95"/>
      <c r="N29" s="95"/>
      <c r="O29" s="95"/>
      <c r="P29" s="95"/>
      <c r="Q29" s="95"/>
      <c r="R29" s="90"/>
      <c r="S29" s="90"/>
      <c r="T29" s="90"/>
      <c r="U29" s="90"/>
      <c r="Z29" s="91"/>
      <c r="AA29" s="91"/>
      <c r="AE29" s="96"/>
      <c r="AF29" s="67"/>
      <c r="AG29" s="67"/>
      <c r="AH29" s="67"/>
      <c r="AI29" s="67"/>
      <c r="AJ29" s="67"/>
      <c r="AK29" s="67"/>
      <c r="AL29" s="67"/>
      <c r="AM29" s="67"/>
      <c r="AN29" s="67"/>
      <c r="AO29" s="67"/>
      <c r="AP29" s="67"/>
    </row>
    <row r="30" spans="1:42" ht="27.5" customHeight="1" x14ac:dyDescent="0.25">
      <c r="A30" s="97" t="s">
        <v>122</v>
      </c>
      <c r="B30" s="97"/>
      <c r="C30" s="97"/>
      <c r="D30" s="97"/>
      <c r="E30" s="97"/>
      <c r="F30" s="97"/>
      <c r="G30" s="97"/>
      <c r="H30" s="97"/>
      <c r="I30" s="98"/>
      <c r="J30" s="231" t="s">
        <v>33</v>
      </c>
      <c r="K30" s="232"/>
      <c r="L30" s="99"/>
      <c r="M30" s="70" t="s">
        <v>46</v>
      </c>
      <c r="N30" s="70" t="s">
        <v>47</v>
      </c>
      <c r="O30" s="99"/>
      <c r="P30" s="99"/>
      <c r="Q30" s="97"/>
      <c r="R30" s="90"/>
      <c r="S30" s="90"/>
      <c r="T30" s="90"/>
      <c r="U30" s="90"/>
      <c r="AE30" s="32"/>
      <c r="AF30" s="67"/>
      <c r="AG30" s="67"/>
      <c r="AH30" s="67"/>
      <c r="AI30" s="67"/>
      <c r="AJ30" s="67"/>
      <c r="AK30" s="67"/>
      <c r="AL30" s="67"/>
      <c r="AM30" s="67"/>
      <c r="AN30" s="67"/>
      <c r="AO30" s="67"/>
      <c r="AP30" s="67"/>
    </row>
    <row r="31" spans="1:42" ht="66" customHeight="1" x14ac:dyDescent="0.25">
      <c r="A31" s="44" t="s">
        <v>22</v>
      </c>
      <c r="B31" s="4" t="s">
        <v>23</v>
      </c>
      <c r="C31" s="1" t="s">
        <v>21</v>
      </c>
      <c r="D31" s="45" t="s">
        <v>24</v>
      </c>
      <c r="E31" s="1" t="s">
        <v>31</v>
      </c>
      <c r="F31" s="2" t="s">
        <v>25</v>
      </c>
      <c r="G31" s="2" t="s">
        <v>26</v>
      </c>
      <c r="H31" s="28" t="s">
        <v>87</v>
      </c>
      <c r="I31" s="2" t="s">
        <v>27</v>
      </c>
      <c r="J31" s="40" t="s">
        <v>34</v>
      </c>
      <c r="K31" s="46" t="s">
        <v>35</v>
      </c>
      <c r="M31" s="57" t="s">
        <v>48</v>
      </c>
      <c r="N31" s="57" t="s">
        <v>49</v>
      </c>
      <c r="O31" s="37" t="s">
        <v>69</v>
      </c>
      <c r="P31" s="37" t="s">
        <v>70</v>
      </c>
      <c r="Q31" s="37" t="s">
        <v>71</v>
      </c>
      <c r="R31" s="37" t="s">
        <v>72</v>
      </c>
      <c r="S31" s="37" t="s">
        <v>73</v>
      </c>
      <c r="T31" s="38" t="s">
        <v>50</v>
      </c>
      <c r="U31" s="38" t="s">
        <v>51</v>
      </c>
      <c r="V31" s="39" t="s">
        <v>52</v>
      </c>
      <c r="W31" s="39" t="s">
        <v>53</v>
      </c>
      <c r="X31" s="39" t="s">
        <v>54</v>
      </c>
      <c r="AH31" s="67"/>
      <c r="AI31" s="67"/>
      <c r="AJ31" s="67"/>
      <c r="AK31" s="67"/>
      <c r="AL31" s="67"/>
      <c r="AM31" s="67"/>
      <c r="AN31" s="67"/>
      <c r="AO31" s="67"/>
      <c r="AP31" s="67"/>
    </row>
    <row r="32" spans="1:42" x14ac:dyDescent="0.25">
      <c r="A32" s="72">
        <v>0</v>
      </c>
      <c r="B32" s="72">
        <v>0</v>
      </c>
      <c r="C32" s="67"/>
      <c r="D32" s="73">
        <v>0</v>
      </c>
      <c r="E32" s="33">
        <f>H32</f>
        <v>230</v>
      </c>
      <c r="F32" s="3">
        <v>0</v>
      </c>
      <c r="G32" s="3">
        <v>0</v>
      </c>
      <c r="H32" s="54">
        <v>230</v>
      </c>
      <c r="I32" s="74">
        <f>F32/E32</f>
        <v>0</v>
      </c>
      <c r="J32" s="30">
        <f>1-I32</f>
        <v>1</v>
      </c>
      <c r="K32" s="30">
        <f>J32</f>
        <v>1</v>
      </c>
      <c r="L32" s="67"/>
      <c r="M32" s="55">
        <f t="shared" ref="M32:M42" si="20">K32^W32</f>
        <v>1</v>
      </c>
      <c r="N32" s="55">
        <f t="shared" ref="N32:N42" si="21">K32^X32</f>
        <v>1</v>
      </c>
      <c r="O32" s="75">
        <f t="shared" ref="O32:O42" si="22">(LN(K32))^2</f>
        <v>0</v>
      </c>
      <c r="P32" s="76">
        <f t="shared" ref="P32:P42" si="23">E32-H32</f>
        <v>0</v>
      </c>
      <c r="Q32" s="76">
        <f t="shared" ref="Q32:Q42" si="24">E32*H32</f>
        <v>52900</v>
      </c>
      <c r="R32" s="77">
        <f t="shared" ref="R32:R42" si="25">P32/Q32</f>
        <v>0</v>
      </c>
      <c r="S32" s="77">
        <f>R32</f>
        <v>0</v>
      </c>
      <c r="T32" s="78">
        <v>0</v>
      </c>
      <c r="U32" s="79">
        <f>-NORMSINV(2.5/100)</f>
        <v>1.9599639845400538</v>
      </c>
      <c r="V32" s="75">
        <f t="shared" ref="V32:V42" si="26">U32*T32</f>
        <v>0</v>
      </c>
      <c r="W32" s="80">
        <f t="shared" ref="W32:W42" si="27">EXP(V32)</f>
        <v>1</v>
      </c>
      <c r="X32" s="80">
        <f t="shared" ref="X32:X42" si="28">EXP(-V32)</f>
        <v>1</v>
      </c>
      <c r="AH32" s="67"/>
      <c r="AI32" s="67"/>
      <c r="AJ32" s="67"/>
      <c r="AK32" s="67"/>
      <c r="AL32" s="67"/>
      <c r="AM32" s="67"/>
      <c r="AN32" s="67"/>
      <c r="AO32" s="67"/>
      <c r="AP32" s="67"/>
    </row>
    <row r="33" spans="1:42" x14ac:dyDescent="0.25">
      <c r="A33" s="81">
        <v>3</v>
      </c>
      <c r="B33" s="81">
        <f>B32+F33</f>
        <v>26</v>
      </c>
      <c r="C33" s="82">
        <f>D32</f>
        <v>0</v>
      </c>
      <c r="D33" s="73">
        <v>6</v>
      </c>
      <c r="E33" s="73">
        <f>H32</f>
        <v>230</v>
      </c>
      <c r="F33" s="33">
        <f>E33-H33-G33</f>
        <v>26</v>
      </c>
      <c r="G33" s="73">
        <f>A33-A32</f>
        <v>3</v>
      </c>
      <c r="H33" s="54">
        <v>201</v>
      </c>
      <c r="I33" s="83">
        <f>F33/E33</f>
        <v>0.11304347826086956</v>
      </c>
      <c r="J33" s="30">
        <f>1-I33</f>
        <v>0.88695652173913042</v>
      </c>
      <c r="K33" s="30">
        <f>J33*K32</f>
        <v>0.88695652173913042</v>
      </c>
      <c r="L33" s="67"/>
      <c r="M33" s="55">
        <f t="shared" si="20"/>
        <v>0.83475673947315565</v>
      </c>
      <c r="N33" s="55">
        <f t="shared" si="21"/>
        <v>0.92341772189461446</v>
      </c>
      <c r="O33" s="75">
        <f t="shared" si="22"/>
        <v>1.4390237274217758E-2</v>
      </c>
      <c r="P33" s="76">
        <f t="shared" si="23"/>
        <v>29</v>
      </c>
      <c r="Q33" s="76">
        <f t="shared" si="24"/>
        <v>46230</v>
      </c>
      <c r="R33" s="77">
        <f t="shared" si="25"/>
        <v>6.2729829115293096E-4</v>
      </c>
      <c r="S33" s="77">
        <f t="shared" ref="S33:S42" si="29">S32+R33</f>
        <v>6.2729829115293096E-4</v>
      </c>
      <c r="T33" s="78">
        <f t="shared" ref="T33:T42" si="30">SQRT((1/O33)*S33)</f>
        <v>0.20878681765520513</v>
      </c>
      <c r="U33" s="79">
        <f>-NORMSINV(2.5/100)</f>
        <v>1.9599639845400538</v>
      </c>
      <c r="V33" s="75">
        <f t="shared" si="26"/>
        <v>0.40921464305093352</v>
      </c>
      <c r="W33" s="80">
        <f t="shared" si="27"/>
        <v>1.5056348598644211</v>
      </c>
      <c r="X33" s="80">
        <f t="shared" si="28"/>
        <v>0.66417165719054061</v>
      </c>
      <c r="AH33" s="67"/>
      <c r="AI33" s="67"/>
      <c r="AJ33" s="67"/>
      <c r="AK33" s="67"/>
      <c r="AL33" s="67"/>
      <c r="AM33" s="67"/>
      <c r="AN33" s="67"/>
      <c r="AO33" s="67"/>
      <c r="AP33" s="67"/>
    </row>
    <row r="34" spans="1:42" x14ac:dyDescent="0.25">
      <c r="A34" s="72">
        <v>4</v>
      </c>
      <c r="B34" s="81">
        <f t="shared" ref="B34:B42" si="31">B33+F34</f>
        <v>38</v>
      </c>
      <c r="C34" s="82">
        <f t="shared" ref="C34:C42" si="32">D33</f>
        <v>6</v>
      </c>
      <c r="D34" s="73">
        <v>12</v>
      </c>
      <c r="E34" s="73">
        <f t="shared" ref="E34:E42" si="33">H33</f>
        <v>201</v>
      </c>
      <c r="F34" s="33">
        <f t="shared" ref="F34:F42" si="34">E34-H34-G34</f>
        <v>12</v>
      </c>
      <c r="G34" s="73">
        <f t="shared" ref="G34:G42" si="35">A34-A33</f>
        <v>1</v>
      </c>
      <c r="H34" s="54">
        <v>188</v>
      </c>
      <c r="I34" s="83">
        <f t="shared" ref="I34:I42" si="36">F34/E34</f>
        <v>5.9701492537313432E-2</v>
      </c>
      <c r="J34" s="30">
        <f t="shared" ref="J34:J42" si="37">1-I34</f>
        <v>0.94029850746268662</v>
      </c>
      <c r="K34" s="30">
        <f t="shared" ref="K34:K42" si="38">J34*K33</f>
        <v>0.83400389357560034</v>
      </c>
      <c r="L34" s="67"/>
      <c r="M34" s="55">
        <f t="shared" si="20"/>
        <v>0.77558595234648497</v>
      </c>
      <c r="N34" s="55">
        <f t="shared" si="21"/>
        <v>0.87840384196077514</v>
      </c>
      <c r="O34" s="75">
        <f t="shared" si="22"/>
        <v>3.2948496828581614E-2</v>
      </c>
      <c r="P34" s="76">
        <f t="shared" si="23"/>
        <v>13</v>
      </c>
      <c r="Q34" s="76">
        <f t="shared" si="24"/>
        <v>37788</v>
      </c>
      <c r="R34" s="77">
        <f t="shared" si="25"/>
        <v>3.4402455806076005E-4</v>
      </c>
      <c r="S34" s="77">
        <f t="shared" si="29"/>
        <v>9.7132284921369106E-4</v>
      </c>
      <c r="T34" s="78">
        <f t="shared" si="30"/>
        <v>0.17169751101464364</v>
      </c>
      <c r="U34" s="79">
        <f t="shared" ref="U34:U42" si="39">-NORMSINV(2.5/100)</f>
        <v>1.9599639845400538</v>
      </c>
      <c r="V34" s="75">
        <f t="shared" si="26"/>
        <v>0.33652093782387071</v>
      </c>
      <c r="W34" s="80">
        <f t="shared" si="27"/>
        <v>1.400068183344013</v>
      </c>
      <c r="X34" s="80">
        <f t="shared" si="28"/>
        <v>0.7142509285594475</v>
      </c>
      <c r="AH34" s="67"/>
      <c r="AI34" s="67"/>
      <c r="AJ34" s="67"/>
      <c r="AK34" s="67"/>
      <c r="AL34" s="67"/>
      <c r="AM34" s="67"/>
      <c r="AN34" s="67"/>
      <c r="AO34" s="67"/>
      <c r="AP34" s="67"/>
    </row>
    <row r="35" spans="1:42" x14ac:dyDescent="0.25">
      <c r="A35" s="81">
        <v>7</v>
      </c>
      <c r="B35" s="81">
        <f t="shared" si="31"/>
        <v>46</v>
      </c>
      <c r="C35" s="82">
        <f t="shared" si="32"/>
        <v>12</v>
      </c>
      <c r="D35" s="73">
        <v>18</v>
      </c>
      <c r="E35" s="73">
        <f t="shared" si="33"/>
        <v>188</v>
      </c>
      <c r="F35" s="33">
        <f t="shared" si="34"/>
        <v>8</v>
      </c>
      <c r="G35" s="73">
        <f t="shared" si="35"/>
        <v>3</v>
      </c>
      <c r="H35" s="54">
        <v>177</v>
      </c>
      <c r="I35" s="83">
        <f t="shared" si="36"/>
        <v>4.2553191489361701E-2</v>
      </c>
      <c r="J35" s="30">
        <f t="shared" si="37"/>
        <v>0.95744680851063835</v>
      </c>
      <c r="K35" s="30">
        <f t="shared" si="38"/>
        <v>0.79851436618940463</v>
      </c>
      <c r="L35" s="67"/>
      <c r="M35" s="55">
        <f t="shared" si="20"/>
        <v>0.73484425876952675</v>
      </c>
      <c r="N35" s="55">
        <f t="shared" si="21"/>
        <v>0.84847158299097303</v>
      </c>
      <c r="O35" s="75">
        <f t="shared" si="22"/>
        <v>5.0626044013550441E-2</v>
      </c>
      <c r="P35" s="76">
        <f t="shared" si="23"/>
        <v>11</v>
      </c>
      <c r="Q35" s="76">
        <f t="shared" si="24"/>
        <v>33276</v>
      </c>
      <c r="R35" s="77">
        <f t="shared" si="25"/>
        <v>3.3056857795408102E-4</v>
      </c>
      <c r="S35" s="77">
        <f t="shared" si="29"/>
        <v>1.301891427167772E-3</v>
      </c>
      <c r="T35" s="78">
        <f t="shared" si="30"/>
        <v>0.16036160246535727</v>
      </c>
      <c r="U35" s="79">
        <f t="shared" si="39"/>
        <v>1.9599639845400538</v>
      </c>
      <c r="V35" s="75">
        <f t="shared" si="26"/>
        <v>0.31430296533522978</v>
      </c>
      <c r="W35" s="80">
        <f t="shared" si="27"/>
        <v>1.3693045255154679</v>
      </c>
      <c r="X35" s="80">
        <f t="shared" si="28"/>
        <v>0.7302977397402195</v>
      </c>
      <c r="AH35" s="67"/>
      <c r="AI35" s="67"/>
      <c r="AJ35" s="67"/>
      <c r="AK35" s="67"/>
      <c r="AL35" s="67"/>
      <c r="AM35" s="67"/>
      <c r="AN35" s="67"/>
      <c r="AO35" s="67"/>
      <c r="AP35" s="67"/>
    </row>
    <row r="36" spans="1:42" x14ac:dyDescent="0.25">
      <c r="A36" s="72">
        <v>8</v>
      </c>
      <c r="B36" s="81">
        <f t="shared" si="31"/>
        <v>55</v>
      </c>
      <c r="C36" s="82">
        <f t="shared" si="32"/>
        <v>18</v>
      </c>
      <c r="D36" s="73">
        <v>24</v>
      </c>
      <c r="E36" s="73">
        <f t="shared" si="33"/>
        <v>177</v>
      </c>
      <c r="F36" s="33">
        <f t="shared" si="34"/>
        <v>9</v>
      </c>
      <c r="G36" s="73">
        <f t="shared" si="35"/>
        <v>1</v>
      </c>
      <c r="H36" s="54">
        <v>167</v>
      </c>
      <c r="I36" s="83">
        <f t="shared" si="36"/>
        <v>5.0847457627118647E-2</v>
      </c>
      <c r="J36" s="30">
        <f t="shared" si="37"/>
        <v>0.94915254237288138</v>
      </c>
      <c r="K36" s="30">
        <f t="shared" si="38"/>
        <v>0.75791194078994339</v>
      </c>
      <c r="L36" s="67"/>
      <c r="M36" s="55">
        <f t="shared" si="20"/>
        <v>0.69135760468928564</v>
      </c>
      <c r="N36" s="55">
        <f t="shared" si="21"/>
        <v>0.81207319228897512</v>
      </c>
      <c r="O36" s="75">
        <f t="shared" si="22"/>
        <v>7.6833227918075883E-2</v>
      </c>
      <c r="P36" s="76">
        <f t="shared" si="23"/>
        <v>10</v>
      </c>
      <c r="Q36" s="76">
        <f t="shared" si="24"/>
        <v>29559</v>
      </c>
      <c r="R36" s="77">
        <f t="shared" si="25"/>
        <v>3.383064379715146E-4</v>
      </c>
      <c r="S36" s="77">
        <f t="shared" si="29"/>
        <v>1.6401978651392865E-3</v>
      </c>
      <c r="T36" s="78">
        <f t="shared" si="30"/>
        <v>0.14610786058986044</v>
      </c>
      <c r="U36" s="79">
        <f t="shared" si="39"/>
        <v>1.9599639845400538</v>
      </c>
      <c r="V36" s="75">
        <f t="shared" si="26"/>
        <v>0.28636614461432558</v>
      </c>
      <c r="W36" s="80">
        <f t="shared" si="27"/>
        <v>1.3315799168212199</v>
      </c>
      <c r="X36" s="80">
        <f t="shared" si="28"/>
        <v>0.75098759553780625</v>
      </c>
      <c r="AH36" s="67"/>
      <c r="AI36" s="67"/>
      <c r="AJ36" s="67"/>
      <c r="AK36" s="67"/>
      <c r="AL36" s="67"/>
      <c r="AM36" s="67"/>
      <c r="AN36" s="67"/>
      <c r="AO36" s="67"/>
      <c r="AP36" s="67"/>
    </row>
    <row r="37" spans="1:42" x14ac:dyDescent="0.25">
      <c r="A37" s="81">
        <v>18</v>
      </c>
      <c r="B37" s="81">
        <f t="shared" si="31"/>
        <v>66</v>
      </c>
      <c r="C37" s="82">
        <f t="shared" si="32"/>
        <v>24</v>
      </c>
      <c r="D37" s="73">
        <v>30</v>
      </c>
      <c r="E37" s="73">
        <f t="shared" si="33"/>
        <v>167</v>
      </c>
      <c r="F37" s="33">
        <f t="shared" si="34"/>
        <v>11</v>
      </c>
      <c r="G37" s="73">
        <f t="shared" si="35"/>
        <v>10</v>
      </c>
      <c r="H37" s="54">
        <v>146</v>
      </c>
      <c r="I37" s="83">
        <f t="shared" si="36"/>
        <v>6.5868263473053898E-2</v>
      </c>
      <c r="J37" s="30">
        <f t="shared" si="37"/>
        <v>0.93413173652694614</v>
      </c>
      <c r="K37" s="30">
        <f t="shared" si="38"/>
        <v>0.70798959738461786</v>
      </c>
      <c r="L37" s="67"/>
      <c r="M37" s="55">
        <f t="shared" si="20"/>
        <v>0.63211605786054259</v>
      </c>
      <c r="N37" s="55">
        <f t="shared" si="21"/>
        <v>0.77106407055773707</v>
      </c>
      <c r="O37" s="75">
        <f t="shared" si="22"/>
        <v>0.11924996226230088</v>
      </c>
      <c r="P37" s="76">
        <f t="shared" si="23"/>
        <v>21</v>
      </c>
      <c r="Q37" s="76">
        <f t="shared" si="24"/>
        <v>24382</v>
      </c>
      <c r="R37" s="77">
        <f t="shared" si="25"/>
        <v>8.6129111639734232E-4</v>
      </c>
      <c r="S37" s="77">
        <f t="shared" si="29"/>
        <v>2.5014889815366289E-3</v>
      </c>
      <c r="T37" s="78">
        <f t="shared" si="30"/>
        <v>0.14483388223632696</v>
      </c>
      <c r="U37" s="79">
        <f t="shared" si="39"/>
        <v>1.9599639845400538</v>
      </c>
      <c r="V37" s="75">
        <f t="shared" si="26"/>
        <v>0.28386919292431628</v>
      </c>
      <c r="W37" s="80">
        <f t="shared" si="27"/>
        <v>1.3282591736904554</v>
      </c>
      <c r="X37" s="80">
        <f t="shared" si="28"/>
        <v>0.75286511835004677</v>
      </c>
      <c r="AH37" s="67"/>
      <c r="AI37" s="67"/>
      <c r="AJ37" s="67"/>
      <c r="AK37" s="67"/>
      <c r="AL37" s="67"/>
      <c r="AM37" s="67"/>
      <c r="AN37" s="67"/>
      <c r="AO37" s="67"/>
      <c r="AP37" s="67"/>
    </row>
    <row r="38" spans="1:42" x14ac:dyDescent="0.25">
      <c r="A38" s="72">
        <v>43</v>
      </c>
      <c r="B38" s="81">
        <f t="shared" si="31"/>
        <v>70</v>
      </c>
      <c r="C38" s="82">
        <f t="shared" si="32"/>
        <v>30</v>
      </c>
      <c r="D38" s="73">
        <v>36</v>
      </c>
      <c r="E38" s="73">
        <f t="shared" si="33"/>
        <v>146</v>
      </c>
      <c r="F38" s="33">
        <f t="shared" si="34"/>
        <v>4</v>
      </c>
      <c r="G38" s="73">
        <f t="shared" si="35"/>
        <v>25</v>
      </c>
      <c r="H38" s="54">
        <v>117</v>
      </c>
      <c r="I38" s="83">
        <f t="shared" si="36"/>
        <v>2.7397260273972601E-2</v>
      </c>
      <c r="J38" s="30">
        <f t="shared" si="37"/>
        <v>0.9726027397260274</v>
      </c>
      <c r="K38" s="30">
        <f t="shared" si="38"/>
        <v>0.68859262211380645</v>
      </c>
      <c r="L38" s="67"/>
      <c r="M38" s="55">
        <f t="shared" si="20"/>
        <v>0.59190617427618453</v>
      </c>
      <c r="N38" s="55">
        <f t="shared" si="21"/>
        <v>0.76685523647233811</v>
      </c>
      <c r="O38" s="75">
        <f t="shared" si="22"/>
        <v>0.13920767119552205</v>
      </c>
      <c r="P38" s="76">
        <f t="shared" si="23"/>
        <v>29</v>
      </c>
      <c r="Q38" s="76">
        <f t="shared" si="24"/>
        <v>17082</v>
      </c>
      <c r="R38" s="77">
        <f t="shared" si="25"/>
        <v>1.6976934785153963E-3</v>
      </c>
      <c r="S38" s="77">
        <f t="shared" si="29"/>
        <v>4.1991824600520252E-3</v>
      </c>
      <c r="T38" s="78">
        <f t="shared" si="30"/>
        <v>0.17368039123657897</v>
      </c>
      <c r="U38" s="79">
        <f t="shared" si="39"/>
        <v>1.9599639845400538</v>
      </c>
      <c r="V38" s="75">
        <f t="shared" si="26"/>
        <v>0.34040731164452076</v>
      </c>
      <c r="W38" s="80">
        <f t="shared" si="27"/>
        <v>1.4055199586353488</v>
      </c>
      <c r="X38" s="80">
        <f t="shared" si="28"/>
        <v>0.71148046945624499</v>
      </c>
      <c r="AH38" s="67"/>
      <c r="AI38" s="67"/>
      <c r="AJ38" s="67"/>
      <c r="AK38" s="67"/>
      <c r="AL38" s="67"/>
      <c r="AM38" s="67"/>
      <c r="AN38" s="67"/>
      <c r="AO38" s="67"/>
      <c r="AP38" s="67"/>
    </row>
    <row r="39" spans="1:42" x14ac:dyDescent="0.25">
      <c r="A39" s="81">
        <v>66</v>
      </c>
      <c r="B39" s="81">
        <f t="shared" si="31"/>
        <v>73</v>
      </c>
      <c r="C39" s="82">
        <f t="shared" si="32"/>
        <v>36</v>
      </c>
      <c r="D39" s="73">
        <v>42</v>
      </c>
      <c r="E39" s="73">
        <f t="shared" si="33"/>
        <v>117</v>
      </c>
      <c r="F39" s="33">
        <f t="shared" si="34"/>
        <v>3</v>
      </c>
      <c r="G39" s="73">
        <f t="shared" si="35"/>
        <v>23</v>
      </c>
      <c r="H39" s="54">
        <v>91</v>
      </c>
      <c r="I39" s="83">
        <f t="shared" si="36"/>
        <v>2.564102564102564E-2</v>
      </c>
      <c r="J39" s="30">
        <f t="shared" si="37"/>
        <v>0.97435897435897434</v>
      </c>
      <c r="K39" s="30">
        <f t="shared" si="38"/>
        <v>0.67093640103396524</v>
      </c>
      <c r="L39" s="67"/>
      <c r="M39" s="55">
        <f t="shared" si="20"/>
        <v>0.55128912535806429</v>
      </c>
      <c r="N39" s="55">
        <f t="shared" si="21"/>
        <v>0.76532831985964622</v>
      </c>
      <c r="O39" s="75">
        <f t="shared" si="22"/>
        <v>0.15926558778476924</v>
      </c>
      <c r="P39" s="76">
        <f t="shared" si="23"/>
        <v>26</v>
      </c>
      <c r="Q39" s="76">
        <f t="shared" si="24"/>
        <v>10647</v>
      </c>
      <c r="R39" s="77">
        <f t="shared" si="25"/>
        <v>2.442002442002442E-3</v>
      </c>
      <c r="S39" s="77">
        <f t="shared" si="29"/>
        <v>6.6411849020544672E-3</v>
      </c>
      <c r="T39" s="78">
        <f t="shared" si="30"/>
        <v>0.20420285586263401</v>
      </c>
      <c r="U39" s="79">
        <f t="shared" si="39"/>
        <v>1.9599639845400538</v>
      </c>
      <c r="V39" s="75">
        <f t="shared" si="26"/>
        <v>0.40023024303098642</v>
      </c>
      <c r="W39" s="80">
        <f t="shared" si="27"/>
        <v>1.4921682194265866</v>
      </c>
      <c r="X39" s="80">
        <f t="shared" si="28"/>
        <v>0.67016572728259949</v>
      </c>
      <c r="AH39" s="67"/>
      <c r="AI39" s="67"/>
      <c r="AJ39" s="67"/>
      <c r="AK39" s="67"/>
      <c r="AL39" s="67"/>
      <c r="AM39" s="67"/>
      <c r="AN39" s="67"/>
      <c r="AO39" s="67"/>
      <c r="AP39" s="67"/>
    </row>
    <row r="40" spans="1:42" x14ac:dyDescent="0.25">
      <c r="A40" s="72">
        <v>90</v>
      </c>
      <c r="B40" s="81">
        <f t="shared" si="31"/>
        <v>75</v>
      </c>
      <c r="C40" s="82">
        <f t="shared" si="32"/>
        <v>42</v>
      </c>
      <c r="D40" s="73">
        <v>48</v>
      </c>
      <c r="E40" s="73">
        <f t="shared" si="33"/>
        <v>91</v>
      </c>
      <c r="F40" s="33">
        <f t="shared" si="34"/>
        <v>2</v>
      </c>
      <c r="G40" s="73">
        <f t="shared" si="35"/>
        <v>24</v>
      </c>
      <c r="H40" s="54">
        <v>65</v>
      </c>
      <c r="I40" s="83">
        <f t="shared" si="36"/>
        <v>2.197802197802198E-2</v>
      </c>
      <c r="J40" s="30">
        <f t="shared" si="37"/>
        <v>0.97802197802197799</v>
      </c>
      <c r="K40" s="30">
        <f t="shared" si="38"/>
        <v>0.65619054606618576</v>
      </c>
      <c r="L40" s="67"/>
      <c r="M40" s="55">
        <f t="shared" si="20"/>
        <v>0.50316740177744101</v>
      </c>
      <c r="N40" s="55">
        <f t="shared" si="21"/>
        <v>0.7722641787028659</v>
      </c>
      <c r="O40" s="75">
        <f t="shared" si="22"/>
        <v>0.17749711573405014</v>
      </c>
      <c r="P40" s="76">
        <f t="shared" si="23"/>
        <v>26</v>
      </c>
      <c r="Q40" s="76">
        <f t="shared" si="24"/>
        <v>5915</v>
      </c>
      <c r="R40" s="77">
        <f t="shared" si="25"/>
        <v>4.3956043956043956E-3</v>
      </c>
      <c r="S40" s="77">
        <f t="shared" si="29"/>
        <v>1.1036789297658863E-2</v>
      </c>
      <c r="T40" s="78">
        <f t="shared" si="30"/>
        <v>0.24935938928222265</v>
      </c>
      <c r="U40" s="79">
        <f t="shared" si="39"/>
        <v>1.9599639845400538</v>
      </c>
      <c r="V40" s="75">
        <f t="shared" si="26"/>
        <v>0.4887354222000595</v>
      </c>
      <c r="W40" s="80">
        <f t="shared" si="27"/>
        <v>1.6302533337161182</v>
      </c>
      <c r="X40" s="80">
        <f t="shared" si="28"/>
        <v>0.6134015979716031</v>
      </c>
      <c r="AH40" s="67"/>
      <c r="AI40" s="67"/>
      <c r="AJ40" s="67"/>
      <c r="AK40" s="67"/>
      <c r="AL40" s="67"/>
      <c r="AM40" s="67"/>
      <c r="AN40" s="67"/>
      <c r="AO40" s="67"/>
      <c r="AP40" s="67"/>
    </row>
    <row r="41" spans="1:42" x14ac:dyDescent="0.25">
      <c r="A41" s="81">
        <v>99</v>
      </c>
      <c r="B41" s="81">
        <f t="shared" si="31"/>
        <v>76</v>
      </c>
      <c r="C41" s="82">
        <f t="shared" si="32"/>
        <v>48</v>
      </c>
      <c r="D41" s="73">
        <v>54</v>
      </c>
      <c r="E41" s="73">
        <f t="shared" si="33"/>
        <v>65</v>
      </c>
      <c r="F41" s="33">
        <f t="shared" si="34"/>
        <v>1</v>
      </c>
      <c r="G41" s="73">
        <f t="shared" si="35"/>
        <v>9</v>
      </c>
      <c r="H41" s="54">
        <v>55</v>
      </c>
      <c r="I41" s="83">
        <f t="shared" si="36"/>
        <v>1.5384615384615385E-2</v>
      </c>
      <c r="J41" s="30">
        <f t="shared" si="37"/>
        <v>0.98461538461538467</v>
      </c>
      <c r="K41" s="30">
        <f t="shared" si="38"/>
        <v>0.64609530689593675</v>
      </c>
      <c r="L41" s="67"/>
      <c r="M41" s="55">
        <f t="shared" si="20"/>
        <v>0.47690294181675269</v>
      </c>
      <c r="N41" s="55">
        <f t="shared" si="21"/>
        <v>0.77283803365950499</v>
      </c>
      <c r="O41" s="75">
        <f t="shared" si="22"/>
        <v>0.19080144917861899</v>
      </c>
      <c r="P41" s="76">
        <f t="shared" si="23"/>
        <v>10</v>
      </c>
      <c r="Q41" s="76">
        <f t="shared" si="24"/>
        <v>3575</v>
      </c>
      <c r="R41" s="77">
        <f t="shared" si="25"/>
        <v>2.7972027972027972E-3</v>
      </c>
      <c r="S41" s="77">
        <f t="shared" si="29"/>
        <v>1.383399209486166E-2</v>
      </c>
      <c r="T41" s="78">
        <f t="shared" si="30"/>
        <v>0.26926687313109982</v>
      </c>
      <c r="U41" s="79">
        <f t="shared" si="39"/>
        <v>1.9599639845400538</v>
      </c>
      <c r="V41" s="75">
        <f t="shared" si="26"/>
        <v>0.52775337356667151</v>
      </c>
      <c r="W41" s="80">
        <f t="shared" si="27"/>
        <v>1.69511972671283</v>
      </c>
      <c r="X41" s="80">
        <f t="shared" si="28"/>
        <v>0.58992883171691735</v>
      </c>
      <c r="AH41" s="67"/>
      <c r="AI41" s="67"/>
      <c r="AJ41" s="67"/>
      <c r="AK41" s="67"/>
      <c r="AL41" s="67"/>
      <c r="AM41" s="67"/>
      <c r="AN41" s="67"/>
      <c r="AO41" s="67"/>
      <c r="AP41" s="67"/>
    </row>
    <row r="42" spans="1:42" x14ac:dyDescent="0.25">
      <c r="A42" s="72">
        <v>113</v>
      </c>
      <c r="B42" s="81">
        <f t="shared" si="31"/>
        <v>77</v>
      </c>
      <c r="C42" s="82">
        <f t="shared" si="32"/>
        <v>54</v>
      </c>
      <c r="D42" s="73">
        <v>60</v>
      </c>
      <c r="E42" s="73">
        <f t="shared" si="33"/>
        <v>55</v>
      </c>
      <c r="F42" s="33">
        <f t="shared" si="34"/>
        <v>1</v>
      </c>
      <c r="G42" s="73">
        <f t="shared" si="35"/>
        <v>14</v>
      </c>
      <c r="H42" s="54">
        <v>40</v>
      </c>
      <c r="I42" s="83">
        <f t="shared" si="36"/>
        <v>1.8181818181818181E-2</v>
      </c>
      <c r="J42" s="30">
        <f t="shared" si="37"/>
        <v>0.98181818181818181</v>
      </c>
      <c r="K42" s="30">
        <f t="shared" si="38"/>
        <v>0.63434811949782877</v>
      </c>
      <c r="L42" s="67"/>
      <c r="M42" s="55">
        <f t="shared" si="20"/>
        <v>0.42950878311980983</v>
      </c>
      <c r="N42" s="55">
        <f t="shared" si="21"/>
        <v>0.78259753419492228</v>
      </c>
      <c r="O42" s="75">
        <f t="shared" si="22"/>
        <v>0.20716825045006562</v>
      </c>
      <c r="P42" s="76">
        <f t="shared" si="23"/>
        <v>15</v>
      </c>
      <c r="Q42" s="76">
        <f t="shared" si="24"/>
        <v>2200</v>
      </c>
      <c r="R42" s="77">
        <f t="shared" si="25"/>
        <v>6.8181818181818179E-3</v>
      </c>
      <c r="S42" s="77">
        <f t="shared" si="29"/>
        <v>2.0652173913043477E-2</v>
      </c>
      <c r="T42" s="78">
        <f t="shared" si="30"/>
        <v>0.31573395342172322</v>
      </c>
      <c r="U42" s="79">
        <f t="shared" si="39"/>
        <v>1.9599639845400538</v>
      </c>
      <c r="V42" s="75">
        <f t="shared" si="26"/>
        <v>0.6188271774030244</v>
      </c>
      <c r="W42" s="80">
        <f t="shared" si="27"/>
        <v>1.8567491270227445</v>
      </c>
      <c r="X42" s="80">
        <f t="shared" si="28"/>
        <v>0.53857572110642515</v>
      </c>
      <c r="AH42" s="67"/>
      <c r="AI42" s="67"/>
      <c r="AJ42" s="67"/>
      <c r="AK42" s="67"/>
      <c r="AL42" s="67"/>
      <c r="AM42" s="67"/>
      <c r="AN42" s="67"/>
      <c r="AO42" s="67"/>
      <c r="AP42" s="67"/>
    </row>
    <row r="43" spans="1:42" ht="10" customHeight="1" x14ac:dyDescent="0.25">
      <c r="D43" s="84"/>
      <c r="E43" s="84"/>
      <c r="F43" s="85"/>
      <c r="G43" s="85"/>
      <c r="H43" s="84"/>
      <c r="I43" s="86"/>
      <c r="J43" s="87"/>
      <c r="K43" s="87"/>
      <c r="L43" s="87"/>
      <c r="M43" s="100"/>
      <c r="N43" s="100"/>
      <c r="O43" s="100"/>
      <c r="P43" s="100"/>
      <c r="Q43" s="87"/>
    </row>
    <row r="44" spans="1:42" ht="15" x14ac:dyDescent="0.25">
      <c r="D44" s="93"/>
      <c r="E44" s="60" t="s">
        <v>0</v>
      </c>
      <c r="F44" s="61">
        <f>SUM(F33:F42)</f>
        <v>77</v>
      </c>
      <c r="G44" s="61">
        <f>SUM(G33:G42)</f>
        <v>113</v>
      </c>
      <c r="H44" s="61">
        <f>H32-F44-G44</f>
        <v>40</v>
      </c>
      <c r="I44" s="86"/>
      <c r="J44" s="94" t="s">
        <v>55</v>
      </c>
      <c r="K44" s="41">
        <f>1-K42</f>
        <v>0.36565188050217123</v>
      </c>
      <c r="L44" s="42" t="s">
        <v>32</v>
      </c>
      <c r="M44" s="100"/>
      <c r="N44" s="100"/>
      <c r="O44" s="100"/>
      <c r="P44" s="101"/>
      <c r="Q44" s="87"/>
      <c r="AA44" s="64"/>
      <c r="AB44" s="64"/>
    </row>
    <row r="45" spans="1:42" ht="15" customHeight="1" x14ac:dyDescent="0.25">
      <c r="D45" s="93"/>
      <c r="F45" s="12">
        <f>F44/E32</f>
        <v>0.33478260869565218</v>
      </c>
      <c r="G45" s="13">
        <f>G44/E32</f>
        <v>0.49130434782608695</v>
      </c>
      <c r="H45" s="14">
        <f>H44/E32</f>
        <v>0.17391304347826086</v>
      </c>
      <c r="I45" s="86"/>
      <c r="J45" s="86"/>
      <c r="K45" s="86"/>
      <c r="L45" s="95"/>
      <c r="M45" s="95"/>
      <c r="N45" s="95"/>
      <c r="O45" s="95"/>
      <c r="P45" s="95"/>
      <c r="Q45" s="95"/>
      <c r="R45" s="90"/>
      <c r="S45" s="90"/>
      <c r="T45" s="90"/>
      <c r="U45" s="90"/>
      <c r="Z45" s="91"/>
      <c r="AA45" s="91"/>
      <c r="AE45" s="96"/>
      <c r="AF45" s="67"/>
      <c r="AG45" s="67"/>
      <c r="AH45" s="67"/>
      <c r="AI45" s="67"/>
      <c r="AJ45" s="67"/>
      <c r="AK45" s="67"/>
      <c r="AL45" s="67"/>
      <c r="AM45" s="67"/>
      <c r="AN45" s="67"/>
      <c r="AO45" s="67"/>
      <c r="AP45" s="67"/>
    </row>
    <row r="46" spans="1:42" ht="15" customHeight="1" x14ac:dyDescent="0.25">
      <c r="D46" s="93"/>
      <c r="F46" s="155" t="s">
        <v>81</v>
      </c>
      <c r="G46" s="156" t="s">
        <v>82</v>
      </c>
      <c r="H46" s="154" t="s">
        <v>83</v>
      </c>
      <c r="I46" s="86"/>
      <c r="J46" s="86"/>
      <c r="K46" s="86"/>
      <c r="L46" s="95"/>
      <c r="M46" s="95"/>
      <c r="N46" s="95"/>
      <c r="O46" s="95"/>
      <c r="P46" s="95"/>
      <c r="Q46" s="95"/>
      <c r="R46" s="90"/>
      <c r="S46" s="90"/>
      <c r="T46" s="90"/>
      <c r="U46" s="90"/>
      <c r="Z46" s="91"/>
      <c r="AA46" s="91"/>
      <c r="AE46" s="96"/>
      <c r="AF46" s="67"/>
      <c r="AG46" s="67"/>
      <c r="AH46" s="67"/>
      <c r="AI46" s="67"/>
      <c r="AJ46" s="67"/>
      <c r="AK46" s="67"/>
      <c r="AL46" s="67"/>
      <c r="AM46" s="67"/>
      <c r="AN46" s="67"/>
      <c r="AO46" s="67"/>
      <c r="AP46" s="67"/>
    </row>
    <row r="47" spans="1:42" ht="17.5" customHeight="1" x14ac:dyDescent="0.25">
      <c r="D47" s="93"/>
      <c r="E47" s="93"/>
      <c r="F47" s="93"/>
      <c r="G47" s="93"/>
      <c r="I47" s="86"/>
      <c r="J47" s="86"/>
      <c r="K47" s="86"/>
      <c r="L47" s="86"/>
      <c r="M47" s="86"/>
      <c r="N47" s="86"/>
    </row>
    <row r="48" spans="1:42" ht="15.5" customHeight="1" x14ac:dyDescent="0.25">
      <c r="B48" s="255" t="s">
        <v>6</v>
      </c>
      <c r="C48" s="256"/>
      <c r="D48" s="256"/>
      <c r="E48" s="256"/>
      <c r="F48" s="256"/>
      <c r="G48" s="256"/>
      <c r="H48" s="256"/>
      <c r="I48" s="256"/>
      <c r="J48" s="256"/>
      <c r="K48" s="257"/>
      <c r="L48" s="86"/>
      <c r="P48" s="26"/>
      <c r="Q48" s="258" t="s">
        <v>57</v>
      </c>
    </row>
    <row r="49" spans="1:24" ht="36" customHeight="1" x14ac:dyDescent="0.25">
      <c r="B49" s="265" t="s">
        <v>75</v>
      </c>
      <c r="C49" s="260" t="s">
        <v>76</v>
      </c>
      <c r="D49" s="261"/>
      <c r="E49" s="262"/>
      <c r="F49" s="260" t="s">
        <v>78</v>
      </c>
      <c r="G49" s="261"/>
      <c r="H49" s="262"/>
      <c r="I49" s="260" t="s">
        <v>77</v>
      </c>
      <c r="J49" s="261"/>
      <c r="K49" s="262"/>
      <c r="M49" s="9" t="s">
        <v>9</v>
      </c>
      <c r="N49" s="263" t="s">
        <v>56</v>
      </c>
      <c r="O49" s="264"/>
      <c r="P49" s="25" t="s">
        <v>9</v>
      </c>
      <c r="Q49" s="259"/>
      <c r="R49" s="35"/>
      <c r="S49" s="64"/>
      <c r="T49" s="64"/>
    </row>
    <row r="50" spans="1:24" ht="44.5" customHeight="1" x14ac:dyDescent="0.25">
      <c r="B50" s="266"/>
      <c r="C50" s="260" t="s">
        <v>79</v>
      </c>
      <c r="D50" s="262"/>
      <c r="E50" s="103"/>
      <c r="F50" s="260" t="s">
        <v>79</v>
      </c>
      <c r="G50" s="262"/>
      <c r="H50" s="104"/>
      <c r="I50" s="260" t="s">
        <v>79</v>
      </c>
      <c r="J50" s="262"/>
      <c r="K50" s="103"/>
      <c r="N50" s="48" t="s">
        <v>95</v>
      </c>
      <c r="O50" s="48" t="s">
        <v>98</v>
      </c>
      <c r="P50" s="21"/>
      <c r="Q50" s="199" t="s">
        <v>89</v>
      </c>
      <c r="R50" s="200" t="s">
        <v>16</v>
      </c>
      <c r="S50" s="201" t="s">
        <v>10</v>
      </c>
      <c r="T50" s="24"/>
      <c r="U50" s="31" t="s">
        <v>19</v>
      </c>
      <c r="V50" s="189" t="s">
        <v>89</v>
      </c>
      <c r="W50" s="202" t="s">
        <v>90</v>
      </c>
      <c r="X50" s="203" t="s">
        <v>91</v>
      </c>
    </row>
    <row r="51" spans="1:24" ht="13" customHeight="1" x14ac:dyDescent="0.25">
      <c r="B51" s="267"/>
      <c r="C51" s="105" t="s">
        <v>1</v>
      </c>
      <c r="D51" s="105" t="s">
        <v>2</v>
      </c>
      <c r="E51" s="105" t="s">
        <v>3</v>
      </c>
      <c r="F51" s="105" t="s">
        <v>1</v>
      </c>
      <c r="G51" s="105" t="s">
        <v>2</v>
      </c>
      <c r="H51" s="105" t="s">
        <v>3</v>
      </c>
      <c r="I51" s="106" t="s">
        <v>1</v>
      </c>
      <c r="J51" s="106" t="s">
        <v>2</v>
      </c>
      <c r="K51" s="105" t="s">
        <v>3</v>
      </c>
      <c r="M51" s="63">
        <f t="shared" ref="M51:M61" si="40">D15</f>
        <v>0</v>
      </c>
      <c r="N51" s="107">
        <f t="shared" ref="N51:N61" si="41">K32</f>
        <v>1</v>
      </c>
      <c r="O51" s="30">
        <f t="shared" ref="O51:O61" si="42">K15</f>
        <v>1</v>
      </c>
      <c r="P51" s="102">
        <f t="shared" ref="P51:P61" si="43">D32</f>
        <v>0</v>
      </c>
      <c r="Q51" s="36">
        <f t="shared" ref="Q51:Q61" si="44">(IF(N51=O51,1,LOG(O51,N51)))</f>
        <v>1</v>
      </c>
      <c r="R51" s="108">
        <f t="shared" ref="R51:R61" si="45">O51-N51</f>
        <v>0</v>
      </c>
      <c r="S51" s="23" t="e">
        <f t="shared" ref="S51:S61" si="46">1/(O51-N51)</f>
        <v>#DIV/0!</v>
      </c>
      <c r="T51" s="24"/>
      <c r="U51" s="109"/>
      <c r="V51" s="67"/>
      <c r="W51" s="72"/>
      <c r="X51" s="72"/>
    </row>
    <row r="52" spans="1:24" x14ac:dyDescent="0.3">
      <c r="A52" s="194" t="s">
        <v>84</v>
      </c>
      <c r="B52" s="73">
        <f t="shared" ref="B52:B61" si="47">D16</f>
        <v>6</v>
      </c>
      <c r="C52" s="110">
        <f t="shared" ref="C52:C61" si="48">E16</f>
        <v>231</v>
      </c>
      <c r="D52" s="110">
        <f t="shared" ref="D52:D61" si="49">E33</f>
        <v>230</v>
      </c>
      <c r="E52" s="110">
        <f>C52+D52</f>
        <v>461</v>
      </c>
      <c r="F52" s="110">
        <f t="shared" ref="F52:F61" si="50">F16</f>
        <v>7</v>
      </c>
      <c r="G52" s="110">
        <f t="shared" ref="G52:G61" si="51">F33</f>
        <v>26</v>
      </c>
      <c r="H52" s="110">
        <f t="shared" ref="H52:H61" si="52">F52+G52</f>
        <v>33</v>
      </c>
      <c r="I52" s="111">
        <f t="shared" ref="I52:I61" si="53">H52*C52/E52</f>
        <v>16.535791757049893</v>
      </c>
      <c r="J52" s="111">
        <f t="shared" ref="J52:J61" si="54">H52*D52/E52</f>
        <v>16.464208242950107</v>
      </c>
      <c r="K52" s="112">
        <f t="shared" ref="K52:K61" si="55">I52+J52</f>
        <v>33</v>
      </c>
      <c r="M52" s="63">
        <f t="shared" si="40"/>
        <v>6</v>
      </c>
      <c r="N52" s="107">
        <f t="shared" si="41"/>
        <v>0.88695652173913042</v>
      </c>
      <c r="O52" s="30">
        <f t="shared" si="42"/>
        <v>0.96969696969696972</v>
      </c>
      <c r="P52" s="102">
        <f t="shared" si="43"/>
        <v>6</v>
      </c>
      <c r="Q52" s="22">
        <f t="shared" si="44"/>
        <v>0.25651745882755472</v>
      </c>
      <c r="R52" s="108">
        <f t="shared" si="45"/>
        <v>8.2740447957839303E-2</v>
      </c>
      <c r="S52" s="23">
        <f t="shared" si="46"/>
        <v>12.08598726114649</v>
      </c>
      <c r="T52" s="195" t="s">
        <v>84</v>
      </c>
      <c r="U52" s="113">
        <f>SQRT((1/(SUM(I52:I52)))+(1/(SUM(J52:J52))))</f>
        <v>0.34815613102230841</v>
      </c>
      <c r="V52" s="114">
        <f t="shared" ref="V52:V61" si="56">Q52</f>
        <v>0.25651745882755472</v>
      </c>
      <c r="W52" s="43">
        <f t="shared" ref="W52:W61" si="57">EXP(LN(Q52)-(1.96*U52))</f>
        <v>0.12964639566478753</v>
      </c>
      <c r="X52" s="43">
        <f t="shared" ref="X52:X61" si="58">EXP(LN(Q52)+(1.96*U52))</f>
        <v>0.50754366402503948</v>
      </c>
    </row>
    <row r="53" spans="1:24" x14ac:dyDescent="0.3">
      <c r="A53" s="194" t="s">
        <v>84</v>
      </c>
      <c r="B53" s="73">
        <f t="shared" si="47"/>
        <v>12</v>
      </c>
      <c r="C53" s="110">
        <f t="shared" si="48"/>
        <v>217</v>
      </c>
      <c r="D53" s="110">
        <f t="shared" si="49"/>
        <v>201</v>
      </c>
      <c r="E53" s="110">
        <f t="shared" ref="E53:E61" si="59">C53+D53</f>
        <v>418</v>
      </c>
      <c r="F53" s="110">
        <f t="shared" si="50"/>
        <v>6</v>
      </c>
      <c r="G53" s="110">
        <f t="shared" si="51"/>
        <v>12</v>
      </c>
      <c r="H53" s="110">
        <f t="shared" si="52"/>
        <v>18</v>
      </c>
      <c r="I53" s="111">
        <f t="shared" si="53"/>
        <v>9.3444976076555015</v>
      </c>
      <c r="J53" s="111">
        <f t="shared" si="54"/>
        <v>8.6555023923444985</v>
      </c>
      <c r="K53" s="112">
        <f t="shared" si="55"/>
        <v>18</v>
      </c>
      <c r="M53" s="63">
        <f t="shared" si="40"/>
        <v>12</v>
      </c>
      <c r="N53" s="107">
        <f t="shared" si="41"/>
        <v>0.83400389357560034</v>
      </c>
      <c r="O53" s="30">
        <f t="shared" si="42"/>
        <v>0.94288507191733006</v>
      </c>
      <c r="P53" s="102">
        <f t="shared" si="43"/>
        <v>12</v>
      </c>
      <c r="Q53" s="22">
        <f t="shared" si="44"/>
        <v>0.32399616187210956</v>
      </c>
      <c r="R53" s="108">
        <f t="shared" si="45"/>
        <v>0.10888117834172972</v>
      </c>
      <c r="S53" s="23">
        <f t="shared" si="46"/>
        <v>9.184323821895493</v>
      </c>
      <c r="T53" s="195" t="s">
        <v>84</v>
      </c>
      <c r="U53" s="113">
        <f>SQRT((1/(SUM(I52:I53)))+(1/(SUM(J52:J53))))</f>
        <v>0.28008716517818671</v>
      </c>
      <c r="V53" s="114">
        <f t="shared" si="56"/>
        <v>0.32399616187210956</v>
      </c>
      <c r="W53" s="43">
        <f t="shared" si="57"/>
        <v>0.18712200287270311</v>
      </c>
      <c r="X53" s="43">
        <f t="shared" si="58"/>
        <v>0.5609896821127468</v>
      </c>
    </row>
    <row r="54" spans="1:24" x14ac:dyDescent="0.3">
      <c r="A54" s="194" t="s">
        <v>84</v>
      </c>
      <c r="B54" s="73">
        <f t="shared" si="47"/>
        <v>18</v>
      </c>
      <c r="C54" s="110">
        <f t="shared" si="48"/>
        <v>210</v>
      </c>
      <c r="D54" s="110">
        <f t="shared" si="49"/>
        <v>188</v>
      </c>
      <c r="E54" s="110">
        <f t="shared" si="59"/>
        <v>398</v>
      </c>
      <c r="F54" s="110">
        <f t="shared" si="50"/>
        <v>15</v>
      </c>
      <c r="G54" s="110">
        <f t="shared" si="51"/>
        <v>8</v>
      </c>
      <c r="H54" s="110">
        <f t="shared" si="52"/>
        <v>23</v>
      </c>
      <c r="I54" s="111">
        <f t="shared" si="53"/>
        <v>12.135678391959798</v>
      </c>
      <c r="J54" s="111">
        <f t="shared" si="54"/>
        <v>10.864321608040202</v>
      </c>
      <c r="K54" s="112">
        <f t="shared" si="55"/>
        <v>23</v>
      </c>
      <c r="M54" s="63">
        <f t="shared" si="40"/>
        <v>18</v>
      </c>
      <c r="N54" s="107">
        <f t="shared" si="41"/>
        <v>0.79851436618940463</v>
      </c>
      <c r="O54" s="30">
        <f t="shared" si="42"/>
        <v>0.87553613820894938</v>
      </c>
      <c r="P54" s="102">
        <f t="shared" si="43"/>
        <v>18</v>
      </c>
      <c r="Q54" s="22">
        <f t="shared" si="44"/>
        <v>0.59074435709883288</v>
      </c>
      <c r="R54" s="108">
        <f t="shared" si="45"/>
        <v>7.7021772019544743E-2</v>
      </c>
      <c r="S54" s="23">
        <f t="shared" si="46"/>
        <v>12.983341901641056</v>
      </c>
      <c r="T54" s="195" t="s">
        <v>84</v>
      </c>
      <c r="U54" s="113">
        <f>SQRT((1/(SUM(I52:I54)))+(1/(SUM(J52:J54))))</f>
        <v>0.2325829747855484</v>
      </c>
      <c r="V54" s="114">
        <f t="shared" si="56"/>
        <v>0.59074435709883288</v>
      </c>
      <c r="W54" s="43">
        <f t="shared" si="57"/>
        <v>0.37447338537594149</v>
      </c>
      <c r="X54" s="43">
        <f t="shared" si="58"/>
        <v>0.93191908710352367</v>
      </c>
    </row>
    <row r="55" spans="1:24" x14ac:dyDescent="0.3">
      <c r="A55" s="197" t="s">
        <v>84</v>
      </c>
      <c r="B55" s="73">
        <f t="shared" si="47"/>
        <v>24</v>
      </c>
      <c r="C55" s="110">
        <f t="shared" si="48"/>
        <v>194</v>
      </c>
      <c r="D55" s="110">
        <f t="shared" si="49"/>
        <v>177</v>
      </c>
      <c r="E55" s="110">
        <f t="shared" si="59"/>
        <v>371</v>
      </c>
      <c r="F55" s="110">
        <f t="shared" si="50"/>
        <v>13</v>
      </c>
      <c r="G55" s="110">
        <f t="shared" si="51"/>
        <v>9</v>
      </c>
      <c r="H55" s="110">
        <f t="shared" si="52"/>
        <v>22</v>
      </c>
      <c r="I55" s="111">
        <f t="shared" si="53"/>
        <v>11.504043126684635</v>
      </c>
      <c r="J55" s="111">
        <f t="shared" si="54"/>
        <v>10.495956873315365</v>
      </c>
      <c r="K55" s="112">
        <f t="shared" si="55"/>
        <v>22</v>
      </c>
      <c r="M55" s="63">
        <f t="shared" si="40"/>
        <v>24</v>
      </c>
      <c r="N55" s="107">
        <f t="shared" si="41"/>
        <v>0.75791194078994339</v>
      </c>
      <c r="O55" s="30">
        <f t="shared" si="42"/>
        <v>0.816866190803195</v>
      </c>
      <c r="P55" s="102">
        <f t="shared" si="43"/>
        <v>24</v>
      </c>
      <c r="Q55" s="22">
        <f t="shared" si="44"/>
        <v>0.72975715136433827</v>
      </c>
      <c r="R55" s="108">
        <f t="shared" si="45"/>
        <v>5.8954250013251608E-2</v>
      </c>
      <c r="S55" s="23">
        <f t="shared" si="46"/>
        <v>16.962305512753062</v>
      </c>
      <c r="T55" s="198" t="s">
        <v>84</v>
      </c>
      <c r="U55" s="113">
        <f>SQRT((1/(SUM(I52:I55)))+(1/(SUM(J52:J55))))</f>
        <v>0.20422656931490824</v>
      </c>
      <c r="V55" s="114">
        <f t="shared" si="56"/>
        <v>0.72975715136433827</v>
      </c>
      <c r="W55" s="43">
        <f t="shared" si="57"/>
        <v>0.48903190540556002</v>
      </c>
      <c r="X55" s="43">
        <f t="shared" si="58"/>
        <v>1.0889790504072476</v>
      </c>
    </row>
    <row r="56" spans="1:24" x14ac:dyDescent="0.3">
      <c r="A56" s="197" t="s">
        <v>84</v>
      </c>
      <c r="B56" s="73">
        <f t="shared" si="47"/>
        <v>30</v>
      </c>
      <c r="C56" s="110">
        <f t="shared" si="48"/>
        <v>176</v>
      </c>
      <c r="D56" s="110">
        <f t="shared" si="49"/>
        <v>167</v>
      </c>
      <c r="E56" s="110">
        <f t="shared" si="59"/>
        <v>343</v>
      </c>
      <c r="F56" s="110">
        <f t="shared" si="50"/>
        <v>10</v>
      </c>
      <c r="G56" s="110">
        <f t="shared" si="51"/>
        <v>11</v>
      </c>
      <c r="H56" s="110">
        <f t="shared" si="52"/>
        <v>21</v>
      </c>
      <c r="I56" s="111">
        <f t="shared" si="53"/>
        <v>10.775510204081632</v>
      </c>
      <c r="J56" s="111">
        <f t="shared" si="54"/>
        <v>10.224489795918368</v>
      </c>
      <c r="K56" s="112">
        <f t="shared" si="55"/>
        <v>21</v>
      </c>
      <c r="M56" s="63">
        <f t="shared" si="40"/>
        <v>30</v>
      </c>
      <c r="N56" s="107">
        <f t="shared" si="41"/>
        <v>0.70798959738461786</v>
      </c>
      <c r="O56" s="30">
        <f t="shared" si="42"/>
        <v>0.7704533390530135</v>
      </c>
      <c r="P56" s="102">
        <f t="shared" si="43"/>
        <v>30</v>
      </c>
      <c r="Q56" s="22">
        <f t="shared" si="44"/>
        <v>0.7551596961267657</v>
      </c>
      <c r="R56" s="108">
        <f t="shared" si="45"/>
        <v>6.2463741668395634E-2</v>
      </c>
      <c r="S56" s="23">
        <f t="shared" si="46"/>
        <v>16.009287520890915</v>
      </c>
      <c r="T56" s="198" t="s">
        <v>84</v>
      </c>
      <c r="U56" s="113">
        <f>SQRT((1/(SUM(I52:I56)))+(1/(SUM(J52:J56))))</f>
        <v>0.18498721860719633</v>
      </c>
      <c r="V56" s="114">
        <f t="shared" si="56"/>
        <v>0.7551596961267657</v>
      </c>
      <c r="W56" s="43">
        <f t="shared" si="57"/>
        <v>0.52550215778300846</v>
      </c>
      <c r="X56" s="43">
        <f t="shared" si="58"/>
        <v>1.0851833017396375</v>
      </c>
    </row>
    <row r="57" spans="1:24" x14ac:dyDescent="0.3">
      <c r="A57" s="197" t="s">
        <v>84</v>
      </c>
      <c r="B57" s="73">
        <f t="shared" si="47"/>
        <v>36</v>
      </c>
      <c r="C57" s="110">
        <f t="shared" si="48"/>
        <v>150</v>
      </c>
      <c r="D57" s="110">
        <f t="shared" si="49"/>
        <v>146</v>
      </c>
      <c r="E57" s="110">
        <f t="shared" si="59"/>
        <v>296</v>
      </c>
      <c r="F57" s="110">
        <f t="shared" si="50"/>
        <v>2</v>
      </c>
      <c r="G57" s="110">
        <f t="shared" si="51"/>
        <v>4</v>
      </c>
      <c r="H57" s="110">
        <f t="shared" si="52"/>
        <v>6</v>
      </c>
      <c r="I57" s="111">
        <f t="shared" si="53"/>
        <v>3.0405405405405403</v>
      </c>
      <c r="J57" s="111">
        <f t="shared" si="54"/>
        <v>2.9594594594594597</v>
      </c>
      <c r="K57" s="112">
        <f t="shared" si="55"/>
        <v>6</v>
      </c>
      <c r="M57" s="63">
        <f t="shared" si="40"/>
        <v>36</v>
      </c>
      <c r="N57" s="107">
        <f t="shared" si="41"/>
        <v>0.68859262211380645</v>
      </c>
      <c r="O57" s="30">
        <f t="shared" si="42"/>
        <v>0.76018062786564</v>
      </c>
      <c r="P57" s="102">
        <f t="shared" si="43"/>
        <v>36</v>
      </c>
      <c r="Q57" s="22">
        <f t="shared" si="44"/>
        <v>0.73491076379380593</v>
      </c>
      <c r="R57" s="108">
        <f t="shared" si="45"/>
        <v>7.158800575183355E-2</v>
      </c>
      <c r="S57" s="23">
        <f t="shared" si="46"/>
        <v>13.968820467867097</v>
      </c>
      <c r="T57" s="198" t="s">
        <v>84</v>
      </c>
      <c r="U57" s="113">
        <f>SQRT((1/(SUM(I52:I57)))+(1/(SUM(J52:J57))))</f>
        <v>0.18041434657916697</v>
      </c>
      <c r="V57" s="114">
        <f t="shared" si="56"/>
        <v>0.73491076379380593</v>
      </c>
      <c r="W57" s="43">
        <f t="shared" si="57"/>
        <v>0.51601558202193898</v>
      </c>
      <c r="X57" s="43">
        <f t="shared" si="58"/>
        <v>1.0466618636276617</v>
      </c>
    </row>
    <row r="58" spans="1:24" x14ac:dyDescent="0.3">
      <c r="A58" s="217" t="s">
        <v>103</v>
      </c>
      <c r="B58" s="73">
        <f t="shared" si="47"/>
        <v>42</v>
      </c>
      <c r="C58" s="110">
        <f t="shared" si="48"/>
        <v>126</v>
      </c>
      <c r="D58" s="110">
        <f t="shared" si="49"/>
        <v>117</v>
      </c>
      <c r="E58" s="110">
        <f t="shared" si="59"/>
        <v>243</v>
      </c>
      <c r="F58" s="110">
        <f t="shared" si="50"/>
        <v>1</v>
      </c>
      <c r="G58" s="110">
        <f t="shared" si="51"/>
        <v>3</v>
      </c>
      <c r="H58" s="110">
        <f t="shared" si="52"/>
        <v>4</v>
      </c>
      <c r="I58" s="111">
        <f t="shared" si="53"/>
        <v>2.074074074074074</v>
      </c>
      <c r="J58" s="111">
        <f t="shared" si="54"/>
        <v>1.9259259259259258</v>
      </c>
      <c r="K58" s="112">
        <f t="shared" si="55"/>
        <v>4</v>
      </c>
      <c r="M58" s="63">
        <f t="shared" si="40"/>
        <v>42</v>
      </c>
      <c r="N58" s="107">
        <f t="shared" si="41"/>
        <v>0.67093640103396524</v>
      </c>
      <c r="O58" s="30">
        <f t="shared" si="42"/>
        <v>0.75414744827940483</v>
      </c>
      <c r="P58" s="102">
        <f t="shared" si="43"/>
        <v>42</v>
      </c>
      <c r="Q58" s="22">
        <f t="shared" si="44"/>
        <v>0.70704299538163562</v>
      </c>
      <c r="R58" s="108">
        <f t="shared" si="45"/>
        <v>8.3211047245439596E-2</v>
      </c>
      <c r="S58" s="23">
        <f t="shared" si="46"/>
        <v>12.017635074948601</v>
      </c>
      <c r="T58" s="216" t="s">
        <v>103</v>
      </c>
      <c r="U58" s="113">
        <f>SQRT((1/(SUM(I52:I58)))+(1/(SUM(J52:J58))))</f>
        <v>0.17755164968264323</v>
      </c>
      <c r="V58" s="114">
        <f t="shared" si="56"/>
        <v>0.70704299538163562</v>
      </c>
      <c r="W58" s="43">
        <f t="shared" si="57"/>
        <v>0.49924164872018878</v>
      </c>
      <c r="X58" s="43">
        <f t="shared" si="58"/>
        <v>1.001338327040141</v>
      </c>
    </row>
    <row r="59" spans="1:24" x14ac:dyDescent="0.3">
      <c r="A59" s="217" t="s">
        <v>103</v>
      </c>
      <c r="B59" s="73">
        <f t="shared" si="47"/>
        <v>48</v>
      </c>
      <c r="C59" s="110">
        <f t="shared" si="48"/>
        <v>104</v>
      </c>
      <c r="D59" s="110">
        <f t="shared" si="49"/>
        <v>91</v>
      </c>
      <c r="E59" s="110">
        <f t="shared" si="59"/>
        <v>195</v>
      </c>
      <c r="F59" s="110">
        <f t="shared" si="50"/>
        <v>2</v>
      </c>
      <c r="G59" s="110">
        <f t="shared" si="51"/>
        <v>2</v>
      </c>
      <c r="H59" s="110">
        <f t="shared" si="52"/>
        <v>4</v>
      </c>
      <c r="I59" s="111">
        <f t="shared" si="53"/>
        <v>2.1333333333333333</v>
      </c>
      <c r="J59" s="111">
        <f t="shared" si="54"/>
        <v>1.8666666666666667</v>
      </c>
      <c r="K59" s="112">
        <f t="shared" si="55"/>
        <v>4</v>
      </c>
      <c r="M59" s="63">
        <f t="shared" si="40"/>
        <v>48</v>
      </c>
      <c r="N59" s="107">
        <f t="shared" si="41"/>
        <v>0.65619054606618576</v>
      </c>
      <c r="O59" s="30">
        <f t="shared" si="42"/>
        <v>0.73964461273557014</v>
      </c>
      <c r="P59" s="102">
        <f t="shared" si="43"/>
        <v>48</v>
      </c>
      <c r="Q59" s="22">
        <f t="shared" si="44"/>
        <v>0.71583800345339199</v>
      </c>
      <c r="R59" s="108">
        <f t="shared" si="45"/>
        <v>8.3454066669384375E-2</v>
      </c>
      <c r="S59" s="23">
        <f t="shared" si="46"/>
        <v>11.982639551427109</v>
      </c>
      <c r="T59" s="216" t="s">
        <v>103</v>
      </c>
      <c r="U59" s="113">
        <f>SQRT((1/(SUM(I52:I59)))+(1/(SUM(J52:J59))))</f>
        <v>0.17482591240703754</v>
      </c>
      <c r="V59" s="114">
        <f t="shared" si="56"/>
        <v>0.71583800345339199</v>
      </c>
      <c r="W59" s="43">
        <f t="shared" si="57"/>
        <v>0.50815936086987967</v>
      </c>
      <c r="X59" s="43">
        <f t="shared" si="58"/>
        <v>1.0083924190847502</v>
      </c>
    </row>
    <row r="60" spans="1:24" x14ac:dyDescent="0.3">
      <c r="A60" s="194" t="s">
        <v>84</v>
      </c>
      <c r="B60" s="73">
        <f t="shared" si="47"/>
        <v>54</v>
      </c>
      <c r="C60" s="110">
        <f t="shared" si="48"/>
        <v>80</v>
      </c>
      <c r="D60" s="110">
        <f t="shared" si="49"/>
        <v>65</v>
      </c>
      <c r="E60" s="110">
        <f t="shared" si="59"/>
        <v>145</v>
      </c>
      <c r="F60" s="110">
        <f t="shared" si="50"/>
        <v>0</v>
      </c>
      <c r="G60" s="110">
        <f t="shared" si="51"/>
        <v>1</v>
      </c>
      <c r="H60" s="110">
        <f t="shared" si="52"/>
        <v>1</v>
      </c>
      <c r="I60" s="111">
        <f t="shared" si="53"/>
        <v>0.55172413793103448</v>
      </c>
      <c r="J60" s="111">
        <f t="shared" si="54"/>
        <v>0.44827586206896552</v>
      </c>
      <c r="K60" s="112">
        <f t="shared" si="55"/>
        <v>1</v>
      </c>
      <c r="M60" s="63">
        <f t="shared" si="40"/>
        <v>54</v>
      </c>
      <c r="N60" s="107">
        <f t="shared" si="41"/>
        <v>0.64609530689593675</v>
      </c>
      <c r="O60" s="30">
        <f t="shared" si="42"/>
        <v>0.73964461273557014</v>
      </c>
      <c r="P60" s="102">
        <f t="shared" si="43"/>
        <v>54</v>
      </c>
      <c r="Q60" s="22">
        <f t="shared" si="44"/>
        <v>0.69042986182715671</v>
      </c>
      <c r="R60" s="108">
        <f t="shared" si="45"/>
        <v>9.354930583963339E-2</v>
      </c>
      <c r="S60" s="23">
        <f t="shared" si="46"/>
        <v>10.689550189867223</v>
      </c>
      <c r="T60" s="195" t="s">
        <v>84</v>
      </c>
      <c r="U60" s="113">
        <f>SQRT((1/(SUM(I52:I60)))+(1/(SUM(J52:J60))))</f>
        <v>0.1741654371947291</v>
      </c>
      <c r="V60" s="218">
        <f t="shared" si="56"/>
        <v>0.69042986182715671</v>
      </c>
      <c r="W60" s="219">
        <f t="shared" si="57"/>
        <v>0.49075750937252055</v>
      </c>
      <c r="X60" s="219">
        <f t="shared" si="58"/>
        <v>0.97134202737348607</v>
      </c>
    </row>
    <row r="61" spans="1:24" x14ac:dyDescent="0.3">
      <c r="A61" s="194" t="s">
        <v>84</v>
      </c>
      <c r="B61" s="73">
        <f t="shared" si="47"/>
        <v>60</v>
      </c>
      <c r="C61" s="110">
        <f t="shared" si="48"/>
        <v>62</v>
      </c>
      <c r="D61" s="110">
        <f t="shared" si="49"/>
        <v>55</v>
      </c>
      <c r="E61" s="110">
        <f t="shared" si="59"/>
        <v>117</v>
      </c>
      <c r="F61" s="110">
        <f t="shared" si="50"/>
        <v>0</v>
      </c>
      <c r="G61" s="110">
        <f t="shared" si="51"/>
        <v>1</v>
      </c>
      <c r="H61" s="110">
        <f t="shared" si="52"/>
        <v>1</v>
      </c>
      <c r="I61" s="111">
        <f t="shared" si="53"/>
        <v>0.52991452991452992</v>
      </c>
      <c r="J61" s="111">
        <f t="shared" si="54"/>
        <v>0.47008547008547008</v>
      </c>
      <c r="K61" s="112">
        <f t="shared" si="55"/>
        <v>1</v>
      </c>
      <c r="M61" s="63">
        <f t="shared" si="40"/>
        <v>60</v>
      </c>
      <c r="N61" s="107">
        <f t="shared" si="41"/>
        <v>0.63434811949782877</v>
      </c>
      <c r="O61" s="30">
        <f t="shared" si="42"/>
        <v>0.73964461273557014</v>
      </c>
      <c r="P61" s="102">
        <f t="shared" si="43"/>
        <v>60</v>
      </c>
      <c r="Q61" s="22">
        <f t="shared" si="44"/>
        <v>0.66259598824877053</v>
      </c>
      <c r="R61" s="108">
        <f t="shared" si="45"/>
        <v>0.10529649323774137</v>
      </c>
      <c r="S61" s="23">
        <f t="shared" si="46"/>
        <v>9.4969924377459751</v>
      </c>
      <c r="T61" s="195" t="s">
        <v>84</v>
      </c>
      <c r="U61" s="113">
        <f>SQRT((1/(SUM(I52:I61)))+(1/(SUM(J52:J61))))</f>
        <v>0.17351061264422718</v>
      </c>
      <c r="V61" s="114">
        <f t="shared" si="56"/>
        <v>0.66259598824877053</v>
      </c>
      <c r="W61" s="43">
        <f t="shared" si="57"/>
        <v>0.47157805500164351</v>
      </c>
      <c r="X61" s="43">
        <f t="shared" si="58"/>
        <v>0.93098785871584888</v>
      </c>
    </row>
    <row r="62" spans="1:24" x14ac:dyDescent="0.25">
      <c r="B62" s="115"/>
      <c r="C62" s="116"/>
      <c r="D62" s="116"/>
      <c r="E62" s="116"/>
      <c r="F62" s="117">
        <f>SUM(F52:F61)</f>
        <v>56</v>
      </c>
      <c r="G62" s="117">
        <f>SUM(G52:G61)</f>
        <v>77</v>
      </c>
      <c r="H62" s="117">
        <f>SUM(H52:H61)</f>
        <v>133</v>
      </c>
      <c r="I62" s="118">
        <f>SUM(I52:I61)</f>
        <v>68.625107703224984</v>
      </c>
      <c r="J62" s="118">
        <f>SUM(J52:J61)</f>
        <v>64.37489229677503</v>
      </c>
      <c r="K62" s="119">
        <f>I62+J62</f>
        <v>133</v>
      </c>
      <c r="M62" s="120"/>
      <c r="N62" s="120"/>
      <c r="O62" s="120"/>
      <c r="P62" s="26"/>
      <c r="Q62" s="26"/>
    </row>
    <row r="63" spans="1:24" x14ac:dyDescent="0.25">
      <c r="B63" s="120"/>
      <c r="C63" s="120"/>
      <c r="D63" s="120"/>
      <c r="E63" s="120"/>
      <c r="F63" s="120"/>
      <c r="G63" s="120"/>
      <c r="H63" s="120"/>
      <c r="I63" s="121"/>
      <c r="J63" s="120"/>
      <c r="K63" s="120"/>
      <c r="M63" s="120"/>
      <c r="N63" s="120"/>
      <c r="O63" s="120"/>
      <c r="P63" s="26"/>
      <c r="Q63" s="26"/>
    </row>
    <row r="64" spans="1:24" x14ac:dyDescent="0.25">
      <c r="B64" s="122" t="s">
        <v>4</v>
      </c>
      <c r="C64" s="123">
        <f>((F62-I62)^2)/I62</f>
        <v>2.3226680416640026</v>
      </c>
      <c r="D64" s="124"/>
      <c r="E64" s="125">
        <f>((G62-J62)^2)/J62</f>
        <v>2.476017261251644</v>
      </c>
      <c r="F64" s="124"/>
      <c r="G64" s="126">
        <f>C64+E64</f>
        <v>4.7986853029156471</v>
      </c>
      <c r="H64" s="62" t="s">
        <v>7</v>
      </c>
      <c r="I64" s="124"/>
      <c r="J64" s="127" t="s">
        <v>8</v>
      </c>
      <c r="K64" s="7">
        <f>CHIDIST(G64,1)</f>
        <v>2.848146297176446E-2</v>
      </c>
      <c r="N64" s="120"/>
      <c r="O64" s="120"/>
      <c r="P64" s="26"/>
      <c r="Q64" s="26"/>
    </row>
    <row r="65" spans="2:20" x14ac:dyDescent="0.25">
      <c r="B65" s="120"/>
      <c r="C65" s="120"/>
      <c r="D65" s="120"/>
      <c r="E65" s="120"/>
      <c r="F65" s="120"/>
      <c r="G65" s="120"/>
      <c r="H65" s="128"/>
      <c r="I65" s="120"/>
      <c r="J65" s="120"/>
      <c r="K65" s="120"/>
      <c r="L65" s="10" t="s">
        <v>104</v>
      </c>
      <c r="N65" s="120"/>
      <c r="O65" s="120"/>
      <c r="P65" s="26"/>
      <c r="Q65" s="26"/>
    </row>
    <row r="66" spans="2:20" x14ac:dyDescent="0.3">
      <c r="B66" s="120"/>
      <c r="C66" s="120"/>
      <c r="D66" s="120"/>
      <c r="E66" s="120"/>
      <c r="F66" s="120"/>
      <c r="G66" s="120"/>
      <c r="H66" s="129"/>
      <c r="I66" s="5" t="s">
        <v>5</v>
      </c>
      <c r="J66" s="6">
        <f>(F62/I62)/(G62/J62)</f>
        <v>0.68222994550380112</v>
      </c>
      <c r="L66" s="193" t="s">
        <v>105</v>
      </c>
      <c r="M66" s="120"/>
      <c r="O66" s="120"/>
      <c r="P66" s="26"/>
      <c r="Q66" s="26"/>
    </row>
    <row r="68" spans="2:20" x14ac:dyDescent="0.25">
      <c r="I68" s="120"/>
      <c r="J68" s="120"/>
    </row>
    <row r="69" spans="2:20" x14ac:dyDescent="0.25">
      <c r="I69" s="120"/>
      <c r="J69" s="120"/>
      <c r="K69" s="120"/>
      <c r="L69" s="120"/>
      <c r="M69" s="120"/>
    </row>
    <row r="70" spans="2:20" x14ac:dyDescent="0.25">
      <c r="I70" s="120"/>
      <c r="J70" s="120"/>
      <c r="K70" s="120"/>
    </row>
    <row r="71" spans="2:20" x14ac:dyDescent="0.25">
      <c r="B71" s="4"/>
      <c r="I71" s="120"/>
      <c r="J71" s="120"/>
      <c r="K71" s="120"/>
      <c r="L71" s="120"/>
    </row>
    <row r="73" spans="2:20" x14ac:dyDescent="0.25">
      <c r="B73" s="92"/>
      <c r="I73" s="120"/>
      <c r="J73" s="120"/>
      <c r="K73" s="120"/>
      <c r="L73" s="120"/>
      <c r="M73" s="120"/>
      <c r="N73" s="120"/>
      <c r="O73" s="120"/>
    </row>
    <row r="74" spans="2:20" x14ac:dyDescent="0.25">
      <c r="B74" s="92"/>
      <c r="I74" s="120"/>
      <c r="J74" s="120"/>
      <c r="K74" s="120"/>
      <c r="L74" s="120"/>
      <c r="M74" s="120"/>
      <c r="N74" s="120"/>
      <c r="O74" s="120"/>
    </row>
    <row r="75" spans="2:20" x14ac:dyDescent="0.25">
      <c r="B75" s="92"/>
      <c r="I75" s="120"/>
      <c r="J75" s="120"/>
      <c r="K75" s="120"/>
      <c r="L75" s="120"/>
      <c r="M75" s="120"/>
      <c r="S75" s="130"/>
      <c r="T75" s="130"/>
    </row>
    <row r="76" spans="2:20" x14ac:dyDescent="0.25">
      <c r="B76" s="92"/>
      <c r="I76" s="120"/>
      <c r="J76" s="120"/>
      <c r="K76" s="120"/>
      <c r="L76" s="120"/>
      <c r="M76" s="120"/>
      <c r="S76" s="130"/>
      <c r="T76" s="130"/>
    </row>
    <row r="77" spans="2:20" x14ac:dyDescent="0.25">
      <c r="B77" s="92"/>
      <c r="I77" s="120"/>
      <c r="J77" s="120"/>
      <c r="K77" s="120"/>
      <c r="L77" s="120"/>
      <c r="M77" s="120"/>
      <c r="S77" s="130"/>
      <c r="T77" s="130"/>
    </row>
    <row r="78" spans="2:20" x14ac:dyDescent="0.25">
      <c r="B78" s="92"/>
      <c r="I78" s="120"/>
      <c r="J78" s="120"/>
      <c r="K78" s="120"/>
      <c r="L78" s="120"/>
      <c r="M78" s="120"/>
      <c r="N78" s="120"/>
      <c r="O78" s="120"/>
      <c r="P78" s="120"/>
      <c r="Q78" s="120"/>
      <c r="R78" s="120"/>
      <c r="S78" s="130"/>
      <c r="T78" s="130"/>
    </row>
    <row r="79" spans="2:20" x14ac:dyDescent="0.25">
      <c r="B79" s="92"/>
      <c r="I79" s="120"/>
      <c r="J79" s="120"/>
      <c r="K79" s="120"/>
      <c r="L79" s="120"/>
      <c r="M79" s="120"/>
      <c r="N79" s="120"/>
      <c r="O79" s="120"/>
      <c r="P79" s="120"/>
      <c r="Q79" s="120"/>
      <c r="R79" s="120"/>
      <c r="S79" s="130"/>
      <c r="T79" s="130"/>
    </row>
    <row r="80" spans="2:20" x14ac:dyDescent="0.25">
      <c r="B80" s="92"/>
      <c r="I80" s="120"/>
      <c r="J80" s="120"/>
      <c r="K80" s="120"/>
      <c r="L80" s="120"/>
      <c r="M80" s="120"/>
      <c r="N80" s="120"/>
      <c r="O80" s="120"/>
      <c r="P80" s="120"/>
      <c r="Q80" s="120"/>
      <c r="R80" s="120"/>
      <c r="S80" s="130"/>
      <c r="T80" s="130"/>
    </row>
    <row r="81" spans="1:48" ht="14.5" x14ac:dyDescent="0.25">
      <c r="A81" s="65"/>
      <c r="D81" s="59"/>
      <c r="I81" s="120"/>
      <c r="J81" s="120"/>
      <c r="K81" s="120"/>
      <c r="L81" s="120"/>
      <c r="M81" s="120"/>
      <c r="N81" s="120"/>
      <c r="O81" s="120"/>
      <c r="P81" s="120"/>
      <c r="Q81" s="120"/>
      <c r="R81" s="120"/>
      <c r="S81" s="130"/>
      <c r="T81" s="130"/>
    </row>
    <row r="82" spans="1:48" ht="13.5" thickBot="1" x14ac:dyDescent="0.3">
      <c r="A82" s="66"/>
      <c r="D82" s="59"/>
      <c r="I82" s="120"/>
      <c r="J82" s="120"/>
      <c r="K82" s="120"/>
      <c r="L82" s="120"/>
      <c r="M82" s="120"/>
      <c r="N82" s="120"/>
      <c r="O82" s="120"/>
      <c r="P82" s="120"/>
      <c r="Q82" s="120"/>
    </row>
    <row r="83" spans="1:48" ht="43.5" customHeight="1" thickBot="1" x14ac:dyDescent="0.3">
      <c r="A83" s="250" t="s">
        <v>116</v>
      </c>
      <c r="B83" s="251"/>
      <c r="C83" s="251"/>
      <c r="D83" s="251"/>
      <c r="E83" s="251"/>
      <c r="F83" s="251"/>
      <c r="G83" s="251"/>
      <c r="H83" s="251"/>
      <c r="I83" s="251"/>
      <c r="J83" s="251"/>
      <c r="K83" s="251"/>
      <c r="L83" s="251"/>
      <c r="M83" s="251"/>
      <c r="N83" s="251"/>
      <c r="O83" s="251"/>
      <c r="P83" s="251"/>
      <c r="Q83" s="251"/>
      <c r="R83" s="251"/>
      <c r="S83" s="251"/>
      <c r="T83" s="252"/>
      <c r="V83" s="268" t="s">
        <v>62</v>
      </c>
      <c r="W83" s="269"/>
      <c r="Y83" s="244" t="s">
        <v>117</v>
      </c>
      <c r="Z83" s="245"/>
      <c r="AA83" s="245"/>
      <c r="AB83" s="245"/>
      <c r="AC83" s="245"/>
      <c r="AD83" s="245"/>
      <c r="AE83" s="245"/>
      <c r="AF83" s="245"/>
      <c r="AG83" s="245"/>
      <c r="AH83" s="245"/>
      <c r="AI83" s="245"/>
      <c r="AJ83" s="245"/>
      <c r="AK83" s="245"/>
      <c r="AL83" s="245"/>
      <c r="AM83" s="245"/>
      <c r="AN83" s="245"/>
      <c r="AO83" s="245"/>
      <c r="AP83" s="245"/>
      <c r="AQ83" s="245"/>
      <c r="AR83" s="245"/>
      <c r="AS83" s="246"/>
      <c r="AU83" s="235" t="s">
        <v>43</v>
      </c>
      <c r="AV83" s="236"/>
    </row>
    <row r="84" spans="1:48" ht="42" customHeight="1" thickBot="1" x14ac:dyDescent="0.3">
      <c r="A84" s="32" t="s">
        <v>121</v>
      </c>
      <c r="E84" s="68"/>
      <c r="F84" s="69"/>
      <c r="H84" s="11"/>
      <c r="J84" s="237" t="s">
        <v>33</v>
      </c>
      <c r="K84" s="238"/>
      <c r="M84" s="231" t="s">
        <v>64</v>
      </c>
      <c r="N84" s="232"/>
      <c r="O84" s="32"/>
      <c r="P84" s="211" t="s">
        <v>100</v>
      </c>
      <c r="Q84" s="32"/>
      <c r="R84" s="253" t="s">
        <v>58</v>
      </c>
      <c r="S84" s="254"/>
      <c r="U84" s="64"/>
      <c r="V84" s="239" t="s">
        <v>67</v>
      </c>
      <c r="W84" s="241" t="s">
        <v>61</v>
      </c>
      <c r="X84" s="64"/>
      <c r="Z84" s="132" t="s">
        <v>17</v>
      </c>
      <c r="AA84" s="133" t="s">
        <v>18</v>
      </c>
      <c r="AU84" s="239" t="s">
        <v>45</v>
      </c>
      <c r="AV84" s="243" t="s">
        <v>44</v>
      </c>
    </row>
    <row r="85" spans="1:48" ht="74.5" customHeight="1" x14ac:dyDescent="0.25">
      <c r="A85" s="44" t="s">
        <v>22</v>
      </c>
      <c r="B85" s="4" t="s">
        <v>23</v>
      </c>
      <c r="C85" s="1" t="s">
        <v>21</v>
      </c>
      <c r="D85" s="45" t="s">
        <v>24</v>
      </c>
      <c r="E85" s="1" t="s">
        <v>31</v>
      </c>
      <c r="F85" s="2" t="s">
        <v>25</v>
      </c>
      <c r="G85" s="2" t="s">
        <v>26</v>
      </c>
      <c r="H85" s="28" t="s">
        <v>87</v>
      </c>
      <c r="I85" s="2" t="s">
        <v>27</v>
      </c>
      <c r="J85" s="40" t="s">
        <v>34</v>
      </c>
      <c r="K85" s="46" t="s">
        <v>35</v>
      </c>
      <c r="M85" s="47" t="s">
        <v>66</v>
      </c>
      <c r="N85" s="47" t="s">
        <v>65</v>
      </c>
      <c r="O85" s="210" t="s">
        <v>9</v>
      </c>
      <c r="P85" s="205" t="s">
        <v>68</v>
      </c>
      <c r="Q85" s="32"/>
      <c r="R85" s="206" t="s">
        <v>60</v>
      </c>
      <c r="S85" s="206" t="s">
        <v>59</v>
      </c>
      <c r="U85" s="210" t="s">
        <v>9</v>
      </c>
      <c r="V85" s="240"/>
      <c r="W85" s="242"/>
      <c r="X85" s="64"/>
      <c r="Y85" s="16" t="s">
        <v>9</v>
      </c>
      <c r="Z85" s="49" t="s">
        <v>96</v>
      </c>
      <c r="AA85" s="50" t="s">
        <v>97</v>
      </c>
      <c r="AH85" s="247" t="s">
        <v>63</v>
      </c>
      <c r="AI85" s="248"/>
      <c r="AJ85" s="248"/>
      <c r="AK85" s="248"/>
      <c r="AL85" s="248"/>
      <c r="AM85" s="248"/>
      <c r="AN85" s="248"/>
      <c r="AO85" s="249"/>
      <c r="AR85" s="189" t="s">
        <v>92</v>
      </c>
      <c r="AS85" s="190" t="s">
        <v>93</v>
      </c>
      <c r="AU85" s="240"/>
      <c r="AV85" s="241"/>
    </row>
    <row r="86" spans="1:48" x14ac:dyDescent="0.25">
      <c r="A86" s="72">
        <v>0</v>
      </c>
      <c r="B86" s="72">
        <v>0</v>
      </c>
      <c r="C86" s="67"/>
      <c r="D86" s="73">
        <v>0</v>
      </c>
      <c r="E86" s="33">
        <f>H86</f>
        <v>231</v>
      </c>
      <c r="F86" s="3">
        <v>0</v>
      </c>
      <c r="G86" s="3">
        <v>0</v>
      </c>
      <c r="H86" s="54">
        <v>231</v>
      </c>
      <c r="I86" s="74">
        <f>F86/E86</f>
        <v>0</v>
      </c>
      <c r="J86" s="30">
        <f>1-I86</f>
        <v>1</v>
      </c>
      <c r="K86" s="30">
        <f>J86</f>
        <v>1</v>
      </c>
      <c r="L86" s="67"/>
      <c r="M86" s="134"/>
      <c r="N86" s="135"/>
      <c r="P86" s="136">
        <f>H86/H86</f>
        <v>1</v>
      </c>
      <c r="Q86" s="32"/>
      <c r="S86" s="64"/>
      <c r="U86" s="64"/>
      <c r="V86" s="133"/>
      <c r="W86" s="32"/>
      <c r="X86" s="64"/>
      <c r="Y86" s="92">
        <f t="shared" ref="Y86:Y96" si="60">D86</f>
        <v>0</v>
      </c>
      <c r="Z86" s="17">
        <f t="shared" ref="Z86:Z96" si="61">P86</f>
        <v>1</v>
      </c>
      <c r="AA86" s="18">
        <f t="shared" ref="AA86:AA96" si="62">K86</f>
        <v>1</v>
      </c>
      <c r="AD86" s="26"/>
      <c r="AE86" s="26"/>
      <c r="AH86" s="168" t="s">
        <v>14</v>
      </c>
      <c r="AI86" s="169" t="s">
        <v>85</v>
      </c>
      <c r="AJ86" s="169" t="s">
        <v>85</v>
      </c>
      <c r="AK86" s="184" t="e">
        <f>AI86-AJ86</f>
        <v>#VALUE!</v>
      </c>
      <c r="AL86" s="185">
        <f>Y87-Y86</f>
        <v>6</v>
      </c>
      <c r="AM86" s="170"/>
      <c r="AN86" s="34" t="s">
        <v>29</v>
      </c>
      <c r="AO86" s="179">
        <v>60</v>
      </c>
      <c r="AQ86" s="15" t="s">
        <v>30</v>
      </c>
      <c r="AR86" s="51" t="s">
        <v>102</v>
      </c>
      <c r="AS86" s="52">
        <f>AO91</f>
        <v>38.86363636363636</v>
      </c>
      <c r="AU86" s="51" t="s">
        <v>86</v>
      </c>
      <c r="AV86" s="52">
        <f>AS86-AS106</f>
        <v>2.4020979020978999</v>
      </c>
    </row>
    <row r="87" spans="1:48" x14ac:dyDescent="0.3">
      <c r="A87" s="81">
        <v>7</v>
      </c>
      <c r="B87" s="81">
        <f>B86+F87</f>
        <v>7</v>
      </c>
      <c r="C87" s="82">
        <f>D86</f>
        <v>0</v>
      </c>
      <c r="D87" s="73">
        <v>6</v>
      </c>
      <c r="E87" s="73">
        <f>H86</f>
        <v>231</v>
      </c>
      <c r="F87" s="33">
        <f>E87-H87-G87</f>
        <v>7</v>
      </c>
      <c r="G87" s="73">
        <f>A87-A86</f>
        <v>7</v>
      </c>
      <c r="H87" s="54">
        <v>217</v>
      </c>
      <c r="I87" s="83">
        <f>F87/E87</f>
        <v>3.0303030303030304E-2</v>
      </c>
      <c r="J87" s="30">
        <f>1-I87</f>
        <v>0.96969696969696972</v>
      </c>
      <c r="K87" s="30">
        <f>J87*K86</f>
        <v>0.96969696969696972</v>
      </c>
      <c r="L87" s="67"/>
      <c r="M87" s="137">
        <f t="shared" ref="M87:M96" si="63">AVERAGE(K86:K87)*(D87-D86)</f>
        <v>5.9090909090909092</v>
      </c>
      <c r="N87" s="51">
        <f>M87</f>
        <v>5.9090909090909092</v>
      </c>
      <c r="O87" s="138">
        <f t="shared" ref="O87:O96" si="64">D87</f>
        <v>6</v>
      </c>
      <c r="P87" s="136">
        <f>H87/H86</f>
        <v>0.93939393939393945</v>
      </c>
      <c r="Q87" s="32"/>
      <c r="R87" s="140">
        <f t="shared" ref="R87:R96" si="65">AVERAGE(P86:P87)*(D87-D86)</f>
        <v>5.8181818181818183</v>
      </c>
      <c r="S87" s="140">
        <f>R87+S86</f>
        <v>5.8181818181818183</v>
      </c>
      <c r="U87" s="138">
        <f>D87</f>
        <v>6</v>
      </c>
      <c r="V87" s="51">
        <f t="shared" ref="V87:V96" si="66">N87-N107</f>
        <v>0.24822134387351813</v>
      </c>
      <c r="W87" s="141">
        <f>S87-S107</f>
        <v>0.19644268774703555</v>
      </c>
      <c r="X87" s="195" t="s">
        <v>84</v>
      </c>
      <c r="Y87" s="92">
        <f t="shared" si="60"/>
        <v>6</v>
      </c>
      <c r="Z87" s="17">
        <f t="shared" si="61"/>
        <v>0.93939393939393945</v>
      </c>
      <c r="AA87" s="18">
        <f t="shared" si="62"/>
        <v>0.96969696969696972</v>
      </c>
      <c r="AC87" s="142"/>
      <c r="AD87" s="26"/>
      <c r="AE87" s="26"/>
      <c r="AH87" s="171"/>
      <c r="AI87" s="188" t="str">
        <f>AI86</f>
        <v>No alcan</v>
      </c>
      <c r="AJ87" s="188">
        <v>0.5</v>
      </c>
      <c r="AK87" s="186" t="e">
        <f>AI87-AJ87</f>
        <v>#VALUE!</v>
      </c>
      <c r="AL87" s="187" t="e">
        <f>AK87*AL86/AK86</f>
        <v>#VALUE!</v>
      </c>
      <c r="AM87" s="172"/>
      <c r="AN87" s="173" t="s">
        <v>11</v>
      </c>
      <c r="AO87" s="174" t="e">
        <f>AO86+AL87</f>
        <v>#VALUE!</v>
      </c>
      <c r="AQ87" s="15" t="s">
        <v>12</v>
      </c>
      <c r="AR87" s="53">
        <f t="shared" ref="AR87:AR88" si="67">AO88</f>
        <v>51</v>
      </c>
      <c r="AS87" s="54">
        <f t="shared" ref="AS87:AS88" si="68">AO92</f>
        <v>115.5</v>
      </c>
      <c r="AV87" s="92"/>
    </row>
    <row r="88" spans="1:48" x14ac:dyDescent="0.3">
      <c r="A88" s="72">
        <v>8</v>
      </c>
      <c r="B88" s="81">
        <f t="shared" ref="B88:B96" si="69">B87+F88</f>
        <v>13</v>
      </c>
      <c r="C88" s="82">
        <f t="shared" ref="C88:C96" si="70">D87</f>
        <v>6</v>
      </c>
      <c r="D88" s="73">
        <v>12</v>
      </c>
      <c r="E88" s="73">
        <f t="shared" ref="E88:E96" si="71">H87</f>
        <v>217</v>
      </c>
      <c r="F88" s="33">
        <f t="shared" ref="F88:F96" si="72">E88-H88-G88</f>
        <v>6</v>
      </c>
      <c r="G88" s="73">
        <f t="shared" ref="G88:G96" si="73">A88-A87</f>
        <v>1</v>
      </c>
      <c r="H88" s="54">
        <v>210</v>
      </c>
      <c r="I88" s="83">
        <f t="shared" ref="I88:I96" si="74">F88/E88</f>
        <v>2.7649769585253458E-2</v>
      </c>
      <c r="J88" s="30">
        <f t="shared" ref="J88:J96" si="75">1-I88</f>
        <v>0.97235023041474655</v>
      </c>
      <c r="K88" s="30">
        <f t="shared" ref="K88:K96" si="76">J88*K87</f>
        <v>0.94288507191733006</v>
      </c>
      <c r="L88" s="67"/>
      <c r="M88" s="137">
        <f t="shared" si="63"/>
        <v>5.7377461248428991</v>
      </c>
      <c r="N88" s="51">
        <f t="shared" ref="N88:N96" si="77">M88+N87</f>
        <v>11.646837033933808</v>
      </c>
      <c r="O88" s="138">
        <f t="shared" si="64"/>
        <v>12</v>
      </c>
      <c r="P88" s="136">
        <f>H88/H86</f>
        <v>0.90909090909090906</v>
      </c>
      <c r="Q88" s="32"/>
      <c r="R88" s="140">
        <f t="shared" si="65"/>
        <v>5.5454545454545459</v>
      </c>
      <c r="S88" s="140">
        <f t="shared" ref="S88:S96" si="78">R88+S87</f>
        <v>11.363636363636363</v>
      </c>
      <c r="U88" s="138">
        <f t="shared" ref="U88:U96" si="79">D88</f>
        <v>12</v>
      </c>
      <c r="V88" s="51">
        <f t="shared" si="66"/>
        <v>0.82308622277222376</v>
      </c>
      <c r="W88" s="141">
        <f t="shared" ref="W88:W96" si="80">S88-S108</f>
        <v>0.6679841897233203</v>
      </c>
      <c r="X88" s="195" t="s">
        <v>84</v>
      </c>
      <c r="Y88" s="92">
        <f t="shared" si="60"/>
        <v>12</v>
      </c>
      <c r="Z88" s="17">
        <f t="shared" si="61"/>
        <v>0.90909090909090906</v>
      </c>
      <c r="AA88" s="18">
        <f t="shared" si="62"/>
        <v>0.94288507191733006</v>
      </c>
      <c r="AD88" s="26"/>
      <c r="AE88" s="26"/>
      <c r="AH88" s="160" t="s">
        <v>15</v>
      </c>
      <c r="AI88" s="196"/>
      <c r="AJ88" s="196"/>
      <c r="AK88" s="180">
        <f>AI88-AJ88</f>
        <v>0</v>
      </c>
      <c r="AL88" s="181">
        <f>AL86</f>
        <v>6</v>
      </c>
      <c r="AM88" s="172"/>
      <c r="AN88" s="173" t="s">
        <v>12</v>
      </c>
      <c r="AO88" s="175">
        <f>H96</f>
        <v>51</v>
      </c>
      <c r="AQ88" s="15" t="s">
        <v>13</v>
      </c>
      <c r="AR88" s="55">
        <f t="shared" si="67"/>
        <v>0.22077922077922077</v>
      </c>
      <c r="AS88" s="56">
        <f t="shared" si="68"/>
        <v>0.5</v>
      </c>
      <c r="AV88" s="92"/>
    </row>
    <row r="89" spans="1:48" x14ac:dyDescent="0.3">
      <c r="A89" s="81">
        <v>9</v>
      </c>
      <c r="B89" s="81">
        <f t="shared" si="69"/>
        <v>28</v>
      </c>
      <c r="C89" s="82">
        <f t="shared" si="70"/>
        <v>12</v>
      </c>
      <c r="D89" s="73">
        <v>18</v>
      </c>
      <c r="E89" s="73">
        <f t="shared" si="71"/>
        <v>210</v>
      </c>
      <c r="F89" s="33">
        <f t="shared" si="72"/>
        <v>15</v>
      </c>
      <c r="G89" s="73">
        <f t="shared" si="73"/>
        <v>1</v>
      </c>
      <c r="H89" s="54">
        <v>194</v>
      </c>
      <c r="I89" s="83">
        <f t="shared" si="74"/>
        <v>7.1428571428571425E-2</v>
      </c>
      <c r="J89" s="30">
        <f t="shared" si="75"/>
        <v>0.9285714285714286</v>
      </c>
      <c r="K89" s="30">
        <f t="shared" si="76"/>
        <v>0.87553613820894938</v>
      </c>
      <c r="L89" s="67"/>
      <c r="M89" s="137">
        <f t="shared" si="63"/>
        <v>5.4552636303788375</v>
      </c>
      <c r="N89" s="51">
        <f t="shared" si="77"/>
        <v>17.102100664312644</v>
      </c>
      <c r="O89" s="138">
        <f t="shared" si="64"/>
        <v>18</v>
      </c>
      <c r="P89" s="136">
        <f>H89/H86</f>
        <v>0.83982683982683981</v>
      </c>
      <c r="Q89" s="32"/>
      <c r="R89" s="140">
        <f t="shared" si="65"/>
        <v>5.2467532467532463</v>
      </c>
      <c r="S89" s="140">
        <f t="shared" si="78"/>
        <v>16.61038961038961</v>
      </c>
      <c r="U89" s="138">
        <f t="shared" si="79"/>
        <v>18</v>
      </c>
      <c r="V89" s="51">
        <f t="shared" si="66"/>
        <v>1.3807950738560457</v>
      </c>
      <c r="W89" s="141">
        <f t="shared" si="80"/>
        <v>1.1538678712591768</v>
      </c>
      <c r="X89" s="195" t="s">
        <v>84</v>
      </c>
      <c r="Y89" s="92">
        <f t="shared" si="60"/>
        <v>18</v>
      </c>
      <c r="Z89" s="17">
        <f t="shared" si="61"/>
        <v>0.83982683982683981</v>
      </c>
      <c r="AA89" s="18">
        <f t="shared" si="62"/>
        <v>0.87553613820894938</v>
      </c>
      <c r="AD89" s="26"/>
      <c r="AE89" s="26"/>
      <c r="AH89" s="19"/>
      <c r="AI89" s="20"/>
      <c r="AJ89" s="20"/>
      <c r="AK89" s="182" t="e">
        <f>AK88*AL89/AL88</f>
        <v>#VALUE!</v>
      </c>
      <c r="AL89" s="183" t="e">
        <f>AL87</f>
        <v>#VALUE!</v>
      </c>
      <c r="AM89" s="176"/>
      <c r="AN89" s="177" t="s">
        <v>13</v>
      </c>
      <c r="AO89" s="178">
        <f>AO88/H86</f>
        <v>0.22077922077922077</v>
      </c>
      <c r="AV89" s="92"/>
    </row>
    <row r="90" spans="1:48" x14ac:dyDescent="0.3">
      <c r="A90" s="72">
        <v>14</v>
      </c>
      <c r="B90" s="81">
        <f t="shared" si="69"/>
        <v>41</v>
      </c>
      <c r="C90" s="82">
        <f t="shared" si="70"/>
        <v>18</v>
      </c>
      <c r="D90" s="73">
        <v>24</v>
      </c>
      <c r="E90" s="73">
        <f t="shared" si="71"/>
        <v>194</v>
      </c>
      <c r="F90" s="33">
        <f t="shared" si="72"/>
        <v>13</v>
      </c>
      <c r="G90" s="73">
        <f t="shared" si="73"/>
        <v>5</v>
      </c>
      <c r="H90" s="54">
        <v>176</v>
      </c>
      <c r="I90" s="83">
        <f t="shared" si="74"/>
        <v>6.7010309278350513E-2</v>
      </c>
      <c r="J90" s="30">
        <f t="shared" si="75"/>
        <v>0.9329896907216495</v>
      </c>
      <c r="K90" s="30">
        <f t="shared" si="76"/>
        <v>0.816866190803195</v>
      </c>
      <c r="L90" s="67"/>
      <c r="M90" s="137">
        <f t="shared" si="63"/>
        <v>5.0772069870364334</v>
      </c>
      <c r="N90" s="51">
        <f t="shared" si="77"/>
        <v>22.179307651349077</v>
      </c>
      <c r="O90" s="138">
        <f t="shared" si="64"/>
        <v>24</v>
      </c>
      <c r="P90" s="136">
        <f>H90/H86</f>
        <v>0.76190476190476186</v>
      </c>
      <c r="Q90" s="32"/>
      <c r="R90" s="140">
        <f t="shared" si="65"/>
        <v>4.8051948051948052</v>
      </c>
      <c r="S90" s="140">
        <f t="shared" si="78"/>
        <v>21.415584415584416</v>
      </c>
      <c r="U90" s="138">
        <f t="shared" si="79"/>
        <v>24</v>
      </c>
      <c r="V90" s="51">
        <f t="shared" si="66"/>
        <v>1.7887231399544348</v>
      </c>
      <c r="W90" s="141">
        <f t="shared" si="80"/>
        <v>1.4721061547148508</v>
      </c>
      <c r="X90" s="198" t="s">
        <v>84</v>
      </c>
      <c r="Y90" s="92">
        <f t="shared" si="60"/>
        <v>24</v>
      </c>
      <c r="Z90" s="17">
        <f t="shared" si="61"/>
        <v>0.76190476190476186</v>
      </c>
      <c r="AA90" s="18">
        <f t="shared" si="62"/>
        <v>0.816866190803195</v>
      </c>
      <c r="AD90" s="26"/>
      <c r="AE90" s="26"/>
      <c r="AH90" s="157" t="s">
        <v>14</v>
      </c>
      <c r="AI90" s="158">
        <f>Z92</f>
        <v>0.54545454545454541</v>
      </c>
      <c r="AJ90" s="158">
        <f>Z93</f>
        <v>0.45021645021645024</v>
      </c>
      <c r="AK90" s="184">
        <f>AI90-AJ90</f>
        <v>9.5238095238095177E-2</v>
      </c>
      <c r="AL90" s="185">
        <f>Y91-Y90</f>
        <v>6</v>
      </c>
      <c r="AM90" s="159"/>
      <c r="AN90" s="34" t="s">
        <v>29</v>
      </c>
      <c r="AO90" s="179">
        <f>Y92</f>
        <v>36</v>
      </c>
      <c r="AV90" s="92"/>
    </row>
    <row r="91" spans="1:48" x14ac:dyDescent="0.3">
      <c r="A91" s="81">
        <v>30</v>
      </c>
      <c r="B91" s="81">
        <f t="shared" si="69"/>
        <v>51</v>
      </c>
      <c r="C91" s="82">
        <f t="shared" si="70"/>
        <v>24</v>
      </c>
      <c r="D91" s="73">
        <v>30</v>
      </c>
      <c r="E91" s="73">
        <f t="shared" si="71"/>
        <v>176</v>
      </c>
      <c r="F91" s="33">
        <f t="shared" si="72"/>
        <v>10</v>
      </c>
      <c r="G91" s="73">
        <f t="shared" si="73"/>
        <v>16</v>
      </c>
      <c r="H91" s="54">
        <v>150</v>
      </c>
      <c r="I91" s="83">
        <f t="shared" si="74"/>
        <v>5.6818181818181816E-2</v>
      </c>
      <c r="J91" s="30">
        <f t="shared" si="75"/>
        <v>0.94318181818181823</v>
      </c>
      <c r="K91" s="30">
        <f t="shared" si="76"/>
        <v>0.7704533390530135</v>
      </c>
      <c r="L91" s="67"/>
      <c r="M91" s="137">
        <f t="shared" si="63"/>
        <v>4.7619585895686258</v>
      </c>
      <c r="N91" s="51">
        <f t="shared" si="77"/>
        <v>26.941266240917702</v>
      </c>
      <c r="O91" s="138">
        <f t="shared" si="64"/>
        <v>30</v>
      </c>
      <c r="P91" s="136">
        <f>H91/H86</f>
        <v>0.64935064935064934</v>
      </c>
      <c r="Q91" s="32"/>
      <c r="R91" s="140">
        <f t="shared" si="65"/>
        <v>4.2337662337662341</v>
      </c>
      <c r="S91" s="140">
        <f t="shared" si="78"/>
        <v>25.649350649350652</v>
      </c>
      <c r="U91" s="138">
        <f t="shared" si="79"/>
        <v>30</v>
      </c>
      <c r="V91" s="51">
        <f t="shared" si="66"/>
        <v>2.1529771149993771</v>
      </c>
      <c r="W91" s="141">
        <f t="shared" si="80"/>
        <v>1.6232636928289139</v>
      </c>
      <c r="X91" s="198" t="s">
        <v>84</v>
      </c>
      <c r="Y91" s="92">
        <f t="shared" si="60"/>
        <v>30</v>
      </c>
      <c r="Z91" s="17">
        <f t="shared" si="61"/>
        <v>0.64935064935064934</v>
      </c>
      <c r="AA91" s="18">
        <f t="shared" si="62"/>
        <v>0.7704533390530135</v>
      </c>
      <c r="AH91" s="160"/>
      <c r="AI91" s="188">
        <f>AI90</f>
        <v>0.54545454545454541</v>
      </c>
      <c r="AJ91" s="188">
        <v>0.5</v>
      </c>
      <c r="AK91" s="186">
        <f>AI91-AJ91</f>
        <v>4.5454545454545414E-2</v>
      </c>
      <c r="AL91" s="187">
        <f>AK91*AL90/AK90</f>
        <v>2.8636363636363629</v>
      </c>
      <c r="AM91" s="161"/>
      <c r="AN91" s="162" t="s">
        <v>11</v>
      </c>
      <c r="AO91" s="163">
        <f>AO90+AL91</f>
        <v>38.86363636363636</v>
      </c>
      <c r="AV91" s="92"/>
    </row>
    <row r="92" spans="1:48" x14ac:dyDescent="0.3">
      <c r="A92" s="72">
        <v>52</v>
      </c>
      <c r="B92" s="81">
        <f t="shared" si="69"/>
        <v>53</v>
      </c>
      <c r="C92" s="82">
        <f t="shared" si="70"/>
        <v>30</v>
      </c>
      <c r="D92" s="73">
        <v>36</v>
      </c>
      <c r="E92" s="73">
        <f t="shared" si="71"/>
        <v>150</v>
      </c>
      <c r="F92" s="33">
        <f t="shared" si="72"/>
        <v>2</v>
      </c>
      <c r="G92" s="73">
        <f t="shared" si="73"/>
        <v>22</v>
      </c>
      <c r="H92" s="54">
        <v>126</v>
      </c>
      <c r="I92" s="83">
        <f t="shared" si="74"/>
        <v>1.3333333333333334E-2</v>
      </c>
      <c r="J92" s="30">
        <f t="shared" si="75"/>
        <v>0.98666666666666669</v>
      </c>
      <c r="K92" s="30">
        <f t="shared" si="76"/>
        <v>0.76018062786564</v>
      </c>
      <c r="L92" s="67"/>
      <c r="M92" s="137">
        <f t="shared" si="63"/>
        <v>4.5919019007559605</v>
      </c>
      <c r="N92" s="51">
        <f t="shared" si="77"/>
        <v>31.533168141673663</v>
      </c>
      <c r="O92" s="138">
        <f t="shared" si="64"/>
        <v>36</v>
      </c>
      <c r="P92" s="136">
        <f>H92/H86</f>
        <v>0.54545454545454541</v>
      </c>
      <c r="Q92" s="32"/>
      <c r="R92" s="140">
        <f t="shared" si="65"/>
        <v>3.5844155844155843</v>
      </c>
      <c r="S92" s="140">
        <f t="shared" si="78"/>
        <v>29.233766233766236</v>
      </c>
      <c r="U92" s="138">
        <f t="shared" si="79"/>
        <v>36</v>
      </c>
      <c r="V92" s="51">
        <f t="shared" si="66"/>
        <v>2.5551323572600637</v>
      </c>
      <c r="W92" s="141">
        <f t="shared" si="80"/>
        <v>1.7772444946358021</v>
      </c>
      <c r="X92" s="198" t="s">
        <v>84</v>
      </c>
      <c r="Y92" s="92">
        <f t="shared" si="60"/>
        <v>36</v>
      </c>
      <c r="Z92" s="17">
        <f t="shared" si="61"/>
        <v>0.54545454545454541</v>
      </c>
      <c r="AA92" s="18">
        <f t="shared" si="62"/>
        <v>0.76018062786564</v>
      </c>
      <c r="AH92" s="160" t="s">
        <v>15</v>
      </c>
      <c r="AI92" s="196">
        <f>H92</f>
        <v>126</v>
      </c>
      <c r="AJ92" s="196">
        <f>H93</f>
        <v>104</v>
      </c>
      <c r="AK92" s="180">
        <f>AI92-AJ92</f>
        <v>22</v>
      </c>
      <c r="AL92" s="181">
        <f>AL90</f>
        <v>6</v>
      </c>
      <c r="AM92" s="161"/>
      <c r="AN92" s="162" t="s">
        <v>12</v>
      </c>
      <c r="AO92" s="164">
        <f>AI92-AK93</f>
        <v>115.5</v>
      </c>
      <c r="AV92" s="92"/>
    </row>
    <row r="93" spans="1:48" x14ac:dyDescent="0.3">
      <c r="A93" s="81">
        <v>73</v>
      </c>
      <c r="B93" s="81">
        <f t="shared" si="69"/>
        <v>54</v>
      </c>
      <c r="C93" s="82">
        <f t="shared" si="70"/>
        <v>36</v>
      </c>
      <c r="D93" s="73">
        <v>42</v>
      </c>
      <c r="E93" s="73">
        <f t="shared" si="71"/>
        <v>126</v>
      </c>
      <c r="F93" s="33">
        <f t="shared" si="72"/>
        <v>1</v>
      </c>
      <c r="G93" s="73">
        <f t="shared" si="73"/>
        <v>21</v>
      </c>
      <c r="H93" s="54">
        <v>104</v>
      </c>
      <c r="I93" s="83">
        <f t="shared" si="74"/>
        <v>7.9365079365079361E-3</v>
      </c>
      <c r="J93" s="30">
        <f t="shared" si="75"/>
        <v>0.99206349206349209</v>
      </c>
      <c r="K93" s="30">
        <f t="shared" si="76"/>
        <v>0.75414744827940483</v>
      </c>
      <c r="L93" s="67"/>
      <c r="M93" s="137">
        <f t="shared" si="63"/>
        <v>4.5429842284351345</v>
      </c>
      <c r="N93" s="51">
        <f t="shared" si="77"/>
        <v>36.076152370108801</v>
      </c>
      <c r="O93" s="138">
        <f t="shared" si="64"/>
        <v>42</v>
      </c>
      <c r="P93" s="136">
        <f>H93/H86</f>
        <v>0.45021645021645024</v>
      </c>
      <c r="Q93" s="32"/>
      <c r="R93" s="140">
        <f t="shared" si="65"/>
        <v>2.9870129870129869</v>
      </c>
      <c r="S93" s="140">
        <f t="shared" si="78"/>
        <v>32.220779220779221</v>
      </c>
      <c r="U93" s="138">
        <f t="shared" si="79"/>
        <v>42</v>
      </c>
      <c r="V93" s="51">
        <f t="shared" si="66"/>
        <v>3.019529516251886</v>
      </c>
      <c r="W93" s="141">
        <f t="shared" si="80"/>
        <v>2.0512140033879191</v>
      </c>
      <c r="X93" s="216" t="s">
        <v>103</v>
      </c>
      <c r="Y93" s="92">
        <f t="shared" si="60"/>
        <v>42</v>
      </c>
      <c r="Z93" s="17">
        <f t="shared" si="61"/>
        <v>0.45021645021645024</v>
      </c>
      <c r="AA93" s="18">
        <f t="shared" si="62"/>
        <v>0.75414744827940483</v>
      </c>
      <c r="AH93" s="19"/>
      <c r="AI93" s="20"/>
      <c r="AJ93" s="20"/>
      <c r="AK93" s="182">
        <f>AK92*AL93/AL92</f>
        <v>10.499999999999998</v>
      </c>
      <c r="AL93" s="183">
        <f>AL91</f>
        <v>2.8636363636363629</v>
      </c>
      <c r="AM93" s="165"/>
      <c r="AN93" s="166" t="s">
        <v>13</v>
      </c>
      <c r="AO93" s="167">
        <f>AO92/H86</f>
        <v>0.5</v>
      </c>
      <c r="AV93" s="92"/>
    </row>
    <row r="94" spans="1:48" x14ac:dyDescent="0.3">
      <c r="A94" s="72">
        <v>95</v>
      </c>
      <c r="B94" s="81">
        <f t="shared" si="69"/>
        <v>56</v>
      </c>
      <c r="C94" s="82">
        <f t="shared" si="70"/>
        <v>42</v>
      </c>
      <c r="D94" s="73">
        <v>48</v>
      </c>
      <c r="E94" s="73">
        <f t="shared" si="71"/>
        <v>104</v>
      </c>
      <c r="F94" s="33">
        <f t="shared" si="72"/>
        <v>2</v>
      </c>
      <c r="G94" s="73">
        <f t="shared" si="73"/>
        <v>22</v>
      </c>
      <c r="H94" s="54">
        <v>80</v>
      </c>
      <c r="I94" s="83">
        <f t="shared" si="74"/>
        <v>1.9230769230769232E-2</v>
      </c>
      <c r="J94" s="30">
        <f t="shared" si="75"/>
        <v>0.98076923076923073</v>
      </c>
      <c r="K94" s="30">
        <f t="shared" si="76"/>
        <v>0.73964461273557014</v>
      </c>
      <c r="L94" s="67"/>
      <c r="M94" s="137">
        <f t="shared" si="63"/>
        <v>4.4813761830449241</v>
      </c>
      <c r="N94" s="51">
        <f t="shared" si="77"/>
        <v>40.557528553153723</v>
      </c>
      <c r="O94" s="138">
        <f t="shared" si="64"/>
        <v>48</v>
      </c>
      <c r="P94" s="136">
        <f>H94/H86</f>
        <v>0.34632034632034631</v>
      </c>
      <c r="Q94" s="32"/>
      <c r="R94" s="140">
        <f t="shared" si="65"/>
        <v>2.3896103896103895</v>
      </c>
      <c r="S94" s="140">
        <f t="shared" si="78"/>
        <v>34.61038961038961</v>
      </c>
      <c r="U94" s="138">
        <f t="shared" si="79"/>
        <v>48</v>
      </c>
      <c r="V94" s="51">
        <f t="shared" si="66"/>
        <v>3.5195248579963518</v>
      </c>
      <c r="W94" s="141">
        <f t="shared" si="80"/>
        <v>2.4060417843026585</v>
      </c>
      <c r="X94" s="216" t="s">
        <v>103</v>
      </c>
      <c r="Y94" s="92">
        <f t="shared" si="60"/>
        <v>48</v>
      </c>
      <c r="Z94" s="17">
        <f t="shared" si="61"/>
        <v>0.34632034632034631</v>
      </c>
      <c r="AA94" s="18">
        <f t="shared" si="62"/>
        <v>0.73964461273557014</v>
      </c>
      <c r="AV94" s="92"/>
    </row>
    <row r="95" spans="1:48" x14ac:dyDescent="0.3">
      <c r="A95" s="81">
        <v>113</v>
      </c>
      <c r="B95" s="81">
        <f t="shared" si="69"/>
        <v>56</v>
      </c>
      <c r="C95" s="82">
        <f t="shared" si="70"/>
        <v>48</v>
      </c>
      <c r="D95" s="73">
        <v>54</v>
      </c>
      <c r="E95" s="73">
        <f t="shared" si="71"/>
        <v>80</v>
      </c>
      <c r="F95" s="33">
        <f t="shared" si="72"/>
        <v>0</v>
      </c>
      <c r="G95" s="73">
        <f t="shared" si="73"/>
        <v>18</v>
      </c>
      <c r="H95" s="54">
        <v>62</v>
      </c>
      <c r="I95" s="83">
        <f t="shared" si="74"/>
        <v>0</v>
      </c>
      <c r="J95" s="30">
        <f t="shared" si="75"/>
        <v>1</v>
      </c>
      <c r="K95" s="30">
        <f t="shared" si="76"/>
        <v>0.73964461273557014</v>
      </c>
      <c r="L95" s="67"/>
      <c r="M95" s="137">
        <f t="shared" si="63"/>
        <v>4.4378676764134211</v>
      </c>
      <c r="N95" s="51">
        <f t="shared" si="77"/>
        <v>44.995396229567142</v>
      </c>
      <c r="O95" s="138">
        <f t="shared" si="64"/>
        <v>54</v>
      </c>
      <c r="P95" s="136">
        <f>H95/H86</f>
        <v>0.26839826839826841</v>
      </c>
      <c r="Q95" s="32"/>
      <c r="R95" s="140">
        <f t="shared" si="65"/>
        <v>1.8441558441558443</v>
      </c>
      <c r="S95" s="140">
        <f t="shared" si="78"/>
        <v>36.454545454545453</v>
      </c>
      <c r="U95" s="138">
        <f t="shared" si="79"/>
        <v>54</v>
      </c>
      <c r="V95" s="51">
        <f t="shared" si="66"/>
        <v>4.050534975523405</v>
      </c>
      <c r="W95" s="141">
        <f t="shared" si="80"/>
        <v>2.68498023715415</v>
      </c>
      <c r="X95" s="195" t="s">
        <v>84</v>
      </c>
      <c r="Y95" s="92">
        <f t="shared" si="60"/>
        <v>54</v>
      </c>
      <c r="Z95" s="17">
        <f t="shared" si="61"/>
        <v>0.26839826839826841</v>
      </c>
      <c r="AA95" s="18">
        <f t="shared" si="62"/>
        <v>0.73964461273557014</v>
      </c>
      <c r="AV95" s="92"/>
    </row>
    <row r="96" spans="1:48" x14ac:dyDescent="0.3">
      <c r="A96" s="72">
        <v>124</v>
      </c>
      <c r="B96" s="81">
        <f t="shared" si="69"/>
        <v>56</v>
      </c>
      <c r="C96" s="82">
        <f t="shared" si="70"/>
        <v>54</v>
      </c>
      <c r="D96" s="73">
        <v>60</v>
      </c>
      <c r="E96" s="73">
        <f t="shared" si="71"/>
        <v>62</v>
      </c>
      <c r="F96" s="33">
        <f t="shared" si="72"/>
        <v>0</v>
      </c>
      <c r="G96" s="73">
        <f t="shared" si="73"/>
        <v>11</v>
      </c>
      <c r="H96" s="54">
        <v>51</v>
      </c>
      <c r="I96" s="83">
        <f t="shared" si="74"/>
        <v>0</v>
      </c>
      <c r="J96" s="30">
        <f t="shared" si="75"/>
        <v>1</v>
      </c>
      <c r="K96" s="30">
        <f t="shared" si="76"/>
        <v>0.73964461273557014</v>
      </c>
      <c r="L96" s="67"/>
      <c r="M96" s="137">
        <f t="shared" si="63"/>
        <v>4.4378676764134211</v>
      </c>
      <c r="N96" s="51">
        <f t="shared" si="77"/>
        <v>49.43326390598056</v>
      </c>
      <c r="O96" s="138">
        <f t="shared" si="64"/>
        <v>60</v>
      </c>
      <c r="P96" s="136">
        <f>H96/H86</f>
        <v>0.22077922077922077</v>
      </c>
      <c r="Q96" s="32"/>
      <c r="R96" s="140">
        <f t="shared" si="65"/>
        <v>1.4675324675324675</v>
      </c>
      <c r="S96" s="140">
        <f t="shared" si="78"/>
        <v>37.922077922077918</v>
      </c>
      <c r="U96" s="138">
        <f t="shared" si="79"/>
        <v>60</v>
      </c>
      <c r="V96" s="51">
        <f t="shared" si="66"/>
        <v>4.6470723727555239</v>
      </c>
      <c r="W96" s="141">
        <f t="shared" si="80"/>
        <v>2.9133822699040053</v>
      </c>
      <c r="X96" s="195" t="s">
        <v>84</v>
      </c>
      <c r="Y96" s="92">
        <f t="shared" si="60"/>
        <v>60</v>
      </c>
      <c r="Z96" s="17">
        <f t="shared" si="61"/>
        <v>0.22077922077922077</v>
      </c>
      <c r="AA96" s="18">
        <f t="shared" si="62"/>
        <v>0.73964461273557014</v>
      </c>
      <c r="AV96" s="92"/>
    </row>
    <row r="97" spans="1:45" x14ac:dyDescent="0.25">
      <c r="D97" s="84"/>
      <c r="E97" s="84"/>
      <c r="F97" s="85"/>
      <c r="G97" s="85"/>
      <c r="H97" s="84"/>
      <c r="I97" s="86"/>
      <c r="J97" s="87"/>
      <c r="K97" s="87"/>
      <c r="L97" s="87"/>
      <c r="M97" s="100"/>
      <c r="N97" s="100"/>
      <c r="O97" s="100"/>
      <c r="Q97" s="72"/>
      <c r="R97" s="72"/>
      <c r="S97" s="72"/>
      <c r="T97" s="64"/>
      <c r="U97" s="64"/>
      <c r="AD97" s="26"/>
      <c r="AE97" s="26"/>
    </row>
    <row r="98" spans="1:45" x14ac:dyDescent="0.25">
      <c r="D98" s="93"/>
      <c r="E98" s="60" t="s">
        <v>0</v>
      </c>
      <c r="F98" s="61">
        <f>SUM(F87:F96)</f>
        <v>56</v>
      </c>
      <c r="G98" s="61">
        <f>SUM(G87:G96)</f>
        <v>124</v>
      </c>
      <c r="H98" s="61">
        <f>H86-F98-G98</f>
        <v>51</v>
      </c>
      <c r="I98" s="86"/>
      <c r="J98" s="86"/>
      <c r="K98" s="86"/>
      <c r="L98" s="86"/>
      <c r="M98" s="86"/>
      <c r="N98" s="86"/>
      <c r="O98" s="86"/>
      <c r="P98" s="220" t="s">
        <v>80</v>
      </c>
      <c r="Q98" s="221"/>
      <c r="R98" s="221"/>
      <c r="S98" s="222"/>
      <c r="T98" s="86"/>
      <c r="U98" s="86"/>
      <c r="V98" s="86"/>
      <c r="W98" s="86"/>
      <c r="X98" s="86"/>
      <c r="Y98" s="86"/>
      <c r="Z98" s="86"/>
      <c r="AD98" s="26"/>
      <c r="AE98" s="26"/>
    </row>
    <row r="99" spans="1:45" ht="13" customHeight="1" x14ac:dyDescent="0.25">
      <c r="D99" s="93"/>
      <c r="F99" s="12">
        <f>F98/E86</f>
        <v>0.24242424242424243</v>
      </c>
      <c r="G99" s="13">
        <f>G98/E86</f>
        <v>0.53679653679653683</v>
      </c>
      <c r="H99" s="14">
        <f>H98/E86</f>
        <v>0.22077922077922077</v>
      </c>
      <c r="I99" s="86"/>
      <c r="J99" s="86"/>
      <c r="K99" s="86"/>
      <c r="L99" s="86"/>
      <c r="M99" s="86"/>
      <c r="N99" s="86"/>
      <c r="O99" s="86"/>
      <c r="P99" s="223"/>
      <c r="Q99" s="224"/>
      <c r="R99" s="224"/>
      <c r="S99" s="225"/>
      <c r="T99" s="208"/>
      <c r="U99" s="86"/>
      <c r="V99" s="86"/>
      <c r="W99" s="86"/>
      <c r="X99" s="86"/>
      <c r="Y99" s="86"/>
      <c r="Z99" s="86"/>
      <c r="AD99" s="26"/>
      <c r="AE99" s="26"/>
    </row>
    <row r="100" spans="1:45" x14ac:dyDescent="0.25">
      <c r="D100" s="93"/>
      <c r="F100" s="155" t="s">
        <v>81</v>
      </c>
      <c r="G100" s="156" t="s">
        <v>82</v>
      </c>
      <c r="H100" s="154" t="s">
        <v>83</v>
      </c>
      <c r="I100" s="86"/>
      <c r="J100" s="86"/>
      <c r="K100" s="86"/>
      <c r="L100" s="86"/>
      <c r="M100" s="86"/>
      <c r="N100" s="86"/>
      <c r="O100" s="86"/>
      <c r="P100" s="226"/>
      <c r="Q100" s="227"/>
      <c r="R100" s="227"/>
      <c r="S100" s="228"/>
      <c r="T100" s="208"/>
      <c r="U100" s="86"/>
      <c r="V100" s="86"/>
      <c r="W100" s="86"/>
      <c r="X100" s="86"/>
      <c r="Y100" s="86"/>
      <c r="Z100" s="86"/>
      <c r="AD100" s="26"/>
      <c r="AE100" s="26"/>
    </row>
    <row r="101" spans="1:45" x14ac:dyDescent="0.25">
      <c r="A101" s="67"/>
      <c r="B101" s="67"/>
      <c r="C101" s="67"/>
      <c r="D101" s="93"/>
      <c r="E101" s="93"/>
      <c r="F101" s="93"/>
      <c r="G101" s="93"/>
      <c r="H101" s="93"/>
      <c r="I101" s="86"/>
      <c r="J101" s="86"/>
      <c r="K101" s="86"/>
      <c r="L101" s="86"/>
      <c r="M101" s="86"/>
      <c r="N101" s="86"/>
      <c r="O101" s="86"/>
      <c r="Q101" s="208"/>
      <c r="R101" s="208"/>
      <c r="S101" s="208"/>
      <c r="T101" s="208"/>
      <c r="U101" s="86"/>
      <c r="V101" s="86"/>
      <c r="W101" s="86"/>
      <c r="X101" s="86"/>
      <c r="Y101" s="86"/>
      <c r="Z101" s="86"/>
      <c r="AA101" s="144"/>
      <c r="AD101" s="26"/>
      <c r="AE101" s="26"/>
    </row>
    <row r="102" spans="1:45" x14ac:dyDescent="0.25">
      <c r="D102" s="145"/>
      <c r="E102" s="67"/>
      <c r="F102" s="8"/>
      <c r="G102" s="8"/>
      <c r="H102" s="67"/>
      <c r="I102" s="131"/>
      <c r="J102" s="131"/>
      <c r="K102" s="131"/>
      <c r="L102" s="131"/>
      <c r="M102" s="131"/>
      <c r="N102" s="131"/>
      <c r="O102" s="131"/>
      <c r="Q102" s="131"/>
      <c r="R102" s="131"/>
      <c r="S102" s="131"/>
      <c r="T102" s="144"/>
      <c r="U102" s="144"/>
      <c r="V102" s="144"/>
      <c r="W102" s="144"/>
      <c r="X102" s="144"/>
      <c r="Y102" s="144"/>
      <c r="Z102" s="144"/>
      <c r="AA102" s="144"/>
      <c r="AD102" s="26"/>
      <c r="AE102" s="26"/>
    </row>
    <row r="103" spans="1:45" ht="9.5" customHeight="1" thickBot="1" x14ac:dyDescent="0.3">
      <c r="D103" s="145"/>
      <c r="E103" s="67"/>
      <c r="F103" s="8"/>
      <c r="G103" s="8"/>
      <c r="H103" s="67"/>
      <c r="I103" s="131"/>
      <c r="J103" s="131"/>
      <c r="K103" s="131"/>
      <c r="L103" s="131"/>
      <c r="M103" s="131"/>
      <c r="N103" s="131"/>
      <c r="O103" s="131"/>
      <c r="Q103" s="131"/>
      <c r="R103" s="131"/>
      <c r="S103" s="131"/>
      <c r="T103" s="144"/>
      <c r="U103" s="144"/>
      <c r="V103" s="144"/>
      <c r="W103" s="144"/>
      <c r="X103" s="144"/>
      <c r="Y103" s="144"/>
      <c r="Z103" s="144"/>
      <c r="AA103" s="144"/>
      <c r="AD103" s="26"/>
      <c r="AE103" s="26"/>
    </row>
    <row r="104" spans="1:45" ht="35" customHeight="1" thickBot="1" x14ac:dyDescent="0.3">
      <c r="A104" s="97" t="s">
        <v>122</v>
      </c>
      <c r="B104" s="97"/>
      <c r="C104" s="97"/>
      <c r="D104" s="97"/>
      <c r="E104" s="97"/>
      <c r="F104" s="97"/>
      <c r="G104" s="97"/>
      <c r="H104" s="97"/>
      <c r="I104" s="98"/>
      <c r="J104" s="231" t="s">
        <v>33</v>
      </c>
      <c r="K104" s="232"/>
      <c r="M104" s="231" t="s">
        <v>64</v>
      </c>
      <c r="N104" s="232"/>
      <c r="O104" s="32"/>
      <c r="P104" s="211" t="s">
        <v>100</v>
      </c>
      <c r="Q104" s="32"/>
      <c r="R104" s="253" t="s">
        <v>58</v>
      </c>
      <c r="S104" s="254"/>
      <c r="U104" s="64"/>
      <c r="V104" s="64"/>
      <c r="W104" s="64"/>
      <c r="X104" s="64"/>
      <c r="Y104" s="144"/>
      <c r="Z104" s="132" t="s">
        <v>17</v>
      </c>
      <c r="AA104" s="133" t="s">
        <v>18</v>
      </c>
    </row>
    <row r="105" spans="1:45" ht="80" customHeight="1" x14ac:dyDescent="0.25">
      <c r="A105" s="44" t="s">
        <v>22</v>
      </c>
      <c r="B105" s="4" t="s">
        <v>23</v>
      </c>
      <c r="C105" s="1" t="s">
        <v>21</v>
      </c>
      <c r="D105" s="45" t="s">
        <v>24</v>
      </c>
      <c r="E105" s="1" t="s">
        <v>31</v>
      </c>
      <c r="F105" s="2" t="s">
        <v>25</v>
      </c>
      <c r="G105" s="2" t="s">
        <v>26</v>
      </c>
      <c r="H105" s="28" t="s">
        <v>87</v>
      </c>
      <c r="I105" s="2" t="s">
        <v>27</v>
      </c>
      <c r="J105" s="40" t="s">
        <v>34</v>
      </c>
      <c r="K105" s="46" t="s">
        <v>35</v>
      </c>
      <c r="M105" s="47" t="s">
        <v>66</v>
      </c>
      <c r="N105" s="47" t="s">
        <v>65</v>
      </c>
      <c r="O105" s="210" t="s">
        <v>9</v>
      </c>
      <c r="P105" s="205" t="s">
        <v>68</v>
      </c>
      <c r="Q105" s="32"/>
      <c r="R105" s="206" t="s">
        <v>60</v>
      </c>
      <c r="S105" s="206" t="s">
        <v>59</v>
      </c>
      <c r="U105" s="64"/>
      <c r="V105" s="64"/>
      <c r="W105" s="64"/>
      <c r="X105" s="64"/>
      <c r="Y105" s="16" t="s">
        <v>9</v>
      </c>
      <c r="Z105" s="49" t="s">
        <v>94</v>
      </c>
      <c r="AA105" s="50" t="s">
        <v>95</v>
      </c>
      <c r="AH105" s="247" t="s">
        <v>63</v>
      </c>
      <c r="AI105" s="248"/>
      <c r="AJ105" s="248"/>
      <c r="AK105" s="248"/>
      <c r="AL105" s="248"/>
      <c r="AM105" s="248"/>
      <c r="AN105" s="248"/>
      <c r="AO105" s="249"/>
      <c r="AR105" s="189" t="s">
        <v>41</v>
      </c>
      <c r="AS105" s="190" t="s">
        <v>42</v>
      </c>
    </row>
    <row r="106" spans="1:45" x14ac:dyDescent="0.25">
      <c r="A106" s="72">
        <v>0</v>
      </c>
      <c r="B106" s="72">
        <v>0</v>
      </c>
      <c r="C106" s="67"/>
      <c r="D106" s="73">
        <v>0</v>
      </c>
      <c r="E106" s="33">
        <f>H106</f>
        <v>230</v>
      </c>
      <c r="F106" s="3">
        <v>0</v>
      </c>
      <c r="G106" s="3">
        <v>0</v>
      </c>
      <c r="H106" s="54">
        <v>230</v>
      </c>
      <c r="I106" s="74">
        <f>F106/E106</f>
        <v>0</v>
      </c>
      <c r="J106" s="30">
        <f>1-I106</f>
        <v>1</v>
      </c>
      <c r="K106" s="30">
        <f>J106</f>
        <v>1</v>
      </c>
      <c r="L106" s="67"/>
      <c r="M106" s="134"/>
      <c r="N106" s="135"/>
      <c r="P106" s="136">
        <f>H106/H106</f>
        <v>1</v>
      </c>
      <c r="Q106" s="32"/>
      <c r="S106" s="64"/>
      <c r="U106" s="64"/>
      <c r="V106" s="64"/>
      <c r="W106" s="64"/>
      <c r="X106" s="64"/>
      <c r="Y106" s="92">
        <f t="shared" ref="Y106:Y116" si="81">D106</f>
        <v>0</v>
      </c>
      <c r="Z106" s="29">
        <f t="shared" ref="Z106:Z116" si="82">P106</f>
        <v>1</v>
      </c>
      <c r="AA106" s="30">
        <f t="shared" ref="AA106:AA116" si="83">K106</f>
        <v>1</v>
      </c>
      <c r="AH106" s="168" t="s">
        <v>14</v>
      </c>
      <c r="AI106" s="169" t="s">
        <v>85</v>
      </c>
      <c r="AJ106" s="169" t="s">
        <v>85</v>
      </c>
      <c r="AK106" s="184" t="e">
        <f>AI106-AJ106</f>
        <v>#VALUE!</v>
      </c>
      <c r="AL106" s="185">
        <f>Y107-Y106</f>
        <v>6</v>
      </c>
      <c r="AM106" s="170"/>
      <c r="AN106" s="34" t="s">
        <v>29</v>
      </c>
      <c r="AO106" s="179">
        <v>60</v>
      </c>
      <c r="AQ106" s="15" t="s">
        <v>30</v>
      </c>
      <c r="AR106" s="51" t="s">
        <v>102</v>
      </c>
      <c r="AS106" s="52">
        <f>AO111</f>
        <v>36.46153846153846</v>
      </c>
    </row>
    <row r="107" spans="1:45" x14ac:dyDescent="0.25">
      <c r="A107" s="81">
        <v>3</v>
      </c>
      <c r="B107" s="81">
        <f>B106+F107</f>
        <v>26</v>
      </c>
      <c r="C107" s="82">
        <f>D106</f>
        <v>0</v>
      </c>
      <c r="D107" s="73">
        <v>6</v>
      </c>
      <c r="E107" s="73">
        <f>H106</f>
        <v>230</v>
      </c>
      <c r="F107" s="33">
        <f>E107-H107-G107</f>
        <v>26</v>
      </c>
      <c r="G107" s="73">
        <f>A107-A106</f>
        <v>3</v>
      </c>
      <c r="H107" s="54">
        <v>201</v>
      </c>
      <c r="I107" s="83">
        <f>F107/E107</f>
        <v>0.11304347826086956</v>
      </c>
      <c r="J107" s="30">
        <f>1-I107</f>
        <v>0.88695652173913042</v>
      </c>
      <c r="K107" s="30">
        <f>J107*K106</f>
        <v>0.88695652173913042</v>
      </c>
      <c r="L107" s="67"/>
      <c r="M107" s="137">
        <f t="shared" ref="M107:M116" si="84">AVERAGE(K106:K107)*(D107-D106)</f>
        <v>5.660869565217391</v>
      </c>
      <c r="N107" s="51">
        <f>M107</f>
        <v>5.660869565217391</v>
      </c>
      <c r="O107" s="138">
        <f t="shared" ref="O107:O116" si="85">D107</f>
        <v>6</v>
      </c>
      <c r="P107" s="136">
        <f>H107/H106</f>
        <v>0.87391304347826082</v>
      </c>
      <c r="Q107" s="32"/>
      <c r="R107" s="140">
        <f t="shared" ref="R107:R116" si="86">AVERAGE(P106:P107)*(D107-D106)</f>
        <v>5.6217391304347828</v>
      </c>
      <c r="S107" s="140">
        <f>R107+S106</f>
        <v>5.6217391304347828</v>
      </c>
      <c r="U107" s="64"/>
      <c r="V107" s="64"/>
      <c r="W107" s="64"/>
      <c r="X107" s="64"/>
      <c r="Y107" s="92">
        <f t="shared" si="81"/>
        <v>6</v>
      </c>
      <c r="Z107" s="29">
        <f t="shared" si="82"/>
        <v>0.87391304347826082</v>
      </c>
      <c r="AA107" s="30">
        <f t="shared" si="83"/>
        <v>0.88695652173913042</v>
      </c>
      <c r="AH107" s="171"/>
      <c r="AI107" s="188" t="str">
        <f>AI106</f>
        <v>No alcan</v>
      </c>
      <c r="AJ107" s="188">
        <v>0.5</v>
      </c>
      <c r="AK107" s="186" t="e">
        <f>AI107-AJ107</f>
        <v>#VALUE!</v>
      </c>
      <c r="AL107" s="187" t="e">
        <f>AK107*AL106/AK106</f>
        <v>#VALUE!</v>
      </c>
      <c r="AM107" s="172"/>
      <c r="AN107" s="173" t="s">
        <v>11</v>
      </c>
      <c r="AO107" s="174" t="e">
        <f>AO106+AL107</f>
        <v>#VALUE!</v>
      </c>
      <c r="AQ107" s="15" t="s">
        <v>12</v>
      </c>
      <c r="AR107" s="53">
        <f t="shared" ref="AR107:AR108" si="87">AO108</f>
        <v>40</v>
      </c>
      <c r="AS107" s="54">
        <f t="shared" ref="AS107:AS108" si="88">AO112</f>
        <v>115.00000000000001</v>
      </c>
    </row>
    <row r="108" spans="1:45" x14ac:dyDescent="0.25">
      <c r="A108" s="72">
        <v>4</v>
      </c>
      <c r="B108" s="81">
        <f t="shared" ref="B108:B116" si="89">B107+F108</f>
        <v>38</v>
      </c>
      <c r="C108" s="82">
        <f t="shared" ref="C108:C116" si="90">D107</f>
        <v>6</v>
      </c>
      <c r="D108" s="73">
        <v>12</v>
      </c>
      <c r="E108" s="73">
        <f t="shared" ref="E108:E116" si="91">H107</f>
        <v>201</v>
      </c>
      <c r="F108" s="33">
        <f t="shared" ref="F108:F116" si="92">E108-H108-G108</f>
        <v>12</v>
      </c>
      <c r="G108" s="73">
        <f t="shared" ref="G108:G116" si="93">A108-A107</f>
        <v>1</v>
      </c>
      <c r="H108" s="54">
        <v>188</v>
      </c>
      <c r="I108" s="83">
        <f t="shared" ref="I108:I116" si="94">F108/E108</f>
        <v>5.9701492537313432E-2</v>
      </c>
      <c r="J108" s="30">
        <f t="shared" ref="J108:J116" si="95">1-I108</f>
        <v>0.94029850746268662</v>
      </c>
      <c r="K108" s="30">
        <f t="shared" ref="K108:K116" si="96">J108*K107</f>
        <v>0.83400389357560034</v>
      </c>
      <c r="L108" s="67"/>
      <c r="M108" s="137">
        <f t="shared" si="84"/>
        <v>5.1628812459441926</v>
      </c>
      <c r="N108" s="51">
        <f t="shared" ref="N108:N116" si="97">M108+N107</f>
        <v>10.823750811161585</v>
      </c>
      <c r="O108" s="138">
        <f t="shared" si="85"/>
        <v>12</v>
      </c>
      <c r="P108" s="136">
        <f>H108/H106</f>
        <v>0.81739130434782614</v>
      </c>
      <c r="Q108" s="32"/>
      <c r="R108" s="140">
        <f t="shared" si="86"/>
        <v>5.0739130434782611</v>
      </c>
      <c r="S108" s="140">
        <f t="shared" ref="S108:S116" si="98">R108+S107</f>
        <v>10.695652173913043</v>
      </c>
      <c r="U108" s="64"/>
      <c r="V108" s="64"/>
      <c r="W108" s="64"/>
      <c r="X108" s="64"/>
      <c r="Y108" s="92">
        <f t="shared" si="81"/>
        <v>12</v>
      </c>
      <c r="Z108" s="29">
        <f t="shared" si="82"/>
        <v>0.81739130434782614</v>
      </c>
      <c r="AA108" s="30">
        <f t="shared" si="83"/>
        <v>0.83400389357560034</v>
      </c>
      <c r="AH108" s="160" t="s">
        <v>15</v>
      </c>
      <c r="AI108" s="196"/>
      <c r="AJ108" s="196"/>
      <c r="AK108" s="180">
        <f>AI108-AJ108</f>
        <v>0</v>
      </c>
      <c r="AL108" s="181">
        <f>AL106</f>
        <v>6</v>
      </c>
      <c r="AM108" s="172"/>
      <c r="AN108" s="173" t="s">
        <v>12</v>
      </c>
      <c r="AO108" s="175">
        <f>H116</f>
        <v>40</v>
      </c>
      <c r="AQ108" s="15" t="s">
        <v>13</v>
      </c>
      <c r="AR108" s="55">
        <f t="shared" si="87"/>
        <v>0.17391304347826086</v>
      </c>
      <c r="AS108" s="56">
        <f t="shared" si="88"/>
        <v>0.50000000000000011</v>
      </c>
    </row>
    <row r="109" spans="1:45" x14ac:dyDescent="0.25">
      <c r="A109" s="81">
        <v>7</v>
      </c>
      <c r="B109" s="81">
        <f t="shared" si="89"/>
        <v>46</v>
      </c>
      <c r="C109" s="82">
        <f t="shared" si="90"/>
        <v>12</v>
      </c>
      <c r="D109" s="73">
        <v>18</v>
      </c>
      <c r="E109" s="73">
        <f t="shared" si="91"/>
        <v>188</v>
      </c>
      <c r="F109" s="33">
        <f t="shared" si="92"/>
        <v>8</v>
      </c>
      <c r="G109" s="73">
        <f t="shared" si="93"/>
        <v>3</v>
      </c>
      <c r="H109" s="54">
        <v>177</v>
      </c>
      <c r="I109" s="83">
        <f t="shared" si="94"/>
        <v>4.2553191489361701E-2</v>
      </c>
      <c r="J109" s="30">
        <f t="shared" si="95"/>
        <v>0.95744680851063835</v>
      </c>
      <c r="K109" s="30">
        <f t="shared" si="96"/>
        <v>0.79851436618940463</v>
      </c>
      <c r="L109" s="67"/>
      <c r="M109" s="137">
        <f t="shared" si="84"/>
        <v>4.8975547792950147</v>
      </c>
      <c r="N109" s="51">
        <f t="shared" si="97"/>
        <v>15.721305590456598</v>
      </c>
      <c r="O109" s="138">
        <f t="shared" si="85"/>
        <v>18</v>
      </c>
      <c r="P109" s="136">
        <f>H109/H106</f>
        <v>0.76956521739130435</v>
      </c>
      <c r="Q109" s="32"/>
      <c r="R109" s="140">
        <f t="shared" si="86"/>
        <v>4.7608695652173907</v>
      </c>
      <c r="S109" s="140">
        <f t="shared" si="98"/>
        <v>15.456521739130434</v>
      </c>
      <c r="U109" s="64"/>
      <c r="V109" s="64"/>
      <c r="W109" s="64"/>
      <c r="X109" s="64"/>
      <c r="Y109" s="92">
        <f t="shared" si="81"/>
        <v>18</v>
      </c>
      <c r="Z109" s="29">
        <f t="shared" si="82"/>
        <v>0.76956521739130435</v>
      </c>
      <c r="AA109" s="30">
        <f t="shared" si="83"/>
        <v>0.79851436618940463</v>
      </c>
      <c r="AH109" s="19"/>
      <c r="AI109" s="20"/>
      <c r="AJ109" s="20"/>
      <c r="AK109" s="182" t="e">
        <f>AK108*AL109/AL108</f>
        <v>#VALUE!</v>
      </c>
      <c r="AL109" s="183" t="e">
        <f>AL107</f>
        <v>#VALUE!</v>
      </c>
      <c r="AM109" s="176"/>
      <c r="AN109" s="177" t="s">
        <v>13</v>
      </c>
      <c r="AO109" s="178">
        <f>AO108/H106</f>
        <v>0.17391304347826086</v>
      </c>
    </row>
    <row r="110" spans="1:45" x14ac:dyDescent="0.25">
      <c r="A110" s="72">
        <v>8</v>
      </c>
      <c r="B110" s="81">
        <f t="shared" si="89"/>
        <v>55</v>
      </c>
      <c r="C110" s="82">
        <f t="shared" si="90"/>
        <v>18</v>
      </c>
      <c r="D110" s="73">
        <v>24</v>
      </c>
      <c r="E110" s="73">
        <f t="shared" si="91"/>
        <v>177</v>
      </c>
      <c r="F110" s="33">
        <f t="shared" si="92"/>
        <v>9</v>
      </c>
      <c r="G110" s="73">
        <f t="shared" si="93"/>
        <v>1</v>
      </c>
      <c r="H110" s="54">
        <v>167</v>
      </c>
      <c r="I110" s="83">
        <f t="shared" si="94"/>
        <v>5.0847457627118647E-2</v>
      </c>
      <c r="J110" s="30">
        <f t="shared" si="95"/>
        <v>0.94915254237288138</v>
      </c>
      <c r="K110" s="30">
        <f t="shared" si="96"/>
        <v>0.75791194078994339</v>
      </c>
      <c r="L110" s="67"/>
      <c r="M110" s="137">
        <f t="shared" si="84"/>
        <v>4.6692789209380443</v>
      </c>
      <c r="N110" s="51">
        <f t="shared" si="97"/>
        <v>20.390584511394643</v>
      </c>
      <c r="O110" s="138">
        <f t="shared" si="85"/>
        <v>24</v>
      </c>
      <c r="P110" s="136">
        <f>H110/H106</f>
        <v>0.72608695652173916</v>
      </c>
      <c r="Q110" s="32"/>
      <c r="R110" s="140">
        <f t="shared" si="86"/>
        <v>4.4869565217391303</v>
      </c>
      <c r="S110" s="140">
        <f t="shared" si="98"/>
        <v>19.943478260869565</v>
      </c>
      <c r="U110" s="64"/>
      <c r="V110" s="64"/>
      <c r="W110" s="64"/>
      <c r="X110" s="64"/>
      <c r="Y110" s="92">
        <f t="shared" si="81"/>
        <v>24</v>
      </c>
      <c r="Z110" s="29">
        <f t="shared" si="82"/>
        <v>0.72608695652173916</v>
      </c>
      <c r="AA110" s="30">
        <f t="shared" si="83"/>
        <v>0.75791194078994339</v>
      </c>
      <c r="AH110" s="157" t="s">
        <v>14</v>
      </c>
      <c r="AI110" s="158">
        <f>Z112</f>
        <v>0.50869565217391299</v>
      </c>
      <c r="AJ110" s="158">
        <f>Z113</f>
        <v>0.39565217391304347</v>
      </c>
      <c r="AK110" s="184">
        <f>AI110-AJ110</f>
        <v>0.11304347826086952</v>
      </c>
      <c r="AL110" s="185">
        <f>Y111-Y110</f>
        <v>6</v>
      </c>
      <c r="AM110" s="159"/>
      <c r="AN110" s="34" t="s">
        <v>29</v>
      </c>
      <c r="AO110" s="179">
        <f>Y112</f>
        <v>36</v>
      </c>
    </row>
    <row r="111" spans="1:45" x14ac:dyDescent="0.25">
      <c r="A111" s="81">
        <v>18</v>
      </c>
      <c r="B111" s="81">
        <f t="shared" si="89"/>
        <v>66</v>
      </c>
      <c r="C111" s="82">
        <f t="shared" si="90"/>
        <v>24</v>
      </c>
      <c r="D111" s="73">
        <v>30</v>
      </c>
      <c r="E111" s="73">
        <f t="shared" si="91"/>
        <v>167</v>
      </c>
      <c r="F111" s="33">
        <f t="shared" si="92"/>
        <v>11</v>
      </c>
      <c r="G111" s="73">
        <f t="shared" si="93"/>
        <v>10</v>
      </c>
      <c r="H111" s="54">
        <v>146</v>
      </c>
      <c r="I111" s="83">
        <f t="shared" si="94"/>
        <v>6.5868263473053898E-2</v>
      </c>
      <c r="J111" s="30">
        <f t="shared" si="95"/>
        <v>0.93413173652694614</v>
      </c>
      <c r="K111" s="30">
        <f t="shared" si="96"/>
        <v>0.70798959738461786</v>
      </c>
      <c r="L111" s="67"/>
      <c r="M111" s="137">
        <f t="shared" si="84"/>
        <v>4.3977046145236836</v>
      </c>
      <c r="N111" s="51">
        <f t="shared" si="97"/>
        <v>24.788289125918325</v>
      </c>
      <c r="O111" s="138">
        <f t="shared" si="85"/>
        <v>30</v>
      </c>
      <c r="P111" s="136">
        <f>H111/H106</f>
        <v>0.63478260869565217</v>
      </c>
      <c r="Q111" s="32"/>
      <c r="R111" s="140">
        <f t="shared" si="86"/>
        <v>4.0826086956521737</v>
      </c>
      <c r="S111" s="140">
        <f t="shared" si="98"/>
        <v>24.026086956521738</v>
      </c>
      <c r="U111" s="64"/>
      <c r="V111" s="64"/>
      <c r="W111" s="64"/>
      <c r="X111" s="64"/>
      <c r="Y111" s="92">
        <f t="shared" si="81"/>
        <v>30</v>
      </c>
      <c r="Z111" s="29">
        <f t="shared" si="82"/>
        <v>0.63478260869565217</v>
      </c>
      <c r="AA111" s="30">
        <f t="shared" si="83"/>
        <v>0.70798959738461786</v>
      </c>
      <c r="AH111" s="160"/>
      <c r="AI111" s="188">
        <f>AI110</f>
        <v>0.50869565217391299</v>
      </c>
      <c r="AJ111" s="188">
        <v>0.5</v>
      </c>
      <c r="AK111" s="186">
        <f>AI111-AJ111</f>
        <v>8.6956521739129933E-3</v>
      </c>
      <c r="AL111" s="187">
        <f>AK111*AL110/AK110</f>
        <v>0.46153846153845907</v>
      </c>
      <c r="AM111" s="161"/>
      <c r="AN111" s="162" t="s">
        <v>11</v>
      </c>
      <c r="AO111" s="163">
        <f>AO110+AL111</f>
        <v>36.46153846153846</v>
      </c>
    </row>
    <row r="112" spans="1:45" x14ac:dyDescent="0.25">
      <c r="A112" s="72">
        <v>43</v>
      </c>
      <c r="B112" s="81">
        <f t="shared" si="89"/>
        <v>70</v>
      </c>
      <c r="C112" s="82">
        <f t="shared" si="90"/>
        <v>30</v>
      </c>
      <c r="D112" s="73">
        <v>36</v>
      </c>
      <c r="E112" s="73">
        <f t="shared" si="91"/>
        <v>146</v>
      </c>
      <c r="F112" s="33">
        <f t="shared" si="92"/>
        <v>4</v>
      </c>
      <c r="G112" s="73">
        <f t="shared" si="93"/>
        <v>25</v>
      </c>
      <c r="H112" s="54">
        <v>117</v>
      </c>
      <c r="I112" s="83">
        <f t="shared" si="94"/>
        <v>2.7397260273972601E-2</v>
      </c>
      <c r="J112" s="30">
        <f t="shared" si="95"/>
        <v>0.9726027397260274</v>
      </c>
      <c r="K112" s="30">
        <f t="shared" si="96"/>
        <v>0.68859262211380645</v>
      </c>
      <c r="L112" s="67"/>
      <c r="M112" s="137">
        <f t="shared" si="84"/>
        <v>4.1897466584952729</v>
      </c>
      <c r="N112" s="51">
        <f t="shared" si="97"/>
        <v>28.978035784413599</v>
      </c>
      <c r="O112" s="138">
        <f t="shared" si="85"/>
        <v>36</v>
      </c>
      <c r="P112" s="136">
        <f>H112/H106</f>
        <v>0.50869565217391299</v>
      </c>
      <c r="Q112" s="32"/>
      <c r="R112" s="140">
        <f t="shared" si="86"/>
        <v>3.4304347826086952</v>
      </c>
      <c r="S112" s="140">
        <f t="shared" si="98"/>
        <v>27.456521739130434</v>
      </c>
      <c r="U112" s="64"/>
      <c r="V112" s="64"/>
      <c r="W112" s="64"/>
      <c r="X112" s="64"/>
      <c r="Y112" s="92">
        <f t="shared" si="81"/>
        <v>36</v>
      </c>
      <c r="Z112" s="29">
        <f t="shared" si="82"/>
        <v>0.50869565217391299</v>
      </c>
      <c r="AA112" s="30">
        <f t="shared" si="83"/>
        <v>0.68859262211380645</v>
      </c>
      <c r="AH112" s="160" t="s">
        <v>15</v>
      </c>
      <c r="AI112" s="196">
        <f>H112</f>
        <v>117</v>
      </c>
      <c r="AJ112" s="196">
        <f>H113</f>
        <v>91</v>
      </c>
      <c r="AK112" s="180">
        <f>AI112-AJ112</f>
        <v>26</v>
      </c>
      <c r="AL112" s="181">
        <f>AL110</f>
        <v>6</v>
      </c>
      <c r="AM112" s="161"/>
      <c r="AN112" s="162" t="s">
        <v>12</v>
      </c>
      <c r="AO112" s="164">
        <f>AI112-AK113</f>
        <v>115.00000000000001</v>
      </c>
    </row>
    <row r="113" spans="1:41" x14ac:dyDescent="0.25">
      <c r="A113" s="81">
        <v>66</v>
      </c>
      <c r="B113" s="81">
        <f t="shared" si="89"/>
        <v>73</v>
      </c>
      <c r="C113" s="82">
        <f t="shared" si="90"/>
        <v>36</v>
      </c>
      <c r="D113" s="73">
        <v>42</v>
      </c>
      <c r="E113" s="73">
        <f t="shared" si="91"/>
        <v>117</v>
      </c>
      <c r="F113" s="33">
        <f t="shared" si="92"/>
        <v>3</v>
      </c>
      <c r="G113" s="73">
        <f t="shared" si="93"/>
        <v>23</v>
      </c>
      <c r="H113" s="54">
        <v>91</v>
      </c>
      <c r="I113" s="83">
        <f t="shared" si="94"/>
        <v>2.564102564102564E-2</v>
      </c>
      <c r="J113" s="30">
        <f t="shared" si="95"/>
        <v>0.97435897435897434</v>
      </c>
      <c r="K113" s="30">
        <f t="shared" si="96"/>
        <v>0.67093640103396524</v>
      </c>
      <c r="L113" s="67"/>
      <c r="M113" s="137">
        <f t="shared" si="84"/>
        <v>4.0785870694433148</v>
      </c>
      <c r="N113" s="51">
        <f t="shared" si="97"/>
        <v>33.056622853856915</v>
      </c>
      <c r="O113" s="138">
        <f t="shared" si="85"/>
        <v>42</v>
      </c>
      <c r="P113" s="136">
        <f>H113/H106</f>
        <v>0.39565217391304347</v>
      </c>
      <c r="Q113" s="32"/>
      <c r="R113" s="140">
        <f t="shared" si="86"/>
        <v>2.713043478260869</v>
      </c>
      <c r="S113" s="140">
        <f t="shared" si="98"/>
        <v>30.169565217391302</v>
      </c>
      <c r="U113" s="64"/>
      <c r="V113" s="64"/>
      <c r="W113" s="64"/>
      <c r="X113" s="64"/>
      <c r="Y113" s="92">
        <f t="shared" si="81"/>
        <v>42</v>
      </c>
      <c r="Z113" s="29">
        <f t="shared" si="82"/>
        <v>0.39565217391304347</v>
      </c>
      <c r="AA113" s="30">
        <f t="shared" si="83"/>
        <v>0.67093640103396524</v>
      </c>
      <c r="AH113" s="19"/>
      <c r="AI113" s="20"/>
      <c r="AJ113" s="20"/>
      <c r="AK113" s="182">
        <f>AK112*AL113/AL112</f>
        <v>1.9999999999999893</v>
      </c>
      <c r="AL113" s="183">
        <f>AL111</f>
        <v>0.46153846153845907</v>
      </c>
      <c r="AM113" s="165"/>
      <c r="AN113" s="166" t="s">
        <v>13</v>
      </c>
      <c r="AO113" s="167">
        <f>AO112/H106</f>
        <v>0.50000000000000011</v>
      </c>
    </row>
    <row r="114" spans="1:41" x14ac:dyDescent="0.25">
      <c r="A114" s="72">
        <v>90</v>
      </c>
      <c r="B114" s="81">
        <f t="shared" si="89"/>
        <v>75</v>
      </c>
      <c r="C114" s="82">
        <f t="shared" si="90"/>
        <v>42</v>
      </c>
      <c r="D114" s="73">
        <v>48</v>
      </c>
      <c r="E114" s="73">
        <f t="shared" si="91"/>
        <v>91</v>
      </c>
      <c r="F114" s="33">
        <f t="shared" si="92"/>
        <v>2</v>
      </c>
      <c r="G114" s="73">
        <f t="shared" si="93"/>
        <v>24</v>
      </c>
      <c r="H114" s="54">
        <v>65</v>
      </c>
      <c r="I114" s="83">
        <f t="shared" si="94"/>
        <v>2.197802197802198E-2</v>
      </c>
      <c r="J114" s="30">
        <f t="shared" si="95"/>
        <v>0.97802197802197799</v>
      </c>
      <c r="K114" s="30">
        <f t="shared" si="96"/>
        <v>0.65619054606618576</v>
      </c>
      <c r="L114" s="67"/>
      <c r="M114" s="137">
        <f t="shared" si="84"/>
        <v>3.981380841300453</v>
      </c>
      <c r="N114" s="51">
        <f t="shared" si="97"/>
        <v>37.038003695157371</v>
      </c>
      <c r="O114" s="138">
        <f t="shared" si="85"/>
        <v>48</v>
      </c>
      <c r="P114" s="136">
        <f>H114/H106</f>
        <v>0.28260869565217389</v>
      </c>
      <c r="Q114" s="32"/>
      <c r="R114" s="140">
        <f t="shared" si="86"/>
        <v>2.034782608695652</v>
      </c>
      <c r="S114" s="140">
        <f t="shared" si="98"/>
        <v>32.204347826086952</v>
      </c>
      <c r="U114" s="64"/>
      <c r="V114" s="64"/>
      <c r="W114" s="64"/>
      <c r="X114" s="64"/>
      <c r="Y114" s="92">
        <f t="shared" si="81"/>
        <v>48</v>
      </c>
      <c r="Z114" s="29">
        <f t="shared" si="82"/>
        <v>0.28260869565217389</v>
      </c>
      <c r="AA114" s="30">
        <f t="shared" si="83"/>
        <v>0.65619054606618576</v>
      </c>
    </row>
    <row r="115" spans="1:41" x14ac:dyDescent="0.25">
      <c r="A115" s="81">
        <v>99</v>
      </c>
      <c r="B115" s="81">
        <f t="shared" si="89"/>
        <v>76</v>
      </c>
      <c r="C115" s="82">
        <f t="shared" si="90"/>
        <v>48</v>
      </c>
      <c r="D115" s="73">
        <v>54</v>
      </c>
      <c r="E115" s="73">
        <f t="shared" si="91"/>
        <v>65</v>
      </c>
      <c r="F115" s="33">
        <f t="shared" si="92"/>
        <v>1</v>
      </c>
      <c r="G115" s="73">
        <f t="shared" si="93"/>
        <v>9</v>
      </c>
      <c r="H115" s="54">
        <v>55</v>
      </c>
      <c r="I115" s="83">
        <f t="shared" si="94"/>
        <v>1.5384615384615385E-2</v>
      </c>
      <c r="J115" s="30">
        <f t="shared" si="95"/>
        <v>0.98461538461538467</v>
      </c>
      <c r="K115" s="30">
        <f t="shared" si="96"/>
        <v>0.64609530689593675</v>
      </c>
      <c r="L115" s="67"/>
      <c r="M115" s="137">
        <f t="shared" si="84"/>
        <v>3.9068575588863679</v>
      </c>
      <c r="N115" s="51">
        <f t="shared" si="97"/>
        <v>40.944861254043737</v>
      </c>
      <c r="O115" s="138">
        <f t="shared" si="85"/>
        <v>54</v>
      </c>
      <c r="P115" s="136">
        <f>H115/H106</f>
        <v>0.2391304347826087</v>
      </c>
      <c r="Q115" s="32"/>
      <c r="R115" s="140">
        <f t="shared" si="86"/>
        <v>1.5652173913043477</v>
      </c>
      <c r="S115" s="140">
        <f t="shared" si="98"/>
        <v>33.769565217391303</v>
      </c>
      <c r="U115" s="64"/>
      <c r="V115" s="64"/>
      <c r="W115" s="64"/>
      <c r="X115" s="64"/>
      <c r="Y115" s="92">
        <f t="shared" si="81"/>
        <v>54</v>
      </c>
      <c r="Z115" s="29">
        <f t="shared" si="82"/>
        <v>0.2391304347826087</v>
      </c>
      <c r="AA115" s="30">
        <f t="shared" si="83"/>
        <v>0.64609530689593675</v>
      </c>
    </row>
    <row r="116" spans="1:41" x14ac:dyDescent="0.25">
      <c r="A116" s="72">
        <v>113</v>
      </c>
      <c r="B116" s="81">
        <f t="shared" si="89"/>
        <v>77</v>
      </c>
      <c r="C116" s="82">
        <f t="shared" si="90"/>
        <v>54</v>
      </c>
      <c r="D116" s="73">
        <v>60</v>
      </c>
      <c r="E116" s="73">
        <f t="shared" si="91"/>
        <v>55</v>
      </c>
      <c r="F116" s="33">
        <f t="shared" si="92"/>
        <v>1</v>
      </c>
      <c r="G116" s="73">
        <f t="shared" si="93"/>
        <v>14</v>
      </c>
      <c r="H116" s="54">
        <v>40</v>
      </c>
      <c r="I116" s="83">
        <f t="shared" si="94"/>
        <v>1.8181818181818181E-2</v>
      </c>
      <c r="J116" s="30">
        <f t="shared" si="95"/>
        <v>0.98181818181818181</v>
      </c>
      <c r="K116" s="30">
        <f t="shared" si="96"/>
        <v>0.63434811949782877</v>
      </c>
      <c r="L116" s="67"/>
      <c r="M116" s="137">
        <f t="shared" si="84"/>
        <v>3.8413302791812969</v>
      </c>
      <c r="N116" s="51">
        <f t="shared" si="97"/>
        <v>44.786191533225036</v>
      </c>
      <c r="O116" s="138">
        <f t="shared" si="85"/>
        <v>60</v>
      </c>
      <c r="P116" s="136">
        <f>H116/H106</f>
        <v>0.17391304347826086</v>
      </c>
      <c r="Q116" s="32"/>
      <c r="R116" s="140">
        <f t="shared" si="86"/>
        <v>1.2391304347826086</v>
      </c>
      <c r="S116" s="140">
        <f t="shared" si="98"/>
        <v>35.008695652173913</v>
      </c>
      <c r="U116" s="64"/>
      <c r="V116" s="64"/>
      <c r="W116" s="64"/>
      <c r="X116" s="64"/>
      <c r="Y116" s="92">
        <f t="shared" si="81"/>
        <v>60</v>
      </c>
      <c r="Z116" s="29">
        <f t="shared" si="82"/>
        <v>0.17391304347826086</v>
      </c>
      <c r="AA116" s="30">
        <f t="shared" si="83"/>
        <v>0.63434811949782877</v>
      </c>
    </row>
    <row r="117" spans="1:41" x14ac:dyDescent="0.25">
      <c r="D117" s="84"/>
      <c r="E117" s="84"/>
      <c r="F117" s="85"/>
      <c r="G117" s="85"/>
      <c r="H117" s="84"/>
      <c r="I117" s="86"/>
      <c r="J117" s="87"/>
      <c r="K117" s="87"/>
      <c r="L117" s="87"/>
      <c r="M117" s="100"/>
      <c r="N117" s="100"/>
      <c r="O117" s="100"/>
      <c r="Q117" s="72"/>
      <c r="R117" s="72"/>
      <c r="S117" s="72"/>
      <c r="T117" s="63"/>
      <c r="AD117" s="26"/>
      <c r="AE117" s="26"/>
    </row>
    <row r="118" spans="1:41" x14ac:dyDescent="0.25">
      <c r="D118" s="93"/>
      <c r="E118" s="60" t="s">
        <v>0</v>
      </c>
      <c r="F118" s="61">
        <f>SUM(F107:F116)</f>
        <v>77</v>
      </c>
      <c r="G118" s="61">
        <f>SUM(G107:G116)</f>
        <v>113</v>
      </c>
      <c r="H118" s="61">
        <f>H106-F118-G118</f>
        <v>40</v>
      </c>
      <c r="I118" s="86"/>
      <c r="J118" s="86"/>
      <c r="K118" s="86"/>
      <c r="L118" s="86"/>
      <c r="M118" s="86"/>
      <c r="N118" s="86"/>
      <c r="O118" s="86"/>
      <c r="P118" s="220" t="s">
        <v>80</v>
      </c>
      <c r="Q118" s="221"/>
      <c r="R118" s="221"/>
      <c r="S118" s="222"/>
      <c r="T118" s="86"/>
      <c r="U118" s="86"/>
      <c r="V118" s="86"/>
      <c r="W118" s="86"/>
      <c r="X118" s="86"/>
      <c r="Y118" s="86"/>
      <c r="Z118" s="86"/>
      <c r="AA118" s="64"/>
      <c r="AD118" s="26"/>
      <c r="AE118" s="26"/>
    </row>
    <row r="119" spans="1:41" ht="13" customHeight="1" x14ac:dyDescent="0.25">
      <c r="D119" s="93"/>
      <c r="E119" s="63"/>
      <c r="F119" s="12">
        <f>F118/E106</f>
        <v>0.33478260869565218</v>
      </c>
      <c r="G119" s="13">
        <f>G118/E106</f>
        <v>0.49130434782608695</v>
      </c>
      <c r="H119" s="14">
        <f>H118/E106</f>
        <v>0.17391304347826086</v>
      </c>
      <c r="I119" s="86"/>
      <c r="J119" s="86"/>
      <c r="K119" s="86"/>
      <c r="L119" s="86"/>
      <c r="M119" s="86"/>
      <c r="N119" s="86"/>
      <c r="O119" s="86"/>
      <c r="P119" s="223"/>
      <c r="Q119" s="224"/>
      <c r="R119" s="224"/>
      <c r="S119" s="225"/>
      <c r="T119" s="208"/>
      <c r="U119" s="86"/>
      <c r="V119" s="86"/>
      <c r="W119" s="86"/>
      <c r="X119" s="86"/>
      <c r="Y119" s="86"/>
      <c r="Z119" s="86"/>
      <c r="AA119" s="64"/>
      <c r="AD119" s="26"/>
      <c r="AE119" s="26"/>
    </row>
    <row r="120" spans="1:41" x14ac:dyDescent="0.25">
      <c r="A120" s="67"/>
      <c r="B120" s="67"/>
      <c r="C120" s="67"/>
      <c r="D120" s="145"/>
      <c r="E120" s="152"/>
      <c r="F120" s="155" t="s">
        <v>81</v>
      </c>
      <c r="G120" s="156" t="s">
        <v>82</v>
      </c>
      <c r="H120" s="154" t="s">
        <v>83</v>
      </c>
      <c r="I120" s="86"/>
      <c r="J120" s="86"/>
      <c r="K120" s="86"/>
      <c r="L120" s="86"/>
      <c r="M120" s="86"/>
      <c r="N120" s="86"/>
      <c r="O120" s="86"/>
      <c r="P120" s="226"/>
      <c r="Q120" s="227"/>
      <c r="R120" s="227"/>
      <c r="S120" s="228"/>
      <c r="T120" s="208"/>
      <c r="U120" s="86"/>
      <c r="V120" s="86"/>
      <c r="W120" s="86"/>
      <c r="X120" s="86"/>
      <c r="Y120" s="86"/>
      <c r="Z120" s="86"/>
      <c r="AA120" s="67"/>
      <c r="AB120" s="144"/>
      <c r="AC120" s="144"/>
      <c r="AD120" s="144"/>
      <c r="AE120" s="144"/>
    </row>
    <row r="121" spans="1:41" x14ac:dyDescent="0.25">
      <c r="D121" s="145"/>
      <c r="H121" s="131"/>
      <c r="I121" s="86"/>
      <c r="J121" s="86"/>
      <c r="K121" s="86"/>
      <c r="L121" s="86"/>
      <c r="M121" s="86"/>
      <c r="N121" s="86"/>
      <c r="O121" s="86"/>
      <c r="Q121" s="208"/>
      <c r="R121" s="208"/>
      <c r="S121" s="208"/>
      <c r="T121" s="208"/>
      <c r="U121" s="86"/>
      <c r="V121" s="86"/>
      <c r="W121" s="86"/>
      <c r="X121" s="86"/>
      <c r="Y121" s="86"/>
      <c r="Z121" s="86"/>
      <c r="AA121" s="64"/>
      <c r="AD121" s="26"/>
      <c r="AE121" s="26"/>
    </row>
    <row r="122" spans="1:41" x14ac:dyDescent="0.25">
      <c r="D122" s="145"/>
      <c r="I122" s="86"/>
      <c r="J122" s="86"/>
      <c r="K122" s="86"/>
      <c r="L122" s="86"/>
      <c r="M122" s="86"/>
      <c r="N122" s="86"/>
      <c r="O122" s="86"/>
      <c r="Q122" s="86"/>
      <c r="R122" s="86"/>
      <c r="S122" s="86"/>
      <c r="T122" s="86"/>
      <c r="U122" s="86"/>
      <c r="V122" s="86"/>
      <c r="W122" s="86"/>
      <c r="X122" s="86"/>
      <c r="Y122" s="86"/>
      <c r="Z122" s="86"/>
      <c r="AA122" s="64"/>
      <c r="AD122" s="26"/>
      <c r="AE122" s="26"/>
    </row>
    <row r="123" spans="1:41" ht="25" customHeight="1" x14ac:dyDescent="0.25">
      <c r="A123" s="229" t="s">
        <v>40</v>
      </c>
      <c r="B123" s="229"/>
      <c r="C123" s="229"/>
      <c r="D123" s="229"/>
      <c r="E123" s="229"/>
      <c r="F123" s="229"/>
      <c r="G123" s="229"/>
      <c r="H123" s="229"/>
      <c r="I123" s="229"/>
      <c r="J123" s="229"/>
      <c r="K123" s="229"/>
      <c r="L123" s="229"/>
      <c r="M123" s="229"/>
      <c r="N123" s="229"/>
      <c r="O123" s="229"/>
      <c r="P123" s="229"/>
      <c r="Q123" s="229"/>
      <c r="R123" s="86"/>
      <c r="S123" s="86"/>
      <c r="T123" s="86"/>
      <c r="U123" s="86"/>
      <c r="V123" s="86"/>
      <c r="W123" s="86"/>
      <c r="X123" s="86"/>
      <c r="Y123" s="86"/>
      <c r="Z123" s="86"/>
      <c r="AA123" s="64"/>
      <c r="AD123" s="26"/>
      <c r="AE123" s="26"/>
    </row>
    <row r="124" spans="1:41" ht="7.5" customHeight="1" x14ac:dyDescent="0.25">
      <c r="A124" s="146"/>
      <c r="B124" s="146"/>
      <c r="C124" s="146"/>
      <c r="D124" s="147"/>
      <c r="E124" s="146"/>
      <c r="F124" s="146"/>
      <c r="G124" s="146"/>
      <c r="H124" s="148"/>
      <c r="I124" s="148"/>
      <c r="J124" s="148"/>
      <c r="K124" s="148"/>
      <c r="L124" s="148"/>
      <c r="M124" s="148"/>
      <c r="N124" s="148"/>
      <c r="O124" s="148"/>
      <c r="P124" s="148"/>
      <c r="Q124" s="148"/>
      <c r="R124" s="86"/>
      <c r="S124" s="86"/>
      <c r="T124" s="86"/>
      <c r="U124" s="86"/>
      <c r="V124" s="86"/>
      <c r="W124" s="86"/>
      <c r="X124" s="86"/>
      <c r="Y124" s="86"/>
      <c r="Z124" s="86"/>
      <c r="AA124" s="64"/>
      <c r="AD124" s="26"/>
      <c r="AE124" s="26"/>
    </row>
    <row r="125" spans="1:41" ht="67" customHeight="1" x14ac:dyDescent="0.25">
      <c r="A125" s="230" t="s">
        <v>88</v>
      </c>
      <c r="B125" s="230"/>
      <c r="C125" s="230"/>
      <c r="D125" s="230"/>
      <c r="E125" s="230"/>
      <c r="F125" s="230"/>
      <c r="G125" s="230"/>
      <c r="H125" s="230"/>
      <c r="I125" s="230"/>
      <c r="J125" s="230"/>
      <c r="K125" s="230"/>
      <c r="L125" s="230"/>
      <c r="M125" s="230"/>
      <c r="N125" s="230"/>
      <c r="O125" s="230"/>
      <c r="P125" s="230"/>
      <c r="Q125" s="230"/>
      <c r="R125" s="86"/>
      <c r="S125" s="86"/>
      <c r="T125" s="86"/>
      <c r="U125" s="86"/>
      <c r="V125" s="86"/>
      <c r="W125" s="86"/>
      <c r="X125" s="86"/>
      <c r="Y125" s="86"/>
      <c r="Z125" s="86"/>
      <c r="AA125" s="64"/>
      <c r="AD125" s="26"/>
      <c r="AE125" s="26"/>
    </row>
    <row r="126" spans="1:41" ht="120.5" customHeight="1" x14ac:dyDescent="0.25">
      <c r="A126" s="230" t="s">
        <v>74</v>
      </c>
      <c r="B126" s="230"/>
      <c r="C126" s="230"/>
      <c r="D126" s="230"/>
      <c r="E126" s="230"/>
      <c r="F126" s="230"/>
      <c r="G126" s="230"/>
      <c r="H126" s="230"/>
      <c r="I126" s="230"/>
      <c r="J126" s="230"/>
      <c r="K126" s="230"/>
      <c r="L126" s="230"/>
      <c r="M126" s="230"/>
      <c r="N126" s="230"/>
      <c r="O126" s="230"/>
      <c r="P126" s="230"/>
      <c r="Q126" s="230"/>
      <c r="R126" s="86"/>
      <c r="S126" s="86"/>
      <c r="T126" s="86"/>
      <c r="U126" s="86"/>
      <c r="V126" s="86"/>
      <c r="W126" s="86"/>
      <c r="X126" s="86"/>
      <c r="Y126" s="86"/>
      <c r="Z126" s="86"/>
      <c r="AA126" s="64"/>
      <c r="AD126" s="26"/>
      <c r="AE126" s="26"/>
    </row>
    <row r="127" spans="1:41" ht="13" customHeight="1" x14ac:dyDescent="0.25">
      <c r="D127" s="145"/>
      <c r="H127" s="131"/>
      <c r="R127" s="64"/>
      <c r="S127" s="64"/>
      <c r="T127" s="64"/>
      <c r="U127" s="64"/>
      <c r="V127" s="64"/>
      <c r="W127" s="64"/>
      <c r="X127" s="64"/>
      <c r="AA127" s="64"/>
      <c r="AB127" s="64"/>
    </row>
    <row r="128" spans="1:41" x14ac:dyDescent="0.25">
      <c r="D128" s="145"/>
      <c r="H128" s="131"/>
      <c r="L128" s="131"/>
      <c r="M128" s="131"/>
      <c r="N128" s="131"/>
      <c r="R128" s="64"/>
      <c r="S128" s="64"/>
      <c r="T128" s="64"/>
      <c r="U128" s="64"/>
      <c r="V128" s="64"/>
      <c r="W128" s="64"/>
      <c r="X128" s="64"/>
      <c r="AA128" s="64"/>
      <c r="AB128" s="64"/>
    </row>
    <row r="129" spans="4:31" x14ac:dyDescent="0.25">
      <c r="D129" s="145"/>
      <c r="H129" s="131"/>
      <c r="L129" s="131"/>
      <c r="M129" s="131"/>
      <c r="N129" s="131"/>
      <c r="O129" s="131"/>
      <c r="P129" s="131"/>
      <c r="Q129" s="131"/>
      <c r="R129" s="64"/>
      <c r="S129" s="64"/>
      <c r="T129" s="64"/>
      <c r="U129" s="64"/>
      <c r="V129" s="64"/>
      <c r="W129" s="64"/>
      <c r="X129" s="64"/>
      <c r="AA129" s="64"/>
      <c r="AB129" s="64"/>
    </row>
    <row r="130" spans="4:31" x14ac:dyDescent="0.25">
      <c r="D130" s="145"/>
      <c r="H130" s="131"/>
      <c r="L130" s="131"/>
      <c r="M130" s="131"/>
      <c r="N130" s="131"/>
      <c r="O130" s="131"/>
      <c r="P130" s="131"/>
      <c r="Q130" s="131"/>
      <c r="R130" s="64"/>
      <c r="S130" s="64"/>
      <c r="T130" s="64"/>
      <c r="U130" s="64"/>
      <c r="V130" s="64"/>
      <c r="W130" s="64"/>
      <c r="X130" s="64"/>
      <c r="AA130" s="64"/>
      <c r="AB130" s="64"/>
    </row>
    <row r="131" spans="4:31" x14ac:dyDescent="0.25">
      <c r="D131" s="145"/>
      <c r="H131" s="131"/>
      <c r="L131" s="131"/>
      <c r="M131" s="131"/>
      <c r="N131" s="131"/>
      <c r="O131" s="131"/>
      <c r="P131" s="101"/>
      <c r="Q131" s="87"/>
      <c r="AA131" s="64"/>
      <c r="AB131" s="64"/>
    </row>
    <row r="132" spans="4:31" x14ac:dyDescent="0.25">
      <c r="D132" s="145"/>
      <c r="H132" s="131"/>
      <c r="L132" s="131"/>
      <c r="M132" s="131"/>
      <c r="N132" s="131"/>
      <c r="O132" s="131"/>
      <c r="P132" s="101"/>
      <c r="Q132" s="87"/>
      <c r="AA132" s="64"/>
      <c r="AB132" s="64"/>
    </row>
    <row r="133" spans="4:31" x14ac:dyDescent="0.25">
      <c r="D133" s="145"/>
      <c r="H133" s="131"/>
      <c r="L133" s="131"/>
      <c r="M133" s="131"/>
      <c r="N133" s="131"/>
      <c r="O133" s="131"/>
      <c r="P133" s="101"/>
      <c r="Q133" s="87"/>
      <c r="AA133" s="64"/>
      <c r="AB133" s="64"/>
    </row>
    <row r="134" spans="4:31" x14ac:dyDescent="0.25">
      <c r="D134" s="145"/>
      <c r="H134" s="131"/>
      <c r="L134" s="131"/>
      <c r="M134" s="131"/>
      <c r="N134" s="131"/>
      <c r="O134" s="131"/>
      <c r="P134" s="101"/>
      <c r="Q134" s="87"/>
      <c r="AA134" s="64"/>
      <c r="AB134" s="64"/>
    </row>
    <row r="135" spans="4:31" x14ac:dyDescent="0.25">
      <c r="D135" s="145"/>
      <c r="H135" s="131"/>
      <c r="L135" s="131"/>
      <c r="M135" s="100"/>
      <c r="N135" s="100"/>
      <c r="O135" s="100"/>
      <c r="P135" s="101"/>
      <c r="Q135" s="87"/>
      <c r="AA135" s="64"/>
      <c r="AB135" s="64"/>
    </row>
    <row r="136" spans="4:31" x14ac:dyDescent="0.25">
      <c r="D136" s="145"/>
      <c r="E136" s="67"/>
      <c r="F136" s="8"/>
      <c r="G136" s="8"/>
      <c r="H136" s="67"/>
      <c r="I136" s="131"/>
      <c r="L136" s="131"/>
      <c r="M136" s="100"/>
      <c r="N136" s="100"/>
      <c r="O136" s="100"/>
      <c r="P136" s="101"/>
      <c r="Q136" s="101"/>
      <c r="R136" s="101"/>
      <c r="S136" s="101"/>
      <c r="T136" s="101"/>
      <c r="U136" s="101"/>
      <c r="V136" s="101"/>
      <c r="W136" s="101"/>
      <c r="X136" s="101"/>
      <c r="Y136" s="101"/>
      <c r="Z136" s="101"/>
      <c r="AA136" s="101"/>
      <c r="AB136" s="101"/>
      <c r="AC136" s="101"/>
      <c r="AD136" s="101"/>
      <c r="AE136" s="101"/>
    </row>
    <row r="137" spans="4:31" x14ac:dyDescent="0.25">
      <c r="D137" s="93"/>
      <c r="E137" s="27"/>
      <c r="F137" s="149"/>
      <c r="G137" s="8"/>
      <c r="H137" s="150"/>
      <c r="I137" s="86"/>
      <c r="J137" s="87"/>
      <c r="K137" s="87"/>
      <c r="L137" s="87"/>
      <c r="M137" s="100"/>
      <c r="N137" s="100"/>
      <c r="O137" s="100"/>
      <c r="P137" s="101"/>
      <c r="Q137" s="101"/>
      <c r="R137" s="101"/>
      <c r="S137" s="101"/>
      <c r="T137" s="101"/>
      <c r="U137" s="101"/>
      <c r="V137" s="101"/>
      <c r="W137" s="101"/>
      <c r="X137" s="101"/>
      <c r="Y137" s="101"/>
      <c r="Z137" s="101"/>
      <c r="AA137" s="101"/>
      <c r="AB137" s="101"/>
      <c r="AC137" s="101"/>
      <c r="AD137" s="101"/>
      <c r="AE137" s="101"/>
    </row>
    <row r="138" spans="4:31" x14ac:dyDescent="0.25">
      <c r="D138" s="93"/>
      <c r="E138" s="27"/>
      <c r="F138" s="149"/>
      <c r="G138" s="8"/>
      <c r="H138" s="151"/>
      <c r="I138" s="86"/>
      <c r="J138" s="87"/>
      <c r="K138" s="87"/>
      <c r="L138" s="87"/>
      <c r="M138" s="100"/>
      <c r="N138" s="100"/>
      <c r="O138" s="100"/>
      <c r="P138" s="101"/>
      <c r="Q138" s="101"/>
      <c r="R138" s="101"/>
      <c r="S138" s="101"/>
      <c r="T138" s="101"/>
      <c r="U138" s="101"/>
      <c r="V138" s="101"/>
      <c r="W138" s="101"/>
      <c r="X138" s="101"/>
      <c r="Y138" s="101"/>
      <c r="Z138" s="101"/>
      <c r="AA138" s="101"/>
      <c r="AB138" s="101"/>
      <c r="AC138" s="101"/>
      <c r="AD138" s="101"/>
      <c r="AE138" s="101"/>
    </row>
  </sheetData>
  <mergeCells count="40">
    <mergeCell ref="A8:Q8"/>
    <mergeCell ref="A2:Q2"/>
    <mergeCell ref="A4:Q4"/>
    <mergeCell ref="A5:Q5"/>
    <mergeCell ref="A6:Q6"/>
    <mergeCell ref="A7:Q7"/>
    <mergeCell ref="A12:X12"/>
    <mergeCell ref="J13:K13"/>
    <mergeCell ref="J30:K30"/>
    <mergeCell ref="B48:K48"/>
    <mergeCell ref="Q48:Q49"/>
    <mergeCell ref="C49:E49"/>
    <mergeCell ref="F49:H49"/>
    <mergeCell ref="I49:K49"/>
    <mergeCell ref="N49:O49"/>
    <mergeCell ref="B49:B51"/>
    <mergeCell ref="C50:D50"/>
    <mergeCell ref="F50:G50"/>
    <mergeCell ref="I50:J50"/>
    <mergeCell ref="P98:S100"/>
    <mergeCell ref="A83:T83"/>
    <mergeCell ref="V83:W83"/>
    <mergeCell ref="A123:Q123"/>
    <mergeCell ref="AU83:AV83"/>
    <mergeCell ref="J84:K84"/>
    <mergeCell ref="M84:N84"/>
    <mergeCell ref="V84:V85"/>
    <mergeCell ref="W84:W85"/>
    <mergeCell ref="AU84:AU85"/>
    <mergeCell ref="AV84:AV85"/>
    <mergeCell ref="Y83:AS83"/>
    <mergeCell ref="AH85:AO85"/>
    <mergeCell ref="AH105:AO105"/>
    <mergeCell ref="R84:S84"/>
    <mergeCell ref="R104:S104"/>
    <mergeCell ref="A125:Q125"/>
    <mergeCell ref="A126:Q126"/>
    <mergeCell ref="J104:K104"/>
    <mergeCell ref="M104:N104"/>
    <mergeCell ref="P118:S120"/>
  </mergeCells>
  <pageMargins left="0.7" right="0.7" top="0.75" bottom="0.75" header="0.3" footer="0.3"/>
  <ignoredErrors>
    <ignoredError sqref="AK86:AL88 AR88:AS88 AO87 AL89 AK106:AL106 AR108 AK107:AL109 AM107:AO109" evalError="1"/>
    <ignoredError sqref="AK89" evalError="1"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0869-4D8A-4A56-BD10-0F62A1A7B1AA}">
  <dimension ref="A1:AV138"/>
  <sheetViews>
    <sheetView zoomScale="70" zoomScaleNormal="70" workbookViewId="0">
      <selection activeCell="A2" sqref="A2:Q2"/>
    </sheetView>
  </sheetViews>
  <sheetFormatPr baseColWidth="10" defaultColWidth="11.453125" defaultRowHeight="13" x14ac:dyDescent="0.25"/>
  <cols>
    <col min="1" max="1" width="7.453125" style="64" customWidth="1"/>
    <col min="2" max="2" width="6.26953125" style="64" customWidth="1"/>
    <col min="3" max="3" width="9.26953125" style="64" customWidth="1"/>
    <col min="4" max="4" width="9.54296875" style="64" customWidth="1"/>
    <col min="5" max="5" width="12.54296875" style="64" customWidth="1"/>
    <col min="6" max="6" width="9.26953125" style="64" customWidth="1"/>
    <col min="7" max="7" width="11.08984375" style="64" customWidth="1"/>
    <col min="8" max="8" width="13" style="64" customWidth="1"/>
    <col min="9" max="9" width="13.26953125" style="64" customWidth="1"/>
    <col min="10" max="10" width="11.08984375" style="64" customWidth="1"/>
    <col min="11" max="11" width="20.453125" style="64" customWidth="1"/>
    <col min="12" max="12" width="9.81640625" style="64" customWidth="1"/>
    <col min="13" max="13" width="13" style="64" customWidth="1"/>
    <col min="14" max="14" width="13.54296875" style="64" customWidth="1"/>
    <col min="15" max="15" width="14.7265625" style="64" customWidth="1"/>
    <col min="16" max="16" width="15.81640625" style="64" bestFit="1" customWidth="1"/>
    <col min="17" max="17" width="10.1796875" style="64" customWidth="1"/>
    <col min="18" max="18" width="10.81640625" style="26" customWidth="1"/>
    <col min="19" max="19" width="14.26953125" style="26" customWidth="1"/>
    <col min="20" max="20" width="6" style="26" customWidth="1"/>
    <col min="21" max="21" width="8.26953125" style="26" customWidth="1"/>
    <col min="22" max="23" width="13.36328125" style="26" customWidth="1"/>
    <col min="24" max="25" width="11.54296875" style="26" customWidth="1"/>
    <col min="26" max="26" width="11.453125" style="26"/>
    <col min="27" max="27" width="11.1796875" style="26" customWidth="1"/>
    <col min="28" max="29" width="14.6328125" style="26" customWidth="1"/>
    <col min="30" max="32" width="14.6328125" style="64" customWidth="1"/>
    <col min="33" max="33" width="2.453125" style="64" customWidth="1"/>
    <col min="34" max="34" width="11.7265625" style="64" customWidth="1"/>
    <col min="35" max="35" width="7" style="64" customWidth="1"/>
    <col min="36" max="36" width="6.81640625" style="64" customWidth="1"/>
    <col min="37" max="38" width="5.90625" style="64" customWidth="1"/>
    <col min="39" max="39" width="2.81640625" style="64" customWidth="1"/>
    <col min="40" max="40" width="13" style="64" customWidth="1"/>
    <col min="41" max="41" width="6.1796875" style="64" customWidth="1"/>
    <col min="42" max="42" width="2.81640625" style="64" customWidth="1"/>
    <col min="43" max="43" width="13.6328125" style="64" customWidth="1"/>
    <col min="44" max="45" width="11.36328125" style="64" customWidth="1"/>
    <col min="46" max="46" width="3.6328125" style="64" customWidth="1"/>
    <col min="47" max="16384" width="11.453125" style="64"/>
  </cols>
  <sheetData>
    <row r="1" spans="1:42" ht="6" customHeight="1" thickBot="1" x14ac:dyDescent="0.3">
      <c r="R1" s="64"/>
    </row>
    <row r="2" spans="1:42" ht="26" customHeight="1" thickBot="1" x14ac:dyDescent="0.3">
      <c r="A2" s="273" t="s">
        <v>20</v>
      </c>
      <c r="B2" s="274"/>
      <c r="C2" s="274"/>
      <c r="D2" s="274"/>
      <c r="E2" s="274"/>
      <c r="F2" s="274"/>
      <c r="G2" s="274"/>
      <c r="H2" s="274"/>
      <c r="I2" s="274"/>
      <c r="J2" s="274"/>
      <c r="K2" s="274"/>
      <c r="L2" s="274"/>
      <c r="M2" s="274"/>
      <c r="N2" s="274"/>
      <c r="O2" s="274"/>
      <c r="P2" s="274"/>
      <c r="Q2" s="275"/>
      <c r="R2" s="64"/>
    </row>
    <row r="3" spans="1:42" ht="4" customHeight="1" x14ac:dyDescent="0.25">
      <c r="A3" s="32"/>
    </row>
    <row r="4" spans="1:42" ht="41.5" customHeight="1" x14ac:dyDescent="0.25">
      <c r="A4" s="276" t="s">
        <v>36</v>
      </c>
      <c r="B4" s="277"/>
      <c r="C4" s="277"/>
      <c r="D4" s="277"/>
      <c r="E4" s="277"/>
      <c r="F4" s="277"/>
      <c r="G4" s="277"/>
      <c r="H4" s="277"/>
      <c r="I4" s="277"/>
      <c r="J4" s="277"/>
      <c r="K4" s="277"/>
      <c r="L4" s="277"/>
      <c r="M4" s="277"/>
      <c r="N4" s="277"/>
      <c r="O4" s="277"/>
      <c r="P4" s="277"/>
      <c r="Q4" s="278"/>
    </row>
    <row r="5" spans="1:42" ht="45.5" customHeight="1" x14ac:dyDescent="0.25">
      <c r="A5" s="279" t="s">
        <v>38</v>
      </c>
      <c r="B5" s="280"/>
      <c r="C5" s="280"/>
      <c r="D5" s="280"/>
      <c r="E5" s="280"/>
      <c r="F5" s="280"/>
      <c r="G5" s="280"/>
      <c r="H5" s="280"/>
      <c r="I5" s="280"/>
      <c r="J5" s="280"/>
      <c r="K5" s="280"/>
      <c r="L5" s="280"/>
      <c r="M5" s="280"/>
      <c r="N5" s="280"/>
      <c r="O5" s="280"/>
      <c r="P5" s="280"/>
      <c r="Q5" s="281"/>
      <c r="AD5" s="26"/>
      <c r="AE5" s="26"/>
      <c r="AF5" s="26"/>
      <c r="AG5" s="26"/>
      <c r="AH5" s="26"/>
      <c r="AI5" s="26"/>
      <c r="AJ5" s="26"/>
      <c r="AK5" s="26"/>
    </row>
    <row r="6" spans="1:42" ht="30.5" customHeight="1" x14ac:dyDescent="0.25">
      <c r="A6" s="279" t="s">
        <v>37</v>
      </c>
      <c r="B6" s="280"/>
      <c r="C6" s="280"/>
      <c r="D6" s="280"/>
      <c r="E6" s="280"/>
      <c r="F6" s="280"/>
      <c r="G6" s="280"/>
      <c r="H6" s="280"/>
      <c r="I6" s="280"/>
      <c r="J6" s="280"/>
      <c r="K6" s="280"/>
      <c r="L6" s="280"/>
      <c r="M6" s="280"/>
      <c r="N6" s="280"/>
      <c r="O6" s="280"/>
      <c r="P6" s="280"/>
      <c r="Q6" s="281"/>
      <c r="AD6" s="26"/>
    </row>
    <row r="7" spans="1:42" ht="29.25" customHeight="1" x14ac:dyDescent="0.25">
      <c r="A7" s="279" t="s">
        <v>28</v>
      </c>
      <c r="B7" s="280"/>
      <c r="C7" s="280"/>
      <c r="D7" s="280"/>
      <c r="E7" s="280"/>
      <c r="F7" s="280"/>
      <c r="G7" s="280"/>
      <c r="H7" s="280"/>
      <c r="I7" s="280"/>
      <c r="J7" s="280"/>
      <c r="K7" s="280"/>
      <c r="L7" s="280"/>
      <c r="M7" s="280"/>
      <c r="N7" s="280"/>
      <c r="O7" s="280"/>
      <c r="P7" s="280"/>
      <c r="Q7" s="281"/>
      <c r="AD7" s="26"/>
    </row>
    <row r="8" spans="1:42" ht="26.5" customHeight="1" x14ac:dyDescent="0.25">
      <c r="A8" s="270" t="s">
        <v>39</v>
      </c>
      <c r="B8" s="271"/>
      <c r="C8" s="271"/>
      <c r="D8" s="271"/>
      <c r="E8" s="271"/>
      <c r="F8" s="271"/>
      <c r="G8" s="271"/>
      <c r="H8" s="271"/>
      <c r="I8" s="271"/>
      <c r="J8" s="271"/>
      <c r="K8" s="271"/>
      <c r="L8" s="271"/>
      <c r="M8" s="271"/>
      <c r="N8" s="271"/>
      <c r="O8" s="271"/>
      <c r="P8" s="271"/>
      <c r="Q8" s="272"/>
      <c r="AD8" s="26"/>
    </row>
    <row r="9" spans="1:42" ht="12.5" customHeight="1" x14ac:dyDescent="0.25">
      <c r="A9" s="65"/>
      <c r="D9" s="59"/>
      <c r="E9" s="59"/>
      <c r="F9" s="59"/>
      <c r="G9" s="59"/>
      <c r="H9" s="32"/>
      <c r="I9" s="59"/>
      <c r="J9" s="59"/>
      <c r="K9" s="59"/>
      <c r="L9" s="59"/>
      <c r="M9" s="59"/>
      <c r="N9" s="59"/>
    </row>
    <row r="10" spans="1:42" ht="12.5" customHeight="1" x14ac:dyDescent="0.35">
      <c r="A10" s="191" t="s">
        <v>109</v>
      </c>
      <c r="D10" s="207"/>
      <c r="E10" s="207"/>
      <c r="F10" s="207"/>
      <c r="G10" s="207"/>
      <c r="H10" s="32"/>
      <c r="I10" s="207"/>
      <c r="J10" s="207"/>
      <c r="K10" s="207"/>
      <c r="L10" s="207"/>
      <c r="M10" s="207"/>
      <c r="N10" s="207"/>
    </row>
    <row r="11" spans="1:42" ht="12.75" customHeight="1" thickBot="1" x14ac:dyDescent="0.35">
      <c r="A11" s="192" t="s">
        <v>99</v>
      </c>
      <c r="D11" s="207"/>
      <c r="E11" s="207"/>
      <c r="F11" s="207"/>
      <c r="G11" s="207"/>
      <c r="H11" s="207"/>
      <c r="I11" s="207"/>
      <c r="J11" s="207"/>
      <c r="K11" s="207"/>
      <c r="L11" s="207"/>
      <c r="M11" s="207"/>
      <c r="N11" s="207"/>
    </row>
    <row r="12" spans="1:42" ht="39" customHeight="1" thickBot="1" x14ac:dyDescent="0.3">
      <c r="A12" s="250" t="s">
        <v>113</v>
      </c>
      <c r="B12" s="251"/>
      <c r="C12" s="251"/>
      <c r="D12" s="251"/>
      <c r="E12" s="251"/>
      <c r="F12" s="251"/>
      <c r="G12" s="251"/>
      <c r="H12" s="251"/>
      <c r="I12" s="251"/>
      <c r="J12" s="251"/>
      <c r="K12" s="251"/>
      <c r="L12" s="251"/>
      <c r="M12" s="251"/>
      <c r="N12" s="251"/>
      <c r="O12" s="251"/>
      <c r="P12" s="251"/>
      <c r="Q12" s="251"/>
      <c r="R12" s="251"/>
      <c r="S12" s="251"/>
      <c r="T12" s="251"/>
      <c r="U12" s="251"/>
      <c r="V12" s="251"/>
      <c r="W12" s="251"/>
      <c r="X12" s="252"/>
      <c r="AF12" s="67"/>
      <c r="AG12" s="67"/>
      <c r="AH12" s="67"/>
      <c r="AI12" s="67"/>
      <c r="AJ12" s="67"/>
      <c r="AK12" s="67"/>
      <c r="AL12" s="67"/>
      <c r="AM12" s="67"/>
      <c r="AN12" s="67"/>
      <c r="AO12" s="67"/>
      <c r="AP12" s="67"/>
    </row>
    <row r="13" spans="1:42" ht="38.5" customHeight="1" x14ac:dyDescent="0.25">
      <c r="A13" s="32" t="s">
        <v>124</v>
      </c>
      <c r="E13" s="68"/>
      <c r="F13" s="69"/>
      <c r="H13" s="11"/>
      <c r="J13" s="237" t="s">
        <v>33</v>
      </c>
      <c r="K13" s="238"/>
      <c r="M13" s="70" t="s">
        <v>46</v>
      </c>
      <c r="N13" s="70" t="s">
        <v>47</v>
      </c>
      <c r="U13" s="63"/>
      <c r="V13" s="63"/>
      <c r="W13" s="71"/>
      <c r="AD13" s="26"/>
      <c r="AE13" s="26"/>
      <c r="AF13" s="26"/>
      <c r="AG13" s="26"/>
      <c r="AH13" s="26"/>
      <c r="AI13" s="67"/>
      <c r="AJ13" s="67"/>
      <c r="AK13" s="67"/>
      <c r="AL13" s="67"/>
      <c r="AM13" s="67"/>
      <c r="AN13" s="67"/>
    </row>
    <row r="14" spans="1:42" ht="66" customHeight="1" x14ac:dyDescent="0.25">
      <c r="A14" s="44" t="s">
        <v>22</v>
      </c>
      <c r="B14" s="4" t="s">
        <v>23</v>
      </c>
      <c r="C14" s="1" t="s">
        <v>21</v>
      </c>
      <c r="D14" s="45" t="s">
        <v>24</v>
      </c>
      <c r="E14" s="1" t="s">
        <v>31</v>
      </c>
      <c r="F14" s="2" t="s">
        <v>25</v>
      </c>
      <c r="G14" s="2" t="s">
        <v>26</v>
      </c>
      <c r="H14" s="28" t="s">
        <v>87</v>
      </c>
      <c r="I14" s="2" t="s">
        <v>27</v>
      </c>
      <c r="J14" s="40" t="s">
        <v>34</v>
      </c>
      <c r="K14" s="46" t="s">
        <v>35</v>
      </c>
      <c r="M14" s="57" t="s">
        <v>48</v>
      </c>
      <c r="N14" s="57" t="s">
        <v>49</v>
      </c>
      <c r="O14" s="37" t="s">
        <v>69</v>
      </c>
      <c r="P14" s="37" t="s">
        <v>70</v>
      </c>
      <c r="Q14" s="37" t="s">
        <v>71</v>
      </c>
      <c r="R14" s="37" t="s">
        <v>72</v>
      </c>
      <c r="S14" s="37" t="s">
        <v>73</v>
      </c>
      <c r="T14" s="38" t="s">
        <v>50</v>
      </c>
      <c r="U14" s="38" t="s">
        <v>51</v>
      </c>
      <c r="V14" s="39" t="s">
        <v>52</v>
      </c>
      <c r="W14" s="39" t="s">
        <v>53</v>
      </c>
      <c r="X14" s="39" t="s">
        <v>54</v>
      </c>
      <c r="AH14" s="26"/>
      <c r="AI14" s="67"/>
      <c r="AJ14" s="67"/>
      <c r="AK14" s="67"/>
      <c r="AL14" s="67"/>
      <c r="AM14" s="67"/>
      <c r="AN14" s="67"/>
    </row>
    <row r="15" spans="1:42" x14ac:dyDescent="0.25">
      <c r="A15" s="72">
        <v>0</v>
      </c>
      <c r="B15" s="72">
        <v>0</v>
      </c>
      <c r="C15" s="67"/>
      <c r="D15" s="73">
        <v>0</v>
      </c>
      <c r="E15" s="33">
        <f>H15</f>
        <v>231</v>
      </c>
      <c r="F15" s="3">
        <v>0</v>
      </c>
      <c r="G15" s="3">
        <v>0</v>
      </c>
      <c r="H15" s="54">
        <v>231</v>
      </c>
      <c r="I15" s="74">
        <f>F15/E15</f>
        <v>0</v>
      </c>
      <c r="J15" s="30">
        <f>1-I15</f>
        <v>1</v>
      </c>
      <c r="K15" s="30">
        <f>J15</f>
        <v>1</v>
      </c>
      <c r="L15" s="67"/>
      <c r="M15" s="55">
        <f t="shared" ref="M15:M25" si="0">K15^W15</f>
        <v>1</v>
      </c>
      <c r="N15" s="55">
        <f t="shared" ref="N15:N25" si="1">K15^X15</f>
        <v>1</v>
      </c>
      <c r="O15" s="75">
        <f t="shared" ref="O15:O25" si="2">(LN(K15))^2</f>
        <v>0</v>
      </c>
      <c r="P15" s="76">
        <f t="shared" ref="P15:P25" si="3">E15-H15</f>
        <v>0</v>
      </c>
      <c r="Q15" s="76">
        <f t="shared" ref="Q15:Q25" si="4">E15*H15</f>
        <v>53361</v>
      </c>
      <c r="R15" s="77">
        <f t="shared" ref="R15:R25" si="5">P15/Q15</f>
        <v>0</v>
      </c>
      <c r="S15" s="77">
        <f>R15</f>
        <v>0</v>
      </c>
      <c r="T15" s="78">
        <v>0</v>
      </c>
      <c r="U15" s="79">
        <f>-NORMSINV(2.5/100)</f>
        <v>1.9599639845400538</v>
      </c>
      <c r="V15" s="75">
        <f t="shared" ref="V15:V25" si="6">U15*T15</f>
        <v>0</v>
      </c>
      <c r="W15" s="80">
        <f t="shared" ref="W15:W25" si="7">EXP(V15)</f>
        <v>1</v>
      </c>
      <c r="X15" s="80">
        <f t="shared" ref="X15:X25" si="8">EXP(-V15)</f>
        <v>1</v>
      </c>
      <c r="AH15" s="26"/>
      <c r="AI15" s="67"/>
      <c r="AJ15" s="67"/>
      <c r="AK15" s="67"/>
      <c r="AL15" s="67"/>
      <c r="AM15" s="67"/>
      <c r="AN15" s="67"/>
    </row>
    <row r="16" spans="1:42" x14ac:dyDescent="0.25">
      <c r="A16" s="81">
        <v>7</v>
      </c>
      <c r="B16" s="81">
        <f>B15+F16</f>
        <v>6</v>
      </c>
      <c r="C16" s="82">
        <f>D15</f>
        <v>0</v>
      </c>
      <c r="D16" s="73">
        <v>6</v>
      </c>
      <c r="E16" s="73">
        <f>H15</f>
        <v>231</v>
      </c>
      <c r="F16" s="33">
        <f>E16-H16-G16</f>
        <v>6</v>
      </c>
      <c r="G16" s="73">
        <f>A16-A15</f>
        <v>7</v>
      </c>
      <c r="H16" s="54">
        <v>218</v>
      </c>
      <c r="I16" s="83">
        <f>F16/E16</f>
        <v>2.5974025974025976E-2</v>
      </c>
      <c r="J16" s="30">
        <f>1-I16</f>
        <v>0.97402597402597402</v>
      </c>
      <c r="K16" s="30">
        <f>J16*K15</f>
        <v>0.97402597402597402</v>
      </c>
      <c r="L16" s="67"/>
      <c r="M16" s="55">
        <f t="shared" si="0"/>
        <v>0.91660488216609659</v>
      </c>
      <c r="N16" s="55">
        <f t="shared" si="1"/>
        <v>0.99207782168204561</v>
      </c>
      <c r="O16" s="75">
        <f t="shared" si="2"/>
        <v>6.9260071707169199E-4</v>
      </c>
      <c r="P16" s="76">
        <f t="shared" si="3"/>
        <v>13</v>
      </c>
      <c r="Q16" s="76">
        <f t="shared" si="4"/>
        <v>50358</v>
      </c>
      <c r="R16" s="77">
        <f t="shared" si="5"/>
        <v>2.5815163429842328E-4</v>
      </c>
      <c r="S16" s="77">
        <f t="shared" ref="S16:S25" si="9">S15+R16</f>
        <v>2.5815163429842328E-4</v>
      </c>
      <c r="T16" s="78">
        <f t="shared" ref="T16:T25" si="10">SQRT((1/O16)*S16)</f>
        <v>0.61051448296463617</v>
      </c>
      <c r="U16" s="79">
        <f>-NORMSINV(2.5/100)</f>
        <v>1.9599639845400538</v>
      </c>
      <c r="V16" s="75">
        <f t="shared" si="6"/>
        <v>1.1965863986507792</v>
      </c>
      <c r="W16" s="80">
        <f t="shared" si="7"/>
        <v>3.3088026892576119</v>
      </c>
      <c r="X16" s="80">
        <f t="shared" si="8"/>
        <v>0.30222412573787155</v>
      </c>
      <c r="AH16" s="26"/>
      <c r="AI16" s="67"/>
      <c r="AJ16" s="67"/>
      <c r="AK16" s="67"/>
      <c r="AL16" s="67"/>
      <c r="AM16" s="67"/>
      <c r="AN16" s="67"/>
    </row>
    <row r="17" spans="1:42" x14ac:dyDescent="0.25">
      <c r="A17" s="72">
        <v>8</v>
      </c>
      <c r="B17" s="81">
        <f t="shared" ref="B17:B25" si="11">B16+F17</f>
        <v>11</v>
      </c>
      <c r="C17" s="82">
        <f t="shared" ref="C17:C25" si="12">D16</f>
        <v>6</v>
      </c>
      <c r="D17" s="73">
        <v>12</v>
      </c>
      <c r="E17" s="73">
        <f t="shared" ref="E17:E25" si="13">H16</f>
        <v>218</v>
      </c>
      <c r="F17" s="33">
        <f t="shared" ref="F17:F25" si="14">E17-H17-G17</f>
        <v>5</v>
      </c>
      <c r="G17" s="73">
        <f t="shared" ref="G17:G25" si="15">A17-A16</f>
        <v>1</v>
      </c>
      <c r="H17" s="54">
        <v>212</v>
      </c>
      <c r="I17" s="83">
        <f t="shared" ref="I17:I25" si="16">F17/E17</f>
        <v>2.2935779816513763E-2</v>
      </c>
      <c r="J17" s="30">
        <f t="shared" ref="J17:J25" si="17">1-I17</f>
        <v>0.97706422018348627</v>
      </c>
      <c r="K17" s="30">
        <f t="shared" ref="K17:K25" si="18">J17*K16</f>
        <v>0.9516859287501489</v>
      </c>
      <c r="L17" s="67"/>
      <c r="M17" s="55">
        <f t="shared" si="0"/>
        <v>0.89764275436516616</v>
      </c>
      <c r="N17" s="55">
        <f t="shared" si="1"/>
        <v>0.97754634528736828</v>
      </c>
      <c r="O17" s="75">
        <f t="shared" si="2"/>
        <v>2.4522507425647658E-3</v>
      </c>
      <c r="P17" s="76">
        <f t="shared" si="3"/>
        <v>6</v>
      </c>
      <c r="Q17" s="76">
        <f t="shared" si="4"/>
        <v>46216</v>
      </c>
      <c r="R17" s="77">
        <f t="shared" si="5"/>
        <v>1.298251687727194E-4</v>
      </c>
      <c r="S17" s="77">
        <f t="shared" si="9"/>
        <v>3.8797680307114268E-4</v>
      </c>
      <c r="T17" s="78">
        <f t="shared" si="10"/>
        <v>0.39775939162705076</v>
      </c>
      <c r="U17" s="79">
        <f t="shared" ref="U17:U25" si="19">-NORMSINV(2.5/100)</f>
        <v>1.9599639845400538</v>
      </c>
      <c r="V17" s="75">
        <f t="shared" si="6"/>
        <v>0.7795940821015821</v>
      </c>
      <c r="W17" s="80">
        <f t="shared" si="7"/>
        <v>2.1805869465562915</v>
      </c>
      <c r="X17" s="80">
        <f t="shared" si="8"/>
        <v>0.45859212428069318</v>
      </c>
      <c r="AH17" s="26"/>
      <c r="AI17" s="67"/>
      <c r="AJ17" s="67"/>
      <c r="AK17" s="67"/>
      <c r="AL17" s="67"/>
      <c r="AM17" s="67"/>
      <c r="AN17" s="67"/>
    </row>
    <row r="18" spans="1:42" x14ac:dyDescent="0.25">
      <c r="A18" s="81">
        <v>9</v>
      </c>
      <c r="B18" s="81">
        <f t="shared" si="11"/>
        <v>22</v>
      </c>
      <c r="C18" s="82">
        <f t="shared" si="12"/>
        <v>12</v>
      </c>
      <c r="D18" s="73">
        <v>18</v>
      </c>
      <c r="E18" s="73">
        <f t="shared" si="13"/>
        <v>212</v>
      </c>
      <c r="F18" s="33">
        <f t="shared" si="14"/>
        <v>11</v>
      </c>
      <c r="G18" s="73">
        <f t="shared" si="15"/>
        <v>1</v>
      </c>
      <c r="H18" s="54">
        <v>200</v>
      </c>
      <c r="I18" s="83">
        <f t="shared" si="16"/>
        <v>5.1886792452830191E-2</v>
      </c>
      <c r="J18" s="30">
        <f t="shared" si="17"/>
        <v>0.94811320754716977</v>
      </c>
      <c r="K18" s="30">
        <f t="shared" si="18"/>
        <v>0.90230599848481097</v>
      </c>
      <c r="L18" s="67"/>
      <c r="M18" s="55">
        <f t="shared" si="0"/>
        <v>0.84496972303602214</v>
      </c>
      <c r="N18" s="55">
        <f t="shared" si="1"/>
        <v>0.93919137208669645</v>
      </c>
      <c r="O18" s="75">
        <f t="shared" si="2"/>
        <v>1.0568163207721882E-2</v>
      </c>
      <c r="P18" s="76">
        <f t="shared" si="3"/>
        <v>12</v>
      </c>
      <c r="Q18" s="76">
        <f t="shared" si="4"/>
        <v>42400</v>
      </c>
      <c r="R18" s="77">
        <f t="shared" si="5"/>
        <v>2.8301886792452831E-4</v>
      </c>
      <c r="S18" s="77">
        <f t="shared" si="9"/>
        <v>6.70995670995671E-4</v>
      </c>
      <c r="T18" s="78">
        <f t="shared" si="10"/>
        <v>0.25197653720363306</v>
      </c>
      <c r="U18" s="79">
        <f t="shared" si="19"/>
        <v>1.9599639845400538</v>
      </c>
      <c r="V18" s="75">
        <f t="shared" si="6"/>
        <v>0.49386493786823776</v>
      </c>
      <c r="W18" s="80">
        <f t="shared" si="7"/>
        <v>1.6386372280100561</v>
      </c>
      <c r="X18" s="80">
        <f t="shared" si="8"/>
        <v>0.61026320097364661</v>
      </c>
      <c r="AH18" s="26"/>
      <c r="AI18" s="67"/>
      <c r="AJ18" s="67"/>
      <c r="AK18" s="67"/>
      <c r="AL18" s="67"/>
      <c r="AM18" s="67"/>
      <c r="AN18" s="67"/>
    </row>
    <row r="19" spans="1:42" x14ac:dyDescent="0.25">
      <c r="A19" s="72">
        <v>14</v>
      </c>
      <c r="B19" s="81">
        <f t="shared" si="11"/>
        <v>33</v>
      </c>
      <c r="C19" s="82">
        <f t="shared" si="12"/>
        <v>18</v>
      </c>
      <c r="D19" s="73">
        <v>24</v>
      </c>
      <c r="E19" s="73">
        <f t="shared" si="13"/>
        <v>200</v>
      </c>
      <c r="F19" s="33">
        <f t="shared" si="14"/>
        <v>11</v>
      </c>
      <c r="G19" s="73">
        <f t="shared" si="15"/>
        <v>5</v>
      </c>
      <c r="H19" s="54">
        <v>184</v>
      </c>
      <c r="I19" s="83">
        <f t="shared" si="16"/>
        <v>5.5E-2</v>
      </c>
      <c r="J19" s="30">
        <f t="shared" si="17"/>
        <v>0.94499999999999995</v>
      </c>
      <c r="K19" s="30">
        <f t="shared" si="18"/>
        <v>0.8526791685681463</v>
      </c>
      <c r="L19" s="67"/>
      <c r="M19" s="55">
        <f t="shared" si="0"/>
        <v>0.78671246731745925</v>
      </c>
      <c r="N19" s="55">
        <f t="shared" si="1"/>
        <v>0.8995340952407801</v>
      </c>
      <c r="O19" s="75">
        <f t="shared" si="2"/>
        <v>2.53994099995698E-2</v>
      </c>
      <c r="P19" s="76">
        <f t="shared" si="3"/>
        <v>16</v>
      </c>
      <c r="Q19" s="76">
        <f t="shared" si="4"/>
        <v>36800</v>
      </c>
      <c r="R19" s="77">
        <f t="shared" si="5"/>
        <v>4.3478260869565219E-4</v>
      </c>
      <c r="S19" s="77">
        <f t="shared" si="9"/>
        <v>1.1057782796913232E-3</v>
      </c>
      <c r="T19" s="78">
        <f t="shared" si="10"/>
        <v>0.20865183728184566</v>
      </c>
      <c r="U19" s="79">
        <f t="shared" si="19"/>
        <v>1.9599639845400538</v>
      </c>
      <c r="V19" s="75">
        <f t="shared" si="6"/>
        <v>0.40895008638052921</v>
      </c>
      <c r="W19" s="80">
        <f t="shared" si="7"/>
        <v>1.5052365868042712</v>
      </c>
      <c r="X19" s="80">
        <f t="shared" si="8"/>
        <v>0.66434739147755784</v>
      </c>
      <c r="AH19" s="26"/>
      <c r="AI19" s="67"/>
      <c r="AJ19" s="67"/>
      <c r="AK19" s="67"/>
      <c r="AL19" s="67"/>
      <c r="AM19" s="67"/>
      <c r="AN19" s="67"/>
    </row>
    <row r="20" spans="1:42" x14ac:dyDescent="0.25">
      <c r="A20" s="81">
        <v>31</v>
      </c>
      <c r="B20" s="81">
        <f t="shared" si="11"/>
        <v>44</v>
      </c>
      <c r="C20" s="82">
        <f t="shared" si="12"/>
        <v>24</v>
      </c>
      <c r="D20" s="73">
        <v>30</v>
      </c>
      <c r="E20" s="73">
        <f t="shared" si="13"/>
        <v>184</v>
      </c>
      <c r="F20" s="33">
        <f t="shared" si="14"/>
        <v>11</v>
      </c>
      <c r="G20" s="73">
        <f t="shared" si="15"/>
        <v>17</v>
      </c>
      <c r="H20" s="54">
        <v>156</v>
      </c>
      <c r="I20" s="83">
        <f t="shared" si="16"/>
        <v>5.9782608695652176E-2</v>
      </c>
      <c r="J20" s="30">
        <f t="shared" si="17"/>
        <v>0.94021739130434778</v>
      </c>
      <c r="K20" s="30">
        <f t="shared" si="18"/>
        <v>0.8017037834907027</v>
      </c>
      <c r="L20" s="67"/>
      <c r="M20" s="55">
        <f t="shared" si="0"/>
        <v>0.71804336575933769</v>
      </c>
      <c r="N20" s="55">
        <f t="shared" si="1"/>
        <v>0.86288229756188428</v>
      </c>
      <c r="O20" s="75">
        <f t="shared" si="2"/>
        <v>4.8848110540211244E-2</v>
      </c>
      <c r="P20" s="76">
        <f t="shared" si="3"/>
        <v>28</v>
      </c>
      <c r="Q20" s="76">
        <f t="shared" si="4"/>
        <v>28704</v>
      </c>
      <c r="R20" s="77">
        <f t="shared" si="5"/>
        <v>9.7547380156075812E-4</v>
      </c>
      <c r="S20" s="77">
        <f t="shared" si="9"/>
        <v>2.0812520812520815E-3</v>
      </c>
      <c r="T20" s="78">
        <f t="shared" si="10"/>
        <v>0.20641367100215771</v>
      </c>
      <c r="U20" s="79">
        <f t="shared" si="19"/>
        <v>1.9599639845400538</v>
      </c>
      <c r="V20" s="75">
        <f t="shared" si="6"/>
        <v>0.40456336108092877</v>
      </c>
      <c r="W20" s="80">
        <f t="shared" si="7"/>
        <v>1.4986479891366504</v>
      </c>
      <c r="X20" s="80">
        <f t="shared" si="8"/>
        <v>0.66726810248221513</v>
      </c>
      <c r="AH20" s="26"/>
      <c r="AI20" s="67"/>
      <c r="AJ20" s="67"/>
      <c r="AK20" s="67"/>
      <c r="AL20" s="67"/>
      <c r="AM20" s="67"/>
      <c r="AN20" s="67"/>
    </row>
    <row r="21" spans="1:42" x14ac:dyDescent="0.25">
      <c r="A21" s="72">
        <v>54</v>
      </c>
      <c r="B21" s="81">
        <f t="shared" si="11"/>
        <v>46</v>
      </c>
      <c r="C21" s="82">
        <f t="shared" si="12"/>
        <v>30</v>
      </c>
      <c r="D21" s="73">
        <v>36</v>
      </c>
      <c r="E21" s="73">
        <f t="shared" si="13"/>
        <v>156</v>
      </c>
      <c r="F21" s="33">
        <f t="shared" si="14"/>
        <v>2</v>
      </c>
      <c r="G21" s="73">
        <f t="shared" si="15"/>
        <v>23</v>
      </c>
      <c r="H21" s="54">
        <v>131</v>
      </c>
      <c r="I21" s="83">
        <f t="shared" si="16"/>
        <v>1.282051282051282E-2</v>
      </c>
      <c r="J21" s="30">
        <f t="shared" si="17"/>
        <v>0.98717948717948723</v>
      </c>
      <c r="K21" s="30">
        <f t="shared" si="18"/>
        <v>0.79142552985620651</v>
      </c>
      <c r="L21" s="67"/>
      <c r="M21" s="55">
        <f t="shared" si="0"/>
        <v>0.68477899421148447</v>
      </c>
      <c r="N21" s="55">
        <f t="shared" si="1"/>
        <v>0.86545014848906499</v>
      </c>
      <c r="O21" s="75">
        <f t="shared" si="2"/>
        <v>5.4718328478113427E-2</v>
      </c>
      <c r="P21" s="76">
        <f t="shared" si="3"/>
        <v>25</v>
      </c>
      <c r="Q21" s="76">
        <f t="shared" si="4"/>
        <v>20436</v>
      </c>
      <c r="R21" s="77">
        <f t="shared" si="5"/>
        <v>1.2233313760031317E-3</v>
      </c>
      <c r="S21" s="77">
        <f t="shared" si="9"/>
        <v>3.3045834572552131E-3</v>
      </c>
      <c r="T21" s="78">
        <f t="shared" si="10"/>
        <v>0.24574910855914325</v>
      </c>
      <c r="U21" s="79">
        <f t="shared" si="19"/>
        <v>1.9599639845400538</v>
      </c>
      <c r="V21" s="75">
        <f t="shared" si="6"/>
        <v>0.48165940200874463</v>
      </c>
      <c r="W21" s="80">
        <f t="shared" si="7"/>
        <v>1.6187583455567989</v>
      </c>
      <c r="X21" s="80">
        <f t="shared" si="8"/>
        <v>0.61775743287737817</v>
      </c>
      <c r="AH21" s="26"/>
      <c r="AI21" s="67"/>
      <c r="AJ21" s="67"/>
      <c r="AK21" s="67"/>
      <c r="AL21" s="67"/>
      <c r="AM21" s="67"/>
      <c r="AN21" s="67"/>
    </row>
    <row r="22" spans="1:42" x14ac:dyDescent="0.25">
      <c r="A22" s="81">
        <v>76</v>
      </c>
      <c r="B22" s="81">
        <f t="shared" si="11"/>
        <v>46</v>
      </c>
      <c r="C22" s="82">
        <f t="shared" si="12"/>
        <v>36</v>
      </c>
      <c r="D22" s="73">
        <v>42</v>
      </c>
      <c r="E22" s="73">
        <f t="shared" si="13"/>
        <v>131</v>
      </c>
      <c r="F22" s="33">
        <f t="shared" si="14"/>
        <v>0</v>
      </c>
      <c r="G22" s="73">
        <f t="shared" si="15"/>
        <v>22</v>
      </c>
      <c r="H22" s="54">
        <v>109</v>
      </c>
      <c r="I22" s="83">
        <f t="shared" si="16"/>
        <v>0</v>
      </c>
      <c r="J22" s="30">
        <f t="shared" si="17"/>
        <v>1</v>
      </c>
      <c r="K22" s="30">
        <f t="shared" si="18"/>
        <v>0.79142552985620651</v>
      </c>
      <c r="L22" s="67"/>
      <c r="M22" s="55">
        <f t="shared" si="0"/>
        <v>0.65761064334355679</v>
      </c>
      <c r="N22" s="55">
        <f t="shared" si="1"/>
        <v>0.87761406076085791</v>
      </c>
      <c r="O22" s="75">
        <f t="shared" si="2"/>
        <v>5.4718328478113427E-2</v>
      </c>
      <c r="P22" s="76">
        <f t="shared" si="3"/>
        <v>22</v>
      </c>
      <c r="Q22" s="76">
        <f t="shared" si="4"/>
        <v>14279</v>
      </c>
      <c r="R22" s="77">
        <f t="shared" si="5"/>
        <v>1.5407241403459625E-3</v>
      </c>
      <c r="S22" s="77">
        <f t="shared" si="9"/>
        <v>4.8453075976011752E-3</v>
      </c>
      <c r="T22" s="78">
        <f t="shared" si="10"/>
        <v>0.2975735083779863</v>
      </c>
      <c r="U22" s="79">
        <f t="shared" si="19"/>
        <v>1.9599639845400538</v>
      </c>
      <c r="V22" s="75">
        <f t="shared" si="6"/>
        <v>0.58323335917408115</v>
      </c>
      <c r="W22" s="80">
        <f t="shared" si="7"/>
        <v>1.7918226807349378</v>
      </c>
      <c r="X22" s="80">
        <f t="shared" si="8"/>
        <v>0.55809093765340545</v>
      </c>
      <c r="AH22" s="26"/>
      <c r="AI22" s="67"/>
      <c r="AJ22" s="67"/>
      <c r="AK22" s="67"/>
      <c r="AL22" s="67"/>
      <c r="AM22" s="67"/>
      <c r="AN22" s="67"/>
    </row>
    <row r="23" spans="1:42" x14ac:dyDescent="0.25">
      <c r="A23" s="72">
        <v>98</v>
      </c>
      <c r="B23" s="81">
        <f t="shared" si="11"/>
        <v>47</v>
      </c>
      <c r="C23" s="82">
        <f t="shared" si="12"/>
        <v>42</v>
      </c>
      <c r="D23" s="73">
        <v>48</v>
      </c>
      <c r="E23" s="73">
        <f t="shared" si="13"/>
        <v>109</v>
      </c>
      <c r="F23" s="33">
        <f t="shared" si="14"/>
        <v>1</v>
      </c>
      <c r="G23" s="73">
        <f t="shared" si="15"/>
        <v>22</v>
      </c>
      <c r="H23" s="54">
        <v>86</v>
      </c>
      <c r="I23" s="83">
        <f t="shared" si="16"/>
        <v>9.1743119266055051E-3</v>
      </c>
      <c r="J23" s="30">
        <f t="shared" si="17"/>
        <v>0.99082568807339455</v>
      </c>
      <c r="K23" s="30">
        <f t="shared" si="18"/>
        <v>0.78416474517862667</v>
      </c>
      <c r="L23" s="67"/>
      <c r="M23" s="55">
        <f t="shared" si="0"/>
        <v>0.61624389912173561</v>
      </c>
      <c r="N23" s="55">
        <f t="shared" si="1"/>
        <v>0.88505061622964964</v>
      </c>
      <c r="O23" s="75">
        <f t="shared" si="2"/>
        <v>5.9115185759381017E-2</v>
      </c>
      <c r="P23" s="76">
        <f t="shared" si="3"/>
        <v>23</v>
      </c>
      <c r="Q23" s="76">
        <f t="shared" si="4"/>
        <v>9374</v>
      </c>
      <c r="R23" s="77">
        <f t="shared" si="5"/>
        <v>2.4535950501386817E-3</v>
      </c>
      <c r="S23" s="77">
        <f t="shared" si="9"/>
        <v>7.2989026477398569E-3</v>
      </c>
      <c r="T23" s="78">
        <f t="shared" si="10"/>
        <v>0.35138179433859351</v>
      </c>
      <c r="U23" s="79">
        <f t="shared" si="19"/>
        <v>1.9599639845400538</v>
      </c>
      <c r="V23" s="75">
        <f t="shared" si="6"/>
        <v>0.68869566172670349</v>
      </c>
      <c r="W23" s="80">
        <f t="shared" si="7"/>
        <v>1.9911167489823376</v>
      </c>
      <c r="X23" s="80">
        <f t="shared" si="8"/>
        <v>0.50223072078073838</v>
      </c>
      <c r="AH23" s="26"/>
      <c r="AI23" s="67"/>
      <c r="AJ23" s="67"/>
      <c r="AK23" s="67"/>
      <c r="AL23" s="67"/>
      <c r="AM23" s="67"/>
      <c r="AN23" s="67"/>
    </row>
    <row r="24" spans="1:42" x14ac:dyDescent="0.25">
      <c r="A24" s="81">
        <v>117</v>
      </c>
      <c r="B24" s="81">
        <f t="shared" si="11"/>
        <v>49</v>
      </c>
      <c r="C24" s="82">
        <f t="shared" si="12"/>
        <v>48</v>
      </c>
      <c r="D24" s="73">
        <v>54</v>
      </c>
      <c r="E24" s="73">
        <f t="shared" si="13"/>
        <v>86</v>
      </c>
      <c r="F24" s="33">
        <f t="shared" si="14"/>
        <v>2</v>
      </c>
      <c r="G24" s="73">
        <f t="shared" si="15"/>
        <v>19</v>
      </c>
      <c r="H24" s="54">
        <v>65</v>
      </c>
      <c r="I24" s="83">
        <f t="shared" si="16"/>
        <v>2.3255813953488372E-2</v>
      </c>
      <c r="J24" s="30">
        <f t="shared" si="17"/>
        <v>0.97674418604651159</v>
      </c>
      <c r="K24" s="30">
        <f t="shared" si="18"/>
        <v>0.76592835575586782</v>
      </c>
      <c r="L24" s="67"/>
      <c r="M24" s="55">
        <f t="shared" si="0"/>
        <v>0.56126828395714257</v>
      </c>
      <c r="N24" s="55">
        <f t="shared" si="1"/>
        <v>0.88415392629538703</v>
      </c>
      <c r="O24" s="75">
        <f t="shared" si="2"/>
        <v>7.1111099001210099E-2</v>
      </c>
      <c r="P24" s="76">
        <f t="shared" si="3"/>
        <v>21</v>
      </c>
      <c r="Q24" s="76">
        <f t="shared" si="4"/>
        <v>5590</v>
      </c>
      <c r="R24" s="77">
        <f t="shared" si="5"/>
        <v>3.7567084078711987E-3</v>
      </c>
      <c r="S24" s="77">
        <f t="shared" si="9"/>
        <v>1.1055611055611056E-2</v>
      </c>
      <c r="T24" s="78">
        <f t="shared" si="10"/>
        <v>0.39429628066378425</v>
      </c>
      <c r="U24" s="79">
        <f t="shared" si="19"/>
        <v>1.9599639845400538</v>
      </c>
      <c r="V24" s="75">
        <f t="shared" si="6"/>
        <v>0.77280650933911399</v>
      </c>
      <c r="W24" s="80">
        <f t="shared" si="7"/>
        <v>2.1658361716028485</v>
      </c>
      <c r="X24" s="80">
        <f t="shared" si="8"/>
        <v>0.46171543956620698</v>
      </c>
      <c r="AH24" s="26"/>
      <c r="AI24" s="67"/>
      <c r="AJ24" s="67"/>
      <c r="AK24" s="67"/>
      <c r="AL24" s="67"/>
      <c r="AM24" s="67"/>
      <c r="AN24" s="67"/>
    </row>
    <row r="25" spans="1:42" x14ac:dyDescent="0.25">
      <c r="A25" s="72">
        <v>130</v>
      </c>
      <c r="B25" s="81">
        <f t="shared" si="11"/>
        <v>49</v>
      </c>
      <c r="C25" s="82">
        <f t="shared" si="12"/>
        <v>54</v>
      </c>
      <c r="D25" s="73">
        <v>60</v>
      </c>
      <c r="E25" s="73">
        <f t="shared" si="13"/>
        <v>65</v>
      </c>
      <c r="F25" s="33">
        <f t="shared" si="14"/>
        <v>0</v>
      </c>
      <c r="G25" s="73">
        <f t="shared" si="15"/>
        <v>13</v>
      </c>
      <c r="H25" s="54">
        <v>52</v>
      </c>
      <c r="I25" s="83">
        <f t="shared" si="16"/>
        <v>0</v>
      </c>
      <c r="J25" s="30">
        <f t="shared" si="17"/>
        <v>1</v>
      </c>
      <c r="K25" s="30">
        <f t="shared" si="18"/>
        <v>0.76592835575586782</v>
      </c>
      <c r="L25" s="67"/>
      <c r="M25" s="55">
        <f t="shared" si="0"/>
        <v>0.51992416604475844</v>
      </c>
      <c r="N25" s="55">
        <f t="shared" si="1"/>
        <v>0.89698104734300521</v>
      </c>
      <c r="O25" s="75">
        <f t="shared" si="2"/>
        <v>7.1111099001210099E-2</v>
      </c>
      <c r="P25" s="76">
        <f t="shared" si="3"/>
        <v>13</v>
      </c>
      <c r="Q25" s="76">
        <f t="shared" si="4"/>
        <v>3380</v>
      </c>
      <c r="R25" s="77">
        <f t="shared" si="5"/>
        <v>3.8461538461538464E-3</v>
      </c>
      <c r="S25" s="77">
        <f t="shared" si="9"/>
        <v>1.4901764901764902E-2</v>
      </c>
      <c r="T25" s="78">
        <f t="shared" si="10"/>
        <v>0.45777298371302666</v>
      </c>
      <c r="U25" s="79">
        <f t="shared" si="19"/>
        <v>1.9599639845400538</v>
      </c>
      <c r="V25" s="75">
        <f t="shared" si="6"/>
        <v>0.89721856117297294</v>
      </c>
      <c r="W25" s="80">
        <f t="shared" si="7"/>
        <v>2.4527713809886911</v>
      </c>
      <c r="X25" s="80">
        <f t="shared" si="8"/>
        <v>0.40770208253037776</v>
      </c>
      <c r="AH25" s="26"/>
      <c r="AI25" s="67"/>
      <c r="AJ25" s="67"/>
      <c r="AK25" s="67"/>
      <c r="AL25" s="67"/>
      <c r="AM25" s="67"/>
      <c r="AN25" s="67"/>
    </row>
    <row r="26" spans="1:42" ht="10" customHeight="1" x14ac:dyDescent="0.25">
      <c r="D26" s="84"/>
      <c r="E26" s="84"/>
      <c r="F26" s="84"/>
      <c r="G26" s="85"/>
      <c r="H26" s="84"/>
      <c r="I26" s="86"/>
      <c r="J26" s="87"/>
      <c r="K26" s="87"/>
      <c r="L26" s="88"/>
      <c r="M26" s="89"/>
      <c r="N26" s="89"/>
      <c r="O26" s="89"/>
      <c r="P26" s="89"/>
      <c r="Q26" s="88"/>
      <c r="R26" s="90"/>
      <c r="S26" s="90"/>
      <c r="T26" s="90"/>
      <c r="U26" s="90"/>
      <c r="Z26" s="91"/>
      <c r="AA26" s="91"/>
      <c r="AE26" s="91"/>
      <c r="AF26" s="67"/>
      <c r="AG26" s="92"/>
      <c r="AH26" s="67"/>
      <c r="AI26" s="67"/>
      <c r="AJ26" s="67"/>
      <c r="AK26" s="67"/>
      <c r="AL26" s="67"/>
      <c r="AM26" s="67"/>
      <c r="AN26" s="67"/>
      <c r="AO26" s="91"/>
      <c r="AP26" s="91"/>
    </row>
    <row r="27" spans="1:42" ht="15" x14ac:dyDescent="0.25">
      <c r="D27" s="93"/>
      <c r="E27" s="60" t="s">
        <v>0</v>
      </c>
      <c r="F27" s="61">
        <f>SUM(F16:F25)</f>
        <v>49</v>
      </c>
      <c r="G27" s="61">
        <f>SUM(G16:G25)</f>
        <v>130</v>
      </c>
      <c r="H27" s="61">
        <f>H15-F27-G27</f>
        <v>52</v>
      </c>
      <c r="I27" s="86"/>
      <c r="J27" s="94" t="s">
        <v>55</v>
      </c>
      <c r="K27" s="41">
        <f>1-K25</f>
        <v>0.23407164424413218</v>
      </c>
      <c r="L27" s="42" t="s">
        <v>32</v>
      </c>
      <c r="M27" s="88"/>
      <c r="N27" s="88"/>
      <c r="O27" s="89"/>
      <c r="P27" s="89"/>
      <c r="Q27" s="88"/>
      <c r="R27" s="90"/>
      <c r="S27" s="90"/>
      <c r="T27" s="90"/>
      <c r="U27" s="90"/>
      <c r="Z27" s="91"/>
      <c r="AA27" s="91"/>
      <c r="AE27" s="91"/>
      <c r="AF27" s="67"/>
      <c r="AG27" s="67"/>
      <c r="AH27" s="67"/>
      <c r="AI27" s="67"/>
      <c r="AJ27" s="67"/>
      <c r="AK27" s="67"/>
      <c r="AL27" s="67"/>
      <c r="AM27" s="67"/>
      <c r="AN27" s="67"/>
      <c r="AO27" s="91"/>
      <c r="AP27" s="91"/>
    </row>
    <row r="28" spans="1:42" ht="15" customHeight="1" x14ac:dyDescent="0.25">
      <c r="D28" s="93"/>
      <c r="F28" s="12">
        <f>F27/E15</f>
        <v>0.21212121212121213</v>
      </c>
      <c r="G28" s="13">
        <f>G27/E15</f>
        <v>0.56277056277056281</v>
      </c>
      <c r="H28" s="14">
        <f>H27/E15</f>
        <v>0.22510822510822512</v>
      </c>
      <c r="I28" s="86"/>
      <c r="J28" s="86"/>
      <c r="K28" s="86"/>
      <c r="L28" s="95"/>
      <c r="M28" s="95"/>
      <c r="N28" s="95"/>
      <c r="O28" s="95"/>
      <c r="P28" s="95"/>
      <c r="Q28" s="95"/>
      <c r="R28" s="90"/>
      <c r="S28" s="90"/>
      <c r="T28" s="90"/>
      <c r="U28" s="90"/>
      <c r="Z28" s="91"/>
      <c r="AA28" s="91"/>
      <c r="AE28" s="96"/>
      <c r="AF28" s="67"/>
      <c r="AG28" s="67"/>
      <c r="AH28" s="67"/>
      <c r="AI28" s="67"/>
      <c r="AJ28" s="67"/>
      <c r="AK28" s="67"/>
      <c r="AL28" s="67"/>
      <c r="AM28" s="67"/>
      <c r="AN28" s="67"/>
      <c r="AO28" s="67"/>
      <c r="AP28" s="67"/>
    </row>
    <row r="29" spans="1:42" ht="15" customHeight="1" x14ac:dyDescent="0.25">
      <c r="D29" s="93"/>
      <c r="F29" s="12" t="s">
        <v>81</v>
      </c>
      <c r="G29" s="13" t="s">
        <v>82</v>
      </c>
      <c r="H29" s="14" t="s">
        <v>83</v>
      </c>
      <c r="I29" s="86"/>
      <c r="J29" s="86"/>
      <c r="K29" s="86"/>
      <c r="L29" s="95"/>
      <c r="M29" s="95"/>
      <c r="N29" s="95"/>
      <c r="O29" s="95"/>
      <c r="P29" s="95"/>
      <c r="Q29" s="95"/>
      <c r="R29" s="90"/>
      <c r="S29" s="90"/>
      <c r="T29" s="90"/>
      <c r="U29" s="90"/>
      <c r="Z29" s="91"/>
      <c r="AA29" s="91"/>
      <c r="AE29" s="96"/>
      <c r="AF29" s="67"/>
      <c r="AG29" s="67"/>
      <c r="AH29" s="67"/>
      <c r="AI29" s="67"/>
      <c r="AJ29" s="67"/>
      <c r="AK29" s="67"/>
      <c r="AL29" s="67"/>
      <c r="AM29" s="67"/>
      <c r="AN29" s="67"/>
      <c r="AO29" s="67"/>
      <c r="AP29" s="67"/>
    </row>
    <row r="30" spans="1:42" ht="27.5" customHeight="1" x14ac:dyDescent="0.25">
      <c r="A30" s="97" t="s">
        <v>123</v>
      </c>
      <c r="B30" s="97"/>
      <c r="C30" s="97"/>
      <c r="D30" s="97"/>
      <c r="E30" s="97"/>
      <c r="F30" s="97"/>
      <c r="G30" s="97"/>
      <c r="H30" s="97"/>
      <c r="I30" s="98"/>
      <c r="J30" s="231" t="s">
        <v>33</v>
      </c>
      <c r="K30" s="232"/>
      <c r="L30" s="99"/>
      <c r="M30" s="70" t="s">
        <v>46</v>
      </c>
      <c r="N30" s="70" t="s">
        <v>47</v>
      </c>
      <c r="O30" s="99"/>
      <c r="P30" s="99"/>
      <c r="Q30" s="97"/>
      <c r="R30" s="90"/>
      <c r="S30" s="90"/>
      <c r="T30" s="90"/>
      <c r="U30" s="90"/>
      <c r="AE30" s="32"/>
      <c r="AF30" s="67"/>
      <c r="AG30" s="67"/>
      <c r="AH30" s="67"/>
      <c r="AI30" s="67"/>
      <c r="AJ30" s="67"/>
      <c r="AK30" s="67"/>
      <c r="AL30" s="67"/>
      <c r="AM30" s="67"/>
      <c r="AN30" s="67"/>
      <c r="AO30" s="67"/>
      <c r="AP30" s="67"/>
    </row>
    <row r="31" spans="1:42" ht="66" customHeight="1" x14ac:dyDescent="0.25">
      <c r="A31" s="44" t="s">
        <v>22</v>
      </c>
      <c r="B31" s="4" t="s">
        <v>23</v>
      </c>
      <c r="C31" s="1" t="s">
        <v>21</v>
      </c>
      <c r="D31" s="45" t="s">
        <v>24</v>
      </c>
      <c r="E31" s="1" t="s">
        <v>31</v>
      </c>
      <c r="F31" s="2" t="s">
        <v>25</v>
      </c>
      <c r="G31" s="2" t="s">
        <v>26</v>
      </c>
      <c r="H31" s="28" t="s">
        <v>87</v>
      </c>
      <c r="I31" s="2" t="s">
        <v>27</v>
      </c>
      <c r="J31" s="40" t="s">
        <v>34</v>
      </c>
      <c r="K31" s="46" t="s">
        <v>35</v>
      </c>
      <c r="M31" s="57" t="s">
        <v>48</v>
      </c>
      <c r="N31" s="57" t="s">
        <v>49</v>
      </c>
      <c r="O31" s="37" t="s">
        <v>69</v>
      </c>
      <c r="P31" s="37" t="s">
        <v>70</v>
      </c>
      <c r="Q31" s="37" t="s">
        <v>71</v>
      </c>
      <c r="R31" s="37" t="s">
        <v>72</v>
      </c>
      <c r="S31" s="37" t="s">
        <v>73</v>
      </c>
      <c r="T31" s="38" t="s">
        <v>50</v>
      </c>
      <c r="U31" s="38" t="s">
        <v>51</v>
      </c>
      <c r="V31" s="39" t="s">
        <v>52</v>
      </c>
      <c r="W31" s="39" t="s">
        <v>53</v>
      </c>
      <c r="X31" s="39" t="s">
        <v>54</v>
      </c>
      <c r="AH31" s="67"/>
      <c r="AI31" s="67"/>
      <c r="AJ31" s="67"/>
      <c r="AK31" s="67"/>
      <c r="AL31" s="67"/>
      <c r="AM31" s="67"/>
      <c r="AN31" s="67"/>
      <c r="AO31" s="67"/>
      <c r="AP31" s="67"/>
    </row>
    <row r="32" spans="1:42" x14ac:dyDescent="0.25">
      <c r="A32" s="72">
        <v>0</v>
      </c>
      <c r="B32" s="72">
        <v>0</v>
      </c>
      <c r="C32" s="67"/>
      <c r="D32" s="73">
        <v>0</v>
      </c>
      <c r="E32" s="33">
        <f>H32</f>
        <v>230</v>
      </c>
      <c r="F32" s="3">
        <v>0</v>
      </c>
      <c r="G32" s="3">
        <v>0</v>
      </c>
      <c r="H32" s="54">
        <v>230</v>
      </c>
      <c r="I32" s="74">
        <f>F32/E32</f>
        <v>0</v>
      </c>
      <c r="J32" s="30">
        <f>1-I32</f>
        <v>1</v>
      </c>
      <c r="K32" s="30">
        <f>J32</f>
        <v>1</v>
      </c>
      <c r="L32" s="67"/>
      <c r="M32" s="55">
        <f t="shared" ref="M32:M42" si="20">K32^W32</f>
        <v>1</v>
      </c>
      <c r="N32" s="55">
        <f t="shared" ref="N32:N42" si="21">K32^X32</f>
        <v>1</v>
      </c>
      <c r="O32" s="75">
        <f t="shared" ref="O32:O42" si="22">(LN(K32))^2</f>
        <v>0</v>
      </c>
      <c r="P32" s="76">
        <f t="shared" ref="P32:P42" si="23">E32-H32</f>
        <v>0</v>
      </c>
      <c r="Q32" s="76">
        <f t="shared" ref="Q32:Q42" si="24">E32*H32</f>
        <v>52900</v>
      </c>
      <c r="R32" s="77">
        <f t="shared" ref="R32:R42" si="25">P32/Q32</f>
        <v>0</v>
      </c>
      <c r="S32" s="77">
        <f>R32</f>
        <v>0</v>
      </c>
      <c r="T32" s="78">
        <v>0</v>
      </c>
      <c r="U32" s="79">
        <f>-NORMSINV(2.5/100)</f>
        <v>1.9599639845400538</v>
      </c>
      <c r="V32" s="75">
        <f t="shared" ref="V32:V42" si="26">U32*T32</f>
        <v>0</v>
      </c>
      <c r="W32" s="80">
        <f t="shared" ref="W32:W42" si="27">EXP(V32)</f>
        <v>1</v>
      </c>
      <c r="X32" s="80">
        <f t="shared" ref="X32:X42" si="28">EXP(-V32)</f>
        <v>1</v>
      </c>
      <c r="AH32" s="67"/>
      <c r="AI32" s="67"/>
      <c r="AJ32" s="67"/>
      <c r="AK32" s="67"/>
      <c r="AL32" s="67"/>
      <c r="AM32" s="67"/>
      <c r="AN32" s="67"/>
      <c r="AO32" s="67"/>
      <c r="AP32" s="67"/>
    </row>
    <row r="33" spans="1:42" x14ac:dyDescent="0.25">
      <c r="A33" s="81">
        <v>3</v>
      </c>
      <c r="B33" s="81">
        <f>B32+F33</f>
        <v>25</v>
      </c>
      <c r="C33" s="82">
        <f>D32</f>
        <v>0</v>
      </c>
      <c r="D33" s="73">
        <v>6</v>
      </c>
      <c r="E33" s="73">
        <f>H32</f>
        <v>230</v>
      </c>
      <c r="F33" s="33">
        <f>E33-H33-G33</f>
        <v>25</v>
      </c>
      <c r="G33" s="73">
        <f>A33-A32</f>
        <v>3</v>
      </c>
      <c r="H33" s="54">
        <v>202</v>
      </c>
      <c r="I33" s="83">
        <f>F33/E33</f>
        <v>0.10869565217391304</v>
      </c>
      <c r="J33" s="30">
        <f>1-I33</f>
        <v>0.89130434782608692</v>
      </c>
      <c r="K33" s="30">
        <f>J33*K32</f>
        <v>0.89130434782608692</v>
      </c>
      <c r="L33" s="67"/>
      <c r="M33" s="55">
        <f t="shared" si="20"/>
        <v>0.83961930392172113</v>
      </c>
      <c r="N33" s="55">
        <f t="shared" si="21"/>
        <v>0.92705142292981113</v>
      </c>
      <c r="O33" s="75">
        <f t="shared" si="22"/>
        <v>1.3240950657120122E-2</v>
      </c>
      <c r="P33" s="76">
        <f t="shared" si="23"/>
        <v>28</v>
      </c>
      <c r="Q33" s="76">
        <f t="shared" si="24"/>
        <v>46460</v>
      </c>
      <c r="R33" s="77">
        <f t="shared" si="25"/>
        <v>6.0266896254842876E-4</v>
      </c>
      <c r="S33" s="77">
        <f t="shared" ref="S33:S42" si="29">S32+R33</f>
        <v>6.0266896254842876E-4</v>
      </c>
      <c r="T33" s="78">
        <f t="shared" ref="T33:T42" si="30">SQRT((1/O33)*S33)</f>
        <v>0.21334370324909185</v>
      </c>
      <c r="U33" s="79">
        <f>-NORMSINV(2.5/100)</f>
        <v>1.9599639845400538</v>
      </c>
      <c r="V33" s="75">
        <f t="shared" si="26"/>
        <v>0.4181459746966209</v>
      </c>
      <c r="W33" s="80">
        <f t="shared" si="27"/>
        <v>1.5191424145707102</v>
      </c>
      <c r="X33" s="80">
        <f t="shared" si="28"/>
        <v>0.65826613121231758</v>
      </c>
      <c r="AH33" s="67"/>
      <c r="AI33" s="67"/>
      <c r="AJ33" s="67"/>
      <c r="AK33" s="67"/>
      <c r="AL33" s="67"/>
      <c r="AM33" s="67"/>
      <c r="AN33" s="67"/>
      <c r="AO33" s="67"/>
      <c r="AP33" s="67"/>
    </row>
    <row r="34" spans="1:42" x14ac:dyDescent="0.25">
      <c r="A34" s="72">
        <v>4</v>
      </c>
      <c r="B34" s="81">
        <f t="shared" ref="B34:B42" si="31">B33+F34</f>
        <v>35</v>
      </c>
      <c r="C34" s="82">
        <f t="shared" ref="C34:C42" si="32">D33</f>
        <v>6</v>
      </c>
      <c r="D34" s="73">
        <v>12</v>
      </c>
      <c r="E34" s="73">
        <f t="shared" ref="E34:E42" si="33">H33</f>
        <v>202</v>
      </c>
      <c r="F34" s="33">
        <f t="shared" ref="F34:F42" si="34">E34-H34-G34</f>
        <v>10</v>
      </c>
      <c r="G34" s="73">
        <f t="shared" ref="G34:G42" si="35">A34-A33</f>
        <v>1</v>
      </c>
      <c r="H34" s="54">
        <v>191</v>
      </c>
      <c r="I34" s="83">
        <f t="shared" ref="I34:I42" si="36">F34/E34</f>
        <v>4.9504950495049507E-2</v>
      </c>
      <c r="J34" s="30">
        <f t="shared" ref="J34:J42" si="37">1-I34</f>
        <v>0.95049504950495045</v>
      </c>
      <c r="K34" s="30">
        <f t="shared" ref="K34:K42" si="38">J34*K33</f>
        <v>0.84718037021093406</v>
      </c>
      <c r="L34" s="67"/>
      <c r="M34" s="55">
        <f t="shared" si="20"/>
        <v>0.78990474122509746</v>
      </c>
      <c r="N34" s="55">
        <f t="shared" si="21"/>
        <v>0.88992536351591545</v>
      </c>
      <c r="O34" s="75">
        <f t="shared" si="22"/>
        <v>2.750345458561481E-2</v>
      </c>
      <c r="P34" s="76">
        <f t="shared" si="23"/>
        <v>11</v>
      </c>
      <c r="Q34" s="76">
        <f t="shared" si="24"/>
        <v>38582</v>
      </c>
      <c r="R34" s="77">
        <f t="shared" si="25"/>
        <v>2.8510704473588719E-4</v>
      </c>
      <c r="S34" s="77">
        <f t="shared" si="29"/>
        <v>8.8777600728431601E-4</v>
      </c>
      <c r="T34" s="78">
        <f t="shared" si="30"/>
        <v>0.17966276466763675</v>
      </c>
      <c r="U34" s="79">
        <f t="shared" ref="U34:U42" si="39">-NORMSINV(2.5/100)</f>
        <v>1.9599639845400538</v>
      </c>
      <c r="V34" s="75">
        <f t="shared" si="26"/>
        <v>0.35213254811146333</v>
      </c>
      <c r="W34" s="80">
        <f t="shared" si="27"/>
        <v>1.4220970074993786</v>
      </c>
      <c r="X34" s="80">
        <f t="shared" si="28"/>
        <v>0.70318690970203523</v>
      </c>
      <c r="AH34" s="67"/>
      <c r="AI34" s="67"/>
      <c r="AJ34" s="67"/>
      <c r="AK34" s="67"/>
      <c r="AL34" s="67"/>
      <c r="AM34" s="67"/>
      <c r="AN34" s="67"/>
      <c r="AO34" s="67"/>
      <c r="AP34" s="67"/>
    </row>
    <row r="35" spans="1:42" x14ac:dyDescent="0.25">
      <c r="A35" s="81">
        <v>7</v>
      </c>
      <c r="B35" s="81">
        <f t="shared" si="31"/>
        <v>45</v>
      </c>
      <c r="C35" s="82">
        <f t="shared" si="32"/>
        <v>12</v>
      </c>
      <c r="D35" s="73">
        <v>18</v>
      </c>
      <c r="E35" s="73">
        <f t="shared" si="33"/>
        <v>191</v>
      </c>
      <c r="F35" s="33">
        <f t="shared" si="34"/>
        <v>10</v>
      </c>
      <c r="G35" s="73">
        <f t="shared" si="35"/>
        <v>3</v>
      </c>
      <c r="H35" s="54">
        <v>178</v>
      </c>
      <c r="I35" s="83">
        <f t="shared" si="36"/>
        <v>5.2356020942408377E-2</v>
      </c>
      <c r="J35" s="30">
        <f t="shared" si="37"/>
        <v>0.94764397905759168</v>
      </c>
      <c r="K35" s="30">
        <f t="shared" si="38"/>
        <v>0.80282537700617318</v>
      </c>
      <c r="L35" s="67"/>
      <c r="M35" s="55">
        <f t="shared" si="20"/>
        <v>0.7394447793941834</v>
      </c>
      <c r="N35" s="55">
        <f t="shared" si="21"/>
        <v>0.85232679339166184</v>
      </c>
      <c r="O35" s="75">
        <f t="shared" si="22"/>
        <v>4.8232088737487688E-2</v>
      </c>
      <c r="P35" s="76">
        <f t="shared" si="23"/>
        <v>13</v>
      </c>
      <c r="Q35" s="76">
        <f t="shared" si="24"/>
        <v>33998</v>
      </c>
      <c r="R35" s="77">
        <f t="shared" si="25"/>
        <v>3.8237543384904996E-4</v>
      </c>
      <c r="S35" s="77">
        <f t="shared" si="29"/>
        <v>1.2701514411333659E-3</v>
      </c>
      <c r="T35" s="78">
        <f t="shared" si="30"/>
        <v>0.16227802657728563</v>
      </c>
      <c r="U35" s="79">
        <f t="shared" si="39"/>
        <v>1.9599639845400538</v>
      </c>
      <c r="V35" s="75">
        <f t="shared" si="26"/>
        <v>0.31805908757371348</v>
      </c>
      <c r="W35" s="80">
        <f t="shared" si="27"/>
        <v>1.3744574721854621</v>
      </c>
      <c r="X35" s="80">
        <f t="shared" si="28"/>
        <v>0.7275597974013307</v>
      </c>
      <c r="AH35" s="67"/>
      <c r="AI35" s="67"/>
      <c r="AJ35" s="67"/>
      <c r="AK35" s="67"/>
      <c r="AL35" s="67"/>
      <c r="AM35" s="67"/>
      <c r="AN35" s="67"/>
      <c r="AO35" s="67"/>
      <c r="AP35" s="67"/>
    </row>
    <row r="36" spans="1:42" x14ac:dyDescent="0.25">
      <c r="A36" s="72">
        <v>8</v>
      </c>
      <c r="B36" s="81">
        <f t="shared" si="31"/>
        <v>52</v>
      </c>
      <c r="C36" s="82">
        <f t="shared" si="32"/>
        <v>18</v>
      </c>
      <c r="D36" s="73">
        <v>24</v>
      </c>
      <c r="E36" s="73">
        <f t="shared" si="33"/>
        <v>178</v>
      </c>
      <c r="F36" s="33">
        <f t="shared" si="34"/>
        <v>7</v>
      </c>
      <c r="G36" s="73">
        <f t="shared" si="35"/>
        <v>1</v>
      </c>
      <c r="H36" s="54">
        <v>170</v>
      </c>
      <c r="I36" s="83">
        <f t="shared" si="36"/>
        <v>3.9325842696629212E-2</v>
      </c>
      <c r="J36" s="30">
        <f t="shared" si="37"/>
        <v>0.9606741573033708</v>
      </c>
      <c r="K36" s="30">
        <f t="shared" si="38"/>
        <v>0.77125359251716641</v>
      </c>
      <c r="L36" s="67"/>
      <c r="M36" s="55">
        <f t="shared" si="20"/>
        <v>0.70534425694616765</v>
      </c>
      <c r="N36" s="55">
        <f t="shared" si="21"/>
        <v>0.82426120947955861</v>
      </c>
      <c r="O36" s="75">
        <f t="shared" si="22"/>
        <v>6.7463852398829072E-2</v>
      </c>
      <c r="P36" s="76">
        <f t="shared" si="23"/>
        <v>8</v>
      </c>
      <c r="Q36" s="76">
        <f t="shared" si="24"/>
        <v>30260</v>
      </c>
      <c r="R36" s="77">
        <f t="shared" si="25"/>
        <v>2.6437541308658297E-4</v>
      </c>
      <c r="S36" s="77">
        <f t="shared" si="29"/>
        <v>1.5345268542199489E-3</v>
      </c>
      <c r="T36" s="78">
        <f t="shared" si="30"/>
        <v>0.15081747930811076</v>
      </c>
      <c r="U36" s="79">
        <f t="shared" si="39"/>
        <v>1.9599639845400538</v>
      </c>
      <c r="V36" s="75">
        <f t="shared" si="26"/>
        <v>0.29559682768301188</v>
      </c>
      <c r="W36" s="80">
        <f t="shared" si="27"/>
        <v>1.3439282129395298</v>
      </c>
      <c r="X36" s="80">
        <f t="shared" si="28"/>
        <v>0.74408736297955458</v>
      </c>
      <c r="AH36" s="67"/>
      <c r="AI36" s="67"/>
      <c r="AJ36" s="67"/>
      <c r="AK36" s="67"/>
      <c r="AL36" s="67"/>
      <c r="AM36" s="67"/>
      <c r="AN36" s="67"/>
      <c r="AO36" s="67"/>
      <c r="AP36" s="67"/>
    </row>
    <row r="37" spans="1:42" x14ac:dyDescent="0.25">
      <c r="A37" s="81">
        <v>18</v>
      </c>
      <c r="B37" s="81">
        <f t="shared" si="31"/>
        <v>59</v>
      </c>
      <c r="C37" s="82">
        <f t="shared" si="32"/>
        <v>24</v>
      </c>
      <c r="D37" s="73">
        <v>30</v>
      </c>
      <c r="E37" s="73">
        <f t="shared" si="33"/>
        <v>170</v>
      </c>
      <c r="F37" s="33">
        <f t="shared" si="34"/>
        <v>7</v>
      </c>
      <c r="G37" s="73">
        <f t="shared" si="35"/>
        <v>10</v>
      </c>
      <c r="H37" s="54">
        <v>153</v>
      </c>
      <c r="I37" s="83">
        <f t="shared" si="36"/>
        <v>4.1176470588235294E-2</v>
      </c>
      <c r="J37" s="30">
        <f t="shared" si="37"/>
        <v>0.95882352941176474</v>
      </c>
      <c r="K37" s="30">
        <f t="shared" si="38"/>
        <v>0.73949609164881247</v>
      </c>
      <c r="L37" s="67"/>
      <c r="M37" s="55">
        <f t="shared" si="20"/>
        <v>0.66436815540406213</v>
      </c>
      <c r="N37" s="55">
        <f t="shared" si="21"/>
        <v>0.80033782134792852</v>
      </c>
      <c r="O37" s="75">
        <f t="shared" si="22"/>
        <v>9.1074959986446824E-2</v>
      </c>
      <c r="P37" s="76">
        <f t="shared" si="23"/>
        <v>17</v>
      </c>
      <c r="Q37" s="76">
        <f t="shared" si="24"/>
        <v>26010</v>
      </c>
      <c r="R37" s="77">
        <f t="shared" si="25"/>
        <v>6.5359477124183002E-4</v>
      </c>
      <c r="S37" s="77">
        <f t="shared" si="29"/>
        <v>2.1881216254617791E-3</v>
      </c>
      <c r="T37" s="78">
        <f t="shared" si="30"/>
        <v>0.15500161906860652</v>
      </c>
      <c r="U37" s="79">
        <f t="shared" si="39"/>
        <v>1.9599639845400538</v>
      </c>
      <c r="V37" s="75">
        <f t="shared" si="26"/>
        <v>0.30379759091986563</v>
      </c>
      <c r="W37" s="80">
        <f t="shared" si="27"/>
        <v>1.3549947650871252</v>
      </c>
      <c r="X37" s="80">
        <f t="shared" si="28"/>
        <v>0.73801023130572807</v>
      </c>
      <c r="AH37" s="67"/>
      <c r="AI37" s="67"/>
      <c r="AJ37" s="67"/>
      <c r="AK37" s="67"/>
      <c r="AL37" s="67"/>
      <c r="AM37" s="67"/>
      <c r="AN37" s="67"/>
      <c r="AO37" s="67"/>
      <c r="AP37" s="67"/>
    </row>
    <row r="38" spans="1:42" x14ac:dyDescent="0.25">
      <c r="A38" s="72">
        <v>44</v>
      </c>
      <c r="B38" s="81">
        <f t="shared" si="31"/>
        <v>63</v>
      </c>
      <c r="C38" s="82">
        <f t="shared" si="32"/>
        <v>30</v>
      </c>
      <c r="D38" s="73">
        <v>36</v>
      </c>
      <c r="E38" s="73">
        <f t="shared" si="33"/>
        <v>153</v>
      </c>
      <c r="F38" s="33">
        <f t="shared" si="34"/>
        <v>4</v>
      </c>
      <c r="G38" s="73">
        <f t="shared" si="35"/>
        <v>26</v>
      </c>
      <c r="H38" s="54">
        <v>123</v>
      </c>
      <c r="I38" s="83">
        <f t="shared" si="36"/>
        <v>2.6143790849673203E-2</v>
      </c>
      <c r="J38" s="30">
        <f t="shared" si="37"/>
        <v>0.97385620915032678</v>
      </c>
      <c r="K38" s="30">
        <f t="shared" si="38"/>
        <v>0.7201628604945951</v>
      </c>
      <c r="L38" s="67"/>
      <c r="M38" s="55">
        <f t="shared" si="20"/>
        <v>0.62255576504408894</v>
      </c>
      <c r="N38" s="55">
        <f t="shared" si="21"/>
        <v>0.79660796297442493</v>
      </c>
      <c r="O38" s="75">
        <f t="shared" si="22"/>
        <v>0.10776637793378412</v>
      </c>
      <c r="P38" s="76">
        <f t="shared" si="23"/>
        <v>30</v>
      </c>
      <c r="Q38" s="76">
        <f t="shared" si="24"/>
        <v>18819</v>
      </c>
      <c r="R38" s="77">
        <f t="shared" si="25"/>
        <v>1.5941335883947075E-3</v>
      </c>
      <c r="S38" s="77">
        <f t="shared" si="29"/>
        <v>3.7822552138564863E-3</v>
      </c>
      <c r="T38" s="78">
        <f t="shared" si="30"/>
        <v>0.18734140456182546</v>
      </c>
      <c r="U38" s="79">
        <f t="shared" si="39"/>
        <v>1.9599639845400538</v>
      </c>
      <c r="V38" s="75">
        <f t="shared" si="26"/>
        <v>0.36718240575432565</v>
      </c>
      <c r="W38" s="80">
        <f t="shared" si="27"/>
        <v>1.4436612272151323</v>
      </c>
      <c r="X38" s="80">
        <f t="shared" si="28"/>
        <v>0.69268328410331503</v>
      </c>
      <c r="AH38" s="67"/>
      <c r="AI38" s="67"/>
      <c r="AJ38" s="67"/>
      <c r="AK38" s="67"/>
      <c r="AL38" s="67"/>
      <c r="AM38" s="67"/>
      <c r="AN38" s="67"/>
      <c r="AO38" s="67"/>
      <c r="AP38" s="67"/>
    </row>
    <row r="39" spans="1:42" x14ac:dyDescent="0.25">
      <c r="A39" s="81">
        <v>68</v>
      </c>
      <c r="B39" s="81">
        <f t="shared" si="31"/>
        <v>66</v>
      </c>
      <c r="C39" s="82">
        <f t="shared" si="32"/>
        <v>36</v>
      </c>
      <c r="D39" s="73">
        <v>42</v>
      </c>
      <c r="E39" s="73">
        <f t="shared" si="33"/>
        <v>123</v>
      </c>
      <c r="F39" s="33">
        <f t="shared" si="34"/>
        <v>3</v>
      </c>
      <c r="G39" s="73">
        <f t="shared" si="35"/>
        <v>24</v>
      </c>
      <c r="H39" s="54">
        <v>96</v>
      </c>
      <c r="I39" s="83">
        <f t="shared" si="36"/>
        <v>2.4390243902439025E-2</v>
      </c>
      <c r="J39" s="30">
        <f t="shared" si="37"/>
        <v>0.97560975609756095</v>
      </c>
      <c r="K39" s="30">
        <f t="shared" si="38"/>
        <v>0.7025979126776537</v>
      </c>
      <c r="L39" s="67"/>
      <c r="M39" s="55">
        <f t="shared" si="20"/>
        <v>0.58041832257044101</v>
      </c>
      <c r="N39" s="55">
        <f t="shared" si="21"/>
        <v>0.79531279756732376</v>
      </c>
      <c r="O39" s="75">
        <f t="shared" si="22"/>
        <v>0.12458818093621635</v>
      </c>
      <c r="P39" s="76">
        <f t="shared" si="23"/>
        <v>27</v>
      </c>
      <c r="Q39" s="76">
        <f t="shared" si="24"/>
        <v>11808</v>
      </c>
      <c r="R39" s="77">
        <f t="shared" si="25"/>
        <v>2.2865853658536584E-3</v>
      </c>
      <c r="S39" s="77">
        <f t="shared" si="29"/>
        <v>6.0688405797101452E-3</v>
      </c>
      <c r="T39" s="78">
        <f t="shared" si="30"/>
        <v>0.22070615366264326</v>
      </c>
      <c r="U39" s="79">
        <f t="shared" si="39"/>
        <v>1.9599639845400538</v>
      </c>
      <c r="V39" s="75">
        <f t="shared" si="26"/>
        <v>0.4325761123451437</v>
      </c>
      <c r="W39" s="80">
        <f t="shared" si="27"/>
        <v>1.5412227769085236</v>
      </c>
      <c r="X39" s="80">
        <f t="shared" si="28"/>
        <v>0.64883546686602933</v>
      </c>
      <c r="AH39" s="67"/>
      <c r="AI39" s="67"/>
      <c r="AJ39" s="67"/>
      <c r="AK39" s="67"/>
      <c r="AL39" s="67"/>
      <c r="AM39" s="67"/>
      <c r="AN39" s="67"/>
      <c r="AO39" s="67"/>
      <c r="AP39" s="67"/>
    </row>
    <row r="40" spans="1:42" x14ac:dyDescent="0.25">
      <c r="A40" s="72">
        <v>92</v>
      </c>
      <c r="B40" s="81">
        <f t="shared" si="31"/>
        <v>68</v>
      </c>
      <c r="C40" s="82">
        <f t="shared" si="32"/>
        <v>42</v>
      </c>
      <c r="D40" s="73">
        <v>48</v>
      </c>
      <c r="E40" s="73">
        <f t="shared" si="33"/>
        <v>96</v>
      </c>
      <c r="F40" s="33">
        <f t="shared" si="34"/>
        <v>2</v>
      </c>
      <c r="G40" s="73">
        <f t="shared" si="35"/>
        <v>24</v>
      </c>
      <c r="H40" s="54">
        <v>70</v>
      </c>
      <c r="I40" s="83">
        <f t="shared" si="36"/>
        <v>2.0833333333333332E-2</v>
      </c>
      <c r="J40" s="30">
        <f t="shared" si="37"/>
        <v>0.97916666666666663</v>
      </c>
      <c r="K40" s="30">
        <f t="shared" si="38"/>
        <v>0.68796045616353585</v>
      </c>
      <c r="L40" s="67"/>
      <c r="M40" s="55">
        <f t="shared" si="20"/>
        <v>0.53225921723108971</v>
      </c>
      <c r="N40" s="55">
        <f t="shared" si="21"/>
        <v>0.80104845207895414</v>
      </c>
      <c r="O40" s="75">
        <f t="shared" si="22"/>
        <v>0.13989389213905401</v>
      </c>
      <c r="P40" s="76">
        <f t="shared" si="23"/>
        <v>26</v>
      </c>
      <c r="Q40" s="76">
        <f t="shared" si="24"/>
        <v>6720</v>
      </c>
      <c r="R40" s="77">
        <f t="shared" si="25"/>
        <v>3.8690476190476192E-3</v>
      </c>
      <c r="S40" s="77">
        <f t="shared" si="29"/>
        <v>9.9378881987577643E-3</v>
      </c>
      <c r="T40" s="78">
        <f t="shared" si="30"/>
        <v>0.26653096803854825</v>
      </c>
      <c r="U40" s="79">
        <f t="shared" si="39"/>
        <v>1.9599639845400538</v>
      </c>
      <c r="V40" s="75">
        <f t="shared" si="26"/>
        <v>0.52239109812015072</v>
      </c>
      <c r="W40" s="80">
        <f t="shared" si="27"/>
        <v>1.6860543550554201</v>
      </c>
      <c r="X40" s="80">
        <f t="shared" si="28"/>
        <v>0.59310068919286429</v>
      </c>
      <c r="AH40" s="67"/>
      <c r="AI40" s="67"/>
      <c r="AJ40" s="67"/>
      <c r="AK40" s="67"/>
      <c r="AL40" s="67"/>
      <c r="AM40" s="67"/>
      <c r="AN40" s="67"/>
      <c r="AO40" s="67"/>
      <c r="AP40" s="67"/>
    </row>
    <row r="41" spans="1:42" x14ac:dyDescent="0.25">
      <c r="A41" s="81">
        <v>102</v>
      </c>
      <c r="B41" s="81">
        <f t="shared" si="31"/>
        <v>68</v>
      </c>
      <c r="C41" s="82">
        <f t="shared" si="32"/>
        <v>48</v>
      </c>
      <c r="D41" s="73">
        <v>54</v>
      </c>
      <c r="E41" s="73">
        <f t="shared" si="33"/>
        <v>70</v>
      </c>
      <c r="F41" s="33">
        <f t="shared" si="34"/>
        <v>0</v>
      </c>
      <c r="G41" s="73">
        <f t="shared" si="35"/>
        <v>10</v>
      </c>
      <c r="H41" s="54">
        <v>60</v>
      </c>
      <c r="I41" s="83">
        <f t="shared" si="36"/>
        <v>0</v>
      </c>
      <c r="J41" s="30">
        <f t="shared" si="37"/>
        <v>1</v>
      </c>
      <c r="K41" s="30">
        <f t="shared" si="38"/>
        <v>0.68796045616353585</v>
      </c>
      <c r="L41" s="67"/>
      <c r="M41" s="55">
        <f t="shared" si="20"/>
        <v>0.51216980572258897</v>
      </c>
      <c r="N41" s="55">
        <f t="shared" si="21"/>
        <v>0.81133194992168378</v>
      </c>
      <c r="O41" s="75">
        <f t="shared" si="22"/>
        <v>0.13989389213905401</v>
      </c>
      <c r="P41" s="76">
        <f t="shared" si="23"/>
        <v>10</v>
      </c>
      <c r="Q41" s="76">
        <f t="shared" si="24"/>
        <v>4200</v>
      </c>
      <c r="R41" s="77">
        <f t="shared" si="25"/>
        <v>2.3809523809523812E-3</v>
      </c>
      <c r="S41" s="77">
        <f t="shared" si="29"/>
        <v>1.2318840579710146E-2</v>
      </c>
      <c r="T41" s="78">
        <f t="shared" si="30"/>
        <v>0.2967464559235205</v>
      </c>
      <c r="U41" s="79">
        <f t="shared" si="39"/>
        <v>1.9599639845400538</v>
      </c>
      <c r="V41" s="75">
        <f t="shared" si="26"/>
        <v>0.58161236615000267</v>
      </c>
      <c r="W41" s="80">
        <f t="shared" si="27"/>
        <v>1.7889205015107044</v>
      </c>
      <c r="X41" s="80">
        <f t="shared" si="28"/>
        <v>0.55899633279149175</v>
      </c>
      <c r="AH41" s="67"/>
      <c r="AI41" s="67"/>
      <c r="AJ41" s="67"/>
      <c r="AK41" s="67"/>
      <c r="AL41" s="67"/>
      <c r="AM41" s="67"/>
      <c r="AN41" s="67"/>
      <c r="AO41" s="67"/>
      <c r="AP41" s="67"/>
    </row>
    <row r="42" spans="1:42" x14ac:dyDescent="0.25">
      <c r="A42" s="72">
        <v>117</v>
      </c>
      <c r="B42" s="81">
        <f t="shared" si="31"/>
        <v>70</v>
      </c>
      <c r="C42" s="82">
        <f t="shared" si="32"/>
        <v>54</v>
      </c>
      <c r="D42" s="73">
        <v>60</v>
      </c>
      <c r="E42" s="73">
        <f t="shared" si="33"/>
        <v>60</v>
      </c>
      <c r="F42" s="33">
        <f t="shared" si="34"/>
        <v>2</v>
      </c>
      <c r="G42" s="73">
        <f t="shared" si="35"/>
        <v>15</v>
      </c>
      <c r="H42" s="54">
        <v>43</v>
      </c>
      <c r="I42" s="83">
        <f t="shared" si="36"/>
        <v>3.3333333333333333E-2</v>
      </c>
      <c r="J42" s="30">
        <f t="shared" si="37"/>
        <v>0.96666666666666667</v>
      </c>
      <c r="K42" s="30">
        <f t="shared" si="38"/>
        <v>0.66502844095808467</v>
      </c>
      <c r="L42" s="67"/>
      <c r="M42" s="55">
        <f t="shared" si="20"/>
        <v>0.45394171814673479</v>
      </c>
      <c r="N42" s="55">
        <f t="shared" si="21"/>
        <v>0.81002197699869882</v>
      </c>
      <c r="O42" s="75">
        <f t="shared" si="22"/>
        <v>0.16640318979495494</v>
      </c>
      <c r="P42" s="76">
        <f t="shared" si="23"/>
        <v>17</v>
      </c>
      <c r="Q42" s="76">
        <f t="shared" si="24"/>
        <v>2580</v>
      </c>
      <c r="R42" s="77">
        <f t="shared" si="25"/>
        <v>6.5891472868217053E-3</v>
      </c>
      <c r="S42" s="77">
        <f t="shared" si="29"/>
        <v>1.8907987866531851E-2</v>
      </c>
      <c r="T42" s="78">
        <f t="shared" si="30"/>
        <v>0.33708686802975191</v>
      </c>
      <c r="U42" s="79">
        <f t="shared" si="39"/>
        <v>1.9599639845400538</v>
      </c>
      <c r="V42" s="75">
        <f t="shared" si="26"/>
        <v>0.66067812099971979</v>
      </c>
      <c r="W42" s="80">
        <f t="shared" si="27"/>
        <v>1.9361048026699388</v>
      </c>
      <c r="X42" s="80">
        <f t="shared" si="28"/>
        <v>0.5165009655577395</v>
      </c>
      <c r="AH42" s="67"/>
      <c r="AI42" s="67"/>
      <c r="AJ42" s="67"/>
      <c r="AK42" s="67"/>
      <c r="AL42" s="67"/>
      <c r="AM42" s="67"/>
      <c r="AN42" s="67"/>
      <c r="AO42" s="67"/>
      <c r="AP42" s="67"/>
    </row>
    <row r="43" spans="1:42" ht="10" customHeight="1" x14ac:dyDescent="0.25">
      <c r="D43" s="84"/>
      <c r="E43" s="84"/>
      <c r="F43" s="85"/>
      <c r="G43" s="85"/>
      <c r="H43" s="84"/>
      <c r="I43" s="86"/>
      <c r="J43" s="87"/>
      <c r="K43" s="87"/>
      <c r="L43" s="87"/>
      <c r="M43" s="100"/>
      <c r="N43" s="100"/>
      <c r="O43" s="100"/>
      <c r="P43" s="100"/>
      <c r="Q43" s="87"/>
    </row>
    <row r="44" spans="1:42" ht="15" x14ac:dyDescent="0.25">
      <c r="D44" s="93"/>
      <c r="E44" s="60" t="s">
        <v>0</v>
      </c>
      <c r="F44" s="61">
        <f>SUM(F33:F42)</f>
        <v>70</v>
      </c>
      <c r="G44" s="61">
        <f>SUM(G33:G42)</f>
        <v>117</v>
      </c>
      <c r="H44" s="153">
        <f>H32-F44-G44</f>
        <v>43</v>
      </c>
      <c r="I44" s="86"/>
      <c r="J44" s="94" t="s">
        <v>55</v>
      </c>
      <c r="K44" s="41">
        <f>1-K42</f>
        <v>0.33497155904191533</v>
      </c>
      <c r="L44" s="42" t="s">
        <v>32</v>
      </c>
      <c r="M44" s="100"/>
      <c r="N44" s="100"/>
      <c r="O44" s="100"/>
      <c r="P44" s="101"/>
      <c r="Q44" s="87"/>
      <c r="AA44" s="64"/>
      <c r="AB44" s="64"/>
    </row>
    <row r="45" spans="1:42" ht="15" customHeight="1" x14ac:dyDescent="0.25">
      <c r="D45" s="93"/>
      <c r="F45" s="12">
        <f>F44/E32</f>
        <v>0.30434782608695654</v>
      </c>
      <c r="G45" s="13">
        <f>G44/E32</f>
        <v>0.50869565217391299</v>
      </c>
      <c r="H45" s="14">
        <f>H44/E32</f>
        <v>0.18695652173913044</v>
      </c>
      <c r="I45" s="86"/>
      <c r="J45" s="86"/>
      <c r="K45" s="86"/>
      <c r="L45" s="95"/>
      <c r="M45" s="95"/>
      <c r="N45" s="95"/>
      <c r="O45" s="95"/>
      <c r="P45" s="95"/>
      <c r="Q45" s="95"/>
      <c r="R45" s="90"/>
      <c r="S45" s="90"/>
      <c r="T45" s="90"/>
      <c r="U45" s="90"/>
      <c r="Z45" s="91"/>
      <c r="AA45" s="91"/>
      <c r="AE45" s="96"/>
      <c r="AF45" s="67"/>
      <c r="AG45" s="67"/>
      <c r="AH45" s="67"/>
      <c r="AI45" s="67"/>
      <c r="AJ45" s="67"/>
      <c r="AK45" s="67"/>
      <c r="AL45" s="67"/>
      <c r="AM45" s="67"/>
      <c r="AN45" s="67"/>
      <c r="AO45" s="67"/>
      <c r="AP45" s="67"/>
    </row>
    <row r="46" spans="1:42" ht="15" customHeight="1" x14ac:dyDescent="0.25">
      <c r="D46" s="93"/>
      <c r="F46" s="12" t="s">
        <v>81</v>
      </c>
      <c r="G46" s="13" t="s">
        <v>82</v>
      </c>
      <c r="H46" s="14" t="s">
        <v>83</v>
      </c>
      <c r="I46" s="86"/>
      <c r="J46" s="86"/>
      <c r="K46" s="86"/>
      <c r="L46" s="95"/>
      <c r="M46" s="95"/>
      <c r="N46" s="95"/>
      <c r="O46" s="95"/>
      <c r="P46" s="95"/>
      <c r="Q46" s="95"/>
      <c r="R46" s="90"/>
      <c r="S46" s="90"/>
      <c r="T46" s="90"/>
      <c r="U46" s="90"/>
      <c r="Z46" s="91"/>
      <c r="AA46" s="91"/>
      <c r="AE46" s="96"/>
      <c r="AF46" s="67"/>
      <c r="AG46" s="67"/>
      <c r="AH46" s="67"/>
      <c r="AI46" s="67"/>
      <c r="AJ46" s="67"/>
      <c r="AK46" s="67"/>
      <c r="AL46" s="67"/>
      <c r="AM46" s="67"/>
      <c r="AN46" s="67"/>
      <c r="AO46" s="67"/>
      <c r="AP46" s="67"/>
    </row>
    <row r="47" spans="1:42" ht="17.5" customHeight="1" x14ac:dyDescent="0.25">
      <c r="D47" s="93"/>
      <c r="E47" s="93"/>
      <c r="F47" s="93"/>
      <c r="G47" s="93"/>
      <c r="I47" s="86"/>
      <c r="J47" s="86"/>
      <c r="K47" s="86"/>
      <c r="L47" s="86"/>
      <c r="M47" s="86"/>
      <c r="N47" s="86"/>
    </row>
    <row r="48" spans="1:42" ht="15.5" customHeight="1" x14ac:dyDescent="0.25">
      <c r="B48" s="255" t="s">
        <v>6</v>
      </c>
      <c r="C48" s="256"/>
      <c r="D48" s="256"/>
      <c r="E48" s="256"/>
      <c r="F48" s="256"/>
      <c r="G48" s="256"/>
      <c r="H48" s="256"/>
      <c r="I48" s="256"/>
      <c r="J48" s="256"/>
      <c r="K48" s="257"/>
      <c r="L48" s="86"/>
      <c r="P48" s="26"/>
      <c r="Q48" s="258" t="s">
        <v>57</v>
      </c>
    </row>
    <row r="49" spans="1:24" ht="36" customHeight="1" x14ac:dyDescent="0.25">
      <c r="B49" s="265" t="s">
        <v>75</v>
      </c>
      <c r="C49" s="260" t="s">
        <v>76</v>
      </c>
      <c r="D49" s="261"/>
      <c r="E49" s="262"/>
      <c r="F49" s="260" t="s">
        <v>78</v>
      </c>
      <c r="G49" s="261"/>
      <c r="H49" s="262"/>
      <c r="I49" s="260" t="s">
        <v>77</v>
      </c>
      <c r="J49" s="261"/>
      <c r="K49" s="262"/>
      <c r="M49" s="9" t="s">
        <v>9</v>
      </c>
      <c r="N49" s="263" t="s">
        <v>56</v>
      </c>
      <c r="O49" s="264"/>
      <c r="P49" s="25" t="s">
        <v>9</v>
      </c>
      <c r="Q49" s="259"/>
      <c r="R49" s="35"/>
      <c r="S49" s="64"/>
      <c r="T49" s="64"/>
    </row>
    <row r="50" spans="1:24" ht="47.5" customHeight="1" x14ac:dyDescent="0.25">
      <c r="B50" s="266"/>
      <c r="C50" s="260" t="s">
        <v>79</v>
      </c>
      <c r="D50" s="262"/>
      <c r="E50" s="103"/>
      <c r="F50" s="260" t="s">
        <v>79</v>
      </c>
      <c r="G50" s="262"/>
      <c r="H50" s="104"/>
      <c r="I50" s="260" t="s">
        <v>79</v>
      </c>
      <c r="J50" s="262"/>
      <c r="K50" s="103"/>
      <c r="N50" s="48" t="s">
        <v>95</v>
      </c>
      <c r="O50" s="48" t="s">
        <v>98</v>
      </c>
      <c r="P50" s="21"/>
      <c r="Q50" s="199" t="s">
        <v>89</v>
      </c>
      <c r="R50" s="200" t="s">
        <v>16</v>
      </c>
      <c r="S50" s="201" t="s">
        <v>10</v>
      </c>
      <c r="T50" s="24"/>
      <c r="U50" s="31" t="s">
        <v>19</v>
      </c>
      <c r="V50" s="189" t="s">
        <v>89</v>
      </c>
      <c r="W50" s="202" t="s">
        <v>90</v>
      </c>
      <c r="X50" s="203" t="s">
        <v>91</v>
      </c>
    </row>
    <row r="51" spans="1:24" ht="13" customHeight="1" x14ac:dyDescent="0.25">
      <c r="B51" s="267"/>
      <c r="C51" s="105" t="s">
        <v>1</v>
      </c>
      <c r="D51" s="105" t="s">
        <v>2</v>
      </c>
      <c r="E51" s="105" t="s">
        <v>3</v>
      </c>
      <c r="F51" s="105" t="s">
        <v>1</v>
      </c>
      <c r="G51" s="105" t="s">
        <v>2</v>
      </c>
      <c r="H51" s="105" t="s">
        <v>3</v>
      </c>
      <c r="I51" s="106" t="s">
        <v>1</v>
      </c>
      <c r="J51" s="106" t="s">
        <v>2</v>
      </c>
      <c r="K51" s="105" t="s">
        <v>3</v>
      </c>
      <c r="M51" s="63">
        <f t="shared" ref="M51:M61" si="40">D15</f>
        <v>0</v>
      </c>
      <c r="N51" s="107">
        <f t="shared" ref="N51:N61" si="41">K32</f>
        <v>1</v>
      </c>
      <c r="O51" s="30">
        <f t="shared" ref="O51:O61" si="42">K15</f>
        <v>1</v>
      </c>
      <c r="P51" s="102">
        <f t="shared" ref="P51:P61" si="43">D32</f>
        <v>0</v>
      </c>
      <c r="Q51" s="36">
        <f t="shared" ref="Q51:Q61" si="44">(IF(N51=O51,1,LOG(O51,N51)))</f>
        <v>1</v>
      </c>
      <c r="R51" s="108">
        <f t="shared" ref="R51:R61" si="45">O51-N51</f>
        <v>0</v>
      </c>
      <c r="S51" s="23" t="e">
        <f t="shared" ref="S51:S61" si="46">1/(O51-N51)</f>
        <v>#DIV/0!</v>
      </c>
      <c r="T51" s="24"/>
      <c r="U51" s="109"/>
      <c r="V51" s="67"/>
      <c r="W51" s="72"/>
      <c r="X51" s="72"/>
    </row>
    <row r="52" spans="1:24" x14ac:dyDescent="0.3">
      <c r="A52" s="194" t="s">
        <v>84</v>
      </c>
      <c r="B52" s="73">
        <f t="shared" ref="B52:B61" si="47">D16</f>
        <v>6</v>
      </c>
      <c r="C52" s="110">
        <f t="shared" ref="C52:C61" si="48">E16</f>
        <v>231</v>
      </c>
      <c r="D52" s="110">
        <f t="shared" ref="D52:D61" si="49">E33</f>
        <v>230</v>
      </c>
      <c r="E52" s="110">
        <f>C52+D52</f>
        <v>461</v>
      </c>
      <c r="F52" s="110">
        <f t="shared" ref="F52:F61" si="50">F16</f>
        <v>6</v>
      </c>
      <c r="G52" s="110">
        <f t="shared" ref="G52:G61" si="51">F33</f>
        <v>25</v>
      </c>
      <c r="H52" s="110">
        <f t="shared" ref="H52:H61" si="52">F52+G52</f>
        <v>31</v>
      </c>
      <c r="I52" s="111">
        <f t="shared" ref="I52:I61" si="53">H52*C52/E52</f>
        <v>15.533622559652928</v>
      </c>
      <c r="J52" s="111">
        <f t="shared" ref="J52:J61" si="54">H52*D52/E52</f>
        <v>15.466377440347072</v>
      </c>
      <c r="K52" s="112">
        <f t="shared" ref="K52:K61" si="55">I52+J52</f>
        <v>31</v>
      </c>
      <c r="M52" s="63">
        <f t="shared" si="40"/>
        <v>6</v>
      </c>
      <c r="N52" s="107">
        <f t="shared" si="41"/>
        <v>0.89130434782608692</v>
      </c>
      <c r="O52" s="30">
        <f t="shared" si="42"/>
        <v>0.97402597402597402</v>
      </c>
      <c r="P52" s="102">
        <f t="shared" si="43"/>
        <v>6</v>
      </c>
      <c r="Q52" s="22">
        <f t="shared" si="44"/>
        <v>0.22870827844912592</v>
      </c>
      <c r="R52" s="108">
        <f t="shared" si="45"/>
        <v>8.2721626199887099E-2</v>
      </c>
      <c r="S52" s="23">
        <f t="shared" si="46"/>
        <v>12.088737201365184</v>
      </c>
      <c r="T52" s="195" t="s">
        <v>84</v>
      </c>
      <c r="U52" s="113">
        <f>SQRT((1/(SUM(I52:I52)))+(1/(SUM(J52:J52))))</f>
        <v>0.35921144917443604</v>
      </c>
      <c r="V52" s="114">
        <f t="shared" ref="V52:V61" si="56">Q52</f>
        <v>0.22870827844912592</v>
      </c>
      <c r="W52" s="43">
        <f t="shared" ref="W52:W61" si="57">EXP(LN(Q52)-(1.96*U52))</f>
        <v>0.11311362651201083</v>
      </c>
      <c r="X52" s="43">
        <f t="shared" ref="X52:X61" si="58">EXP(LN(Q52)+(1.96*U52))</f>
        <v>0.46243302636582628</v>
      </c>
    </row>
    <row r="53" spans="1:24" x14ac:dyDescent="0.3">
      <c r="A53" s="194" t="s">
        <v>84</v>
      </c>
      <c r="B53" s="73">
        <f t="shared" si="47"/>
        <v>12</v>
      </c>
      <c r="C53" s="110">
        <f t="shared" si="48"/>
        <v>218</v>
      </c>
      <c r="D53" s="110">
        <f t="shared" si="49"/>
        <v>202</v>
      </c>
      <c r="E53" s="110">
        <f t="shared" ref="E53:E61" si="59">C53+D53</f>
        <v>420</v>
      </c>
      <c r="F53" s="110">
        <f t="shared" si="50"/>
        <v>5</v>
      </c>
      <c r="G53" s="110">
        <f t="shared" si="51"/>
        <v>10</v>
      </c>
      <c r="H53" s="110">
        <f t="shared" si="52"/>
        <v>15</v>
      </c>
      <c r="I53" s="111">
        <f t="shared" si="53"/>
        <v>7.7857142857142856</v>
      </c>
      <c r="J53" s="111">
        <f t="shared" si="54"/>
        <v>7.2142857142857144</v>
      </c>
      <c r="K53" s="112">
        <f t="shared" si="55"/>
        <v>15</v>
      </c>
      <c r="M53" s="63">
        <f t="shared" si="40"/>
        <v>12</v>
      </c>
      <c r="N53" s="107">
        <f t="shared" si="41"/>
        <v>0.84718037021093406</v>
      </c>
      <c r="O53" s="30">
        <f t="shared" si="42"/>
        <v>0.9516859287501489</v>
      </c>
      <c r="P53" s="102">
        <f t="shared" si="43"/>
        <v>12</v>
      </c>
      <c r="Q53" s="22">
        <f t="shared" si="44"/>
        <v>0.29859931963291003</v>
      </c>
      <c r="R53" s="108">
        <f t="shared" si="45"/>
        <v>0.10450555853921484</v>
      </c>
      <c r="S53" s="23">
        <f t="shared" si="46"/>
        <v>9.5688690054200158</v>
      </c>
      <c r="T53" s="195" t="s">
        <v>84</v>
      </c>
      <c r="U53" s="113">
        <f>SQRT((1/(SUM(I52:I53)))+(1/(SUM(J52:J53))))</f>
        <v>0.29491233899817676</v>
      </c>
      <c r="V53" s="114">
        <f t="shared" si="56"/>
        <v>0.29859931963291003</v>
      </c>
      <c r="W53" s="43">
        <f t="shared" si="57"/>
        <v>0.16751525506662313</v>
      </c>
      <c r="X53" s="43">
        <f t="shared" si="58"/>
        <v>0.5322593076658958</v>
      </c>
    </row>
    <row r="54" spans="1:24" x14ac:dyDescent="0.3">
      <c r="A54" s="194" t="s">
        <v>84</v>
      </c>
      <c r="B54" s="73">
        <f t="shared" si="47"/>
        <v>18</v>
      </c>
      <c r="C54" s="110">
        <f t="shared" si="48"/>
        <v>212</v>
      </c>
      <c r="D54" s="110">
        <f t="shared" si="49"/>
        <v>191</v>
      </c>
      <c r="E54" s="110">
        <f t="shared" si="59"/>
        <v>403</v>
      </c>
      <c r="F54" s="110">
        <f t="shared" si="50"/>
        <v>11</v>
      </c>
      <c r="G54" s="110">
        <f t="shared" si="51"/>
        <v>10</v>
      </c>
      <c r="H54" s="110">
        <f t="shared" si="52"/>
        <v>21</v>
      </c>
      <c r="I54" s="111">
        <f t="shared" si="53"/>
        <v>11.047146401985112</v>
      </c>
      <c r="J54" s="111">
        <f t="shared" si="54"/>
        <v>9.9528535980148884</v>
      </c>
      <c r="K54" s="112">
        <f t="shared" si="55"/>
        <v>21</v>
      </c>
      <c r="M54" s="63">
        <f t="shared" si="40"/>
        <v>18</v>
      </c>
      <c r="N54" s="107">
        <f t="shared" si="41"/>
        <v>0.80282537700617318</v>
      </c>
      <c r="O54" s="30">
        <f t="shared" si="42"/>
        <v>0.90230599848481097</v>
      </c>
      <c r="P54" s="102">
        <f t="shared" si="43"/>
        <v>18</v>
      </c>
      <c r="Q54" s="22">
        <f t="shared" si="44"/>
        <v>0.4680925411291823</v>
      </c>
      <c r="R54" s="108">
        <f t="shared" si="45"/>
        <v>9.9480621478637787E-2</v>
      </c>
      <c r="S54" s="23">
        <f t="shared" si="46"/>
        <v>10.052209014543978</v>
      </c>
      <c r="T54" s="195" t="s">
        <v>84</v>
      </c>
      <c r="U54" s="113">
        <f>SQRT((1/(SUM(I52:I54)))+(1/(SUM(J52:J54))))</f>
        <v>0.24442066197074022</v>
      </c>
      <c r="V54" s="114">
        <f t="shared" si="56"/>
        <v>0.4680925411291823</v>
      </c>
      <c r="W54" s="43">
        <f t="shared" si="57"/>
        <v>0.28991898339974503</v>
      </c>
      <c r="X54" s="43">
        <f t="shared" si="58"/>
        <v>0.75576502266725298</v>
      </c>
    </row>
    <row r="55" spans="1:24" x14ac:dyDescent="0.3">
      <c r="A55" s="194" t="s">
        <v>84</v>
      </c>
      <c r="B55" s="73">
        <f t="shared" si="47"/>
        <v>24</v>
      </c>
      <c r="C55" s="110">
        <f t="shared" si="48"/>
        <v>200</v>
      </c>
      <c r="D55" s="110">
        <f t="shared" si="49"/>
        <v>178</v>
      </c>
      <c r="E55" s="110">
        <f t="shared" si="59"/>
        <v>378</v>
      </c>
      <c r="F55" s="110">
        <f t="shared" si="50"/>
        <v>11</v>
      </c>
      <c r="G55" s="110">
        <f t="shared" si="51"/>
        <v>7</v>
      </c>
      <c r="H55" s="110">
        <f t="shared" si="52"/>
        <v>18</v>
      </c>
      <c r="I55" s="111">
        <f t="shared" si="53"/>
        <v>9.5238095238095237</v>
      </c>
      <c r="J55" s="111">
        <f t="shared" si="54"/>
        <v>8.4761904761904763</v>
      </c>
      <c r="K55" s="112">
        <f t="shared" si="55"/>
        <v>18</v>
      </c>
      <c r="M55" s="63">
        <f t="shared" si="40"/>
        <v>24</v>
      </c>
      <c r="N55" s="107">
        <f t="shared" si="41"/>
        <v>0.77125359251716641</v>
      </c>
      <c r="O55" s="30">
        <f t="shared" si="42"/>
        <v>0.8526791685681463</v>
      </c>
      <c r="P55" s="102">
        <f t="shared" si="43"/>
        <v>24</v>
      </c>
      <c r="Q55" s="22">
        <f t="shared" si="44"/>
        <v>0.61358713565202649</v>
      </c>
      <c r="R55" s="108">
        <f t="shared" si="45"/>
        <v>8.1425576050979886E-2</v>
      </c>
      <c r="S55" s="23">
        <f t="shared" si="46"/>
        <v>12.281153520779617</v>
      </c>
      <c r="T55" s="195" t="s">
        <v>84</v>
      </c>
      <c r="U55" s="113">
        <f>SQRT((1/(SUM(I52:I55)))+(1/(SUM(J52:J55))))</f>
        <v>0.21704662245564033</v>
      </c>
      <c r="V55" s="114">
        <f t="shared" si="56"/>
        <v>0.61358713565202649</v>
      </c>
      <c r="W55" s="43">
        <f t="shared" si="57"/>
        <v>0.40097974084838017</v>
      </c>
      <c r="X55" s="43">
        <f t="shared" si="58"/>
        <v>0.9389231791139736</v>
      </c>
    </row>
    <row r="56" spans="1:24" x14ac:dyDescent="0.3">
      <c r="A56" s="197" t="s">
        <v>84</v>
      </c>
      <c r="B56" s="73">
        <f t="shared" si="47"/>
        <v>30</v>
      </c>
      <c r="C56" s="110">
        <f t="shared" si="48"/>
        <v>184</v>
      </c>
      <c r="D56" s="110">
        <f t="shared" si="49"/>
        <v>170</v>
      </c>
      <c r="E56" s="110">
        <f t="shared" si="59"/>
        <v>354</v>
      </c>
      <c r="F56" s="110">
        <f t="shared" si="50"/>
        <v>11</v>
      </c>
      <c r="G56" s="110">
        <f t="shared" si="51"/>
        <v>7</v>
      </c>
      <c r="H56" s="110">
        <f t="shared" si="52"/>
        <v>18</v>
      </c>
      <c r="I56" s="111">
        <f t="shared" si="53"/>
        <v>9.3559322033898304</v>
      </c>
      <c r="J56" s="111">
        <f t="shared" si="54"/>
        <v>8.6440677966101696</v>
      </c>
      <c r="K56" s="112">
        <f t="shared" si="55"/>
        <v>18</v>
      </c>
      <c r="M56" s="63">
        <f t="shared" si="40"/>
        <v>30</v>
      </c>
      <c r="N56" s="107">
        <f t="shared" si="41"/>
        <v>0.73949609164881247</v>
      </c>
      <c r="O56" s="30">
        <f t="shared" si="42"/>
        <v>0.8017037834907027</v>
      </c>
      <c r="P56" s="102">
        <f t="shared" si="43"/>
        <v>30</v>
      </c>
      <c r="Q56" s="22">
        <f t="shared" si="44"/>
        <v>0.73235961941479422</v>
      </c>
      <c r="R56" s="108">
        <f t="shared" si="45"/>
        <v>6.2207691841890234E-2</v>
      </c>
      <c r="S56" s="23">
        <f t="shared" si="46"/>
        <v>16.075182511861126</v>
      </c>
      <c r="T56" s="198" t="s">
        <v>84</v>
      </c>
      <c r="U56" s="113">
        <f>SQRT((1/(SUM(I52:I56)))+(1/(SUM(J52:J56))))</f>
        <v>0.19717923708108709</v>
      </c>
      <c r="V56" s="114">
        <f t="shared" si="56"/>
        <v>0.73235961941479422</v>
      </c>
      <c r="W56" s="43">
        <f t="shared" si="57"/>
        <v>0.49760190609568039</v>
      </c>
      <c r="X56" s="43">
        <f t="shared" si="58"/>
        <v>1.0778708955472753</v>
      </c>
    </row>
    <row r="57" spans="1:24" x14ac:dyDescent="0.3">
      <c r="A57" s="217" t="s">
        <v>103</v>
      </c>
      <c r="B57" s="73">
        <f t="shared" si="47"/>
        <v>36</v>
      </c>
      <c r="C57" s="110">
        <f t="shared" si="48"/>
        <v>156</v>
      </c>
      <c r="D57" s="110">
        <f t="shared" si="49"/>
        <v>153</v>
      </c>
      <c r="E57" s="110">
        <f t="shared" si="59"/>
        <v>309</v>
      </c>
      <c r="F57" s="110">
        <f t="shared" si="50"/>
        <v>2</v>
      </c>
      <c r="G57" s="110">
        <f t="shared" si="51"/>
        <v>4</v>
      </c>
      <c r="H57" s="110">
        <f t="shared" si="52"/>
        <v>6</v>
      </c>
      <c r="I57" s="111">
        <f t="shared" si="53"/>
        <v>3.029126213592233</v>
      </c>
      <c r="J57" s="111">
        <f t="shared" si="54"/>
        <v>2.970873786407767</v>
      </c>
      <c r="K57" s="112">
        <f t="shared" si="55"/>
        <v>6</v>
      </c>
      <c r="M57" s="63">
        <f t="shared" si="40"/>
        <v>36</v>
      </c>
      <c r="N57" s="107">
        <f t="shared" si="41"/>
        <v>0.7201628604945951</v>
      </c>
      <c r="O57" s="30">
        <f t="shared" si="42"/>
        <v>0.79142552985620651</v>
      </c>
      <c r="P57" s="102">
        <f t="shared" si="43"/>
        <v>36</v>
      </c>
      <c r="Q57" s="22">
        <f t="shared" si="44"/>
        <v>0.71256546141142796</v>
      </c>
      <c r="R57" s="108">
        <f t="shared" si="45"/>
        <v>7.1262669361611408E-2</v>
      </c>
      <c r="S57" s="23">
        <f t="shared" si="46"/>
        <v>14.032592505420396</v>
      </c>
      <c r="T57" s="216" t="s">
        <v>103</v>
      </c>
      <c r="U57" s="113">
        <f>SQRT((1/(SUM(I52:I57)))+(1/(SUM(J52:J57))))</f>
        <v>0.19166697745438638</v>
      </c>
      <c r="V57" s="114">
        <f t="shared" si="56"/>
        <v>0.71256546141142796</v>
      </c>
      <c r="W57" s="43">
        <f t="shared" si="57"/>
        <v>0.48941192034766834</v>
      </c>
      <c r="X57" s="43">
        <f t="shared" si="58"/>
        <v>1.0374686755397911</v>
      </c>
    </row>
    <row r="58" spans="1:24" x14ac:dyDescent="0.3">
      <c r="A58" s="217" t="s">
        <v>84</v>
      </c>
      <c r="B58" s="73">
        <f t="shared" si="47"/>
        <v>42</v>
      </c>
      <c r="C58" s="110">
        <f t="shared" si="48"/>
        <v>131</v>
      </c>
      <c r="D58" s="110">
        <f t="shared" si="49"/>
        <v>123</v>
      </c>
      <c r="E58" s="110">
        <f t="shared" si="59"/>
        <v>254</v>
      </c>
      <c r="F58" s="110">
        <f t="shared" si="50"/>
        <v>0</v>
      </c>
      <c r="G58" s="110">
        <f t="shared" si="51"/>
        <v>3</v>
      </c>
      <c r="H58" s="110">
        <f t="shared" si="52"/>
        <v>3</v>
      </c>
      <c r="I58" s="111">
        <f t="shared" si="53"/>
        <v>1.5472440944881889</v>
      </c>
      <c r="J58" s="111">
        <f t="shared" si="54"/>
        <v>1.4527559055118111</v>
      </c>
      <c r="K58" s="112">
        <f t="shared" si="55"/>
        <v>3</v>
      </c>
      <c r="M58" s="63">
        <f t="shared" si="40"/>
        <v>42</v>
      </c>
      <c r="N58" s="107">
        <f t="shared" si="41"/>
        <v>0.7025979126776537</v>
      </c>
      <c r="O58" s="30">
        <f t="shared" si="42"/>
        <v>0.79142552985620651</v>
      </c>
      <c r="P58" s="102">
        <f t="shared" si="43"/>
        <v>42</v>
      </c>
      <c r="Q58" s="22">
        <f t="shared" si="44"/>
        <v>0.66271681291258089</v>
      </c>
      <c r="R58" s="108">
        <f t="shared" si="45"/>
        <v>8.8827617178552809E-2</v>
      </c>
      <c r="S58" s="23">
        <f t="shared" si="46"/>
        <v>11.257760049894115</v>
      </c>
      <c r="T58" s="216" t="s">
        <v>84</v>
      </c>
      <c r="U58" s="113">
        <f>SQRT((1/(SUM(I52:I58)))+(1/(SUM(J52:J58))))</f>
        <v>0.18908240718198638</v>
      </c>
      <c r="V58" s="114">
        <f t="shared" si="56"/>
        <v>0.66271681291258089</v>
      </c>
      <c r="W58" s="43">
        <f t="shared" si="57"/>
        <v>0.45748598529800089</v>
      </c>
      <c r="X58" s="43">
        <f t="shared" si="58"/>
        <v>0.96001536272400423</v>
      </c>
    </row>
    <row r="59" spans="1:24" x14ac:dyDescent="0.3">
      <c r="A59" s="217" t="s">
        <v>84</v>
      </c>
      <c r="B59" s="73">
        <f t="shared" si="47"/>
        <v>48</v>
      </c>
      <c r="C59" s="110">
        <f t="shared" si="48"/>
        <v>109</v>
      </c>
      <c r="D59" s="110">
        <f t="shared" si="49"/>
        <v>96</v>
      </c>
      <c r="E59" s="110">
        <f t="shared" si="59"/>
        <v>205</v>
      </c>
      <c r="F59" s="110">
        <f t="shared" si="50"/>
        <v>1</v>
      </c>
      <c r="G59" s="110">
        <f t="shared" si="51"/>
        <v>2</v>
      </c>
      <c r="H59" s="110">
        <f t="shared" si="52"/>
        <v>3</v>
      </c>
      <c r="I59" s="111">
        <f t="shared" si="53"/>
        <v>1.5951219512195123</v>
      </c>
      <c r="J59" s="111">
        <f t="shared" si="54"/>
        <v>1.4048780487804877</v>
      </c>
      <c r="K59" s="112">
        <f t="shared" si="55"/>
        <v>3</v>
      </c>
      <c r="M59" s="63">
        <f t="shared" si="40"/>
        <v>48</v>
      </c>
      <c r="N59" s="107">
        <f t="shared" si="41"/>
        <v>0.68796045616353585</v>
      </c>
      <c r="O59" s="30">
        <f t="shared" si="42"/>
        <v>0.78416474517862667</v>
      </c>
      <c r="P59" s="102">
        <f t="shared" si="43"/>
        <v>48</v>
      </c>
      <c r="Q59" s="22">
        <f t="shared" si="44"/>
        <v>0.65005507419371178</v>
      </c>
      <c r="R59" s="108">
        <f t="shared" si="45"/>
        <v>9.6204289015090816E-2</v>
      </c>
      <c r="S59" s="23">
        <f t="shared" si="46"/>
        <v>10.394546960823522</v>
      </c>
      <c r="T59" s="216" t="s">
        <v>84</v>
      </c>
      <c r="U59" s="113">
        <f>SQRT((1/(SUM(I52:I59)))+(1/(SUM(J52:J59))))</f>
        <v>0.18660477352098645</v>
      </c>
      <c r="V59" s="218">
        <f t="shared" si="56"/>
        <v>0.65005507419371178</v>
      </c>
      <c r="W59" s="219">
        <f t="shared" si="57"/>
        <v>0.45092982680447075</v>
      </c>
      <c r="X59" s="219">
        <f t="shared" si="58"/>
        <v>0.93711166209509766</v>
      </c>
    </row>
    <row r="60" spans="1:24" x14ac:dyDescent="0.3">
      <c r="A60" s="217" t="s">
        <v>103</v>
      </c>
      <c r="B60" s="73">
        <f t="shared" si="47"/>
        <v>54</v>
      </c>
      <c r="C60" s="110">
        <f t="shared" si="48"/>
        <v>86</v>
      </c>
      <c r="D60" s="110">
        <f t="shared" si="49"/>
        <v>70</v>
      </c>
      <c r="E60" s="110">
        <f t="shared" si="59"/>
        <v>156</v>
      </c>
      <c r="F60" s="110">
        <f t="shared" si="50"/>
        <v>2</v>
      </c>
      <c r="G60" s="110">
        <f t="shared" si="51"/>
        <v>0</v>
      </c>
      <c r="H60" s="110">
        <f t="shared" si="52"/>
        <v>2</v>
      </c>
      <c r="I60" s="111">
        <f t="shared" si="53"/>
        <v>1.1025641025641026</v>
      </c>
      <c r="J60" s="111">
        <f t="shared" si="54"/>
        <v>0.89743589743589747</v>
      </c>
      <c r="K60" s="112">
        <f t="shared" si="55"/>
        <v>2</v>
      </c>
      <c r="M60" s="63">
        <f t="shared" si="40"/>
        <v>54</v>
      </c>
      <c r="N60" s="107">
        <f t="shared" si="41"/>
        <v>0.68796045616353585</v>
      </c>
      <c r="O60" s="30">
        <f t="shared" si="42"/>
        <v>0.76592835575586782</v>
      </c>
      <c r="P60" s="102">
        <f t="shared" si="43"/>
        <v>54</v>
      </c>
      <c r="Q60" s="22">
        <f t="shared" si="44"/>
        <v>0.71296681914327475</v>
      </c>
      <c r="R60" s="108">
        <f t="shared" si="45"/>
        <v>7.7967899592331968E-2</v>
      </c>
      <c r="S60" s="23">
        <f t="shared" si="46"/>
        <v>12.825791193922948</v>
      </c>
      <c r="T60" s="216" t="s">
        <v>103</v>
      </c>
      <c r="U60" s="113">
        <f>SQRT((1/(SUM(I52:I60)))+(1/(SUM(J52:J60))))</f>
        <v>0.18501042439991786</v>
      </c>
      <c r="V60" s="114">
        <f t="shared" si="56"/>
        <v>0.71296681914327475</v>
      </c>
      <c r="W60" s="43">
        <f t="shared" si="57"/>
        <v>0.49611832192381927</v>
      </c>
      <c r="X60" s="43">
        <f t="shared" si="58"/>
        <v>1.0245976871568425</v>
      </c>
    </row>
    <row r="61" spans="1:24" x14ac:dyDescent="0.3">
      <c r="A61" s="217" t="s">
        <v>84</v>
      </c>
      <c r="B61" s="73">
        <f t="shared" si="47"/>
        <v>60</v>
      </c>
      <c r="C61" s="110">
        <f t="shared" si="48"/>
        <v>65</v>
      </c>
      <c r="D61" s="110">
        <f t="shared" si="49"/>
        <v>60</v>
      </c>
      <c r="E61" s="110">
        <f t="shared" si="59"/>
        <v>125</v>
      </c>
      <c r="F61" s="110">
        <f t="shared" si="50"/>
        <v>0</v>
      </c>
      <c r="G61" s="110">
        <f t="shared" si="51"/>
        <v>2</v>
      </c>
      <c r="H61" s="110">
        <f t="shared" si="52"/>
        <v>2</v>
      </c>
      <c r="I61" s="111">
        <f t="shared" si="53"/>
        <v>1.04</v>
      </c>
      <c r="J61" s="111">
        <f t="shared" si="54"/>
        <v>0.96</v>
      </c>
      <c r="K61" s="112">
        <f t="shared" si="55"/>
        <v>2</v>
      </c>
      <c r="M61" s="63">
        <f t="shared" si="40"/>
        <v>60</v>
      </c>
      <c r="N61" s="107">
        <f t="shared" si="41"/>
        <v>0.66502844095808467</v>
      </c>
      <c r="O61" s="30">
        <f t="shared" si="42"/>
        <v>0.76592835575586782</v>
      </c>
      <c r="P61" s="102">
        <f t="shared" si="43"/>
        <v>60</v>
      </c>
      <c r="Q61" s="22">
        <f t="shared" si="44"/>
        <v>0.65371412916065719</v>
      </c>
      <c r="R61" s="108">
        <f t="shared" si="45"/>
        <v>0.10089991479778315</v>
      </c>
      <c r="S61" s="23">
        <f t="shared" si="46"/>
        <v>9.9108111439353834</v>
      </c>
      <c r="T61" s="216" t="s">
        <v>84</v>
      </c>
      <c r="U61" s="113">
        <f>SQRT((1/(SUM(I52:I61)))+(1/(SUM(J52:J61))))</f>
        <v>0.18344971047814501</v>
      </c>
      <c r="V61" s="114">
        <f t="shared" si="56"/>
        <v>0.65371412916065719</v>
      </c>
      <c r="W61" s="43">
        <f t="shared" si="57"/>
        <v>0.45628093803241654</v>
      </c>
      <c r="X61" s="43">
        <f t="shared" si="58"/>
        <v>0.93657684782333772</v>
      </c>
    </row>
    <row r="62" spans="1:24" x14ac:dyDescent="0.25">
      <c r="B62" s="115"/>
      <c r="C62" s="116"/>
      <c r="D62" s="116"/>
      <c r="E62" s="116"/>
      <c r="F62" s="117">
        <f>SUM(F52:F61)</f>
        <v>49</v>
      </c>
      <c r="G62" s="117">
        <f>SUM(G52:G61)</f>
        <v>70</v>
      </c>
      <c r="H62" s="117">
        <f>SUM(H52:H61)</f>
        <v>119</v>
      </c>
      <c r="I62" s="118">
        <f>SUM(I52:I61)</f>
        <v>61.56028133641572</v>
      </c>
      <c r="J62" s="118">
        <f>SUM(J52:J61)</f>
        <v>57.43971866358428</v>
      </c>
      <c r="K62" s="119">
        <f>I62+J62</f>
        <v>119</v>
      </c>
      <c r="M62" s="120"/>
      <c r="N62" s="120"/>
      <c r="O62" s="120"/>
      <c r="P62" s="26"/>
      <c r="Q62" s="26"/>
    </row>
    <row r="63" spans="1:24" x14ac:dyDescent="0.25">
      <c r="B63" s="120"/>
      <c r="C63" s="120"/>
      <c r="D63" s="120"/>
      <c r="E63" s="120"/>
      <c r="F63" s="120"/>
      <c r="G63" s="120"/>
      <c r="H63" s="120"/>
      <c r="I63" s="121"/>
      <c r="J63" s="120"/>
      <c r="K63" s="120"/>
      <c r="M63" s="120"/>
      <c r="N63" s="120"/>
      <c r="O63" s="120"/>
      <c r="P63" s="26"/>
      <c r="Q63" s="26"/>
    </row>
    <row r="64" spans="1:24" x14ac:dyDescent="0.25">
      <c r="B64" s="122" t="s">
        <v>4</v>
      </c>
      <c r="C64" s="123">
        <f>((F62-I62)^2)/I62</f>
        <v>2.5627021810992021</v>
      </c>
      <c r="D64" s="124"/>
      <c r="E64" s="125">
        <f>((G62-J62)^2)/J62</f>
        <v>2.7465431746609585</v>
      </c>
      <c r="F64" s="124"/>
      <c r="G64" s="126">
        <f>C64+E64</f>
        <v>5.3092453557601607</v>
      </c>
      <c r="H64" s="62" t="s">
        <v>7</v>
      </c>
      <c r="I64" s="124"/>
      <c r="J64" s="127" t="s">
        <v>8</v>
      </c>
      <c r="K64" s="7">
        <f>CHIDIST(G64,1)</f>
        <v>2.1212542838444405E-2</v>
      </c>
      <c r="N64" s="120"/>
      <c r="O64" s="120"/>
      <c r="P64" s="26"/>
      <c r="Q64" s="26"/>
    </row>
    <row r="65" spans="2:20" x14ac:dyDescent="0.25">
      <c r="B65" s="120"/>
      <c r="C65" s="120"/>
      <c r="D65" s="120"/>
      <c r="E65" s="120"/>
      <c r="F65" s="120"/>
      <c r="G65" s="120"/>
      <c r="H65" s="128"/>
      <c r="I65" s="120"/>
      <c r="J65" s="120"/>
      <c r="K65" s="120"/>
      <c r="L65" s="10" t="s">
        <v>108</v>
      </c>
      <c r="N65" s="120"/>
      <c r="O65" s="120"/>
      <c r="P65" s="26"/>
      <c r="Q65" s="26"/>
    </row>
    <row r="66" spans="2:20" x14ac:dyDescent="0.3">
      <c r="B66" s="120"/>
      <c r="C66" s="120"/>
      <c r="D66" s="120"/>
      <c r="E66" s="120"/>
      <c r="F66" s="120"/>
      <c r="G66" s="120"/>
      <c r="H66" s="129"/>
      <c r="I66" s="5" t="s">
        <v>5</v>
      </c>
      <c r="J66" s="6">
        <f>(F62/I62)/(G62/J62)</f>
        <v>0.65314521297881467</v>
      </c>
      <c r="L66" s="193" t="s">
        <v>107</v>
      </c>
      <c r="M66" s="120"/>
      <c r="O66" s="120"/>
      <c r="P66" s="26"/>
      <c r="Q66" s="26"/>
    </row>
    <row r="68" spans="2:20" x14ac:dyDescent="0.25">
      <c r="I68" s="120"/>
      <c r="J68" s="120"/>
    </row>
    <row r="69" spans="2:20" x14ac:dyDescent="0.25">
      <c r="I69" s="120"/>
      <c r="J69" s="120"/>
      <c r="K69" s="120"/>
      <c r="L69" s="120"/>
      <c r="M69" s="120"/>
    </row>
    <row r="70" spans="2:20" x14ac:dyDescent="0.25">
      <c r="I70" s="120"/>
      <c r="J70" s="120"/>
      <c r="K70" s="120"/>
    </row>
    <row r="71" spans="2:20" x14ac:dyDescent="0.25">
      <c r="B71" s="4"/>
      <c r="I71" s="120"/>
      <c r="J71" s="120"/>
      <c r="K71" s="120"/>
      <c r="L71" s="120"/>
    </row>
    <row r="73" spans="2:20" x14ac:dyDescent="0.25">
      <c r="B73" s="92"/>
      <c r="I73" s="120"/>
      <c r="J73" s="120"/>
      <c r="K73" s="120"/>
      <c r="L73" s="120"/>
      <c r="M73" s="120"/>
      <c r="N73" s="120"/>
      <c r="O73" s="120"/>
    </row>
    <row r="74" spans="2:20" x14ac:dyDescent="0.25">
      <c r="B74" s="92"/>
      <c r="I74" s="120"/>
      <c r="J74" s="120"/>
      <c r="K74" s="120"/>
      <c r="L74" s="120"/>
      <c r="M74" s="120"/>
      <c r="N74" s="120"/>
      <c r="O74" s="120"/>
    </row>
    <row r="75" spans="2:20" x14ac:dyDescent="0.25">
      <c r="B75" s="92"/>
      <c r="I75" s="120"/>
      <c r="J75" s="120"/>
      <c r="K75" s="120"/>
      <c r="L75" s="120"/>
      <c r="M75" s="120"/>
      <c r="S75" s="130"/>
      <c r="T75" s="130"/>
    </row>
    <row r="76" spans="2:20" x14ac:dyDescent="0.25">
      <c r="B76" s="92"/>
      <c r="I76" s="120"/>
      <c r="J76" s="120"/>
      <c r="K76" s="120"/>
      <c r="L76" s="120"/>
      <c r="M76" s="120"/>
      <c r="S76" s="130"/>
      <c r="T76" s="130"/>
    </row>
    <row r="77" spans="2:20" x14ac:dyDescent="0.25">
      <c r="B77" s="92"/>
      <c r="I77" s="120"/>
      <c r="J77" s="120"/>
      <c r="K77" s="120"/>
      <c r="L77" s="120"/>
      <c r="M77" s="120"/>
      <c r="S77" s="130"/>
      <c r="T77" s="130"/>
    </row>
    <row r="78" spans="2:20" x14ac:dyDescent="0.25">
      <c r="B78" s="92"/>
      <c r="I78" s="120"/>
      <c r="J78" s="120"/>
      <c r="K78" s="120"/>
      <c r="L78" s="120"/>
      <c r="M78" s="120"/>
      <c r="N78" s="120"/>
      <c r="O78" s="120"/>
      <c r="P78" s="120"/>
      <c r="Q78" s="120"/>
      <c r="R78" s="120"/>
      <c r="S78" s="130"/>
      <c r="T78" s="130"/>
    </row>
    <row r="79" spans="2:20" x14ac:dyDescent="0.25">
      <c r="B79" s="92"/>
      <c r="I79" s="120"/>
      <c r="J79" s="120"/>
      <c r="K79" s="120"/>
      <c r="L79" s="120"/>
      <c r="M79" s="120"/>
      <c r="N79" s="120"/>
      <c r="O79" s="120"/>
      <c r="P79" s="120"/>
      <c r="Q79" s="120"/>
      <c r="R79" s="120"/>
      <c r="S79" s="130"/>
      <c r="T79" s="130"/>
    </row>
    <row r="80" spans="2:20" x14ac:dyDescent="0.25">
      <c r="B80" s="92"/>
      <c r="I80" s="120"/>
      <c r="J80" s="120"/>
      <c r="K80" s="120"/>
      <c r="L80" s="120"/>
      <c r="M80" s="120"/>
      <c r="N80" s="120"/>
      <c r="O80" s="120"/>
      <c r="P80" s="120"/>
      <c r="Q80" s="120"/>
      <c r="R80" s="120"/>
      <c r="S80" s="130"/>
      <c r="T80" s="130"/>
    </row>
    <row r="81" spans="1:48" ht="14.5" x14ac:dyDescent="0.25">
      <c r="A81" s="65"/>
      <c r="D81" s="59"/>
      <c r="I81" s="120"/>
      <c r="J81" s="120"/>
      <c r="K81" s="120"/>
      <c r="L81" s="120"/>
      <c r="M81" s="120"/>
      <c r="N81" s="120"/>
      <c r="O81" s="120"/>
      <c r="P81" s="120"/>
      <c r="Q81" s="120"/>
      <c r="R81" s="120"/>
      <c r="S81" s="130"/>
      <c r="T81" s="130"/>
    </row>
    <row r="82" spans="1:48" ht="13.5" thickBot="1" x14ac:dyDescent="0.3">
      <c r="A82" s="66"/>
      <c r="D82" s="59"/>
      <c r="I82" s="120"/>
      <c r="J82" s="120"/>
      <c r="K82" s="120"/>
      <c r="L82" s="120"/>
      <c r="M82" s="120"/>
      <c r="N82" s="120"/>
      <c r="O82" s="120"/>
      <c r="P82" s="120"/>
      <c r="Q82" s="120"/>
    </row>
    <row r="83" spans="1:48" ht="50" customHeight="1" thickBot="1" x14ac:dyDescent="0.3">
      <c r="A83" s="250" t="s">
        <v>112</v>
      </c>
      <c r="B83" s="251"/>
      <c r="C83" s="251"/>
      <c r="D83" s="251"/>
      <c r="E83" s="251"/>
      <c r="F83" s="251"/>
      <c r="G83" s="251"/>
      <c r="H83" s="251"/>
      <c r="I83" s="251"/>
      <c r="J83" s="251"/>
      <c r="K83" s="251"/>
      <c r="L83" s="251"/>
      <c r="M83" s="251"/>
      <c r="N83" s="251"/>
      <c r="O83" s="251"/>
      <c r="P83" s="251"/>
      <c r="Q83" s="251"/>
      <c r="R83" s="251"/>
      <c r="S83" s="251"/>
      <c r="T83" s="252"/>
      <c r="V83" s="268" t="s">
        <v>62</v>
      </c>
      <c r="W83" s="269"/>
      <c r="Y83" s="244" t="s">
        <v>114</v>
      </c>
      <c r="Z83" s="245"/>
      <c r="AA83" s="245"/>
      <c r="AB83" s="245"/>
      <c r="AC83" s="245"/>
      <c r="AD83" s="245"/>
      <c r="AE83" s="245"/>
      <c r="AF83" s="245"/>
      <c r="AG83" s="245"/>
      <c r="AH83" s="245"/>
      <c r="AI83" s="245"/>
      <c r="AJ83" s="245"/>
      <c r="AK83" s="245"/>
      <c r="AL83" s="245"/>
      <c r="AM83" s="245"/>
      <c r="AN83" s="245"/>
      <c r="AO83" s="245"/>
      <c r="AP83" s="245"/>
      <c r="AQ83" s="245"/>
      <c r="AR83" s="245"/>
      <c r="AS83" s="246"/>
      <c r="AU83" s="235" t="s">
        <v>43</v>
      </c>
      <c r="AV83" s="236"/>
    </row>
    <row r="84" spans="1:48" ht="42" customHeight="1" thickBot="1" x14ac:dyDescent="0.3">
      <c r="A84" s="32" t="s">
        <v>124</v>
      </c>
      <c r="E84" s="68"/>
      <c r="F84" s="69"/>
      <c r="H84" s="11"/>
      <c r="J84" s="237" t="s">
        <v>33</v>
      </c>
      <c r="K84" s="238"/>
      <c r="M84" s="231" t="s">
        <v>64</v>
      </c>
      <c r="N84" s="232"/>
      <c r="O84" s="32"/>
      <c r="P84" s="211" t="s">
        <v>100</v>
      </c>
      <c r="Q84" s="32"/>
      <c r="R84" s="253" t="s">
        <v>58</v>
      </c>
      <c r="S84" s="254"/>
      <c r="U84" s="64"/>
      <c r="V84" s="239" t="s">
        <v>67</v>
      </c>
      <c r="W84" s="241" t="s">
        <v>61</v>
      </c>
      <c r="X84" s="64"/>
      <c r="Z84" s="132" t="s">
        <v>17</v>
      </c>
      <c r="AA84" s="133" t="s">
        <v>18</v>
      </c>
      <c r="AU84" s="239" t="s">
        <v>45</v>
      </c>
      <c r="AV84" s="243" t="s">
        <v>44</v>
      </c>
    </row>
    <row r="85" spans="1:48" ht="74" customHeight="1" x14ac:dyDescent="0.25">
      <c r="A85" s="44" t="s">
        <v>22</v>
      </c>
      <c r="B85" s="4" t="s">
        <v>23</v>
      </c>
      <c r="C85" s="1" t="s">
        <v>21</v>
      </c>
      <c r="D85" s="45" t="s">
        <v>24</v>
      </c>
      <c r="E85" s="1" t="s">
        <v>31</v>
      </c>
      <c r="F85" s="2" t="s">
        <v>25</v>
      </c>
      <c r="G85" s="2" t="s">
        <v>26</v>
      </c>
      <c r="H85" s="28" t="s">
        <v>87</v>
      </c>
      <c r="I85" s="2" t="s">
        <v>27</v>
      </c>
      <c r="J85" s="40" t="s">
        <v>34</v>
      </c>
      <c r="K85" s="46" t="s">
        <v>35</v>
      </c>
      <c r="M85" s="47" t="s">
        <v>66</v>
      </c>
      <c r="N85" s="47" t="s">
        <v>65</v>
      </c>
      <c r="O85" s="210" t="s">
        <v>9</v>
      </c>
      <c r="P85" s="205" t="s">
        <v>68</v>
      </c>
      <c r="Q85" s="32"/>
      <c r="R85" s="206" t="s">
        <v>60</v>
      </c>
      <c r="S85" s="206" t="s">
        <v>59</v>
      </c>
      <c r="U85" s="210" t="s">
        <v>9</v>
      </c>
      <c r="V85" s="240"/>
      <c r="W85" s="242"/>
      <c r="X85" s="64"/>
      <c r="Y85" s="16" t="s">
        <v>9</v>
      </c>
      <c r="Z85" s="49" t="s">
        <v>96</v>
      </c>
      <c r="AA85" s="50" t="s">
        <v>97</v>
      </c>
      <c r="AH85" s="247" t="s">
        <v>63</v>
      </c>
      <c r="AI85" s="248"/>
      <c r="AJ85" s="248"/>
      <c r="AK85" s="248"/>
      <c r="AL85" s="248"/>
      <c r="AM85" s="248"/>
      <c r="AN85" s="248"/>
      <c r="AO85" s="249"/>
      <c r="AR85" s="189" t="s">
        <v>92</v>
      </c>
      <c r="AS85" s="190" t="s">
        <v>93</v>
      </c>
      <c r="AU85" s="240"/>
      <c r="AV85" s="241"/>
    </row>
    <row r="86" spans="1:48" x14ac:dyDescent="0.25">
      <c r="A86" s="72">
        <v>0</v>
      </c>
      <c r="B86" s="72">
        <v>0</v>
      </c>
      <c r="C86" s="67"/>
      <c r="D86" s="73">
        <v>0</v>
      </c>
      <c r="E86" s="33">
        <f>H86</f>
        <v>231</v>
      </c>
      <c r="F86" s="3">
        <v>0</v>
      </c>
      <c r="G86" s="3">
        <v>0</v>
      </c>
      <c r="H86" s="54">
        <v>231</v>
      </c>
      <c r="I86" s="74">
        <f>F86/E86</f>
        <v>0</v>
      </c>
      <c r="J86" s="30">
        <f>1-I86</f>
        <v>1</v>
      </c>
      <c r="K86" s="30">
        <f>J86</f>
        <v>1</v>
      </c>
      <c r="L86" s="67"/>
      <c r="M86" s="134"/>
      <c r="N86" s="135"/>
      <c r="P86" s="136">
        <f>H86/H86</f>
        <v>1</v>
      </c>
      <c r="Q86" s="32"/>
      <c r="S86" s="64"/>
      <c r="U86" s="64"/>
      <c r="V86" s="133"/>
      <c r="W86" s="32"/>
      <c r="X86" s="64"/>
      <c r="Y86" s="92">
        <f t="shared" ref="Y86:Y96" si="60">D86</f>
        <v>0</v>
      </c>
      <c r="Z86" s="17">
        <f t="shared" ref="Z86:Z96" si="61">P86</f>
        <v>1</v>
      </c>
      <c r="AA86" s="18">
        <f t="shared" ref="AA86:AA96" si="62">K86</f>
        <v>1</v>
      </c>
      <c r="AD86" s="26"/>
      <c r="AE86" s="26"/>
      <c r="AH86" s="168" t="s">
        <v>14</v>
      </c>
      <c r="AI86" s="169" t="s">
        <v>85</v>
      </c>
      <c r="AJ86" s="169" t="s">
        <v>85</v>
      </c>
      <c r="AK86" s="184" t="e">
        <f>AI86-AJ86</f>
        <v>#VALUE!</v>
      </c>
      <c r="AL86" s="185">
        <f>Y87-Y86</f>
        <v>6</v>
      </c>
      <c r="AM86" s="170"/>
      <c r="AN86" s="34" t="s">
        <v>29</v>
      </c>
      <c r="AO86" s="179">
        <v>60</v>
      </c>
      <c r="AQ86" s="15" t="s">
        <v>30</v>
      </c>
      <c r="AR86" s="51" t="s">
        <v>102</v>
      </c>
      <c r="AS86" s="52">
        <f>AO91</f>
        <v>40.227272727272727</v>
      </c>
      <c r="AU86" s="51" t="s">
        <v>86</v>
      </c>
      <c r="AV86" s="52">
        <f>AS86-AS106</f>
        <v>2.4494949494949481</v>
      </c>
    </row>
    <row r="87" spans="1:48" x14ac:dyDescent="0.3">
      <c r="A87" s="81">
        <v>7</v>
      </c>
      <c r="B87" s="81">
        <f>B86+F87</f>
        <v>6</v>
      </c>
      <c r="C87" s="82">
        <f>D86</f>
        <v>0</v>
      </c>
      <c r="D87" s="73">
        <v>6</v>
      </c>
      <c r="E87" s="73">
        <f>H86</f>
        <v>231</v>
      </c>
      <c r="F87" s="33">
        <f>E87-H87-G87</f>
        <v>6</v>
      </c>
      <c r="G87" s="73">
        <f>A87-A86</f>
        <v>7</v>
      </c>
      <c r="H87" s="54">
        <v>218</v>
      </c>
      <c r="I87" s="83">
        <f>F87/E87</f>
        <v>2.5974025974025976E-2</v>
      </c>
      <c r="J87" s="30">
        <f>1-I87</f>
        <v>0.97402597402597402</v>
      </c>
      <c r="K87" s="30">
        <f>J87*K86</f>
        <v>0.97402597402597402</v>
      </c>
      <c r="L87" s="67"/>
      <c r="M87" s="137">
        <f t="shared" ref="M87:M96" si="63">AVERAGE(K86:K87)*(D87-D86)</f>
        <v>5.9220779220779223</v>
      </c>
      <c r="N87" s="51">
        <f>M87</f>
        <v>5.9220779220779223</v>
      </c>
      <c r="O87" s="138">
        <f t="shared" ref="O87:O96" si="64">D87</f>
        <v>6</v>
      </c>
      <c r="P87" s="136">
        <f>H87/H86</f>
        <v>0.94372294372294374</v>
      </c>
      <c r="Q87" s="32"/>
      <c r="R87" s="140">
        <f t="shared" ref="R87:R96" si="65">AVERAGE(P86:P87)*(D87-D86)</f>
        <v>5.8311688311688314</v>
      </c>
      <c r="S87" s="140">
        <f>R87+S86</f>
        <v>5.8311688311688314</v>
      </c>
      <c r="U87" s="138">
        <f>D87</f>
        <v>6</v>
      </c>
      <c r="V87" s="51">
        <f t="shared" ref="V87:V96" si="66">N87-N107</f>
        <v>0.24816487859966152</v>
      </c>
      <c r="W87" s="141">
        <f>S87-S107</f>
        <v>0.19638622247317894</v>
      </c>
      <c r="X87" s="195" t="s">
        <v>84</v>
      </c>
      <c r="Y87" s="92">
        <f t="shared" si="60"/>
        <v>6</v>
      </c>
      <c r="Z87" s="17">
        <f t="shared" si="61"/>
        <v>0.94372294372294374</v>
      </c>
      <c r="AA87" s="18">
        <f t="shared" si="62"/>
        <v>0.97402597402597402</v>
      </c>
      <c r="AC87" s="142"/>
      <c r="AD87" s="26"/>
      <c r="AE87" s="26"/>
      <c r="AH87" s="171"/>
      <c r="AI87" s="188" t="str">
        <f>AI86</f>
        <v>No alcan</v>
      </c>
      <c r="AJ87" s="188">
        <v>0.5</v>
      </c>
      <c r="AK87" s="186" t="e">
        <f>AI87-AJ87</f>
        <v>#VALUE!</v>
      </c>
      <c r="AL87" s="187" t="e">
        <f>AK87*AL86/AK86</f>
        <v>#VALUE!</v>
      </c>
      <c r="AM87" s="172"/>
      <c r="AN87" s="173" t="s">
        <v>11</v>
      </c>
      <c r="AO87" s="174" t="e">
        <f>AO86+AL87</f>
        <v>#VALUE!</v>
      </c>
      <c r="AQ87" s="15" t="s">
        <v>12</v>
      </c>
      <c r="AR87" s="53">
        <f t="shared" ref="AR87:AR88" si="67">AO88</f>
        <v>52</v>
      </c>
      <c r="AS87" s="54">
        <f t="shared" ref="AS87:AS88" si="68">AO92</f>
        <v>115.5</v>
      </c>
      <c r="AV87" s="92"/>
    </row>
    <row r="88" spans="1:48" x14ac:dyDescent="0.3">
      <c r="A88" s="72">
        <v>8</v>
      </c>
      <c r="B88" s="81">
        <f t="shared" ref="B88:B96" si="69">B87+F88</f>
        <v>11</v>
      </c>
      <c r="C88" s="82">
        <f t="shared" ref="C88:C96" si="70">D87</f>
        <v>6</v>
      </c>
      <c r="D88" s="73">
        <v>12</v>
      </c>
      <c r="E88" s="73">
        <f t="shared" ref="E88:E96" si="71">H87</f>
        <v>218</v>
      </c>
      <c r="F88" s="33">
        <f t="shared" ref="F88:F96" si="72">E88-H88-G88</f>
        <v>5</v>
      </c>
      <c r="G88" s="73">
        <f t="shared" ref="G88:G96" si="73">A88-A87</f>
        <v>1</v>
      </c>
      <c r="H88" s="54">
        <v>212</v>
      </c>
      <c r="I88" s="83">
        <f t="shared" ref="I88:I96" si="74">F88/E88</f>
        <v>2.2935779816513763E-2</v>
      </c>
      <c r="J88" s="30">
        <f t="shared" ref="J88:J96" si="75">1-I88</f>
        <v>0.97706422018348627</v>
      </c>
      <c r="K88" s="30">
        <f t="shared" ref="K88:K96" si="76">J88*K87</f>
        <v>0.9516859287501489</v>
      </c>
      <c r="L88" s="67"/>
      <c r="M88" s="137">
        <f t="shared" si="63"/>
        <v>5.7771357083283688</v>
      </c>
      <c r="N88" s="51">
        <f t="shared" ref="N88:N96" si="77">M88+N87</f>
        <v>11.699213630406291</v>
      </c>
      <c r="O88" s="138">
        <f t="shared" si="64"/>
        <v>12</v>
      </c>
      <c r="P88" s="136">
        <f>H88/H86</f>
        <v>0.91774891774891776</v>
      </c>
      <c r="Q88" s="32"/>
      <c r="R88" s="140">
        <f t="shared" si="65"/>
        <v>5.5844155844155843</v>
      </c>
      <c r="S88" s="140">
        <f t="shared" ref="S88:S96" si="78">R88+S87</f>
        <v>11.415584415584416</v>
      </c>
      <c r="U88" s="138">
        <f t="shared" ref="U88:U96" si="79">D88</f>
        <v>12</v>
      </c>
      <c r="V88" s="51">
        <f t="shared" si="66"/>
        <v>0.80984643281696833</v>
      </c>
      <c r="W88" s="141">
        <f t="shared" ref="W88:W96" si="80">S88-S108</f>
        <v>0.65471485036702504</v>
      </c>
      <c r="X88" s="195" t="s">
        <v>84</v>
      </c>
      <c r="Y88" s="92">
        <f t="shared" si="60"/>
        <v>12</v>
      </c>
      <c r="Z88" s="17">
        <f t="shared" si="61"/>
        <v>0.91774891774891776</v>
      </c>
      <c r="AA88" s="18">
        <f t="shared" si="62"/>
        <v>0.9516859287501489</v>
      </c>
      <c r="AD88" s="26"/>
      <c r="AE88" s="26"/>
      <c r="AH88" s="160" t="s">
        <v>15</v>
      </c>
      <c r="AI88" s="196"/>
      <c r="AJ88" s="196"/>
      <c r="AK88" s="180">
        <f>AI88-AJ88</f>
        <v>0</v>
      </c>
      <c r="AL88" s="181">
        <f>AL86</f>
        <v>6</v>
      </c>
      <c r="AM88" s="172"/>
      <c r="AN88" s="173" t="s">
        <v>12</v>
      </c>
      <c r="AO88" s="175">
        <f>H96</f>
        <v>52</v>
      </c>
      <c r="AQ88" s="15" t="s">
        <v>13</v>
      </c>
      <c r="AR88" s="55">
        <f t="shared" si="67"/>
        <v>0.22510822510822512</v>
      </c>
      <c r="AS88" s="56">
        <f t="shared" si="68"/>
        <v>0.5</v>
      </c>
      <c r="AV88" s="92"/>
    </row>
    <row r="89" spans="1:48" x14ac:dyDescent="0.3">
      <c r="A89" s="81">
        <v>9</v>
      </c>
      <c r="B89" s="81">
        <f t="shared" si="69"/>
        <v>22</v>
      </c>
      <c r="C89" s="82">
        <f t="shared" si="70"/>
        <v>12</v>
      </c>
      <c r="D89" s="73">
        <v>18</v>
      </c>
      <c r="E89" s="73">
        <f t="shared" si="71"/>
        <v>212</v>
      </c>
      <c r="F89" s="33">
        <f t="shared" si="72"/>
        <v>11</v>
      </c>
      <c r="G89" s="73">
        <f t="shared" si="73"/>
        <v>1</v>
      </c>
      <c r="H89" s="54">
        <v>200</v>
      </c>
      <c r="I89" s="83">
        <f t="shared" si="74"/>
        <v>5.1886792452830191E-2</v>
      </c>
      <c r="J89" s="30">
        <f t="shared" si="75"/>
        <v>0.94811320754716977</v>
      </c>
      <c r="K89" s="30">
        <f t="shared" si="76"/>
        <v>0.90230599848481097</v>
      </c>
      <c r="L89" s="67"/>
      <c r="M89" s="137">
        <f t="shared" si="63"/>
        <v>5.5619757817048798</v>
      </c>
      <c r="N89" s="51">
        <f t="shared" si="77"/>
        <v>17.261189412111172</v>
      </c>
      <c r="O89" s="138">
        <f t="shared" si="64"/>
        <v>18</v>
      </c>
      <c r="P89" s="136">
        <f>H89/H86</f>
        <v>0.86580086580086579</v>
      </c>
      <c r="Q89" s="32"/>
      <c r="R89" s="140">
        <f t="shared" si="65"/>
        <v>5.3506493506493502</v>
      </c>
      <c r="S89" s="140">
        <f t="shared" si="78"/>
        <v>16.766233766233768</v>
      </c>
      <c r="U89" s="138">
        <f t="shared" si="79"/>
        <v>18</v>
      </c>
      <c r="V89" s="51">
        <f t="shared" si="66"/>
        <v>1.4218049728705271</v>
      </c>
      <c r="W89" s="141">
        <f t="shared" si="80"/>
        <v>1.1923207227555075</v>
      </c>
      <c r="X89" s="195" t="s">
        <v>84</v>
      </c>
      <c r="Y89" s="92">
        <f t="shared" si="60"/>
        <v>18</v>
      </c>
      <c r="Z89" s="17">
        <f t="shared" si="61"/>
        <v>0.86580086580086579</v>
      </c>
      <c r="AA89" s="18">
        <f t="shared" si="62"/>
        <v>0.90230599848481097</v>
      </c>
      <c r="AD89" s="26"/>
      <c r="AE89" s="26"/>
      <c r="AH89" s="19"/>
      <c r="AI89" s="20"/>
      <c r="AJ89" s="20"/>
      <c r="AK89" s="182" t="e">
        <f>AK88*AL89/AL88</f>
        <v>#VALUE!</v>
      </c>
      <c r="AL89" s="183" t="e">
        <f>AL87</f>
        <v>#VALUE!</v>
      </c>
      <c r="AM89" s="176"/>
      <c r="AN89" s="177" t="s">
        <v>13</v>
      </c>
      <c r="AO89" s="178">
        <f>AO88/H86</f>
        <v>0.22510822510822512</v>
      </c>
      <c r="AV89" s="92"/>
    </row>
    <row r="90" spans="1:48" x14ac:dyDescent="0.3">
      <c r="A90" s="72">
        <v>14</v>
      </c>
      <c r="B90" s="81">
        <f t="shared" si="69"/>
        <v>33</v>
      </c>
      <c r="C90" s="82">
        <f t="shared" si="70"/>
        <v>18</v>
      </c>
      <c r="D90" s="73">
        <v>24</v>
      </c>
      <c r="E90" s="73">
        <f t="shared" si="71"/>
        <v>200</v>
      </c>
      <c r="F90" s="33">
        <f t="shared" si="72"/>
        <v>11</v>
      </c>
      <c r="G90" s="73">
        <f t="shared" si="73"/>
        <v>5</v>
      </c>
      <c r="H90" s="54">
        <v>184</v>
      </c>
      <c r="I90" s="83">
        <f t="shared" si="74"/>
        <v>5.5E-2</v>
      </c>
      <c r="J90" s="30">
        <f t="shared" si="75"/>
        <v>0.94499999999999995</v>
      </c>
      <c r="K90" s="30">
        <f t="shared" si="76"/>
        <v>0.8526791685681463</v>
      </c>
      <c r="L90" s="67"/>
      <c r="M90" s="137">
        <f t="shared" si="63"/>
        <v>5.2649555011588713</v>
      </c>
      <c r="N90" s="51">
        <f t="shared" si="77"/>
        <v>22.526144913270045</v>
      </c>
      <c r="O90" s="138">
        <f t="shared" si="64"/>
        <v>24</v>
      </c>
      <c r="P90" s="136">
        <f>H90/H86</f>
        <v>0.79653679653679654</v>
      </c>
      <c r="Q90" s="32"/>
      <c r="R90" s="140">
        <f t="shared" si="65"/>
        <v>4.9870129870129869</v>
      </c>
      <c r="S90" s="140">
        <f t="shared" si="78"/>
        <v>21.753246753246756</v>
      </c>
      <c r="U90" s="138">
        <f t="shared" si="79"/>
        <v>24</v>
      </c>
      <c r="V90" s="51">
        <f t="shared" si="66"/>
        <v>1.9645235654593804</v>
      </c>
      <c r="W90" s="141">
        <f t="shared" si="80"/>
        <v>1.6402032749858861</v>
      </c>
      <c r="X90" s="195" t="s">
        <v>84</v>
      </c>
      <c r="Y90" s="92">
        <f t="shared" si="60"/>
        <v>24</v>
      </c>
      <c r="Z90" s="17">
        <f t="shared" si="61"/>
        <v>0.79653679653679654</v>
      </c>
      <c r="AA90" s="18">
        <f t="shared" si="62"/>
        <v>0.8526791685681463</v>
      </c>
      <c r="AD90" s="26"/>
      <c r="AE90" s="26"/>
      <c r="AH90" s="157" t="s">
        <v>14</v>
      </c>
      <c r="AI90" s="158">
        <f>Z92</f>
        <v>0.5670995670995671</v>
      </c>
      <c r="AJ90" s="158">
        <f>Z93</f>
        <v>0.47186147186147187</v>
      </c>
      <c r="AK90" s="184">
        <f>AI90-AJ90</f>
        <v>9.5238095238095233E-2</v>
      </c>
      <c r="AL90" s="185">
        <f>Y91-Y90</f>
        <v>6</v>
      </c>
      <c r="AM90" s="159"/>
      <c r="AN90" s="34" t="s">
        <v>29</v>
      </c>
      <c r="AO90" s="179">
        <f>Y92</f>
        <v>36</v>
      </c>
      <c r="AV90" s="92"/>
    </row>
    <row r="91" spans="1:48" x14ac:dyDescent="0.3">
      <c r="A91" s="81">
        <v>31</v>
      </c>
      <c r="B91" s="81">
        <f t="shared" si="69"/>
        <v>44</v>
      </c>
      <c r="C91" s="82">
        <f t="shared" si="70"/>
        <v>24</v>
      </c>
      <c r="D91" s="73">
        <v>30</v>
      </c>
      <c r="E91" s="73">
        <f t="shared" si="71"/>
        <v>184</v>
      </c>
      <c r="F91" s="33">
        <f t="shared" si="72"/>
        <v>11</v>
      </c>
      <c r="G91" s="73">
        <f t="shared" si="73"/>
        <v>17</v>
      </c>
      <c r="H91" s="54">
        <v>156</v>
      </c>
      <c r="I91" s="83">
        <f t="shared" si="74"/>
        <v>5.9782608695652176E-2</v>
      </c>
      <c r="J91" s="30">
        <f t="shared" si="75"/>
        <v>0.94021739130434778</v>
      </c>
      <c r="K91" s="30">
        <f t="shared" si="76"/>
        <v>0.8017037834907027</v>
      </c>
      <c r="L91" s="67"/>
      <c r="M91" s="137">
        <f t="shared" si="63"/>
        <v>4.9631488561765469</v>
      </c>
      <c r="N91" s="51">
        <f t="shared" si="77"/>
        <v>27.48929376944659</v>
      </c>
      <c r="O91" s="138">
        <f t="shared" si="64"/>
        <v>30</v>
      </c>
      <c r="P91" s="136">
        <f>H91/H86</f>
        <v>0.67532467532467533</v>
      </c>
      <c r="Q91" s="32"/>
      <c r="R91" s="140">
        <f t="shared" si="65"/>
        <v>4.4155844155844157</v>
      </c>
      <c r="S91" s="140">
        <f t="shared" si="78"/>
        <v>26.168831168831172</v>
      </c>
      <c r="U91" s="138">
        <f t="shared" si="79"/>
        <v>30</v>
      </c>
      <c r="V91" s="51">
        <f t="shared" si="66"/>
        <v>2.3954233691379869</v>
      </c>
      <c r="W91" s="141">
        <f t="shared" si="80"/>
        <v>1.8427442123094302</v>
      </c>
      <c r="X91" s="198" t="s">
        <v>84</v>
      </c>
      <c r="Y91" s="92">
        <f t="shared" si="60"/>
        <v>30</v>
      </c>
      <c r="Z91" s="17">
        <f t="shared" si="61"/>
        <v>0.67532467532467533</v>
      </c>
      <c r="AA91" s="18">
        <f t="shared" si="62"/>
        <v>0.8017037834907027</v>
      </c>
      <c r="AH91" s="160"/>
      <c r="AI91" s="188">
        <f>AI90</f>
        <v>0.5670995670995671</v>
      </c>
      <c r="AJ91" s="188">
        <v>0.5</v>
      </c>
      <c r="AK91" s="186">
        <f>AI91-AJ91</f>
        <v>6.7099567099567103E-2</v>
      </c>
      <c r="AL91" s="187">
        <f>AK91*AL90/AK90</f>
        <v>4.2272727272727275</v>
      </c>
      <c r="AM91" s="161"/>
      <c r="AN91" s="162" t="s">
        <v>11</v>
      </c>
      <c r="AO91" s="163">
        <f>AO90+AL91</f>
        <v>40.227272727272727</v>
      </c>
      <c r="AV91" s="92"/>
    </row>
    <row r="92" spans="1:48" x14ac:dyDescent="0.3">
      <c r="A92" s="72">
        <v>54</v>
      </c>
      <c r="B92" s="81">
        <f t="shared" si="69"/>
        <v>46</v>
      </c>
      <c r="C92" s="82">
        <f t="shared" si="70"/>
        <v>30</v>
      </c>
      <c r="D92" s="73">
        <v>36</v>
      </c>
      <c r="E92" s="73">
        <f t="shared" si="71"/>
        <v>156</v>
      </c>
      <c r="F92" s="33">
        <f t="shared" si="72"/>
        <v>2</v>
      </c>
      <c r="G92" s="73">
        <f t="shared" si="73"/>
        <v>23</v>
      </c>
      <c r="H92" s="54">
        <v>131</v>
      </c>
      <c r="I92" s="83">
        <f t="shared" si="74"/>
        <v>1.282051282051282E-2</v>
      </c>
      <c r="J92" s="30">
        <f t="shared" si="75"/>
        <v>0.98717948717948723</v>
      </c>
      <c r="K92" s="30">
        <f t="shared" si="76"/>
        <v>0.79142552985620651</v>
      </c>
      <c r="L92" s="67"/>
      <c r="M92" s="137">
        <f t="shared" si="63"/>
        <v>4.7793879400407278</v>
      </c>
      <c r="N92" s="51">
        <f t="shared" si="77"/>
        <v>32.268681709487318</v>
      </c>
      <c r="O92" s="138">
        <f t="shared" si="64"/>
        <v>36</v>
      </c>
      <c r="P92" s="136">
        <f>H92/H86</f>
        <v>0.5670995670995671</v>
      </c>
      <c r="Q92" s="32"/>
      <c r="R92" s="140">
        <f t="shared" si="65"/>
        <v>3.7272727272727275</v>
      </c>
      <c r="S92" s="140">
        <f t="shared" si="78"/>
        <v>29.896103896103899</v>
      </c>
      <c r="U92" s="138">
        <f t="shared" si="79"/>
        <v>36</v>
      </c>
      <c r="V92" s="51">
        <f t="shared" si="66"/>
        <v>2.795834452748494</v>
      </c>
      <c r="W92" s="141">
        <f t="shared" si="80"/>
        <v>1.9700169395821554</v>
      </c>
      <c r="X92" s="216" t="s">
        <v>103</v>
      </c>
      <c r="Y92" s="92">
        <f t="shared" si="60"/>
        <v>36</v>
      </c>
      <c r="Z92" s="17">
        <f t="shared" si="61"/>
        <v>0.5670995670995671</v>
      </c>
      <c r="AA92" s="18">
        <f t="shared" si="62"/>
        <v>0.79142552985620651</v>
      </c>
      <c r="AH92" s="160" t="s">
        <v>15</v>
      </c>
      <c r="AI92" s="196">
        <f>H92</f>
        <v>131</v>
      </c>
      <c r="AJ92" s="196">
        <f>H93</f>
        <v>109</v>
      </c>
      <c r="AK92" s="180">
        <f>AI92-AJ92</f>
        <v>22</v>
      </c>
      <c r="AL92" s="181">
        <f>AL90</f>
        <v>6</v>
      </c>
      <c r="AM92" s="161"/>
      <c r="AN92" s="162" t="s">
        <v>12</v>
      </c>
      <c r="AO92" s="164">
        <f>AI92-AK93</f>
        <v>115.5</v>
      </c>
      <c r="AV92" s="92"/>
    </row>
    <row r="93" spans="1:48" x14ac:dyDescent="0.3">
      <c r="A93" s="81">
        <v>76</v>
      </c>
      <c r="B93" s="81">
        <f t="shared" si="69"/>
        <v>46</v>
      </c>
      <c r="C93" s="82">
        <f t="shared" si="70"/>
        <v>36</v>
      </c>
      <c r="D93" s="73">
        <v>42</v>
      </c>
      <c r="E93" s="73">
        <f t="shared" si="71"/>
        <v>131</v>
      </c>
      <c r="F93" s="33">
        <f t="shared" si="72"/>
        <v>0</v>
      </c>
      <c r="G93" s="73">
        <f t="shared" si="73"/>
        <v>22</v>
      </c>
      <c r="H93" s="54">
        <v>109</v>
      </c>
      <c r="I93" s="83">
        <f t="shared" si="74"/>
        <v>0</v>
      </c>
      <c r="J93" s="30">
        <f t="shared" si="75"/>
        <v>1</v>
      </c>
      <c r="K93" s="30">
        <f t="shared" si="76"/>
        <v>0.79142552985620651</v>
      </c>
      <c r="L93" s="67"/>
      <c r="M93" s="137">
        <f t="shared" si="63"/>
        <v>4.7485531791372395</v>
      </c>
      <c r="N93" s="51">
        <f t="shared" si="77"/>
        <v>37.017234888624557</v>
      </c>
      <c r="O93" s="138">
        <f t="shared" si="64"/>
        <v>42</v>
      </c>
      <c r="P93" s="136">
        <f>H93/H86</f>
        <v>0.47186147186147187</v>
      </c>
      <c r="Q93" s="32"/>
      <c r="R93" s="140">
        <f t="shared" si="65"/>
        <v>3.1168831168831166</v>
      </c>
      <c r="S93" s="140">
        <f t="shared" si="78"/>
        <v>33.012987012987018</v>
      </c>
      <c r="U93" s="138">
        <f t="shared" si="79"/>
        <v>42</v>
      </c>
      <c r="V93" s="51">
        <f t="shared" si="66"/>
        <v>3.2761053123689834</v>
      </c>
      <c r="W93" s="141">
        <f t="shared" si="80"/>
        <v>2.2303783173348393</v>
      </c>
      <c r="X93" s="216" t="s">
        <v>84</v>
      </c>
      <c r="Y93" s="92">
        <f t="shared" si="60"/>
        <v>42</v>
      </c>
      <c r="Z93" s="17">
        <f t="shared" si="61"/>
        <v>0.47186147186147187</v>
      </c>
      <c r="AA93" s="18">
        <f t="shared" si="62"/>
        <v>0.79142552985620651</v>
      </c>
      <c r="AH93" s="19"/>
      <c r="AI93" s="20"/>
      <c r="AJ93" s="20"/>
      <c r="AK93" s="182">
        <f>AK92*AL93/AL92</f>
        <v>15.5</v>
      </c>
      <c r="AL93" s="183">
        <f>AL91</f>
        <v>4.2272727272727275</v>
      </c>
      <c r="AM93" s="165"/>
      <c r="AN93" s="166" t="s">
        <v>13</v>
      </c>
      <c r="AO93" s="167">
        <f>AO92/H86</f>
        <v>0.5</v>
      </c>
      <c r="AV93" s="92"/>
    </row>
    <row r="94" spans="1:48" x14ac:dyDescent="0.3">
      <c r="A94" s="72">
        <v>98</v>
      </c>
      <c r="B94" s="81">
        <f t="shared" si="69"/>
        <v>47</v>
      </c>
      <c r="C94" s="82">
        <f t="shared" si="70"/>
        <v>42</v>
      </c>
      <c r="D94" s="73">
        <v>48</v>
      </c>
      <c r="E94" s="73">
        <f t="shared" si="71"/>
        <v>109</v>
      </c>
      <c r="F94" s="33">
        <f t="shared" si="72"/>
        <v>1</v>
      </c>
      <c r="G94" s="73">
        <f t="shared" si="73"/>
        <v>22</v>
      </c>
      <c r="H94" s="54">
        <v>86</v>
      </c>
      <c r="I94" s="83">
        <f t="shared" si="74"/>
        <v>9.1743119266055051E-3</v>
      </c>
      <c r="J94" s="30">
        <f t="shared" si="75"/>
        <v>0.99082568807339455</v>
      </c>
      <c r="K94" s="30">
        <f t="shared" si="76"/>
        <v>0.78416474517862667</v>
      </c>
      <c r="L94" s="67"/>
      <c r="M94" s="137">
        <f t="shared" si="63"/>
        <v>4.7267708251044995</v>
      </c>
      <c r="N94" s="51">
        <f t="shared" si="77"/>
        <v>41.744005713729059</v>
      </c>
      <c r="O94" s="138">
        <f t="shared" si="64"/>
        <v>48</v>
      </c>
      <c r="P94" s="136">
        <f>H94/H86</f>
        <v>0.37229437229437229</v>
      </c>
      <c r="Q94" s="32"/>
      <c r="R94" s="140">
        <f t="shared" si="65"/>
        <v>2.5324675324675323</v>
      </c>
      <c r="S94" s="140">
        <f t="shared" si="78"/>
        <v>35.545454545454554</v>
      </c>
      <c r="U94" s="138">
        <f t="shared" si="79"/>
        <v>48</v>
      </c>
      <c r="V94" s="51">
        <f t="shared" si="66"/>
        <v>3.83120103094992</v>
      </c>
      <c r="W94" s="141">
        <f t="shared" si="80"/>
        <v>2.5976284584980291</v>
      </c>
      <c r="X94" s="216" t="s">
        <v>84</v>
      </c>
      <c r="Y94" s="92">
        <f t="shared" si="60"/>
        <v>48</v>
      </c>
      <c r="Z94" s="17">
        <f t="shared" si="61"/>
        <v>0.37229437229437229</v>
      </c>
      <c r="AA94" s="18">
        <f t="shared" si="62"/>
        <v>0.78416474517862667</v>
      </c>
      <c r="AV94" s="92"/>
    </row>
    <row r="95" spans="1:48" x14ac:dyDescent="0.3">
      <c r="A95" s="81">
        <v>117</v>
      </c>
      <c r="B95" s="81">
        <f t="shared" si="69"/>
        <v>49</v>
      </c>
      <c r="C95" s="82">
        <f t="shared" si="70"/>
        <v>48</v>
      </c>
      <c r="D95" s="73">
        <v>54</v>
      </c>
      <c r="E95" s="73">
        <f t="shared" si="71"/>
        <v>86</v>
      </c>
      <c r="F95" s="33">
        <f t="shared" si="72"/>
        <v>2</v>
      </c>
      <c r="G95" s="73">
        <f t="shared" si="73"/>
        <v>19</v>
      </c>
      <c r="H95" s="54">
        <v>65</v>
      </c>
      <c r="I95" s="83">
        <f t="shared" si="74"/>
        <v>2.3255813953488372E-2</v>
      </c>
      <c r="J95" s="30">
        <f t="shared" si="75"/>
        <v>0.97674418604651159</v>
      </c>
      <c r="K95" s="30">
        <f t="shared" si="76"/>
        <v>0.76592835575586782</v>
      </c>
      <c r="L95" s="67"/>
      <c r="M95" s="137">
        <f t="shared" si="63"/>
        <v>4.650279302803483</v>
      </c>
      <c r="N95" s="51">
        <f t="shared" si="77"/>
        <v>46.394285016532542</v>
      </c>
      <c r="O95" s="138">
        <f t="shared" si="64"/>
        <v>54</v>
      </c>
      <c r="P95" s="136">
        <f>H95/H86</f>
        <v>0.2813852813852814</v>
      </c>
      <c r="Q95" s="32"/>
      <c r="R95" s="140">
        <f t="shared" si="65"/>
        <v>1.9610389610389609</v>
      </c>
      <c r="S95" s="140">
        <f t="shared" si="78"/>
        <v>37.506493506493513</v>
      </c>
      <c r="U95" s="138">
        <f t="shared" si="79"/>
        <v>54</v>
      </c>
      <c r="V95" s="51">
        <f t="shared" si="66"/>
        <v>4.3537175967721851</v>
      </c>
      <c r="W95" s="141">
        <f t="shared" si="80"/>
        <v>2.8630152456239415</v>
      </c>
      <c r="X95" s="216" t="s">
        <v>103</v>
      </c>
      <c r="Y95" s="92">
        <f t="shared" si="60"/>
        <v>54</v>
      </c>
      <c r="Z95" s="17">
        <f t="shared" si="61"/>
        <v>0.2813852813852814</v>
      </c>
      <c r="AA95" s="18">
        <f t="shared" si="62"/>
        <v>0.76592835575586782</v>
      </c>
      <c r="AV95" s="92"/>
    </row>
    <row r="96" spans="1:48" x14ac:dyDescent="0.3">
      <c r="A96" s="72">
        <v>130</v>
      </c>
      <c r="B96" s="81">
        <f t="shared" si="69"/>
        <v>49</v>
      </c>
      <c r="C96" s="82">
        <f t="shared" si="70"/>
        <v>54</v>
      </c>
      <c r="D96" s="73">
        <v>60</v>
      </c>
      <c r="E96" s="73">
        <f t="shared" si="71"/>
        <v>65</v>
      </c>
      <c r="F96" s="33">
        <f t="shared" si="72"/>
        <v>0</v>
      </c>
      <c r="G96" s="73">
        <f t="shared" si="73"/>
        <v>13</v>
      </c>
      <c r="H96" s="54">
        <v>52</v>
      </c>
      <c r="I96" s="83">
        <f t="shared" si="74"/>
        <v>0</v>
      </c>
      <c r="J96" s="30">
        <f t="shared" si="75"/>
        <v>1</v>
      </c>
      <c r="K96" s="30">
        <f t="shared" si="76"/>
        <v>0.76592835575586782</v>
      </c>
      <c r="L96" s="67"/>
      <c r="M96" s="137">
        <f t="shared" si="63"/>
        <v>4.5955701345352065</v>
      </c>
      <c r="N96" s="51">
        <f t="shared" si="77"/>
        <v>50.989855151067751</v>
      </c>
      <c r="O96" s="138">
        <f t="shared" si="64"/>
        <v>60</v>
      </c>
      <c r="P96" s="136">
        <f>H96/H86</f>
        <v>0.22510822510822512</v>
      </c>
      <c r="Q96" s="32"/>
      <c r="R96" s="140">
        <f t="shared" si="65"/>
        <v>1.5194805194805197</v>
      </c>
      <c r="S96" s="140">
        <f t="shared" si="78"/>
        <v>39.02597402597403</v>
      </c>
      <c r="U96" s="138">
        <f t="shared" si="79"/>
        <v>60</v>
      </c>
      <c r="V96" s="51">
        <f t="shared" si="66"/>
        <v>4.8903210399425348</v>
      </c>
      <c r="W96" s="141">
        <f t="shared" si="80"/>
        <v>3.0390175042348915</v>
      </c>
      <c r="X96" s="216" t="s">
        <v>84</v>
      </c>
      <c r="Y96" s="92">
        <f t="shared" si="60"/>
        <v>60</v>
      </c>
      <c r="Z96" s="17">
        <f t="shared" si="61"/>
        <v>0.22510822510822512</v>
      </c>
      <c r="AA96" s="18">
        <f t="shared" si="62"/>
        <v>0.76592835575586782</v>
      </c>
      <c r="AV96" s="92"/>
    </row>
    <row r="97" spans="1:45" x14ac:dyDescent="0.25">
      <c r="D97" s="84"/>
      <c r="E97" s="84"/>
      <c r="F97" s="85"/>
      <c r="G97" s="85"/>
      <c r="H97" s="84"/>
      <c r="I97" s="86"/>
      <c r="J97" s="87"/>
      <c r="K97" s="87"/>
      <c r="L97" s="87"/>
      <c r="M97" s="100"/>
      <c r="N97" s="100"/>
      <c r="O97" s="100"/>
      <c r="Q97" s="72"/>
      <c r="R97" s="72"/>
      <c r="S97" s="72"/>
      <c r="T97" s="63"/>
      <c r="U97" s="143"/>
      <c r="AD97" s="26"/>
      <c r="AE97" s="26"/>
    </row>
    <row r="98" spans="1:45" x14ac:dyDescent="0.25">
      <c r="D98" s="93"/>
      <c r="E98" s="60" t="s">
        <v>0</v>
      </c>
      <c r="F98" s="61">
        <f>SUM(F87:F96)</f>
        <v>49</v>
      </c>
      <c r="G98" s="61">
        <f>SUM(G87:G96)</f>
        <v>130</v>
      </c>
      <c r="H98" s="153">
        <f>H86-F98-G98</f>
        <v>52</v>
      </c>
      <c r="I98" s="86"/>
      <c r="J98" s="86"/>
      <c r="K98" s="86"/>
      <c r="L98" s="86"/>
      <c r="M98" s="86"/>
      <c r="N98" s="86"/>
      <c r="O98" s="86"/>
      <c r="P98" s="220" t="s">
        <v>80</v>
      </c>
      <c r="Q98" s="221"/>
      <c r="R98" s="221"/>
      <c r="S98" s="222"/>
      <c r="T98" s="86"/>
      <c r="U98" s="86"/>
      <c r="V98" s="86"/>
      <c r="W98" s="86"/>
      <c r="X98" s="86"/>
      <c r="Y98" s="86"/>
      <c r="Z98" s="86"/>
      <c r="AD98" s="26"/>
      <c r="AE98" s="26"/>
    </row>
    <row r="99" spans="1:45" ht="13" customHeight="1" x14ac:dyDescent="0.25">
      <c r="D99" s="93"/>
      <c r="F99" s="12">
        <f>F98/E86</f>
        <v>0.21212121212121213</v>
      </c>
      <c r="G99" s="13">
        <f>G98/E86</f>
        <v>0.56277056277056281</v>
      </c>
      <c r="H99" s="14">
        <f>H98/E86</f>
        <v>0.22510822510822512</v>
      </c>
      <c r="I99" s="86"/>
      <c r="J99" s="86"/>
      <c r="K99" s="86"/>
      <c r="L99" s="86"/>
      <c r="M99" s="86"/>
      <c r="N99" s="86"/>
      <c r="O99" s="86"/>
      <c r="P99" s="223"/>
      <c r="Q99" s="224"/>
      <c r="R99" s="224"/>
      <c r="S99" s="225"/>
      <c r="T99" s="208"/>
      <c r="U99" s="86"/>
      <c r="V99" s="86"/>
      <c r="W99" s="86"/>
      <c r="X99" s="86"/>
      <c r="Y99" s="86"/>
      <c r="Z99" s="86"/>
      <c r="AD99" s="26"/>
      <c r="AE99" s="26"/>
    </row>
    <row r="100" spans="1:45" x14ac:dyDescent="0.25">
      <c r="D100" s="93"/>
      <c r="F100" s="155" t="s">
        <v>81</v>
      </c>
      <c r="G100" s="156" t="s">
        <v>82</v>
      </c>
      <c r="H100" s="154" t="s">
        <v>83</v>
      </c>
      <c r="I100" s="86"/>
      <c r="J100" s="86"/>
      <c r="K100" s="86"/>
      <c r="L100" s="86"/>
      <c r="M100" s="86"/>
      <c r="N100" s="86"/>
      <c r="O100" s="86"/>
      <c r="P100" s="226"/>
      <c r="Q100" s="227"/>
      <c r="R100" s="227"/>
      <c r="S100" s="228"/>
      <c r="T100" s="208"/>
      <c r="U100" s="86"/>
      <c r="V100" s="86"/>
      <c r="W100" s="86"/>
      <c r="X100" s="86"/>
      <c r="Y100" s="86"/>
      <c r="Z100" s="86"/>
      <c r="AD100" s="26"/>
      <c r="AE100" s="26"/>
    </row>
    <row r="101" spans="1:45" x14ac:dyDescent="0.25">
      <c r="A101" s="67"/>
      <c r="B101" s="67"/>
      <c r="C101" s="67"/>
      <c r="D101" s="93"/>
      <c r="E101" s="93"/>
      <c r="F101" s="93"/>
      <c r="G101" s="93"/>
      <c r="H101" s="93"/>
      <c r="I101" s="86"/>
      <c r="J101" s="86"/>
      <c r="K101" s="86"/>
      <c r="L101" s="86"/>
      <c r="M101" s="86"/>
      <c r="N101" s="86"/>
      <c r="O101" s="86"/>
      <c r="Q101" s="208"/>
      <c r="R101" s="208"/>
      <c r="S101" s="208"/>
      <c r="T101" s="208"/>
      <c r="U101" s="86"/>
      <c r="V101" s="86"/>
      <c r="W101" s="86"/>
      <c r="X101" s="86"/>
      <c r="Y101" s="86"/>
      <c r="Z101" s="86"/>
      <c r="AA101" s="144"/>
      <c r="AD101" s="26"/>
      <c r="AE101" s="26"/>
    </row>
    <row r="102" spans="1:45" x14ac:dyDescent="0.25">
      <c r="D102" s="145"/>
      <c r="E102" s="67"/>
      <c r="F102" s="8"/>
      <c r="G102" s="8"/>
      <c r="H102" s="67"/>
      <c r="I102" s="131"/>
      <c r="J102" s="131"/>
      <c r="K102" s="131"/>
      <c r="L102" s="131"/>
      <c r="M102" s="131"/>
      <c r="N102" s="131"/>
      <c r="O102" s="131"/>
      <c r="Q102" s="131"/>
      <c r="R102" s="131"/>
      <c r="S102" s="131"/>
      <c r="T102" s="144"/>
      <c r="U102" s="144"/>
      <c r="V102" s="144"/>
      <c r="W102" s="144"/>
      <c r="X102" s="144"/>
      <c r="Y102" s="144"/>
      <c r="Z102" s="144"/>
      <c r="AA102" s="144"/>
      <c r="AD102" s="26"/>
      <c r="AE102" s="26"/>
    </row>
    <row r="103" spans="1:45" ht="9.5" customHeight="1" thickBot="1" x14ac:dyDescent="0.3">
      <c r="D103" s="145"/>
      <c r="E103" s="67"/>
      <c r="F103" s="8"/>
      <c r="G103" s="8"/>
      <c r="H103" s="67"/>
      <c r="I103" s="131"/>
      <c r="J103" s="131"/>
      <c r="K103" s="131"/>
      <c r="L103" s="131"/>
      <c r="M103" s="131"/>
      <c r="N103" s="131"/>
      <c r="O103" s="131"/>
      <c r="Q103" s="131"/>
      <c r="R103" s="131"/>
      <c r="S103" s="131"/>
      <c r="T103" s="144"/>
      <c r="U103" s="144"/>
      <c r="V103" s="144"/>
      <c r="W103" s="144"/>
      <c r="X103" s="144"/>
      <c r="Y103" s="144"/>
      <c r="Z103" s="144"/>
      <c r="AA103" s="144"/>
      <c r="AD103" s="26"/>
      <c r="AE103" s="26"/>
    </row>
    <row r="104" spans="1:45" ht="35" customHeight="1" thickBot="1" x14ac:dyDescent="0.3">
      <c r="A104" s="97" t="s">
        <v>123</v>
      </c>
      <c r="B104" s="97"/>
      <c r="C104" s="97"/>
      <c r="D104" s="97"/>
      <c r="E104" s="97"/>
      <c r="F104" s="97"/>
      <c r="G104" s="97"/>
      <c r="H104" s="97"/>
      <c r="I104" s="98"/>
      <c r="J104" s="231" t="s">
        <v>33</v>
      </c>
      <c r="K104" s="232"/>
      <c r="M104" s="231" t="s">
        <v>64</v>
      </c>
      <c r="N104" s="232"/>
      <c r="O104" s="32"/>
      <c r="P104" s="211" t="s">
        <v>100</v>
      </c>
      <c r="Q104" s="32"/>
      <c r="R104" s="253" t="s">
        <v>58</v>
      </c>
      <c r="S104" s="254"/>
      <c r="U104" s="144"/>
      <c r="V104" s="64"/>
      <c r="W104" s="64"/>
      <c r="X104" s="64"/>
      <c r="Y104" s="144"/>
      <c r="Z104" s="132" t="s">
        <v>17</v>
      </c>
      <c r="AA104" s="133" t="s">
        <v>18</v>
      </c>
    </row>
    <row r="105" spans="1:45" ht="76" customHeight="1" x14ac:dyDescent="0.25">
      <c r="A105" s="44" t="s">
        <v>22</v>
      </c>
      <c r="B105" s="4" t="s">
        <v>23</v>
      </c>
      <c r="C105" s="1" t="s">
        <v>21</v>
      </c>
      <c r="D105" s="45" t="s">
        <v>24</v>
      </c>
      <c r="E105" s="1" t="s">
        <v>31</v>
      </c>
      <c r="F105" s="2" t="s">
        <v>25</v>
      </c>
      <c r="G105" s="2" t="s">
        <v>26</v>
      </c>
      <c r="H105" s="28" t="s">
        <v>87</v>
      </c>
      <c r="I105" s="2" t="s">
        <v>27</v>
      </c>
      <c r="J105" s="40" t="s">
        <v>34</v>
      </c>
      <c r="K105" s="46" t="s">
        <v>35</v>
      </c>
      <c r="M105" s="47" t="s">
        <v>66</v>
      </c>
      <c r="N105" s="47" t="s">
        <v>65</v>
      </c>
      <c r="O105" s="210" t="s">
        <v>9</v>
      </c>
      <c r="P105" s="205" t="s">
        <v>68</v>
      </c>
      <c r="Q105" s="32"/>
      <c r="R105" s="206" t="s">
        <v>60</v>
      </c>
      <c r="S105" s="206" t="s">
        <v>59</v>
      </c>
      <c r="U105" s="144"/>
      <c r="V105" s="64"/>
      <c r="W105" s="64"/>
      <c r="X105" s="64"/>
      <c r="Y105" s="16" t="s">
        <v>9</v>
      </c>
      <c r="Z105" s="49" t="s">
        <v>94</v>
      </c>
      <c r="AA105" s="50" t="s">
        <v>95</v>
      </c>
      <c r="AH105" s="247" t="s">
        <v>63</v>
      </c>
      <c r="AI105" s="248"/>
      <c r="AJ105" s="248"/>
      <c r="AK105" s="248"/>
      <c r="AL105" s="248"/>
      <c r="AM105" s="248"/>
      <c r="AN105" s="248"/>
      <c r="AO105" s="249"/>
      <c r="AR105" s="189" t="s">
        <v>41</v>
      </c>
      <c r="AS105" s="190" t="s">
        <v>42</v>
      </c>
    </row>
    <row r="106" spans="1:45" x14ac:dyDescent="0.25">
      <c r="A106" s="72">
        <v>0</v>
      </c>
      <c r="B106" s="72">
        <v>0</v>
      </c>
      <c r="C106" s="67"/>
      <c r="D106" s="73">
        <v>0</v>
      </c>
      <c r="E106" s="33">
        <f>H106</f>
        <v>230</v>
      </c>
      <c r="F106" s="3">
        <v>0</v>
      </c>
      <c r="G106" s="3">
        <v>0</v>
      </c>
      <c r="H106" s="54">
        <v>230</v>
      </c>
      <c r="I106" s="74">
        <f>F106/E106</f>
        <v>0</v>
      </c>
      <c r="J106" s="30">
        <f>1-I106</f>
        <v>1</v>
      </c>
      <c r="K106" s="30">
        <f>J106</f>
        <v>1</v>
      </c>
      <c r="L106" s="67"/>
      <c r="M106" s="134"/>
      <c r="N106" s="135"/>
      <c r="P106" s="136">
        <f>H106/H106</f>
        <v>1</v>
      </c>
      <c r="Q106" s="32"/>
      <c r="S106" s="64"/>
      <c r="U106" s="144"/>
      <c r="V106" s="64"/>
      <c r="W106" s="64"/>
      <c r="X106" s="64"/>
      <c r="Y106" s="92">
        <f t="shared" ref="Y106:Y116" si="81">D106</f>
        <v>0</v>
      </c>
      <c r="Z106" s="29">
        <f t="shared" ref="Z106:Z116" si="82">P106</f>
        <v>1</v>
      </c>
      <c r="AA106" s="30">
        <f t="shared" ref="AA106:AA116" si="83">K106</f>
        <v>1</v>
      </c>
      <c r="AH106" s="168" t="s">
        <v>14</v>
      </c>
      <c r="AI106" s="169" t="s">
        <v>85</v>
      </c>
      <c r="AJ106" s="169" t="s">
        <v>85</v>
      </c>
      <c r="AK106" s="184" t="e">
        <f>AI106-AJ106</f>
        <v>#VALUE!</v>
      </c>
      <c r="AL106" s="185">
        <f>Y107-Y106</f>
        <v>6</v>
      </c>
      <c r="AM106" s="170"/>
      <c r="AN106" s="34" t="s">
        <v>29</v>
      </c>
      <c r="AO106" s="179">
        <v>60</v>
      </c>
      <c r="AQ106" s="15" t="s">
        <v>30</v>
      </c>
      <c r="AR106" s="51" t="s">
        <v>102</v>
      </c>
      <c r="AS106" s="52">
        <f>AO111</f>
        <v>37.777777777777779</v>
      </c>
    </row>
    <row r="107" spans="1:45" x14ac:dyDescent="0.25">
      <c r="A107" s="81">
        <v>3</v>
      </c>
      <c r="B107" s="81">
        <f>B106+F107</f>
        <v>25</v>
      </c>
      <c r="C107" s="82">
        <f>D106</f>
        <v>0</v>
      </c>
      <c r="D107" s="73">
        <v>6</v>
      </c>
      <c r="E107" s="73">
        <f>H106</f>
        <v>230</v>
      </c>
      <c r="F107" s="33">
        <f>E107-H107-G107</f>
        <v>25</v>
      </c>
      <c r="G107" s="73">
        <f>A107-A106</f>
        <v>3</v>
      </c>
      <c r="H107" s="54">
        <v>202</v>
      </c>
      <c r="I107" s="83">
        <f>F107/E107</f>
        <v>0.10869565217391304</v>
      </c>
      <c r="J107" s="30">
        <f>1-I107</f>
        <v>0.89130434782608692</v>
      </c>
      <c r="K107" s="30">
        <f>J107*K106</f>
        <v>0.89130434782608692</v>
      </c>
      <c r="L107" s="67"/>
      <c r="M107" s="137">
        <f t="shared" ref="M107:M116" si="84">AVERAGE(K106:K107)*(D107-D106)</f>
        <v>5.6739130434782608</v>
      </c>
      <c r="N107" s="51">
        <f>M107</f>
        <v>5.6739130434782608</v>
      </c>
      <c r="O107" s="138">
        <f t="shared" ref="O107:O116" si="85">D107</f>
        <v>6</v>
      </c>
      <c r="P107" s="136">
        <f>H107/H106</f>
        <v>0.87826086956521743</v>
      </c>
      <c r="Q107" s="32"/>
      <c r="R107" s="140">
        <f t="shared" ref="R107:R116" si="86">AVERAGE(P106:P107)*(D107-D106)</f>
        <v>5.6347826086956525</v>
      </c>
      <c r="S107" s="140">
        <f>R107+S106</f>
        <v>5.6347826086956525</v>
      </c>
      <c r="U107" s="144"/>
      <c r="V107" s="64"/>
      <c r="W107" s="64"/>
      <c r="X107" s="64"/>
      <c r="Y107" s="92">
        <f t="shared" si="81"/>
        <v>6</v>
      </c>
      <c r="Z107" s="29">
        <f t="shared" si="82"/>
        <v>0.87826086956521743</v>
      </c>
      <c r="AA107" s="30">
        <f t="shared" si="83"/>
        <v>0.89130434782608692</v>
      </c>
      <c r="AH107" s="171"/>
      <c r="AI107" s="188" t="str">
        <f>AI106</f>
        <v>No alcan</v>
      </c>
      <c r="AJ107" s="188">
        <v>0.5</v>
      </c>
      <c r="AK107" s="186" t="e">
        <f>AI107-AJ107</f>
        <v>#VALUE!</v>
      </c>
      <c r="AL107" s="187" t="e">
        <f>AK107*AL106/AK106</f>
        <v>#VALUE!</v>
      </c>
      <c r="AM107" s="172"/>
      <c r="AN107" s="173" t="s">
        <v>11</v>
      </c>
      <c r="AO107" s="174" t="e">
        <f>AO106+AL107</f>
        <v>#VALUE!</v>
      </c>
      <c r="AQ107" s="15" t="s">
        <v>12</v>
      </c>
      <c r="AR107" s="53">
        <f t="shared" ref="AR107:AR108" si="87">AO108</f>
        <v>43</v>
      </c>
      <c r="AS107" s="54">
        <f t="shared" ref="AS107:AS108" si="88">AO112</f>
        <v>115</v>
      </c>
    </row>
    <row r="108" spans="1:45" x14ac:dyDescent="0.25">
      <c r="A108" s="72">
        <v>4</v>
      </c>
      <c r="B108" s="81">
        <f t="shared" ref="B108:B116" si="89">B107+F108</f>
        <v>35</v>
      </c>
      <c r="C108" s="82">
        <f t="shared" ref="C108:C116" si="90">D107</f>
        <v>6</v>
      </c>
      <c r="D108" s="73">
        <v>12</v>
      </c>
      <c r="E108" s="73">
        <f t="shared" ref="E108:E116" si="91">H107</f>
        <v>202</v>
      </c>
      <c r="F108" s="33">
        <f t="shared" ref="F108:F116" si="92">E108-H108-G108</f>
        <v>10</v>
      </c>
      <c r="G108" s="73">
        <f t="shared" ref="G108:G116" si="93">A108-A107</f>
        <v>1</v>
      </c>
      <c r="H108" s="54">
        <v>191</v>
      </c>
      <c r="I108" s="83">
        <f t="shared" ref="I108:I116" si="94">F108/E108</f>
        <v>4.9504950495049507E-2</v>
      </c>
      <c r="J108" s="30">
        <f t="shared" ref="J108:J116" si="95">1-I108</f>
        <v>0.95049504950495045</v>
      </c>
      <c r="K108" s="30">
        <f t="shared" ref="K108:K116" si="96">J108*K107</f>
        <v>0.84718037021093406</v>
      </c>
      <c r="L108" s="67"/>
      <c r="M108" s="137">
        <f t="shared" si="84"/>
        <v>5.2154541541110628</v>
      </c>
      <c r="N108" s="51">
        <f t="shared" ref="N108:N116" si="97">M108+N107</f>
        <v>10.889367197589323</v>
      </c>
      <c r="O108" s="138">
        <f t="shared" si="85"/>
        <v>12</v>
      </c>
      <c r="P108" s="136">
        <f>H108/H106</f>
        <v>0.83043478260869563</v>
      </c>
      <c r="Q108" s="32"/>
      <c r="R108" s="140">
        <f t="shared" si="86"/>
        <v>5.1260869565217391</v>
      </c>
      <c r="S108" s="140">
        <f t="shared" ref="S108:S116" si="98">R108+S107</f>
        <v>10.760869565217391</v>
      </c>
      <c r="U108" s="144"/>
      <c r="V108" s="64"/>
      <c r="W108" s="64"/>
      <c r="X108" s="64"/>
      <c r="Y108" s="92">
        <f t="shared" si="81"/>
        <v>12</v>
      </c>
      <c r="Z108" s="29">
        <f t="shared" si="82"/>
        <v>0.83043478260869563</v>
      </c>
      <c r="AA108" s="30">
        <f t="shared" si="83"/>
        <v>0.84718037021093406</v>
      </c>
      <c r="AH108" s="160" t="s">
        <v>15</v>
      </c>
      <c r="AI108" s="196"/>
      <c r="AJ108" s="196"/>
      <c r="AK108" s="180">
        <f>AI108-AJ108</f>
        <v>0</v>
      </c>
      <c r="AL108" s="181">
        <f>AL106</f>
        <v>6</v>
      </c>
      <c r="AM108" s="172"/>
      <c r="AN108" s="173" t="s">
        <v>12</v>
      </c>
      <c r="AO108" s="175">
        <f>H116</f>
        <v>43</v>
      </c>
      <c r="AQ108" s="15" t="s">
        <v>13</v>
      </c>
      <c r="AR108" s="55">
        <f t="shared" si="87"/>
        <v>0.18695652173913044</v>
      </c>
      <c r="AS108" s="56">
        <f t="shared" si="88"/>
        <v>0.5</v>
      </c>
    </row>
    <row r="109" spans="1:45" x14ac:dyDescent="0.25">
      <c r="A109" s="81">
        <v>7</v>
      </c>
      <c r="B109" s="81">
        <f t="shared" si="89"/>
        <v>45</v>
      </c>
      <c r="C109" s="82">
        <f t="shared" si="90"/>
        <v>12</v>
      </c>
      <c r="D109" s="73">
        <v>18</v>
      </c>
      <c r="E109" s="73">
        <f t="shared" si="91"/>
        <v>191</v>
      </c>
      <c r="F109" s="33">
        <f t="shared" si="92"/>
        <v>10</v>
      </c>
      <c r="G109" s="73">
        <f t="shared" si="93"/>
        <v>3</v>
      </c>
      <c r="H109" s="54">
        <v>178</v>
      </c>
      <c r="I109" s="83">
        <f t="shared" si="94"/>
        <v>5.2356020942408377E-2</v>
      </c>
      <c r="J109" s="30">
        <f t="shared" si="95"/>
        <v>0.94764397905759168</v>
      </c>
      <c r="K109" s="30">
        <f t="shared" si="96"/>
        <v>0.80282537700617318</v>
      </c>
      <c r="L109" s="67"/>
      <c r="M109" s="137">
        <f t="shared" si="84"/>
        <v>4.950017241651322</v>
      </c>
      <c r="N109" s="51">
        <f t="shared" si="97"/>
        <v>15.839384439240645</v>
      </c>
      <c r="O109" s="138">
        <f t="shared" si="85"/>
        <v>18</v>
      </c>
      <c r="P109" s="136">
        <f>H109/H106</f>
        <v>0.77391304347826084</v>
      </c>
      <c r="Q109" s="32"/>
      <c r="R109" s="140">
        <f t="shared" si="86"/>
        <v>4.8130434782608695</v>
      </c>
      <c r="S109" s="140">
        <f t="shared" si="98"/>
        <v>15.57391304347826</v>
      </c>
      <c r="U109" s="144"/>
      <c r="V109" s="64"/>
      <c r="W109" s="64"/>
      <c r="X109" s="64"/>
      <c r="Y109" s="92">
        <f t="shared" si="81"/>
        <v>18</v>
      </c>
      <c r="Z109" s="29">
        <f t="shared" si="82"/>
        <v>0.77391304347826084</v>
      </c>
      <c r="AA109" s="30">
        <f t="shared" si="83"/>
        <v>0.80282537700617318</v>
      </c>
      <c r="AH109" s="19"/>
      <c r="AI109" s="20"/>
      <c r="AJ109" s="20"/>
      <c r="AK109" s="182" t="e">
        <f>AK108*AL109/AL108</f>
        <v>#VALUE!</v>
      </c>
      <c r="AL109" s="183" t="e">
        <f>AL107</f>
        <v>#VALUE!</v>
      </c>
      <c r="AM109" s="176"/>
      <c r="AN109" s="177" t="s">
        <v>13</v>
      </c>
      <c r="AO109" s="178">
        <f>AO108/H106</f>
        <v>0.18695652173913044</v>
      </c>
    </row>
    <row r="110" spans="1:45" x14ac:dyDescent="0.25">
      <c r="A110" s="72">
        <v>8</v>
      </c>
      <c r="B110" s="81">
        <f t="shared" si="89"/>
        <v>52</v>
      </c>
      <c r="C110" s="82">
        <f t="shared" si="90"/>
        <v>18</v>
      </c>
      <c r="D110" s="73">
        <v>24</v>
      </c>
      <c r="E110" s="73">
        <f t="shared" si="91"/>
        <v>178</v>
      </c>
      <c r="F110" s="33">
        <f t="shared" si="92"/>
        <v>7</v>
      </c>
      <c r="G110" s="73">
        <f t="shared" si="93"/>
        <v>1</v>
      </c>
      <c r="H110" s="54">
        <v>170</v>
      </c>
      <c r="I110" s="83">
        <f t="shared" si="94"/>
        <v>3.9325842696629212E-2</v>
      </c>
      <c r="J110" s="30">
        <f t="shared" si="95"/>
        <v>0.9606741573033708</v>
      </c>
      <c r="K110" s="30">
        <f t="shared" si="96"/>
        <v>0.77125359251716641</v>
      </c>
      <c r="L110" s="67"/>
      <c r="M110" s="137">
        <f t="shared" si="84"/>
        <v>4.722236908570018</v>
      </c>
      <c r="N110" s="51">
        <f t="shared" si="97"/>
        <v>20.561621347810664</v>
      </c>
      <c r="O110" s="138">
        <f t="shared" si="85"/>
        <v>24</v>
      </c>
      <c r="P110" s="136">
        <f>H110/H106</f>
        <v>0.73913043478260865</v>
      </c>
      <c r="Q110" s="32"/>
      <c r="R110" s="140">
        <f t="shared" si="86"/>
        <v>4.5391304347826082</v>
      </c>
      <c r="S110" s="140">
        <f t="shared" si="98"/>
        <v>20.11304347826087</v>
      </c>
      <c r="U110" s="144"/>
      <c r="V110" s="64"/>
      <c r="W110" s="64"/>
      <c r="X110" s="64"/>
      <c r="Y110" s="92">
        <f t="shared" si="81"/>
        <v>24</v>
      </c>
      <c r="Z110" s="29">
        <f t="shared" si="82"/>
        <v>0.73913043478260865</v>
      </c>
      <c r="AA110" s="30">
        <f t="shared" si="83"/>
        <v>0.77125359251716641</v>
      </c>
      <c r="AH110" s="157" t="s">
        <v>14</v>
      </c>
      <c r="AI110" s="158">
        <f>Z112</f>
        <v>0.5347826086956522</v>
      </c>
      <c r="AJ110" s="158">
        <f>Z113</f>
        <v>0.41739130434782606</v>
      </c>
      <c r="AK110" s="184">
        <f>AI110-AJ110</f>
        <v>0.11739130434782613</v>
      </c>
      <c r="AL110" s="185">
        <f>Y111-Y110</f>
        <v>6</v>
      </c>
      <c r="AM110" s="159"/>
      <c r="AN110" s="34" t="s">
        <v>29</v>
      </c>
      <c r="AO110" s="179">
        <f>Y112</f>
        <v>36</v>
      </c>
    </row>
    <row r="111" spans="1:45" x14ac:dyDescent="0.25">
      <c r="A111" s="81">
        <v>18</v>
      </c>
      <c r="B111" s="81">
        <f t="shared" si="89"/>
        <v>59</v>
      </c>
      <c r="C111" s="82">
        <f t="shared" si="90"/>
        <v>24</v>
      </c>
      <c r="D111" s="73">
        <v>30</v>
      </c>
      <c r="E111" s="73">
        <f t="shared" si="91"/>
        <v>170</v>
      </c>
      <c r="F111" s="33">
        <f t="shared" si="92"/>
        <v>7</v>
      </c>
      <c r="G111" s="73">
        <f t="shared" si="93"/>
        <v>10</v>
      </c>
      <c r="H111" s="54">
        <v>153</v>
      </c>
      <c r="I111" s="83">
        <f t="shared" si="94"/>
        <v>4.1176470588235294E-2</v>
      </c>
      <c r="J111" s="30">
        <f t="shared" si="95"/>
        <v>0.95882352941176474</v>
      </c>
      <c r="K111" s="30">
        <f t="shared" si="96"/>
        <v>0.73949609164881247</v>
      </c>
      <c r="L111" s="67"/>
      <c r="M111" s="137">
        <f t="shared" si="84"/>
        <v>4.5322490524979369</v>
      </c>
      <c r="N111" s="51">
        <f t="shared" si="97"/>
        <v>25.093870400308603</v>
      </c>
      <c r="O111" s="138">
        <f t="shared" si="85"/>
        <v>30</v>
      </c>
      <c r="P111" s="136">
        <f>H111/H106</f>
        <v>0.66521739130434787</v>
      </c>
      <c r="Q111" s="32"/>
      <c r="R111" s="140">
        <f t="shared" si="86"/>
        <v>4.2130434782608699</v>
      </c>
      <c r="S111" s="140">
        <f t="shared" si="98"/>
        <v>24.326086956521742</v>
      </c>
      <c r="U111" s="144"/>
      <c r="V111" s="64"/>
      <c r="W111" s="64"/>
      <c r="X111" s="64"/>
      <c r="Y111" s="92">
        <f t="shared" si="81"/>
        <v>30</v>
      </c>
      <c r="Z111" s="29">
        <f t="shared" si="82"/>
        <v>0.66521739130434787</v>
      </c>
      <c r="AA111" s="30">
        <f t="shared" si="83"/>
        <v>0.73949609164881247</v>
      </c>
      <c r="AH111" s="160"/>
      <c r="AI111" s="188">
        <f>AI110</f>
        <v>0.5347826086956522</v>
      </c>
      <c r="AJ111" s="188">
        <v>0.5</v>
      </c>
      <c r="AK111" s="186">
        <f>AI111-AJ111</f>
        <v>3.4782608695652195E-2</v>
      </c>
      <c r="AL111" s="187">
        <f>AK111*AL110/AK110</f>
        <v>1.7777777777777781</v>
      </c>
      <c r="AM111" s="161"/>
      <c r="AN111" s="162" t="s">
        <v>11</v>
      </c>
      <c r="AO111" s="163">
        <f>AO110+AL111</f>
        <v>37.777777777777779</v>
      </c>
    </row>
    <row r="112" spans="1:45" x14ac:dyDescent="0.25">
      <c r="A112" s="72">
        <v>44</v>
      </c>
      <c r="B112" s="81">
        <f t="shared" si="89"/>
        <v>63</v>
      </c>
      <c r="C112" s="82">
        <f t="shared" si="90"/>
        <v>30</v>
      </c>
      <c r="D112" s="73">
        <v>36</v>
      </c>
      <c r="E112" s="73">
        <f t="shared" si="91"/>
        <v>153</v>
      </c>
      <c r="F112" s="33">
        <f t="shared" si="92"/>
        <v>4</v>
      </c>
      <c r="G112" s="73">
        <f t="shared" si="93"/>
        <v>26</v>
      </c>
      <c r="H112" s="54">
        <v>123</v>
      </c>
      <c r="I112" s="83">
        <f t="shared" si="94"/>
        <v>2.6143790849673203E-2</v>
      </c>
      <c r="J112" s="30">
        <f t="shared" si="95"/>
        <v>0.97385620915032678</v>
      </c>
      <c r="K112" s="30">
        <f t="shared" si="96"/>
        <v>0.7201628604945951</v>
      </c>
      <c r="L112" s="67"/>
      <c r="M112" s="137">
        <f t="shared" si="84"/>
        <v>4.3789768564302225</v>
      </c>
      <c r="N112" s="51">
        <f t="shared" si="97"/>
        <v>29.472847256738824</v>
      </c>
      <c r="O112" s="138">
        <f t="shared" si="85"/>
        <v>36</v>
      </c>
      <c r="P112" s="136">
        <f>H112/H106</f>
        <v>0.5347826086956522</v>
      </c>
      <c r="Q112" s="32"/>
      <c r="R112" s="140">
        <f t="shared" si="86"/>
        <v>3.6000000000000005</v>
      </c>
      <c r="S112" s="140">
        <f t="shared" si="98"/>
        <v>27.926086956521743</v>
      </c>
      <c r="U112" s="144"/>
      <c r="V112" s="64"/>
      <c r="W112" s="64"/>
      <c r="X112" s="64"/>
      <c r="Y112" s="92">
        <f t="shared" si="81"/>
        <v>36</v>
      </c>
      <c r="Z112" s="29">
        <f t="shared" si="82"/>
        <v>0.5347826086956522</v>
      </c>
      <c r="AA112" s="30">
        <f t="shared" si="83"/>
        <v>0.7201628604945951</v>
      </c>
      <c r="AH112" s="160" t="s">
        <v>15</v>
      </c>
      <c r="AI112" s="196">
        <f>H112</f>
        <v>123</v>
      </c>
      <c r="AJ112" s="196">
        <f>H113</f>
        <v>96</v>
      </c>
      <c r="AK112" s="180">
        <f>AI112-AJ112</f>
        <v>27</v>
      </c>
      <c r="AL112" s="181">
        <f>AL110</f>
        <v>6</v>
      </c>
      <c r="AM112" s="161"/>
      <c r="AN112" s="162" t="s">
        <v>12</v>
      </c>
      <c r="AO112" s="164">
        <f>AI112-AK113</f>
        <v>115</v>
      </c>
    </row>
    <row r="113" spans="1:41" x14ac:dyDescent="0.25">
      <c r="A113" s="81">
        <v>68</v>
      </c>
      <c r="B113" s="81">
        <f t="shared" si="89"/>
        <v>66</v>
      </c>
      <c r="C113" s="82">
        <f t="shared" si="90"/>
        <v>36</v>
      </c>
      <c r="D113" s="73">
        <v>42</v>
      </c>
      <c r="E113" s="73">
        <f t="shared" si="91"/>
        <v>123</v>
      </c>
      <c r="F113" s="33">
        <f t="shared" si="92"/>
        <v>3</v>
      </c>
      <c r="G113" s="73">
        <f t="shared" si="93"/>
        <v>24</v>
      </c>
      <c r="H113" s="54">
        <v>96</v>
      </c>
      <c r="I113" s="83">
        <f t="shared" si="94"/>
        <v>2.4390243902439025E-2</v>
      </c>
      <c r="J113" s="30">
        <f t="shared" si="95"/>
        <v>0.97560975609756095</v>
      </c>
      <c r="K113" s="30">
        <f t="shared" si="96"/>
        <v>0.7025979126776537</v>
      </c>
      <c r="L113" s="67"/>
      <c r="M113" s="137">
        <f t="shared" si="84"/>
        <v>4.2682823195167465</v>
      </c>
      <c r="N113" s="51">
        <f t="shared" si="97"/>
        <v>33.741129576255574</v>
      </c>
      <c r="O113" s="138">
        <f t="shared" si="85"/>
        <v>42</v>
      </c>
      <c r="P113" s="136">
        <f>H113/H106</f>
        <v>0.41739130434782606</v>
      </c>
      <c r="Q113" s="32"/>
      <c r="R113" s="140">
        <f t="shared" si="86"/>
        <v>2.8565217391304349</v>
      </c>
      <c r="S113" s="140">
        <f t="shared" si="98"/>
        <v>30.782608695652179</v>
      </c>
      <c r="U113" s="144"/>
      <c r="V113" s="64"/>
      <c r="W113" s="64"/>
      <c r="X113" s="64"/>
      <c r="Y113" s="92">
        <f t="shared" si="81"/>
        <v>42</v>
      </c>
      <c r="Z113" s="29">
        <f t="shared" si="82"/>
        <v>0.41739130434782606</v>
      </c>
      <c r="AA113" s="30">
        <f t="shared" si="83"/>
        <v>0.7025979126776537</v>
      </c>
      <c r="AH113" s="19"/>
      <c r="AI113" s="20"/>
      <c r="AJ113" s="20"/>
      <c r="AK113" s="182">
        <f>AK112*AL113/AL112</f>
        <v>8.0000000000000018</v>
      </c>
      <c r="AL113" s="183">
        <f>AL111</f>
        <v>1.7777777777777781</v>
      </c>
      <c r="AM113" s="165"/>
      <c r="AN113" s="166" t="s">
        <v>13</v>
      </c>
      <c r="AO113" s="167">
        <f>AO112/H106</f>
        <v>0.5</v>
      </c>
    </row>
    <row r="114" spans="1:41" x14ac:dyDescent="0.25">
      <c r="A114" s="72">
        <v>92</v>
      </c>
      <c r="B114" s="81">
        <f t="shared" si="89"/>
        <v>68</v>
      </c>
      <c r="C114" s="82">
        <f t="shared" si="90"/>
        <v>42</v>
      </c>
      <c r="D114" s="73">
        <v>48</v>
      </c>
      <c r="E114" s="73">
        <f t="shared" si="91"/>
        <v>96</v>
      </c>
      <c r="F114" s="33">
        <f t="shared" si="92"/>
        <v>2</v>
      </c>
      <c r="G114" s="73">
        <f t="shared" si="93"/>
        <v>24</v>
      </c>
      <c r="H114" s="54">
        <v>70</v>
      </c>
      <c r="I114" s="83">
        <f t="shared" si="94"/>
        <v>2.0833333333333332E-2</v>
      </c>
      <c r="J114" s="30">
        <f t="shared" si="95"/>
        <v>0.97916666666666663</v>
      </c>
      <c r="K114" s="30">
        <f t="shared" si="96"/>
        <v>0.68796045616353585</v>
      </c>
      <c r="L114" s="67"/>
      <c r="M114" s="137">
        <f t="shared" si="84"/>
        <v>4.1716751065235691</v>
      </c>
      <c r="N114" s="51">
        <f t="shared" si="97"/>
        <v>37.912804682779139</v>
      </c>
      <c r="O114" s="138">
        <f t="shared" si="85"/>
        <v>48</v>
      </c>
      <c r="P114" s="136">
        <f>H114/H106</f>
        <v>0.30434782608695654</v>
      </c>
      <c r="Q114" s="32"/>
      <c r="R114" s="140">
        <f t="shared" si="86"/>
        <v>2.1652173913043482</v>
      </c>
      <c r="S114" s="140">
        <f t="shared" si="98"/>
        <v>32.947826086956525</v>
      </c>
      <c r="U114" s="144"/>
      <c r="V114" s="64"/>
      <c r="W114" s="64"/>
      <c r="X114" s="64"/>
      <c r="Y114" s="92">
        <f t="shared" si="81"/>
        <v>48</v>
      </c>
      <c r="Z114" s="29">
        <f t="shared" si="82"/>
        <v>0.30434782608695654</v>
      </c>
      <c r="AA114" s="30">
        <f t="shared" si="83"/>
        <v>0.68796045616353585</v>
      </c>
    </row>
    <row r="115" spans="1:41" x14ac:dyDescent="0.25">
      <c r="A115" s="81">
        <v>102</v>
      </c>
      <c r="B115" s="81">
        <f t="shared" si="89"/>
        <v>68</v>
      </c>
      <c r="C115" s="82">
        <f t="shared" si="90"/>
        <v>48</v>
      </c>
      <c r="D115" s="73">
        <v>54</v>
      </c>
      <c r="E115" s="73">
        <f t="shared" si="91"/>
        <v>70</v>
      </c>
      <c r="F115" s="33">
        <f t="shared" si="92"/>
        <v>0</v>
      </c>
      <c r="G115" s="73">
        <f t="shared" si="93"/>
        <v>10</v>
      </c>
      <c r="H115" s="54">
        <v>60</v>
      </c>
      <c r="I115" s="83">
        <f t="shared" si="94"/>
        <v>0</v>
      </c>
      <c r="J115" s="30">
        <f t="shared" si="95"/>
        <v>1</v>
      </c>
      <c r="K115" s="30">
        <f t="shared" si="96"/>
        <v>0.68796045616353585</v>
      </c>
      <c r="L115" s="67"/>
      <c r="M115" s="137">
        <f t="shared" si="84"/>
        <v>4.1277627369812153</v>
      </c>
      <c r="N115" s="51">
        <f t="shared" si="97"/>
        <v>42.040567419760357</v>
      </c>
      <c r="O115" s="138">
        <f t="shared" si="85"/>
        <v>54</v>
      </c>
      <c r="P115" s="136">
        <f>H115/H106</f>
        <v>0.2608695652173913</v>
      </c>
      <c r="Q115" s="32"/>
      <c r="R115" s="140">
        <f t="shared" si="86"/>
        <v>1.6956521739130437</v>
      </c>
      <c r="S115" s="140">
        <f t="shared" si="98"/>
        <v>34.643478260869571</v>
      </c>
      <c r="U115" s="144"/>
      <c r="V115" s="64"/>
      <c r="W115" s="64"/>
      <c r="X115" s="64"/>
      <c r="Y115" s="92">
        <f t="shared" si="81"/>
        <v>54</v>
      </c>
      <c r="Z115" s="29">
        <f t="shared" si="82"/>
        <v>0.2608695652173913</v>
      </c>
      <c r="AA115" s="30">
        <f t="shared" si="83"/>
        <v>0.68796045616353585</v>
      </c>
    </row>
    <row r="116" spans="1:41" x14ac:dyDescent="0.25">
      <c r="A116" s="72">
        <v>117</v>
      </c>
      <c r="B116" s="81">
        <f t="shared" si="89"/>
        <v>70</v>
      </c>
      <c r="C116" s="82">
        <f t="shared" si="90"/>
        <v>54</v>
      </c>
      <c r="D116" s="73">
        <v>60</v>
      </c>
      <c r="E116" s="73">
        <f t="shared" si="91"/>
        <v>60</v>
      </c>
      <c r="F116" s="33">
        <f t="shared" si="92"/>
        <v>2</v>
      </c>
      <c r="G116" s="73">
        <f t="shared" si="93"/>
        <v>15</v>
      </c>
      <c r="H116" s="54">
        <v>43</v>
      </c>
      <c r="I116" s="83">
        <f t="shared" si="94"/>
        <v>3.3333333333333333E-2</v>
      </c>
      <c r="J116" s="30">
        <f t="shared" si="95"/>
        <v>0.96666666666666667</v>
      </c>
      <c r="K116" s="30">
        <f t="shared" si="96"/>
        <v>0.66502844095808467</v>
      </c>
      <c r="L116" s="67"/>
      <c r="M116" s="137">
        <f t="shared" si="84"/>
        <v>4.0589666913648612</v>
      </c>
      <c r="N116" s="51">
        <f t="shared" si="97"/>
        <v>46.099534111125216</v>
      </c>
      <c r="O116" s="138">
        <f t="shared" si="85"/>
        <v>60</v>
      </c>
      <c r="P116" s="136">
        <f>H116/H106</f>
        <v>0.18695652173913044</v>
      </c>
      <c r="Q116" s="32"/>
      <c r="R116" s="140">
        <f t="shared" si="86"/>
        <v>1.3434782608695652</v>
      </c>
      <c r="S116" s="140">
        <f t="shared" si="98"/>
        <v>35.986956521739138</v>
      </c>
      <c r="U116" s="144"/>
      <c r="V116" s="64"/>
      <c r="W116" s="64"/>
      <c r="X116" s="64"/>
      <c r="Y116" s="92">
        <f t="shared" si="81"/>
        <v>60</v>
      </c>
      <c r="Z116" s="29">
        <f t="shared" si="82"/>
        <v>0.18695652173913044</v>
      </c>
      <c r="AA116" s="30">
        <f t="shared" si="83"/>
        <v>0.66502844095808467</v>
      </c>
    </row>
    <row r="117" spans="1:41" x14ac:dyDescent="0.25">
      <c r="D117" s="84"/>
      <c r="E117" s="84"/>
      <c r="F117" s="85"/>
      <c r="G117" s="85"/>
      <c r="H117" s="84"/>
      <c r="I117" s="86"/>
      <c r="J117" s="87"/>
      <c r="K117" s="87"/>
      <c r="L117" s="87"/>
      <c r="M117" s="100"/>
      <c r="N117" s="100"/>
      <c r="O117" s="100"/>
      <c r="Q117" s="72"/>
      <c r="R117" s="72"/>
      <c r="S117" s="72"/>
      <c r="T117" s="64"/>
      <c r="AD117" s="26"/>
      <c r="AE117" s="26"/>
    </row>
    <row r="118" spans="1:41" x14ac:dyDescent="0.25">
      <c r="D118" s="93"/>
      <c r="E118" s="60" t="s">
        <v>0</v>
      </c>
      <c r="F118" s="61">
        <f>SUM(F107:F116)</f>
        <v>70</v>
      </c>
      <c r="G118" s="61">
        <f>SUM(G107:G116)</f>
        <v>117</v>
      </c>
      <c r="H118" s="153">
        <f>H106-F118-G118</f>
        <v>43</v>
      </c>
      <c r="I118" s="86"/>
      <c r="J118" s="86"/>
      <c r="K118" s="86"/>
      <c r="L118" s="86"/>
      <c r="M118" s="86"/>
      <c r="N118" s="86"/>
      <c r="O118" s="86"/>
      <c r="P118" s="220" t="s">
        <v>80</v>
      </c>
      <c r="Q118" s="221"/>
      <c r="R118" s="221"/>
      <c r="S118" s="222"/>
      <c r="T118" s="86"/>
      <c r="U118" s="86"/>
      <c r="V118" s="86"/>
      <c r="W118" s="86"/>
      <c r="X118" s="86"/>
      <c r="Y118" s="86"/>
      <c r="Z118" s="86"/>
      <c r="AA118" s="64"/>
      <c r="AD118" s="26"/>
      <c r="AE118" s="26"/>
    </row>
    <row r="119" spans="1:41" ht="13" customHeight="1" x14ac:dyDescent="0.25">
      <c r="D119" s="93"/>
      <c r="E119" s="27"/>
      <c r="F119" s="12">
        <f>F118/E106</f>
        <v>0.30434782608695654</v>
      </c>
      <c r="G119" s="13">
        <f>G118/E106</f>
        <v>0.50869565217391299</v>
      </c>
      <c r="H119" s="14">
        <f>H118/E106</f>
        <v>0.18695652173913044</v>
      </c>
      <c r="I119" s="86"/>
      <c r="J119" s="86"/>
      <c r="K119" s="86"/>
      <c r="L119" s="86"/>
      <c r="M119" s="86"/>
      <c r="N119" s="86"/>
      <c r="O119" s="86"/>
      <c r="P119" s="223"/>
      <c r="Q119" s="224"/>
      <c r="R119" s="224"/>
      <c r="S119" s="225"/>
      <c r="T119" s="208"/>
      <c r="U119" s="86"/>
      <c r="V119" s="86"/>
      <c r="W119" s="86"/>
      <c r="X119" s="86"/>
      <c r="Y119" s="86"/>
      <c r="Z119" s="86"/>
      <c r="AA119" s="64"/>
      <c r="AD119" s="144"/>
      <c r="AE119" s="26"/>
    </row>
    <row r="120" spans="1:41" x14ac:dyDescent="0.25">
      <c r="A120" s="67"/>
      <c r="B120" s="67"/>
      <c r="C120" s="67"/>
      <c r="D120" s="145"/>
      <c r="E120" s="152"/>
      <c r="F120" s="155" t="s">
        <v>81</v>
      </c>
      <c r="G120" s="156" t="s">
        <v>82</v>
      </c>
      <c r="H120" s="154" t="s">
        <v>83</v>
      </c>
      <c r="I120" s="86"/>
      <c r="J120" s="86"/>
      <c r="K120" s="86"/>
      <c r="L120" s="86"/>
      <c r="M120" s="86"/>
      <c r="N120" s="86"/>
      <c r="O120" s="86"/>
      <c r="P120" s="226"/>
      <c r="Q120" s="227"/>
      <c r="R120" s="227"/>
      <c r="S120" s="228"/>
      <c r="T120" s="208"/>
      <c r="U120" s="86"/>
      <c r="V120" s="86"/>
      <c r="W120" s="86"/>
      <c r="X120" s="86"/>
      <c r="Y120" s="86"/>
      <c r="Z120" s="86"/>
      <c r="AA120" s="67"/>
      <c r="AB120" s="144"/>
      <c r="AC120" s="144"/>
      <c r="AE120" s="144"/>
    </row>
    <row r="121" spans="1:41" x14ac:dyDescent="0.25">
      <c r="D121" s="145"/>
      <c r="H121" s="131"/>
      <c r="I121" s="86"/>
      <c r="J121" s="86"/>
      <c r="K121" s="86"/>
      <c r="L121" s="86"/>
      <c r="M121" s="86"/>
      <c r="N121" s="86"/>
      <c r="O121" s="86"/>
      <c r="Q121" s="208"/>
      <c r="R121" s="208"/>
      <c r="S121" s="208"/>
      <c r="T121" s="208"/>
      <c r="U121" s="86"/>
      <c r="V121" s="86"/>
      <c r="W121" s="86"/>
      <c r="X121" s="86"/>
      <c r="Y121" s="86"/>
      <c r="Z121" s="86"/>
      <c r="AA121" s="64"/>
      <c r="AD121" s="26"/>
      <c r="AE121" s="26"/>
    </row>
    <row r="122" spans="1:41" x14ac:dyDescent="0.25">
      <c r="D122" s="145"/>
      <c r="I122" s="86"/>
      <c r="J122" s="86"/>
      <c r="K122" s="86"/>
      <c r="L122" s="86"/>
      <c r="M122" s="86"/>
      <c r="N122" s="86"/>
      <c r="O122" s="86"/>
      <c r="Q122" s="86"/>
      <c r="R122" s="86"/>
      <c r="S122" s="86"/>
      <c r="T122" s="86"/>
      <c r="U122" s="86"/>
      <c r="V122" s="86"/>
      <c r="W122" s="86"/>
      <c r="X122" s="86"/>
      <c r="Y122" s="86"/>
      <c r="Z122" s="86"/>
      <c r="AA122" s="64"/>
      <c r="AD122" s="26"/>
      <c r="AE122" s="26"/>
    </row>
    <row r="123" spans="1:41" ht="25" customHeight="1" x14ac:dyDescent="0.25">
      <c r="A123" s="229" t="s">
        <v>40</v>
      </c>
      <c r="B123" s="229"/>
      <c r="C123" s="229"/>
      <c r="D123" s="229"/>
      <c r="E123" s="229"/>
      <c r="F123" s="229"/>
      <c r="G123" s="229"/>
      <c r="H123" s="229"/>
      <c r="I123" s="229"/>
      <c r="J123" s="229"/>
      <c r="K123" s="229"/>
      <c r="L123" s="229"/>
      <c r="M123" s="229"/>
      <c r="N123" s="229"/>
      <c r="O123" s="229"/>
      <c r="P123" s="229"/>
      <c r="Q123" s="229"/>
      <c r="R123" s="86"/>
      <c r="S123" s="86"/>
      <c r="T123" s="86"/>
      <c r="U123" s="86"/>
      <c r="V123" s="86"/>
      <c r="W123" s="86"/>
      <c r="X123" s="86"/>
      <c r="Y123" s="86"/>
      <c r="Z123" s="86"/>
      <c r="AA123" s="64"/>
      <c r="AD123" s="26"/>
      <c r="AE123" s="26"/>
    </row>
    <row r="124" spans="1:41" ht="7.5" customHeight="1" x14ac:dyDescent="0.25">
      <c r="A124" s="146"/>
      <c r="B124" s="146"/>
      <c r="C124" s="146"/>
      <c r="D124" s="147"/>
      <c r="E124" s="146"/>
      <c r="F124" s="146"/>
      <c r="G124" s="146"/>
      <c r="H124" s="148"/>
      <c r="I124" s="148"/>
      <c r="J124" s="148"/>
      <c r="K124" s="148"/>
      <c r="L124" s="148"/>
      <c r="M124" s="148"/>
      <c r="N124" s="148"/>
      <c r="O124" s="148"/>
      <c r="P124" s="148"/>
      <c r="Q124" s="148"/>
      <c r="R124" s="86"/>
      <c r="S124" s="86"/>
      <c r="T124" s="86"/>
      <c r="U124" s="86"/>
      <c r="V124" s="86"/>
      <c r="W124" s="86"/>
      <c r="X124" s="86"/>
      <c r="Y124" s="86"/>
      <c r="Z124" s="86"/>
      <c r="AA124" s="64"/>
      <c r="AD124" s="26"/>
      <c r="AE124" s="26"/>
    </row>
    <row r="125" spans="1:41" ht="65" customHeight="1" x14ac:dyDescent="0.25">
      <c r="A125" s="230" t="s">
        <v>88</v>
      </c>
      <c r="B125" s="230"/>
      <c r="C125" s="230"/>
      <c r="D125" s="230"/>
      <c r="E125" s="230"/>
      <c r="F125" s="230"/>
      <c r="G125" s="230"/>
      <c r="H125" s="230"/>
      <c r="I125" s="230"/>
      <c r="J125" s="230"/>
      <c r="K125" s="230"/>
      <c r="L125" s="230"/>
      <c r="M125" s="230"/>
      <c r="N125" s="230"/>
      <c r="O125" s="230"/>
      <c r="P125" s="230"/>
      <c r="Q125" s="230"/>
      <c r="R125" s="86"/>
      <c r="S125" s="86"/>
      <c r="T125" s="86"/>
      <c r="U125" s="86"/>
      <c r="V125" s="86"/>
      <c r="W125" s="86"/>
      <c r="X125" s="86"/>
      <c r="Y125" s="86"/>
      <c r="Z125" s="86"/>
      <c r="AA125" s="64"/>
      <c r="AD125" s="26"/>
      <c r="AE125" s="26"/>
    </row>
    <row r="126" spans="1:41" ht="120.5" customHeight="1" x14ac:dyDescent="0.25">
      <c r="A126" s="230" t="s">
        <v>74</v>
      </c>
      <c r="B126" s="230"/>
      <c r="C126" s="230"/>
      <c r="D126" s="230"/>
      <c r="E126" s="230"/>
      <c r="F126" s="230"/>
      <c r="G126" s="230"/>
      <c r="H126" s="230"/>
      <c r="I126" s="230"/>
      <c r="J126" s="230"/>
      <c r="K126" s="230"/>
      <c r="L126" s="230"/>
      <c r="M126" s="230"/>
      <c r="N126" s="230"/>
      <c r="O126" s="230"/>
      <c r="P126" s="230"/>
      <c r="Q126" s="230"/>
      <c r="R126" s="86"/>
      <c r="S126" s="86"/>
      <c r="T126" s="86"/>
      <c r="U126" s="86"/>
      <c r="V126" s="86"/>
      <c r="W126" s="86"/>
      <c r="X126" s="86"/>
      <c r="Y126" s="86"/>
      <c r="Z126" s="86"/>
      <c r="AA126" s="64"/>
      <c r="AD126" s="26"/>
      <c r="AE126" s="26"/>
    </row>
    <row r="127" spans="1:41" ht="13" customHeight="1" x14ac:dyDescent="0.25">
      <c r="D127" s="145"/>
      <c r="H127" s="131"/>
      <c r="R127" s="64"/>
      <c r="S127" s="64"/>
      <c r="T127" s="64"/>
      <c r="U127" s="64"/>
      <c r="V127" s="64"/>
      <c r="W127" s="64"/>
      <c r="X127" s="64"/>
      <c r="AA127" s="64"/>
      <c r="AB127" s="64"/>
    </row>
    <row r="128" spans="1:41" x14ac:dyDescent="0.25">
      <c r="D128" s="145"/>
      <c r="H128" s="131"/>
      <c r="L128" s="131"/>
      <c r="M128" s="131"/>
      <c r="N128" s="131"/>
      <c r="R128" s="64"/>
      <c r="S128" s="64"/>
      <c r="T128" s="64"/>
      <c r="U128" s="64"/>
      <c r="V128" s="64"/>
      <c r="W128" s="64"/>
      <c r="X128" s="64"/>
      <c r="AA128" s="64"/>
      <c r="AB128" s="64"/>
    </row>
    <row r="129" spans="4:31" x14ac:dyDescent="0.25">
      <c r="D129" s="145"/>
      <c r="H129" s="131"/>
      <c r="L129" s="131"/>
      <c r="M129" s="131"/>
      <c r="N129" s="131"/>
      <c r="O129" s="131"/>
      <c r="P129" s="131"/>
      <c r="Q129" s="131"/>
      <c r="R129" s="64"/>
      <c r="S129" s="64"/>
      <c r="T129" s="64"/>
      <c r="U129" s="64"/>
      <c r="V129" s="64"/>
      <c r="W129" s="64"/>
      <c r="X129" s="64"/>
      <c r="AA129" s="64"/>
      <c r="AB129" s="64"/>
    </row>
    <row r="130" spans="4:31" x14ac:dyDescent="0.25">
      <c r="D130" s="145"/>
      <c r="H130" s="131"/>
      <c r="L130" s="131"/>
      <c r="M130" s="131"/>
      <c r="N130" s="131"/>
      <c r="O130" s="131"/>
      <c r="P130" s="131"/>
      <c r="Q130" s="131"/>
      <c r="R130" s="64"/>
      <c r="S130" s="64"/>
      <c r="T130" s="64"/>
      <c r="U130" s="64"/>
      <c r="V130" s="64"/>
      <c r="W130" s="64"/>
      <c r="X130" s="64"/>
      <c r="AA130" s="64"/>
      <c r="AB130" s="64"/>
    </row>
    <row r="131" spans="4:31" x14ac:dyDescent="0.25">
      <c r="D131" s="145"/>
      <c r="H131" s="131"/>
      <c r="L131" s="131"/>
      <c r="M131" s="131"/>
      <c r="N131" s="131"/>
      <c r="O131" s="131"/>
      <c r="P131" s="101"/>
      <c r="Q131" s="87"/>
      <c r="AA131" s="64"/>
      <c r="AB131" s="64"/>
    </row>
    <row r="132" spans="4:31" x14ac:dyDescent="0.25">
      <c r="D132" s="145"/>
      <c r="H132" s="131"/>
      <c r="L132" s="131"/>
      <c r="M132" s="131"/>
      <c r="N132" s="131"/>
      <c r="O132" s="131"/>
      <c r="P132" s="101"/>
      <c r="Q132" s="87"/>
      <c r="AA132" s="64"/>
      <c r="AB132" s="64"/>
    </row>
    <row r="133" spans="4:31" x14ac:dyDescent="0.25">
      <c r="D133" s="145"/>
      <c r="H133" s="131"/>
      <c r="L133" s="131"/>
      <c r="M133" s="131"/>
      <c r="N133" s="131"/>
      <c r="O133" s="131"/>
      <c r="P133" s="101"/>
      <c r="Q133" s="87"/>
      <c r="AA133" s="64"/>
      <c r="AB133" s="64"/>
    </row>
    <row r="134" spans="4:31" x14ac:dyDescent="0.25">
      <c r="D134" s="145"/>
      <c r="H134" s="131"/>
      <c r="L134" s="131"/>
      <c r="M134" s="131"/>
      <c r="N134" s="131"/>
      <c r="O134" s="131"/>
      <c r="P134" s="101"/>
      <c r="Q134" s="87"/>
      <c r="AA134" s="64"/>
      <c r="AB134" s="64"/>
    </row>
    <row r="135" spans="4:31" x14ac:dyDescent="0.25">
      <c r="D135" s="145"/>
      <c r="H135" s="131"/>
      <c r="L135" s="131"/>
      <c r="M135" s="100"/>
      <c r="N135" s="100"/>
      <c r="O135" s="100"/>
      <c r="P135" s="101"/>
      <c r="Q135" s="87"/>
      <c r="AA135" s="64"/>
      <c r="AB135" s="64"/>
    </row>
    <row r="136" spans="4:31" x14ac:dyDescent="0.25">
      <c r="D136" s="145"/>
      <c r="E136" s="67"/>
      <c r="F136" s="8"/>
      <c r="G136" s="8"/>
      <c r="H136" s="67"/>
      <c r="I136" s="131"/>
      <c r="L136" s="131"/>
      <c r="M136" s="100"/>
      <c r="N136" s="100"/>
      <c r="O136" s="100"/>
      <c r="P136" s="101"/>
      <c r="Q136" s="101"/>
      <c r="R136" s="101"/>
      <c r="S136" s="101"/>
      <c r="T136" s="101"/>
      <c r="U136" s="101"/>
      <c r="V136" s="101"/>
      <c r="W136" s="101"/>
      <c r="X136" s="101"/>
      <c r="Y136" s="101"/>
      <c r="Z136" s="101"/>
      <c r="AA136" s="101"/>
      <c r="AB136" s="101"/>
      <c r="AC136" s="101"/>
      <c r="AD136" s="101"/>
      <c r="AE136" s="101"/>
    </row>
    <row r="137" spans="4:31" x14ac:dyDescent="0.25">
      <c r="D137" s="93"/>
      <c r="E137" s="27"/>
      <c r="F137" s="149"/>
      <c r="G137" s="8"/>
      <c r="H137" s="150"/>
      <c r="I137" s="86"/>
      <c r="J137" s="87"/>
      <c r="K137" s="87"/>
      <c r="L137" s="87"/>
      <c r="M137" s="100"/>
      <c r="N137" s="100"/>
      <c r="O137" s="100"/>
      <c r="P137" s="101"/>
      <c r="Q137" s="101"/>
      <c r="R137" s="101"/>
      <c r="S137" s="101"/>
      <c r="T137" s="101"/>
      <c r="U137" s="101"/>
      <c r="V137" s="101"/>
      <c r="W137" s="101"/>
      <c r="X137" s="101"/>
      <c r="Y137" s="101"/>
      <c r="Z137" s="101"/>
      <c r="AA137" s="101"/>
      <c r="AB137" s="101"/>
      <c r="AC137" s="101"/>
      <c r="AD137" s="101"/>
      <c r="AE137" s="101"/>
    </row>
    <row r="138" spans="4:31" x14ac:dyDescent="0.25">
      <c r="D138" s="93"/>
      <c r="E138" s="27"/>
      <c r="F138" s="149"/>
      <c r="G138" s="8"/>
      <c r="H138" s="151"/>
      <c r="I138" s="86"/>
      <c r="J138" s="87"/>
      <c r="K138" s="87"/>
      <c r="L138" s="87"/>
      <c r="M138" s="100"/>
      <c r="N138" s="100"/>
      <c r="O138" s="100"/>
      <c r="P138" s="101"/>
      <c r="Q138" s="101"/>
      <c r="R138" s="101"/>
      <c r="S138" s="101"/>
      <c r="T138" s="101"/>
      <c r="U138" s="101"/>
      <c r="V138" s="101"/>
      <c r="W138" s="101"/>
      <c r="X138" s="101"/>
      <c r="Y138" s="101"/>
      <c r="Z138" s="101"/>
      <c r="AA138" s="101"/>
      <c r="AB138" s="101"/>
      <c r="AC138" s="101"/>
      <c r="AD138" s="101"/>
      <c r="AE138" s="101"/>
    </row>
  </sheetData>
  <mergeCells count="40">
    <mergeCell ref="A8:Q8"/>
    <mergeCell ref="A2:Q2"/>
    <mergeCell ref="A4:Q4"/>
    <mergeCell ref="A5:Q5"/>
    <mergeCell ref="A6:Q6"/>
    <mergeCell ref="A7:Q7"/>
    <mergeCell ref="A12:X12"/>
    <mergeCell ref="J13:K13"/>
    <mergeCell ref="J30:K30"/>
    <mergeCell ref="B48:K48"/>
    <mergeCell ref="Q48:Q49"/>
    <mergeCell ref="C49:E49"/>
    <mergeCell ref="F49:H49"/>
    <mergeCell ref="I49:K49"/>
    <mergeCell ref="N49:O49"/>
    <mergeCell ref="B49:B51"/>
    <mergeCell ref="C50:D50"/>
    <mergeCell ref="F50:G50"/>
    <mergeCell ref="I50:J50"/>
    <mergeCell ref="A83:T83"/>
    <mergeCell ref="V83:W83"/>
    <mergeCell ref="A123:Q123"/>
    <mergeCell ref="AU83:AV83"/>
    <mergeCell ref="J84:K84"/>
    <mergeCell ref="M84:N84"/>
    <mergeCell ref="V84:V85"/>
    <mergeCell ref="W84:W85"/>
    <mergeCell ref="AU84:AU85"/>
    <mergeCell ref="AV84:AV85"/>
    <mergeCell ref="Y83:AS83"/>
    <mergeCell ref="AH85:AO85"/>
    <mergeCell ref="AH105:AO105"/>
    <mergeCell ref="R84:S84"/>
    <mergeCell ref="R104:S104"/>
    <mergeCell ref="A125:Q125"/>
    <mergeCell ref="A126:Q126"/>
    <mergeCell ref="J104:K104"/>
    <mergeCell ref="M104:N104"/>
    <mergeCell ref="P98:S100"/>
    <mergeCell ref="P118:S120"/>
  </mergeCells>
  <pageMargins left="0.7" right="0.7" top="0.75" bottom="0.75" header="0.3" footer="0.3"/>
  <pageSetup paperSize="9" orientation="portrait" r:id="rId1"/>
  <ignoredErrors>
    <ignoredError sqref="AK86:AO88" evalError="1"/>
    <ignoredError sqref="AK89:AO89" evalError="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fs-1, SG Prodige23</vt:lpstr>
      <vt:lpstr>fs-2, SLP Prodige23</vt:lpstr>
      <vt:lpstr>fs-3, SLm Prodige23</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2022-12-07T11:23:41Z</dcterms:modified>
</cp:coreProperties>
</file>