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mc:AlternateContent xmlns:mc="http://schemas.openxmlformats.org/markup-compatibility/2006">
    <mc:Choice Requires="x15">
      <x15ac:absPath xmlns:x15ac="http://schemas.microsoft.com/office/spreadsheetml/2010/11/ac" url="C:\20221202-Galo\0-Datos\10-Temas publc\20220518-VÑ EMpower Lung1, CPNM-av\"/>
    </mc:Choice>
  </mc:AlternateContent>
  <xr:revisionPtr revIDLastSave="0" documentId="13_ncr:1_{46757829-5EBD-4AEC-A0FD-31B8BD848B59}" xr6:coauthVersionLast="36" xr6:coauthVersionMax="36" xr10:uidLastSave="{00000000-0000-0000-0000-000000000000}"/>
  <bookViews>
    <workbookView xWindow="-110" yWindow="-110" windowWidth="19420" windowHeight="10420" tabRatio="670" xr2:uid="{00000000-000D-0000-FFFF-FFFF00000000}"/>
  </bookViews>
  <sheets>
    <sheet name="fs-1 SG, A vs B" sheetId="37" r:id="rId1"/>
    <sheet name="fs-2 SLP, A vs B" sheetId="4" r:id="rId2"/>
  </sheets>
  <calcPr calcId="191029"/>
</workbook>
</file>

<file path=xl/calcChain.xml><?xml version="1.0" encoding="utf-8"?>
<calcChain xmlns="http://schemas.openxmlformats.org/spreadsheetml/2006/main">
  <c r="Y120" i="37" l="1"/>
  <c r="B79" i="4" l="1"/>
  <c r="K79" i="4"/>
  <c r="M79" i="4"/>
  <c r="P79" i="4"/>
  <c r="B78" i="4"/>
  <c r="K78" i="4"/>
  <c r="M78" i="4"/>
  <c r="P78" i="4"/>
  <c r="B77" i="4"/>
  <c r="M77" i="4"/>
  <c r="P77" i="4"/>
  <c r="B76" i="4"/>
  <c r="M76" i="4"/>
  <c r="P76" i="4"/>
  <c r="B75" i="4"/>
  <c r="M75" i="4"/>
  <c r="P75" i="4"/>
  <c r="B74" i="4"/>
  <c r="M74" i="4"/>
  <c r="P74" i="4"/>
  <c r="B73" i="4"/>
  <c r="M73" i="4"/>
  <c r="P73" i="4"/>
  <c r="B72" i="4"/>
  <c r="M72" i="4"/>
  <c r="P72" i="4"/>
  <c r="B71" i="4"/>
  <c r="M71" i="4"/>
  <c r="P71" i="4"/>
  <c r="B70" i="4"/>
  <c r="M70" i="4"/>
  <c r="P70" i="4"/>
  <c r="B69" i="4"/>
  <c r="M69" i="4"/>
  <c r="P69" i="4"/>
  <c r="B68" i="4"/>
  <c r="M68" i="4"/>
  <c r="P68" i="4"/>
  <c r="B67" i="4"/>
  <c r="M67" i="4"/>
  <c r="P67" i="4"/>
  <c r="B66" i="4"/>
  <c r="M66" i="4"/>
  <c r="P66" i="4"/>
  <c r="B65" i="4"/>
  <c r="M65" i="4"/>
  <c r="P65" i="4"/>
  <c r="AI131" i="4"/>
  <c r="AH131" i="4"/>
  <c r="AI135" i="4"/>
  <c r="AH135" i="4"/>
  <c r="AI110" i="4"/>
  <c r="AH110" i="4"/>
  <c r="AI106" i="4"/>
  <c r="AH106" i="4"/>
  <c r="G145" i="4"/>
  <c r="E145" i="4"/>
  <c r="C145" i="4"/>
  <c r="G144" i="4"/>
  <c r="E144" i="4"/>
  <c r="C144" i="4"/>
  <c r="G143" i="4"/>
  <c r="E143" i="4"/>
  <c r="C143" i="4"/>
  <c r="G142" i="4"/>
  <c r="E142" i="4"/>
  <c r="C142" i="4"/>
  <c r="G141" i="4"/>
  <c r="E141" i="4"/>
  <c r="C141" i="4"/>
  <c r="G140" i="4"/>
  <c r="E140" i="4"/>
  <c r="C140" i="4"/>
  <c r="G139" i="4"/>
  <c r="E139" i="4"/>
  <c r="C139" i="4"/>
  <c r="G138" i="4"/>
  <c r="E138" i="4"/>
  <c r="C138" i="4"/>
  <c r="G137" i="4"/>
  <c r="E137" i="4"/>
  <c r="C137" i="4"/>
  <c r="G136" i="4"/>
  <c r="E136" i="4"/>
  <c r="C136" i="4"/>
  <c r="G135" i="4"/>
  <c r="E135" i="4"/>
  <c r="C135" i="4"/>
  <c r="G134" i="4"/>
  <c r="E134" i="4"/>
  <c r="C134" i="4"/>
  <c r="G133" i="4"/>
  <c r="E133" i="4"/>
  <c r="C133" i="4"/>
  <c r="G132" i="4"/>
  <c r="E132" i="4"/>
  <c r="C132" i="4"/>
  <c r="G131" i="4"/>
  <c r="E131" i="4"/>
  <c r="C131" i="4"/>
  <c r="G130" i="4"/>
  <c r="E130" i="4"/>
  <c r="C130" i="4"/>
  <c r="E129" i="4"/>
  <c r="I129" i="4" s="1"/>
  <c r="J129" i="4" s="1"/>
  <c r="K129" i="4" s="1"/>
  <c r="G120" i="4"/>
  <c r="E120" i="4"/>
  <c r="C120" i="4"/>
  <c r="G119" i="4"/>
  <c r="E119" i="4"/>
  <c r="C119" i="4"/>
  <c r="G118" i="4"/>
  <c r="E118" i="4"/>
  <c r="C118" i="4"/>
  <c r="G117" i="4"/>
  <c r="E117" i="4"/>
  <c r="C117" i="4"/>
  <c r="G116" i="4"/>
  <c r="E116" i="4"/>
  <c r="C116" i="4"/>
  <c r="G115" i="4"/>
  <c r="E115" i="4"/>
  <c r="C115" i="4"/>
  <c r="G114" i="4"/>
  <c r="E114" i="4"/>
  <c r="C114" i="4"/>
  <c r="G113" i="4"/>
  <c r="E113" i="4"/>
  <c r="C113" i="4"/>
  <c r="G112" i="4"/>
  <c r="E112" i="4"/>
  <c r="C112" i="4"/>
  <c r="G111" i="4"/>
  <c r="E111" i="4"/>
  <c r="C111" i="4"/>
  <c r="G110" i="4"/>
  <c r="E110" i="4"/>
  <c r="C110" i="4"/>
  <c r="G109" i="4"/>
  <c r="E109" i="4"/>
  <c r="C109" i="4"/>
  <c r="G108" i="4"/>
  <c r="E108" i="4"/>
  <c r="C108" i="4"/>
  <c r="G107" i="4"/>
  <c r="E107" i="4"/>
  <c r="C107" i="4"/>
  <c r="G106" i="4"/>
  <c r="E106" i="4"/>
  <c r="C106" i="4"/>
  <c r="G105" i="4"/>
  <c r="E105" i="4"/>
  <c r="C105" i="4"/>
  <c r="E104" i="4"/>
  <c r="I104" i="4" s="1"/>
  <c r="J104" i="4" s="1"/>
  <c r="K104" i="4" s="1"/>
  <c r="G54" i="4"/>
  <c r="E54" i="4"/>
  <c r="D79" i="4" s="1"/>
  <c r="C54" i="4"/>
  <c r="G53" i="4"/>
  <c r="E53" i="4"/>
  <c r="D78" i="4" s="1"/>
  <c r="C53" i="4"/>
  <c r="G52" i="4"/>
  <c r="E52" i="4"/>
  <c r="D77" i="4" s="1"/>
  <c r="C52" i="4"/>
  <c r="G51" i="4"/>
  <c r="E51" i="4"/>
  <c r="D76" i="4" s="1"/>
  <c r="C51" i="4"/>
  <c r="G50" i="4"/>
  <c r="E50" i="4"/>
  <c r="C50" i="4"/>
  <c r="G49" i="4"/>
  <c r="E49" i="4"/>
  <c r="D74" i="4" s="1"/>
  <c r="C49" i="4"/>
  <c r="G48" i="4"/>
  <c r="E48" i="4"/>
  <c r="C48" i="4"/>
  <c r="G47" i="4"/>
  <c r="E47" i="4"/>
  <c r="D72" i="4" s="1"/>
  <c r="C47" i="4"/>
  <c r="G46" i="4"/>
  <c r="E46" i="4"/>
  <c r="D71" i="4" s="1"/>
  <c r="C46" i="4"/>
  <c r="G45" i="4"/>
  <c r="E45" i="4"/>
  <c r="D70" i="4" s="1"/>
  <c r="C45" i="4"/>
  <c r="G44" i="4"/>
  <c r="E44" i="4"/>
  <c r="D69" i="4" s="1"/>
  <c r="C44" i="4"/>
  <c r="G43" i="4"/>
  <c r="E43" i="4"/>
  <c r="D68" i="4" s="1"/>
  <c r="C43" i="4"/>
  <c r="G42" i="4"/>
  <c r="E42" i="4"/>
  <c r="D67" i="4" s="1"/>
  <c r="C42" i="4"/>
  <c r="G41" i="4"/>
  <c r="E41" i="4"/>
  <c r="D66" i="4" s="1"/>
  <c r="C41" i="4"/>
  <c r="G40" i="4"/>
  <c r="E40" i="4"/>
  <c r="D65" i="4" s="1"/>
  <c r="C40" i="4"/>
  <c r="G39" i="4"/>
  <c r="E39" i="4"/>
  <c r="C39" i="4"/>
  <c r="E38" i="4"/>
  <c r="I38" i="4" s="1"/>
  <c r="J38" i="4" s="1"/>
  <c r="K38" i="4" s="1"/>
  <c r="G31" i="4"/>
  <c r="E31" i="4"/>
  <c r="C79" i="4" s="1"/>
  <c r="E79" i="4" s="1"/>
  <c r="C31" i="4"/>
  <c r="G30" i="4"/>
  <c r="E30" i="4"/>
  <c r="C78" i="4" s="1"/>
  <c r="C30" i="4"/>
  <c r="G29" i="4"/>
  <c r="E29" i="4"/>
  <c r="C77" i="4" s="1"/>
  <c r="E77" i="4" s="1"/>
  <c r="C29" i="4"/>
  <c r="G28" i="4"/>
  <c r="E28" i="4"/>
  <c r="C76" i="4" s="1"/>
  <c r="E76" i="4" s="1"/>
  <c r="C28" i="4"/>
  <c r="G27" i="4"/>
  <c r="E27" i="4"/>
  <c r="C75" i="4" s="1"/>
  <c r="C27" i="4"/>
  <c r="G26" i="4"/>
  <c r="E26" i="4"/>
  <c r="C74" i="4" s="1"/>
  <c r="E74" i="4" s="1"/>
  <c r="C26" i="4"/>
  <c r="G25" i="4"/>
  <c r="E25" i="4"/>
  <c r="C73" i="4" s="1"/>
  <c r="C25" i="4"/>
  <c r="G24" i="4"/>
  <c r="E24" i="4"/>
  <c r="C72" i="4" s="1"/>
  <c r="C24" i="4"/>
  <c r="G23" i="4"/>
  <c r="E23" i="4"/>
  <c r="C71" i="4" s="1"/>
  <c r="E71" i="4" s="1"/>
  <c r="C23" i="4"/>
  <c r="G22" i="4"/>
  <c r="E22" i="4"/>
  <c r="C22" i="4"/>
  <c r="G21" i="4"/>
  <c r="E21" i="4"/>
  <c r="C69" i="4" s="1"/>
  <c r="C21" i="4"/>
  <c r="G20" i="4"/>
  <c r="E20" i="4"/>
  <c r="C20" i="4"/>
  <c r="G19" i="4"/>
  <c r="E19" i="4"/>
  <c r="C67" i="4" s="1"/>
  <c r="C19" i="4"/>
  <c r="G18" i="4"/>
  <c r="E18" i="4"/>
  <c r="C66" i="4" s="1"/>
  <c r="C18" i="4"/>
  <c r="G17" i="4"/>
  <c r="E17" i="4"/>
  <c r="C65" i="4" s="1"/>
  <c r="C17" i="4"/>
  <c r="G16" i="4"/>
  <c r="E16" i="4"/>
  <c r="C16" i="4"/>
  <c r="E15" i="4"/>
  <c r="I15" i="4" s="1"/>
  <c r="J15" i="4" s="1"/>
  <c r="K15" i="4" s="1"/>
  <c r="E78" i="4" l="1"/>
  <c r="E72" i="4"/>
  <c r="F22" i="4"/>
  <c r="I22" i="4" s="1"/>
  <c r="J22" i="4" s="1"/>
  <c r="F50" i="4"/>
  <c r="I50" i="4" s="1"/>
  <c r="J50" i="4" s="1"/>
  <c r="F105" i="4"/>
  <c r="I105" i="4" s="1"/>
  <c r="J105" i="4" s="1"/>
  <c r="K105" i="4" s="1"/>
  <c r="F135" i="4"/>
  <c r="I135" i="4" s="1"/>
  <c r="J135" i="4" s="1"/>
  <c r="E69" i="4"/>
  <c r="F30" i="4"/>
  <c r="F113" i="4"/>
  <c r="I113" i="4" s="1"/>
  <c r="J113" i="4" s="1"/>
  <c r="D75" i="4"/>
  <c r="E75" i="4" s="1"/>
  <c r="F20" i="4"/>
  <c r="I20" i="4" s="1"/>
  <c r="J20" i="4" s="1"/>
  <c r="F48" i="4"/>
  <c r="I48" i="4" s="1"/>
  <c r="J48" i="4" s="1"/>
  <c r="F119" i="4"/>
  <c r="I119" i="4" s="1"/>
  <c r="J119" i="4" s="1"/>
  <c r="F133" i="4"/>
  <c r="I133" i="4" s="1"/>
  <c r="J133" i="4" s="1"/>
  <c r="G73" i="4"/>
  <c r="D73" i="4"/>
  <c r="E73" i="4" s="1"/>
  <c r="E66" i="4"/>
  <c r="E65" i="4"/>
  <c r="F115" i="4"/>
  <c r="I115" i="4" s="1"/>
  <c r="J115" i="4" s="1"/>
  <c r="F145" i="4"/>
  <c r="I145" i="4" s="1"/>
  <c r="J145" i="4" s="1"/>
  <c r="C70" i="4"/>
  <c r="E70" i="4" s="1"/>
  <c r="C68" i="4"/>
  <c r="E68" i="4" s="1"/>
  <c r="E67" i="4"/>
  <c r="F111" i="4"/>
  <c r="I111" i="4" s="1"/>
  <c r="J111" i="4" s="1"/>
  <c r="F120" i="4"/>
  <c r="I120" i="4" s="1"/>
  <c r="J120" i="4" s="1"/>
  <c r="F134" i="4"/>
  <c r="I134" i="4" s="1"/>
  <c r="J134" i="4" s="1"/>
  <c r="F141" i="4"/>
  <c r="I141" i="4" s="1"/>
  <c r="J141" i="4" s="1"/>
  <c r="F114" i="4"/>
  <c r="I114" i="4" s="1"/>
  <c r="J114" i="4" s="1"/>
  <c r="F144" i="4"/>
  <c r="I144" i="4" s="1"/>
  <c r="J144" i="4" s="1"/>
  <c r="F109" i="4"/>
  <c r="I109" i="4" s="1"/>
  <c r="J109" i="4" s="1"/>
  <c r="F139" i="4"/>
  <c r="I139" i="4" s="1"/>
  <c r="J139" i="4" s="1"/>
  <c r="F23" i="4"/>
  <c r="F51" i="4"/>
  <c r="F29" i="4"/>
  <c r="F41" i="4"/>
  <c r="F28" i="4"/>
  <c r="F17" i="4"/>
  <c r="F45" i="4"/>
  <c r="F116" i="4"/>
  <c r="I116" i="4" s="1"/>
  <c r="J116" i="4" s="1"/>
  <c r="F130" i="4"/>
  <c r="B130" i="4" s="1"/>
  <c r="F117" i="4"/>
  <c r="I117" i="4" s="1"/>
  <c r="J117" i="4" s="1"/>
  <c r="F40" i="4"/>
  <c r="F110" i="4"/>
  <c r="I110" i="4" s="1"/>
  <c r="J110" i="4" s="1"/>
  <c r="F140" i="4"/>
  <c r="I140" i="4" s="1"/>
  <c r="J140" i="4" s="1"/>
  <c r="F18" i="4"/>
  <c r="F46" i="4"/>
  <c r="F131" i="4"/>
  <c r="I131" i="4" s="1"/>
  <c r="J131" i="4" s="1"/>
  <c r="F24" i="4"/>
  <c r="F52" i="4"/>
  <c r="F137" i="4"/>
  <c r="I137" i="4" s="1"/>
  <c r="J137" i="4" s="1"/>
  <c r="F19" i="4"/>
  <c r="F47" i="4"/>
  <c r="F118" i="4"/>
  <c r="I118" i="4" s="1"/>
  <c r="J118" i="4" s="1"/>
  <c r="F132" i="4"/>
  <c r="I132" i="4" s="1"/>
  <c r="J132" i="4" s="1"/>
  <c r="F106" i="4"/>
  <c r="I106" i="4" s="1"/>
  <c r="J106" i="4" s="1"/>
  <c r="F136" i="4"/>
  <c r="I136" i="4" s="1"/>
  <c r="J136" i="4" s="1"/>
  <c r="F112" i="4"/>
  <c r="I112" i="4" s="1"/>
  <c r="J112" i="4" s="1"/>
  <c r="F142" i="4"/>
  <c r="I142" i="4" s="1"/>
  <c r="J142" i="4" s="1"/>
  <c r="F107" i="4"/>
  <c r="I107" i="4" s="1"/>
  <c r="J107" i="4" s="1"/>
  <c r="F143" i="4"/>
  <c r="I143" i="4" s="1"/>
  <c r="J143" i="4" s="1"/>
  <c r="F108" i="4"/>
  <c r="I108" i="4" s="1"/>
  <c r="J108" i="4" s="1"/>
  <c r="F138" i="4"/>
  <c r="I138" i="4" s="1"/>
  <c r="J138" i="4" s="1"/>
  <c r="AJ131" i="4"/>
  <c r="AJ135" i="4"/>
  <c r="F42" i="4"/>
  <c r="F25" i="4"/>
  <c r="F53" i="4"/>
  <c r="F27" i="4"/>
  <c r="F39" i="4"/>
  <c r="B39" i="4" s="1"/>
  <c r="F26" i="4"/>
  <c r="F54" i="4"/>
  <c r="F31" i="4"/>
  <c r="F44" i="4"/>
  <c r="F43" i="4"/>
  <c r="F49" i="4"/>
  <c r="F21" i="4"/>
  <c r="F16" i="4"/>
  <c r="B16" i="4" s="1"/>
  <c r="B105" i="4" l="1"/>
  <c r="I31" i="4"/>
  <c r="J31" i="4" s="1"/>
  <c r="F79" i="4"/>
  <c r="I54" i="4"/>
  <c r="J54" i="4" s="1"/>
  <c r="G79" i="4"/>
  <c r="I30" i="4"/>
  <c r="J30" i="4" s="1"/>
  <c r="F78" i="4"/>
  <c r="G75" i="4"/>
  <c r="I53" i="4"/>
  <c r="J53" i="4" s="1"/>
  <c r="G78" i="4"/>
  <c r="F70" i="4"/>
  <c r="I29" i="4"/>
  <c r="J29" i="4" s="1"/>
  <c r="F77" i="4"/>
  <c r="I52" i="4"/>
  <c r="J52" i="4" s="1"/>
  <c r="G77" i="4"/>
  <c r="I51" i="4"/>
  <c r="J51" i="4" s="1"/>
  <c r="G76" i="4"/>
  <c r="F68" i="4"/>
  <c r="I28" i="4"/>
  <c r="J28" i="4" s="1"/>
  <c r="F76" i="4"/>
  <c r="I27" i="4"/>
  <c r="J27" i="4" s="1"/>
  <c r="F75" i="4"/>
  <c r="I26" i="4"/>
  <c r="J26" i="4" s="1"/>
  <c r="F74" i="4"/>
  <c r="I49" i="4"/>
  <c r="J49" i="4" s="1"/>
  <c r="G74" i="4"/>
  <c r="I25" i="4"/>
  <c r="J25" i="4" s="1"/>
  <c r="F73" i="4"/>
  <c r="H73" i="4" s="1"/>
  <c r="I47" i="4"/>
  <c r="J47" i="4" s="1"/>
  <c r="G72" i="4"/>
  <c r="I24" i="4"/>
  <c r="J24" i="4" s="1"/>
  <c r="F72" i="4"/>
  <c r="I23" i="4"/>
  <c r="J23" i="4" s="1"/>
  <c r="F71" i="4"/>
  <c r="I46" i="4"/>
  <c r="J46" i="4" s="1"/>
  <c r="G71" i="4"/>
  <c r="I45" i="4"/>
  <c r="J45" i="4" s="1"/>
  <c r="G70" i="4"/>
  <c r="I21" i="4"/>
  <c r="J21" i="4" s="1"/>
  <c r="F69" i="4"/>
  <c r="I44" i="4"/>
  <c r="J44" i="4" s="1"/>
  <c r="G69" i="4"/>
  <c r="I43" i="4"/>
  <c r="J43" i="4" s="1"/>
  <c r="G68" i="4"/>
  <c r="I42" i="4"/>
  <c r="J42" i="4" s="1"/>
  <c r="G67" i="4"/>
  <c r="I19" i="4"/>
  <c r="J19" i="4" s="1"/>
  <c r="F67" i="4"/>
  <c r="I41" i="4"/>
  <c r="J41" i="4" s="1"/>
  <c r="G66" i="4"/>
  <c r="I18" i="4"/>
  <c r="J18" i="4" s="1"/>
  <c r="F66" i="4"/>
  <c r="I40" i="4"/>
  <c r="J40" i="4" s="1"/>
  <c r="G65" i="4"/>
  <c r="I17" i="4"/>
  <c r="J17" i="4" s="1"/>
  <c r="F65" i="4"/>
  <c r="B131" i="4"/>
  <c r="B132" i="4" s="1"/>
  <c r="B133" i="4" s="1"/>
  <c r="B134" i="4" s="1"/>
  <c r="B135" i="4" s="1"/>
  <c r="B136" i="4" s="1"/>
  <c r="B137" i="4" s="1"/>
  <c r="B138" i="4" s="1"/>
  <c r="B139" i="4" s="1"/>
  <c r="B140" i="4" s="1"/>
  <c r="B141" i="4" s="1"/>
  <c r="B142" i="4" s="1"/>
  <c r="B143" i="4" s="1"/>
  <c r="B144" i="4" s="1"/>
  <c r="B145" i="4" s="1"/>
  <c r="I130" i="4"/>
  <c r="J130" i="4" s="1"/>
  <c r="K130" i="4" s="1"/>
  <c r="K131" i="4" s="1"/>
  <c r="K132" i="4" s="1"/>
  <c r="K133" i="4" s="1"/>
  <c r="K134" i="4" s="1"/>
  <c r="K135" i="4" s="1"/>
  <c r="K136" i="4" s="1"/>
  <c r="K137" i="4" s="1"/>
  <c r="K138" i="4" s="1"/>
  <c r="K139" i="4" s="1"/>
  <c r="K140" i="4" s="1"/>
  <c r="K141" i="4" s="1"/>
  <c r="K142" i="4" s="1"/>
  <c r="K143" i="4" s="1"/>
  <c r="B40" i="4"/>
  <c r="B41" i="4" s="1"/>
  <c r="B42" i="4" s="1"/>
  <c r="B43" i="4" s="1"/>
  <c r="B44" i="4" s="1"/>
  <c r="B45" i="4" s="1"/>
  <c r="B46" i="4" s="1"/>
  <c r="B47" i="4" s="1"/>
  <c r="B48" i="4" s="1"/>
  <c r="B49" i="4" s="1"/>
  <c r="B50" i="4" s="1"/>
  <c r="B51" i="4" s="1"/>
  <c r="B52" i="4" s="1"/>
  <c r="B53" i="4" s="1"/>
  <c r="B54" i="4" s="1"/>
  <c r="B17" i="4"/>
  <c r="B18" i="4" s="1"/>
  <c r="B19" i="4" s="1"/>
  <c r="B20" i="4" s="1"/>
  <c r="B21" i="4" s="1"/>
  <c r="B22" i="4" s="1"/>
  <c r="B23" i="4" s="1"/>
  <c r="B24" i="4" s="1"/>
  <c r="B25" i="4" s="1"/>
  <c r="B26" i="4" s="1"/>
  <c r="B27" i="4" s="1"/>
  <c r="B28" i="4" s="1"/>
  <c r="B29" i="4" s="1"/>
  <c r="B30" i="4" s="1"/>
  <c r="B31" i="4" s="1"/>
  <c r="B106" i="4"/>
  <c r="B107" i="4" s="1"/>
  <c r="B108" i="4" s="1"/>
  <c r="B109" i="4" s="1"/>
  <c r="B110" i="4" s="1"/>
  <c r="B111" i="4" s="1"/>
  <c r="B112" i="4" s="1"/>
  <c r="B113" i="4" s="1"/>
  <c r="B114" i="4" s="1"/>
  <c r="B115" i="4" s="1"/>
  <c r="B116" i="4" s="1"/>
  <c r="B117" i="4" s="1"/>
  <c r="B118" i="4" s="1"/>
  <c r="B119" i="4" s="1"/>
  <c r="B120" i="4" s="1"/>
  <c r="I39" i="4"/>
  <c r="J39" i="4" s="1"/>
  <c r="K39" i="4" s="1"/>
  <c r="K106" i="4"/>
  <c r="K107" i="4" s="1"/>
  <c r="K108" i="4" s="1"/>
  <c r="K109" i="4" s="1"/>
  <c r="K110" i="4" s="1"/>
  <c r="K111" i="4" s="1"/>
  <c r="K112" i="4" s="1"/>
  <c r="K113" i="4" s="1"/>
  <c r="K114" i="4" s="1"/>
  <c r="K115" i="4" s="1"/>
  <c r="K116" i="4" s="1"/>
  <c r="K117" i="4" s="1"/>
  <c r="K118" i="4" s="1"/>
  <c r="K119" i="4" s="1"/>
  <c r="K120" i="4" s="1"/>
  <c r="I16" i="4"/>
  <c r="J16" i="4" s="1"/>
  <c r="K16" i="4" s="1"/>
  <c r="H70" i="4" l="1"/>
  <c r="J70" i="4" s="1"/>
  <c r="H75" i="4"/>
  <c r="I75" i="4" s="1"/>
  <c r="H76" i="4"/>
  <c r="H79" i="4"/>
  <c r="H77" i="4"/>
  <c r="I77" i="4" s="1"/>
  <c r="H78" i="4"/>
  <c r="H68" i="4"/>
  <c r="I68" i="4" s="1"/>
  <c r="I76" i="4"/>
  <c r="J76" i="4"/>
  <c r="H72" i="4"/>
  <c r="J72" i="4" s="1"/>
  <c r="H74" i="4"/>
  <c r="I73" i="4"/>
  <c r="J73" i="4"/>
  <c r="I72" i="4"/>
  <c r="H71" i="4"/>
  <c r="I70" i="4"/>
  <c r="H69" i="4"/>
  <c r="I69" i="4" s="1"/>
  <c r="H66" i="4"/>
  <c r="J66" i="4" s="1"/>
  <c r="H65" i="4"/>
  <c r="I65" i="4" s="1"/>
  <c r="K17" i="4"/>
  <c r="K18" i="4" s="1"/>
  <c r="H67" i="4"/>
  <c r="K40" i="4"/>
  <c r="K41" i="4" s="1"/>
  <c r="Z142" i="4"/>
  <c r="K144" i="4"/>
  <c r="Z143" i="4"/>
  <c r="J68" i="4" l="1"/>
  <c r="K68" i="4" s="1"/>
  <c r="J75" i="4"/>
  <c r="J77" i="4"/>
  <c r="K77" i="4" s="1"/>
  <c r="J69" i="4"/>
  <c r="K69" i="4" s="1"/>
  <c r="K76" i="4"/>
  <c r="K75" i="4"/>
  <c r="K73" i="4"/>
  <c r="J74" i="4"/>
  <c r="I74" i="4"/>
  <c r="K74" i="4" s="1"/>
  <c r="I66" i="4"/>
  <c r="K72" i="4"/>
  <c r="J65" i="4"/>
  <c r="K65" i="4" s="1"/>
  <c r="K66" i="4"/>
  <c r="N65" i="4"/>
  <c r="J71" i="4"/>
  <c r="I71" i="4"/>
  <c r="K70" i="4"/>
  <c r="O65" i="4"/>
  <c r="I67" i="4"/>
  <c r="J67" i="4"/>
  <c r="K42" i="4"/>
  <c r="N66" i="4"/>
  <c r="K19" i="4"/>
  <c r="O66" i="4"/>
  <c r="K145" i="4"/>
  <c r="Z145" i="4" s="1"/>
  <c r="Z144" i="4"/>
  <c r="B64" i="4"/>
  <c r="B65" i="37"/>
  <c r="B66" i="37"/>
  <c r="B67" i="37"/>
  <c r="B68" i="37"/>
  <c r="B69" i="37"/>
  <c r="B70" i="37"/>
  <c r="B71" i="37"/>
  <c r="B72" i="37"/>
  <c r="B73" i="37"/>
  <c r="B74" i="37"/>
  <c r="B75" i="37"/>
  <c r="B76" i="37"/>
  <c r="B77" i="37"/>
  <c r="B78" i="37"/>
  <c r="B79" i="37"/>
  <c r="B64" i="37"/>
  <c r="K71" i="4" l="1"/>
  <c r="Q65" i="4"/>
  <c r="V65" i="4" s="1"/>
  <c r="S65" i="4"/>
  <c r="R65" i="4"/>
  <c r="K67" i="4"/>
  <c r="K20" i="4"/>
  <c r="O67" i="4"/>
  <c r="Q66" i="4"/>
  <c r="V66" i="4" s="1"/>
  <c r="K43" i="4"/>
  <c r="N67" i="4"/>
  <c r="S66" i="4"/>
  <c r="R66" i="4"/>
  <c r="AI135" i="37"/>
  <c r="AH135" i="37"/>
  <c r="AI131" i="37"/>
  <c r="AH131" i="37"/>
  <c r="AI110" i="37"/>
  <c r="AH110" i="37"/>
  <c r="AH105" i="37"/>
  <c r="G145" i="37"/>
  <c r="E145" i="37"/>
  <c r="F145" i="37" s="1"/>
  <c r="I145" i="37" s="1"/>
  <c r="J145" i="37" s="1"/>
  <c r="C145" i="37"/>
  <c r="G144" i="37"/>
  <c r="E144" i="37"/>
  <c r="C144" i="37"/>
  <c r="G143" i="37"/>
  <c r="E143" i="37"/>
  <c r="C143" i="37"/>
  <c r="G142" i="37"/>
  <c r="E142" i="37"/>
  <c r="C142" i="37"/>
  <c r="G141" i="37"/>
  <c r="E141" i="37"/>
  <c r="C141" i="37"/>
  <c r="G140" i="37"/>
  <c r="E140" i="37"/>
  <c r="C140" i="37"/>
  <c r="G139" i="37"/>
  <c r="E139" i="37"/>
  <c r="C139" i="37"/>
  <c r="G138" i="37"/>
  <c r="E138" i="37"/>
  <c r="C138" i="37"/>
  <c r="G137" i="37"/>
  <c r="E137" i="37"/>
  <c r="F137" i="37" s="1"/>
  <c r="I137" i="37" s="1"/>
  <c r="J137" i="37" s="1"/>
  <c r="C137" i="37"/>
  <c r="G136" i="37"/>
  <c r="E136" i="37"/>
  <c r="C136" i="37"/>
  <c r="G135" i="37"/>
  <c r="E135" i="37"/>
  <c r="F135" i="37" s="1"/>
  <c r="I135" i="37" s="1"/>
  <c r="J135" i="37" s="1"/>
  <c r="C135" i="37"/>
  <c r="G134" i="37"/>
  <c r="E134" i="37"/>
  <c r="C134" i="37"/>
  <c r="G133" i="37"/>
  <c r="E133" i="37"/>
  <c r="C133" i="37"/>
  <c r="G132" i="37"/>
  <c r="E132" i="37"/>
  <c r="C132" i="37"/>
  <c r="G131" i="37"/>
  <c r="E131" i="37"/>
  <c r="F131" i="37" s="1"/>
  <c r="I131" i="37" s="1"/>
  <c r="J131" i="37" s="1"/>
  <c r="C131" i="37"/>
  <c r="G130" i="37"/>
  <c r="E130" i="37"/>
  <c r="C130" i="37"/>
  <c r="E129" i="37"/>
  <c r="I129" i="37" s="1"/>
  <c r="J129" i="37" s="1"/>
  <c r="K129" i="37" s="1"/>
  <c r="G120" i="37"/>
  <c r="E120" i="37"/>
  <c r="C120" i="37"/>
  <c r="G119" i="37"/>
  <c r="E119" i="37"/>
  <c r="F119" i="37" s="1"/>
  <c r="I119" i="37" s="1"/>
  <c r="J119" i="37" s="1"/>
  <c r="C119" i="37"/>
  <c r="G118" i="37"/>
  <c r="E118" i="37"/>
  <c r="F118" i="37" s="1"/>
  <c r="I118" i="37" s="1"/>
  <c r="J118" i="37" s="1"/>
  <c r="C118" i="37"/>
  <c r="G117" i="37"/>
  <c r="E117" i="37"/>
  <c r="F117" i="37" s="1"/>
  <c r="I117" i="37" s="1"/>
  <c r="J117" i="37" s="1"/>
  <c r="C117" i="37"/>
  <c r="G116" i="37"/>
  <c r="E116" i="37"/>
  <c r="F116" i="37" s="1"/>
  <c r="I116" i="37" s="1"/>
  <c r="J116" i="37" s="1"/>
  <c r="C116" i="37"/>
  <c r="G115" i="37"/>
  <c r="E115" i="37"/>
  <c r="C115" i="37"/>
  <c r="G114" i="37"/>
  <c r="E114" i="37"/>
  <c r="C114" i="37"/>
  <c r="G113" i="37"/>
  <c r="E113" i="37"/>
  <c r="F113" i="37" s="1"/>
  <c r="I113" i="37" s="1"/>
  <c r="J113" i="37" s="1"/>
  <c r="C113" i="37"/>
  <c r="G112" i="37"/>
  <c r="E112" i="37"/>
  <c r="F112" i="37" s="1"/>
  <c r="I112" i="37" s="1"/>
  <c r="J112" i="37" s="1"/>
  <c r="C112" i="37"/>
  <c r="G111" i="37"/>
  <c r="E111" i="37"/>
  <c r="C111" i="37"/>
  <c r="G110" i="37"/>
  <c r="E110" i="37"/>
  <c r="C110" i="37"/>
  <c r="G109" i="37"/>
  <c r="E109" i="37"/>
  <c r="C109" i="37"/>
  <c r="G108" i="37"/>
  <c r="E108" i="37"/>
  <c r="F108" i="37" s="1"/>
  <c r="I108" i="37" s="1"/>
  <c r="J108" i="37" s="1"/>
  <c r="C108" i="37"/>
  <c r="G107" i="37"/>
  <c r="E107" i="37"/>
  <c r="F107" i="37" s="1"/>
  <c r="I107" i="37" s="1"/>
  <c r="J107" i="37" s="1"/>
  <c r="C107" i="37"/>
  <c r="G106" i="37"/>
  <c r="E106" i="37"/>
  <c r="C106" i="37"/>
  <c r="G105" i="37"/>
  <c r="E105" i="37"/>
  <c r="C105" i="37"/>
  <c r="E104" i="37"/>
  <c r="I104" i="37" s="1"/>
  <c r="J104" i="37" s="1"/>
  <c r="K104" i="37" s="1"/>
  <c r="Q67" i="4" l="1"/>
  <c r="V67" i="4" s="1"/>
  <c r="F106" i="37"/>
  <c r="I106" i="37" s="1"/>
  <c r="J106" i="37" s="1"/>
  <c r="F120" i="37"/>
  <c r="I120" i="37" s="1"/>
  <c r="J120" i="37" s="1"/>
  <c r="F134" i="37"/>
  <c r="I134" i="37" s="1"/>
  <c r="J134" i="37" s="1"/>
  <c r="F110" i="37"/>
  <c r="I110" i="37" s="1"/>
  <c r="J110" i="37" s="1"/>
  <c r="F136" i="37"/>
  <c r="I136" i="37" s="1"/>
  <c r="J136" i="37" s="1"/>
  <c r="F143" i="37"/>
  <c r="I143" i="37" s="1"/>
  <c r="J143" i="37" s="1"/>
  <c r="F114" i="37"/>
  <c r="I114" i="37" s="1"/>
  <c r="J114" i="37" s="1"/>
  <c r="F144" i="37"/>
  <c r="I144" i="37" s="1"/>
  <c r="J144" i="37" s="1"/>
  <c r="F140" i="37"/>
  <c r="I140" i="37" s="1"/>
  <c r="J140" i="37" s="1"/>
  <c r="F130" i="37"/>
  <c r="I130" i="37" s="1"/>
  <c r="J130" i="37" s="1"/>
  <c r="K130" i="37" s="1"/>
  <c r="K131" i="37" s="1"/>
  <c r="F141" i="37"/>
  <c r="I141" i="37" s="1"/>
  <c r="J141" i="37" s="1"/>
  <c r="F109" i="37"/>
  <c r="I109" i="37" s="1"/>
  <c r="J109" i="37" s="1"/>
  <c r="F142" i="37"/>
  <c r="I142" i="37" s="1"/>
  <c r="J142" i="37" s="1"/>
  <c r="F105" i="37"/>
  <c r="B105" i="37" s="1"/>
  <c r="B106" i="37" s="1"/>
  <c r="B107" i="37" s="1"/>
  <c r="B108" i="37" s="1"/>
  <c r="B109" i="37" s="1"/>
  <c r="B110" i="37" s="1"/>
  <c r="F132" i="37"/>
  <c r="I132" i="37" s="1"/>
  <c r="J132" i="37" s="1"/>
  <c r="F138" i="37"/>
  <c r="I138" i="37" s="1"/>
  <c r="J138" i="37" s="1"/>
  <c r="F115" i="37"/>
  <c r="I115" i="37" s="1"/>
  <c r="J115" i="37" s="1"/>
  <c r="F133" i="37"/>
  <c r="I133" i="37" s="1"/>
  <c r="J133" i="37" s="1"/>
  <c r="F111" i="37"/>
  <c r="I111" i="37" s="1"/>
  <c r="J111" i="37" s="1"/>
  <c r="F139" i="37"/>
  <c r="I139" i="37" s="1"/>
  <c r="J139" i="37" s="1"/>
  <c r="K44" i="4"/>
  <c r="N68" i="4"/>
  <c r="K21" i="4"/>
  <c r="O68" i="4"/>
  <c r="S67" i="4"/>
  <c r="R67" i="4"/>
  <c r="B130" i="37" l="1"/>
  <c r="B131" i="37" s="1"/>
  <c r="I105" i="37"/>
  <c r="J105" i="37" s="1"/>
  <c r="K105" i="37" s="1"/>
  <c r="K106" i="37" s="1"/>
  <c r="K107" i="37" s="1"/>
  <c r="K108" i="37" s="1"/>
  <c r="K109" i="37" s="1"/>
  <c r="K110" i="37" s="1"/>
  <c r="K111" i="37" s="1"/>
  <c r="K112" i="37" s="1"/>
  <c r="K113" i="37" s="1"/>
  <c r="K114" i="37" s="1"/>
  <c r="K115" i="37" s="1"/>
  <c r="K116" i="37" s="1"/>
  <c r="K117" i="37" s="1"/>
  <c r="K118" i="37" s="1"/>
  <c r="K119" i="37" s="1"/>
  <c r="K120" i="37" s="1"/>
  <c r="K132" i="37"/>
  <c r="K133" i="37" s="1"/>
  <c r="K134" i="37" s="1"/>
  <c r="K135" i="37" s="1"/>
  <c r="K136" i="37" s="1"/>
  <c r="K137" i="37" s="1"/>
  <c r="K138" i="37" s="1"/>
  <c r="K139" i="37" s="1"/>
  <c r="K140" i="37" s="1"/>
  <c r="K141" i="37" s="1"/>
  <c r="K142" i="37" s="1"/>
  <c r="K143" i="37" s="1"/>
  <c r="K144" i="37" s="1"/>
  <c r="K145" i="37" s="1"/>
  <c r="Z145" i="37" s="1"/>
  <c r="B111" i="37"/>
  <c r="B112" i="37" s="1"/>
  <c r="B113" i="37" s="1"/>
  <c r="B114" i="37" s="1"/>
  <c r="B115" i="37" s="1"/>
  <c r="B116" i="37" s="1"/>
  <c r="B117" i="37" s="1"/>
  <c r="B118" i="37" s="1"/>
  <c r="B119" i="37" s="1"/>
  <c r="B120" i="37" s="1"/>
  <c r="B132" i="37"/>
  <c r="B133" i="37" s="1"/>
  <c r="B134" i="37" s="1"/>
  <c r="B135" i="37" s="1"/>
  <c r="B136" i="37" s="1"/>
  <c r="B137" i="37" s="1"/>
  <c r="B138" i="37" s="1"/>
  <c r="B139" i="37" s="1"/>
  <c r="B140" i="37" s="1"/>
  <c r="B141" i="37" s="1"/>
  <c r="B142" i="37" s="1"/>
  <c r="B143" i="37" s="1"/>
  <c r="B144" i="37" s="1"/>
  <c r="B145" i="37" s="1"/>
  <c r="Q68" i="4"/>
  <c r="V68" i="4" s="1"/>
  <c r="K45" i="4"/>
  <c r="N69" i="4"/>
  <c r="K22" i="4"/>
  <c r="O69" i="4"/>
  <c r="S68" i="4"/>
  <c r="R68" i="4"/>
  <c r="AJ106" i="4"/>
  <c r="AJ106" i="37"/>
  <c r="AJ135" i="37"/>
  <c r="AJ110" i="37"/>
  <c r="Q69" i="4" l="1"/>
  <c r="V69" i="4" s="1"/>
  <c r="K23" i="4"/>
  <c r="O70" i="4"/>
  <c r="K46" i="4"/>
  <c r="N70" i="4"/>
  <c r="S69" i="4"/>
  <c r="R69" i="4"/>
  <c r="AJ110" i="4"/>
  <c r="AJ131" i="37"/>
  <c r="K47" i="4" l="1"/>
  <c r="N71" i="4"/>
  <c r="K24" i="4"/>
  <c r="O71" i="4"/>
  <c r="Q70" i="4"/>
  <c r="S70" i="4"/>
  <c r="R70" i="4"/>
  <c r="G54" i="37"/>
  <c r="E54" i="37"/>
  <c r="C54" i="37"/>
  <c r="G53" i="37"/>
  <c r="E53" i="37"/>
  <c r="C53" i="37"/>
  <c r="G52" i="37"/>
  <c r="E52" i="37"/>
  <c r="C52" i="37"/>
  <c r="G51" i="37"/>
  <c r="E51" i="37"/>
  <c r="C51" i="37"/>
  <c r="G50" i="37"/>
  <c r="E50" i="37"/>
  <c r="C50" i="37"/>
  <c r="G49" i="37"/>
  <c r="E49" i="37"/>
  <c r="C49" i="37"/>
  <c r="G48" i="37"/>
  <c r="E48" i="37"/>
  <c r="C48" i="37"/>
  <c r="G47" i="37"/>
  <c r="E47" i="37"/>
  <c r="F47" i="37" s="1"/>
  <c r="I47" i="37" s="1"/>
  <c r="J47" i="37" s="1"/>
  <c r="C47" i="37"/>
  <c r="G46" i="37"/>
  <c r="E46" i="37"/>
  <c r="C46" i="37"/>
  <c r="G45" i="37"/>
  <c r="E45" i="37"/>
  <c r="F45" i="37" s="1"/>
  <c r="I45" i="37" s="1"/>
  <c r="J45" i="37" s="1"/>
  <c r="C45" i="37"/>
  <c r="G44" i="37"/>
  <c r="E44" i="37"/>
  <c r="F44" i="37" s="1"/>
  <c r="I44" i="37" s="1"/>
  <c r="J44" i="37" s="1"/>
  <c r="C44" i="37"/>
  <c r="G43" i="37"/>
  <c r="E43" i="37"/>
  <c r="C43" i="37"/>
  <c r="G42" i="37"/>
  <c r="E42" i="37"/>
  <c r="C42" i="37"/>
  <c r="G41" i="37"/>
  <c r="E41" i="37"/>
  <c r="C41" i="37"/>
  <c r="G40" i="37"/>
  <c r="E40" i="37"/>
  <c r="C40" i="37"/>
  <c r="G39" i="37"/>
  <c r="E39" i="37"/>
  <c r="C39" i="37"/>
  <c r="E38" i="37"/>
  <c r="I38" i="37" s="1"/>
  <c r="J38" i="37" s="1"/>
  <c r="K38" i="37" s="1"/>
  <c r="F51" i="37" l="1"/>
  <c r="I51" i="37" s="1"/>
  <c r="J51" i="37" s="1"/>
  <c r="K25" i="4"/>
  <c r="O72" i="4"/>
  <c r="K48" i="4"/>
  <c r="N72" i="4"/>
  <c r="S71" i="4"/>
  <c r="R71" i="4"/>
  <c r="Q71" i="4"/>
  <c r="V70" i="4"/>
  <c r="F46" i="37"/>
  <c r="I46" i="37" s="1"/>
  <c r="J46" i="37" s="1"/>
  <c r="F50" i="37"/>
  <c r="I50" i="37" s="1"/>
  <c r="J50" i="37" s="1"/>
  <c r="F42" i="37"/>
  <c r="I42" i="37" s="1"/>
  <c r="J42" i="37" s="1"/>
  <c r="F41" i="37"/>
  <c r="I41" i="37" s="1"/>
  <c r="J41" i="37" s="1"/>
  <c r="F48" i="37"/>
  <c r="I48" i="37" s="1"/>
  <c r="J48" i="37" s="1"/>
  <c r="F54" i="37"/>
  <c r="I54" i="37" s="1"/>
  <c r="J54" i="37" s="1"/>
  <c r="F39" i="37"/>
  <c r="B39" i="37" s="1"/>
  <c r="F52" i="37"/>
  <c r="I52" i="37" s="1"/>
  <c r="J52" i="37" s="1"/>
  <c r="F53" i="37"/>
  <c r="I53" i="37" s="1"/>
  <c r="J53" i="37" s="1"/>
  <c r="F43" i="37"/>
  <c r="I43" i="37" s="1"/>
  <c r="J43" i="37" s="1"/>
  <c r="F49" i="37"/>
  <c r="I49" i="37" s="1"/>
  <c r="J49" i="37" s="1"/>
  <c r="F40" i="37"/>
  <c r="I40" i="37" s="1"/>
  <c r="J40" i="37" s="1"/>
  <c r="Q72" i="4" l="1"/>
  <c r="V72" i="4" s="1"/>
  <c r="K49" i="4"/>
  <c r="N73" i="4"/>
  <c r="K26" i="4"/>
  <c r="O73" i="4"/>
  <c r="S72" i="4"/>
  <c r="R72" i="4"/>
  <c r="V71" i="4"/>
  <c r="I39" i="37"/>
  <c r="J39" i="37" s="1"/>
  <c r="K39" i="37" s="1"/>
  <c r="K40" i="37" s="1"/>
  <c r="K41" i="37" s="1"/>
  <c r="K42" i="37" s="1"/>
  <c r="K43" i="37" s="1"/>
  <c r="K44" i="37" s="1"/>
  <c r="K45" i="37" s="1"/>
  <c r="K46" i="37" s="1"/>
  <c r="K47" i="37" s="1"/>
  <c r="K48" i="37" s="1"/>
  <c r="K49" i="37" s="1"/>
  <c r="K50" i="37" s="1"/>
  <c r="K51" i="37" s="1"/>
  <c r="K52" i="37" s="1"/>
  <c r="K53" i="37" s="1"/>
  <c r="B40" i="37"/>
  <c r="B41" i="37" s="1"/>
  <c r="B42" i="37" s="1"/>
  <c r="B43" i="37" s="1"/>
  <c r="B44" i="37" s="1"/>
  <c r="B45" i="37" s="1"/>
  <c r="B46" i="37" s="1"/>
  <c r="B47" i="37" s="1"/>
  <c r="B48" i="37" s="1"/>
  <c r="B49" i="37" s="1"/>
  <c r="B50" i="37" s="1"/>
  <c r="B51" i="37" s="1"/>
  <c r="B52" i="37" s="1"/>
  <c r="B53" i="37" s="1"/>
  <c r="B54" i="37" s="1"/>
  <c r="U54" i="4"/>
  <c r="Q54" i="4"/>
  <c r="P54" i="4"/>
  <c r="U53" i="4"/>
  <c r="Q53" i="4"/>
  <c r="P53" i="4"/>
  <c r="U52" i="4"/>
  <c r="Q52" i="4"/>
  <c r="P52" i="4"/>
  <c r="U51" i="4"/>
  <c r="Q51" i="4"/>
  <c r="P51" i="4"/>
  <c r="U50" i="4"/>
  <c r="Q50" i="4"/>
  <c r="P50" i="4"/>
  <c r="U49" i="4"/>
  <c r="Q49" i="4"/>
  <c r="P49" i="4"/>
  <c r="O49" i="4"/>
  <c r="U48" i="4"/>
  <c r="Q48" i="4"/>
  <c r="P48" i="4"/>
  <c r="O48" i="4"/>
  <c r="U47" i="4"/>
  <c r="Q47" i="4"/>
  <c r="P47" i="4"/>
  <c r="O47" i="4"/>
  <c r="U46" i="4"/>
  <c r="Q46" i="4"/>
  <c r="P46" i="4"/>
  <c r="O46" i="4"/>
  <c r="U45" i="4"/>
  <c r="Q45" i="4"/>
  <c r="P45" i="4"/>
  <c r="O45" i="4"/>
  <c r="U44" i="4"/>
  <c r="Q44" i="4"/>
  <c r="P44" i="4"/>
  <c r="O44" i="4"/>
  <c r="U43" i="4"/>
  <c r="Q43" i="4"/>
  <c r="P43" i="4"/>
  <c r="O43" i="4"/>
  <c r="U42" i="4"/>
  <c r="Q42" i="4"/>
  <c r="P42" i="4"/>
  <c r="O42" i="4"/>
  <c r="U41" i="4"/>
  <c r="Q41" i="4"/>
  <c r="P41" i="4"/>
  <c r="O41" i="4"/>
  <c r="U40" i="4"/>
  <c r="Q40" i="4"/>
  <c r="P40" i="4"/>
  <c r="O40" i="4"/>
  <c r="U39" i="4"/>
  <c r="Q39" i="4"/>
  <c r="P39" i="4"/>
  <c r="O39" i="4"/>
  <c r="U38" i="4"/>
  <c r="V38" i="4" s="1"/>
  <c r="X38" i="4" s="1"/>
  <c r="Q38" i="4"/>
  <c r="P38" i="4"/>
  <c r="O38" i="4"/>
  <c r="U31" i="4"/>
  <c r="U30" i="4"/>
  <c r="U29" i="4"/>
  <c r="U28" i="4"/>
  <c r="U27" i="4"/>
  <c r="U26" i="4"/>
  <c r="U25" i="4"/>
  <c r="U24" i="4"/>
  <c r="U23" i="4"/>
  <c r="U22" i="4"/>
  <c r="U21" i="4"/>
  <c r="U20" i="4"/>
  <c r="U19" i="4"/>
  <c r="U18" i="4"/>
  <c r="U17" i="4"/>
  <c r="U16" i="4"/>
  <c r="Q16" i="4"/>
  <c r="P16" i="4"/>
  <c r="U15" i="4"/>
  <c r="V15" i="4" s="1"/>
  <c r="Q15" i="4"/>
  <c r="P15" i="4"/>
  <c r="O15" i="4"/>
  <c r="U54" i="37"/>
  <c r="Q54" i="37"/>
  <c r="P54" i="37"/>
  <c r="U53" i="37"/>
  <c r="Q53" i="37"/>
  <c r="P53" i="37"/>
  <c r="U52" i="37"/>
  <c r="Q52" i="37"/>
  <c r="P52" i="37"/>
  <c r="U51" i="37"/>
  <c r="Q51" i="37"/>
  <c r="P51" i="37"/>
  <c r="U50" i="37"/>
  <c r="Q50" i="37"/>
  <c r="P50" i="37"/>
  <c r="U49" i="37"/>
  <c r="Q49" i="37"/>
  <c r="P49" i="37"/>
  <c r="U48" i="37"/>
  <c r="Q48" i="37"/>
  <c r="P48" i="37"/>
  <c r="U47" i="37"/>
  <c r="Q47" i="37"/>
  <c r="P47" i="37"/>
  <c r="U46" i="37"/>
  <c r="Q46" i="37"/>
  <c r="P46" i="37"/>
  <c r="U45" i="37"/>
  <c r="Q45" i="37"/>
  <c r="P45" i="37"/>
  <c r="U44" i="37"/>
  <c r="Q44" i="37"/>
  <c r="P44" i="37"/>
  <c r="U43" i="37"/>
  <c r="Q43" i="37"/>
  <c r="P43" i="37"/>
  <c r="U42" i="37"/>
  <c r="Q42" i="37"/>
  <c r="P42" i="37"/>
  <c r="U41" i="37"/>
  <c r="Q41" i="37"/>
  <c r="P41" i="37"/>
  <c r="U40" i="37"/>
  <c r="Q40" i="37"/>
  <c r="P40" i="37"/>
  <c r="U39" i="37"/>
  <c r="Q39" i="37"/>
  <c r="P39" i="37"/>
  <c r="U38" i="37"/>
  <c r="V38" i="37" s="1"/>
  <c r="Q38" i="37"/>
  <c r="P38" i="37"/>
  <c r="U31" i="37"/>
  <c r="U30" i="37"/>
  <c r="U29" i="37"/>
  <c r="U28" i="37"/>
  <c r="U27" i="37"/>
  <c r="U26" i="37"/>
  <c r="U25" i="37"/>
  <c r="U24" i="37"/>
  <c r="U23" i="37"/>
  <c r="U22" i="37"/>
  <c r="U21" i="37"/>
  <c r="U20" i="37"/>
  <c r="U19" i="37"/>
  <c r="U18" i="37"/>
  <c r="U17" i="37"/>
  <c r="U16" i="37"/>
  <c r="U15" i="37"/>
  <c r="V15" i="37" s="1"/>
  <c r="R46" i="37" l="1"/>
  <c r="N78" i="37"/>
  <c r="K54" i="37"/>
  <c r="N79" i="37" s="1"/>
  <c r="K27" i="4"/>
  <c r="O74" i="4"/>
  <c r="Q73" i="4"/>
  <c r="K50" i="4"/>
  <c r="N75" i="4" s="1"/>
  <c r="N74" i="4"/>
  <c r="S73" i="4"/>
  <c r="R73" i="4"/>
  <c r="V73" i="4"/>
  <c r="R41" i="4"/>
  <c r="R45" i="4"/>
  <c r="R54" i="4"/>
  <c r="R39" i="4"/>
  <c r="R43" i="4"/>
  <c r="R47" i="4"/>
  <c r="R51" i="4"/>
  <c r="R15" i="4"/>
  <c r="S15" i="4" s="1"/>
  <c r="R40" i="4"/>
  <c r="R44" i="4"/>
  <c r="R48" i="4"/>
  <c r="R52" i="4"/>
  <c r="R16" i="4"/>
  <c r="R53" i="37"/>
  <c r="R53" i="4"/>
  <c r="R38" i="4"/>
  <c r="S38" i="4" s="1"/>
  <c r="W38" i="4"/>
  <c r="R52" i="37"/>
  <c r="R42" i="4"/>
  <c r="R50" i="4"/>
  <c r="R49" i="4"/>
  <c r="R46" i="4"/>
  <c r="R40" i="37"/>
  <c r="R41" i="37"/>
  <c r="R38" i="37"/>
  <c r="S38" i="37" s="1"/>
  <c r="R54" i="37"/>
  <c r="R45" i="37"/>
  <c r="R48" i="37"/>
  <c r="R44" i="37"/>
  <c r="R42" i="37"/>
  <c r="R39" i="37"/>
  <c r="S39" i="37" s="1"/>
  <c r="R43" i="37"/>
  <c r="R49" i="37"/>
  <c r="R50" i="37"/>
  <c r="R47" i="37"/>
  <c r="R51" i="37"/>
  <c r="X15" i="4"/>
  <c r="W15" i="4"/>
  <c r="X38" i="37"/>
  <c r="W38" i="37"/>
  <c r="X15" i="37"/>
  <c r="W15" i="37"/>
  <c r="Q74" i="4" l="1"/>
  <c r="V74" i="4" s="1"/>
  <c r="K28" i="4"/>
  <c r="O75" i="4"/>
  <c r="Q75" i="4" s="1"/>
  <c r="S74" i="4"/>
  <c r="R74" i="4"/>
  <c r="K51" i="4"/>
  <c r="N76" i="4" s="1"/>
  <c r="O50" i="4"/>
  <c r="S39" i="4"/>
  <c r="S40" i="4" s="1"/>
  <c r="S41" i="4" s="1"/>
  <c r="S42" i="4" s="1"/>
  <c r="S43" i="4" s="1"/>
  <c r="T43" i="4" s="1"/>
  <c r="V43" i="4" s="1"/>
  <c r="S16" i="4"/>
  <c r="S40" i="37"/>
  <c r="S41" i="37" s="1"/>
  <c r="S42" i="37" s="1"/>
  <c r="S43" i="37" s="1"/>
  <c r="K29" i="4" l="1"/>
  <c r="O76" i="4"/>
  <c r="Q76" i="4" s="1"/>
  <c r="V75" i="4"/>
  <c r="S75" i="4"/>
  <c r="R75" i="4"/>
  <c r="K52" i="4"/>
  <c r="N77" i="4" s="1"/>
  <c r="O51" i="4"/>
  <c r="T40" i="4"/>
  <c r="V40" i="4" s="1"/>
  <c r="X40" i="4" s="1"/>
  <c r="T41" i="4"/>
  <c r="V41" i="4" s="1"/>
  <c r="X41" i="4" s="1"/>
  <c r="T39" i="4"/>
  <c r="V39" i="4" s="1"/>
  <c r="X39" i="4" s="1"/>
  <c r="T42" i="4"/>
  <c r="V42" i="4" s="1"/>
  <c r="X42" i="4" s="1"/>
  <c r="S44" i="4"/>
  <c r="S45" i="4" s="1"/>
  <c r="X43" i="4"/>
  <c r="W43" i="4"/>
  <c r="S44" i="37"/>
  <c r="W40" i="4" l="1"/>
  <c r="W41" i="4"/>
  <c r="K30" i="4"/>
  <c r="O77" i="4"/>
  <c r="S76" i="4"/>
  <c r="R76" i="4"/>
  <c r="V76" i="4"/>
  <c r="K53" i="4"/>
  <c r="N78" i="4" s="1"/>
  <c r="O52" i="4"/>
  <c r="W39" i="4"/>
  <c r="T44" i="4"/>
  <c r="V44" i="4" s="1"/>
  <c r="X44" i="4" s="1"/>
  <c r="W42" i="4"/>
  <c r="S46" i="4"/>
  <c r="T45" i="4"/>
  <c r="V45" i="4" s="1"/>
  <c r="S45" i="37"/>
  <c r="X145" i="37"/>
  <c r="O145" i="37"/>
  <c r="X144" i="37"/>
  <c r="P144" i="37"/>
  <c r="O144" i="37"/>
  <c r="X143" i="37"/>
  <c r="P143" i="37"/>
  <c r="O143" i="37"/>
  <c r="X142" i="37"/>
  <c r="P142" i="37"/>
  <c r="O142" i="37"/>
  <c r="X141" i="37"/>
  <c r="P141" i="37"/>
  <c r="O141" i="37"/>
  <c r="X140" i="37"/>
  <c r="P140" i="37"/>
  <c r="O140" i="37"/>
  <c r="X139" i="37"/>
  <c r="P139" i="37"/>
  <c r="O139" i="37"/>
  <c r="X138" i="37"/>
  <c r="P138" i="37"/>
  <c r="O138" i="37"/>
  <c r="X137" i="37"/>
  <c r="P137" i="37"/>
  <c r="O137" i="37"/>
  <c r="X136" i="37"/>
  <c r="AN129" i="37" s="1"/>
  <c r="P136" i="37"/>
  <c r="O136" i="37"/>
  <c r="X135" i="37"/>
  <c r="P135" i="37"/>
  <c r="O135" i="37"/>
  <c r="X134" i="37"/>
  <c r="P134" i="37"/>
  <c r="O134" i="37"/>
  <c r="X133" i="37"/>
  <c r="P133" i="37"/>
  <c r="O133" i="37"/>
  <c r="X132" i="37"/>
  <c r="AN133" i="37" s="1"/>
  <c r="P132" i="37"/>
  <c r="O132" i="37"/>
  <c r="X131" i="37"/>
  <c r="P131" i="37"/>
  <c r="O131" i="37"/>
  <c r="X130" i="37"/>
  <c r="P130" i="37"/>
  <c r="O130" i="37"/>
  <c r="X129" i="37"/>
  <c r="P129" i="37"/>
  <c r="Z129" i="37"/>
  <c r="X120" i="37"/>
  <c r="T120" i="37"/>
  <c r="P120" i="37"/>
  <c r="O120" i="37"/>
  <c r="X119" i="37"/>
  <c r="T119" i="37"/>
  <c r="P119" i="37"/>
  <c r="O119" i="37"/>
  <c r="X118" i="37"/>
  <c r="T118" i="37"/>
  <c r="P118" i="37"/>
  <c r="O118" i="37"/>
  <c r="X117" i="37"/>
  <c r="T117" i="37"/>
  <c r="P117" i="37"/>
  <c r="O117" i="37"/>
  <c r="X116" i="37"/>
  <c r="T116" i="37"/>
  <c r="P116" i="37"/>
  <c r="O116" i="37"/>
  <c r="X115" i="37"/>
  <c r="T115" i="37"/>
  <c r="P115" i="37"/>
  <c r="O115" i="37"/>
  <c r="X114" i="37"/>
  <c r="T114" i="37"/>
  <c r="P114" i="37"/>
  <c r="O114" i="37"/>
  <c r="X113" i="37"/>
  <c r="T113" i="37"/>
  <c r="P113" i="37"/>
  <c r="O113" i="37"/>
  <c r="X112" i="37"/>
  <c r="T112" i="37"/>
  <c r="P112" i="37"/>
  <c r="O112" i="37"/>
  <c r="X111" i="37"/>
  <c r="T111" i="37"/>
  <c r="P111" i="37"/>
  <c r="O111" i="37"/>
  <c r="X110" i="37"/>
  <c r="T110" i="37"/>
  <c r="P110" i="37"/>
  <c r="O110" i="37"/>
  <c r="X109" i="37"/>
  <c r="T109" i="37"/>
  <c r="P109" i="37"/>
  <c r="O109" i="37"/>
  <c r="X108" i="37"/>
  <c r="AN108" i="37" s="1"/>
  <c r="T108" i="37"/>
  <c r="P108" i="37"/>
  <c r="O108" i="37"/>
  <c r="X107" i="37"/>
  <c r="T107" i="37"/>
  <c r="P107" i="37"/>
  <c r="O107" i="37"/>
  <c r="X106" i="37"/>
  <c r="T106" i="37"/>
  <c r="P106" i="37"/>
  <c r="O106" i="37"/>
  <c r="X105" i="37"/>
  <c r="T105" i="37"/>
  <c r="P105" i="37"/>
  <c r="O105" i="37"/>
  <c r="X104" i="37"/>
  <c r="P104" i="37"/>
  <c r="P79" i="37"/>
  <c r="M79" i="37"/>
  <c r="D79" i="37"/>
  <c r="P78" i="37"/>
  <c r="M78" i="37"/>
  <c r="D78" i="37"/>
  <c r="P77" i="37"/>
  <c r="M77" i="37"/>
  <c r="D77" i="37"/>
  <c r="P76" i="37"/>
  <c r="M76" i="37"/>
  <c r="D76" i="37"/>
  <c r="P75" i="37"/>
  <c r="M75" i="37"/>
  <c r="D75" i="37"/>
  <c r="P74" i="37"/>
  <c r="M74" i="37"/>
  <c r="D74" i="37"/>
  <c r="P73" i="37"/>
  <c r="M73" i="37"/>
  <c r="D73" i="37"/>
  <c r="P72" i="37"/>
  <c r="M72" i="37"/>
  <c r="D72" i="37"/>
  <c r="P71" i="37"/>
  <c r="M71" i="37"/>
  <c r="D71" i="37"/>
  <c r="P70" i="37"/>
  <c r="M70" i="37"/>
  <c r="D70" i="37"/>
  <c r="P69" i="37"/>
  <c r="M69" i="37"/>
  <c r="D69" i="37"/>
  <c r="P68" i="37"/>
  <c r="M68" i="37"/>
  <c r="D68" i="37"/>
  <c r="P67" i="37"/>
  <c r="M67" i="37"/>
  <c r="D67" i="37"/>
  <c r="P66" i="37"/>
  <c r="M66" i="37"/>
  <c r="D66" i="37"/>
  <c r="P65" i="37"/>
  <c r="M65" i="37"/>
  <c r="D65" i="37"/>
  <c r="P64" i="37"/>
  <c r="M64" i="37"/>
  <c r="D64" i="37"/>
  <c r="P63" i="37"/>
  <c r="M63" i="37"/>
  <c r="G79" i="37"/>
  <c r="G75" i="37"/>
  <c r="G74" i="37"/>
  <c r="G73" i="37"/>
  <c r="G68" i="37"/>
  <c r="G67" i="37"/>
  <c r="G66" i="37"/>
  <c r="G65" i="37"/>
  <c r="G31" i="37"/>
  <c r="E31" i="37"/>
  <c r="C31" i="37"/>
  <c r="G30" i="37"/>
  <c r="E30" i="37"/>
  <c r="C30" i="37"/>
  <c r="G29" i="37"/>
  <c r="E29" i="37"/>
  <c r="C29" i="37"/>
  <c r="G28" i="37"/>
  <c r="E28" i="37"/>
  <c r="C28" i="37"/>
  <c r="G27" i="37"/>
  <c r="E27" i="37"/>
  <c r="C27" i="37"/>
  <c r="G26" i="37"/>
  <c r="E26" i="37"/>
  <c r="C26" i="37"/>
  <c r="G25" i="37"/>
  <c r="E25" i="37"/>
  <c r="C25" i="37"/>
  <c r="G24" i="37"/>
  <c r="E24" i="37"/>
  <c r="C24" i="37"/>
  <c r="G23" i="37"/>
  <c r="E23" i="37"/>
  <c r="C23" i="37"/>
  <c r="G22" i="37"/>
  <c r="E22" i="37"/>
  <c r="C22" i="37"/>
  <c r="G21" i="37"/>
  <c r="E21" i="37"/>
  <c r="C21" i="37"/>
  <c r="G20" i="37"/>
  <c r="E20" i="37"/>
  <c r="C20" i="37"/>
  <c r="G19" i="37"/>
  <c r="E19" i="37"/>
  <c r="C19" i="37"/>
  <c r="G18" i="37"/>
  <c r="E18" i="37"/>
  <c r="C18" i="37"/>
  <c r="G17" i="37"/>
  <c r="E17" i="37"/>
  <c r="C17" i="37"/>
  <c r="G16" i="37"/>
  <c r="E16" i="37"/>
  <c r="C16" i="37"/>
  <c r="E15" i="37"/>
  <c r="Y141" i="37" l="1"/>
  <c r="R142" i="37"/>
  <c r="Y115" i="37"/>
  <c r="R116" i="37"/>
  <c r="Y112" i="37"/>
  <c r="R113" i="37"/>
  <c r="Y130" i="37"/>
  <c r="R131" i="37"/>
  <c r="Y138" i="37"/>
  <c r="R139" i="37"/>
  <c r="Y109" i="37"/>
  <c r="AI108" i="37" s="1"/>
  <c r="R110" i="37"/>
  <c r="Y106" i="37"/>
  <c r="R107" i="37"/>
  <c r="AK129" i="37"/>
  <c r="AK131" i="37" s="1"/>
  <c r="AK133" i="37"/>
  <c r="AK135" i="37" s="1"/>
  <c r="Y119" i="37"/>
  <c r="R120" i="37"/>
  <c r="Y116" i="37"/>
  <c r="R117" i="37"/>
  <c r="Y131" i="37"/>
  <c r="R132" i="37"/>
  <c r="Y135" i="37"/>
  <c r="R136" i="37"/>
  <c r="Y139" i="37"/>
  <c r="R140" i="37"/>
  <c r="Y143" i="37"/>
  <c r="R144" i="37"/>
  <c r="Y133" i="37"/>
  <c r="AI133" i="37" s="1"/>
  <c r="AJ133" i="37" s="1"/>
  <c r="R134" i="37"/>
  <c r="Y118" i="37"/>
  <c r="R119" i="37"/>
  <c r="Y113" i="37"/>
  <c r="R114" i="37"/>
  <c r="Y137" i="37"/>
  <c r="R138" i="37"/>
  <c r="Y105" i="37"/>
  <c r="R106" i="37"/>
  <c r="Y129" i="37"/>
  <c r="R130" i="37"/>
  <c r="Y110" i="37"/>
  <c r="R111" i="37"/>
  <c r="Y108" i="37"/>
  <c r="AH108" i="37" s="1"/>
  <c r="R109" i="37"/>
  <c r="Y134" i="37"/>
  <c r="R135" i="37"/>
  <c r="Y142" i="37"/>
  <c r="R143" i="37"/>
  <c r="Y107" i="37"/>
  <c r="R108" i="37"/>
  <c r="Y111" i="37"/>
  <c r="R112" i="37"/>
  <c r="Y144" i="37"/>
  <c r="R145" i="37"/>
  <c r="Y132" i="37"/>
  <c r="AH133" i="37" s="1"/>
  <c r="R133" i="37"/>
  <c r="Y136" i="37"/>
  <c r="R137" i="37"/>
  <c r="Y140" i="37"/>
  <c r="R141" i="37"/>
  <c r="Y117" i="37"/>
  <c r="R118" i="37"/>
  <c r="Y104" i="37"/>
  <c r="R105" i="37"/>
  <c r="Y114" i="37"/>
  <c r="R115" i="37"/>
  <c r="K31" i="4"/>
  <c r="O78" i="4"/>
  <c r="Q78" i="4" s="1"/>
  <c r="S77" i="4"/>
  <c r="R77" i="4"/>
  <c r="Q77" i="4"/>
  <c r="K54" i="4"/>
  <c r="N79" i="4" s="1"/>
  <c r="O53" i="4"/>
  <c r="W44" i="4"/>
  <c r="AH134" i="37"/>
  <c r="AJ134" i="37" s="1"/>
  <c r="AK104" i="37"/>
  <c r="AK106" i="37" s="1"/>
  <c r="AK108" i="37"/>
  <c r="AK110" i="37" s="1"/>
  <c r="AH109" i="37"/>
  <c r="AJ109" i="37" s="1"/>
  <c r="G71" i="37"/>
  <c r="G70" i="37"/>
  <c r="C72" i="37"/>
  <c r="E72" i="37" s="1"/>
  <c r="Q24" i="37"/>
  <c r="P24" i="37"/>
  <c r="F19" i="37"/>
  <c r="Q19" i="37"/>
  <c r="P19" i="37"/>
  <c r="C78" i="37"/>
  <c r="E78" i="37" s="1"/>
  <c r="P30" i="37"/>
  <c r="Q30" i="37"/>
  <c r="Q20" i="37"/>
  <c r="P20" i="37"/>
  <c r="Q15" i="37"/>
  <c r="P15" i="37"/>
  <c r="F31" i="37"/>
  <c r="F79" i="37" s="1"/>
  <c r="H79" i="37" s="1"/>
  <c r="Q31" i="37"/>
  <c r="P31" i="37"/>
  <c r="C67" i="37"/>
  <c r="E67" i="37" s="1"/>
  <c r="F16" i="37"/>
  <c r="Q16" i="37"/>
  <c r="P16" i="37"/>
  <c r="Q27" i="37"/>
  <c r="P27" i="37"/>
  <c r="C74" i="37"/>
  <c r="E74" i="37" s="1"/>
  <c r="Q26" i="37"/>
  <c r="P26" i="37"/>
  <c r="Q25" i="37"/>
  <c r="P25" i="37"/>
  <c r="C65" i="37"/>
  <c r="E65" i="37" s="1"/>
  <c r="Q17" i="37"/>
  <c r="P17" i="37"/>
  <c r="Q28" i="37"/>
  <c r="P28" i="37"/>
  <c r="N38" i="37"/>
  <c r="O38" i="37"/>
  <c r="F21" i="37"/>
  <c r="F69" i="37" s="1"/>
  <c r="Q21" i="37"/>
  <c r="P21" i="37"/>
  <c r="F23" i="37"/>
  <c r="F71" i="37" s="1"/>
  <c r="Q23" i="37"/>
  <c r="P23" i="37"/>
  <c r="Q22" i="37"/>
  <c r="P22" i="37"/>
  <c r="Q18" i="37"/>
  <c r="P18" i="37"/>
  <c r="C79" i="37"/>
  <c r="E79" i="37" s="1"/>
  <c r="Q29" i="37"/>
  <c r="P29" i="37"/>
  <c r="M130" i="37"/>
  <c r="N130" i="37" s="1"/>
  <c r="X45" i="4"/>
  <c r="W45" i="4"/>
  <c r="S47" i="4"/>
  <c r="T46" i="4"/>
  <c r="V46" i="4" s="1"/>
  <c r="S46" i="37"/>
  <c r="G72" i="37"/>
  <c r="G69" i="37"/>
  <c r="F26" i="37"/>
  <c r="F74" i="37" s="1"/>
  <c r="H74" i="37" s="1"/>
  <c r="C64" i="37"/>
  <c r="E64" i="37" s="1"/>
  <c r="G76" i="37"/>
  <c r="C69" i="37"/>
  <c r="E69" i="37" s="1"/>
  <c r="F56" i="37"/>
  <c r="G77" i="37"/>
  <c r="C70" i="37"/>
  <c r="E70" i="37" s="1"/>
  <c r="C75" i="37"/>
  <c r="E75" i="37" s="1"/>
  <c r="F27" i="37"/>
  <c r="Z104" i="37"/>
  <c r="G78" i="37"/>
  <c r="C77" i="37"/>
  <c r="E77" i="37" s="1"/>
  <c r="F29" i="37"/>
  <c r="G122" i="37"/>
  <c r="G123" i="37" s="1"/>
  <c r="G56" i="37"/>
  <c r="G57" i="37" s="1"/>
  <c r="C76" i="37"/>
  <c r="E76" i="37" s="1"/>
  <c r="F28" i="37"/>
  <c r="F147" i="37"/>
  <c r="G147" i="37"/>
  <c r="G148" i="37" s="1"/>
  <c r="G64" i="37"/>
  <c r="C71" i="37"/>
  <c r="E71" i="37" s="1"/>
  <c r="F30" i="37"/>
  <c r="N63" i="37"/>
  <c r="F24" i="37"/>
  <c r="I15" i="37"/>
  <c r="J15" i="37" s="1"/>
  <c r="K15" i="37" s="1"/>
  <c r="O15" i="37" s="1"/>
  <c r="F22" i="37"/>
  <c r="C66" i="37"/>
  <c r="E66" i="37" s="1"/>
  <c r="G33" i="37"/>
  <c r="G34" i="37" s="1"/>
  <c r="F25" i="37"/>
  <c r="C73" i="37"/>
  <c r="E73" i="37" s="1"/>
  <c r="F18" i="37"/>
  <c r="F17" i="37"/>
  <c r="I16" i="37"/>
  <c r="J16" i="37" s="1"/>
  <c r="C68" i="37"/>
  <c r="E68" i="37" s="1"/>
  <c r="F20" i="37"/>
  <c r="M38" i="37"/>
  <c r="O145" i="4"/>
  <c r="O144" i="4"/>
  <c r="O143" i="4"/>
  <c r="O142" i="4"/>
  <c r="O141" i="4"/>
  <c r="O140" i="4"/>
  <c r="O139" i="4"/>
  <c r="O138" i="4"/>
  <c r="O137" i="4"/>
  <c r="O136" i="4"/>
  <c r="O135" i="4"/>
  <c r="O134" i="4"/>
  <c r="O133" i="4"/>
  <c r="O132" i="4"/>
  <c r="O131" i="4"/>
  <c r="O130" i="4"/>
  <c r="O106" i="4"/>
  <c r="O107" i="4"/>
  <c r="O108" i="4"/>
  <c r="O109" i="4"/>
  <c r="O110" i="4"/>
  <c r="O111" i="4"/>
  <c r="O112" i="4"/>
  <c r="O113" i="4"/>
  <c r="O114" i="4"/>
  <c r="O115" i="4"/>
  <c r="O116" i="4"/>
  <c r="O117" i="4"/>
  <c r="O118" i="4"/>
  <c r="O119" i="4"/>
  <c r="O120" i="4"/>
  <c r="O105" i="4"/>
  <c r="T106" i="4"/>
  <c r="T107" i="4"/>
  <c r="T108" i="4"/>
  <c r="T109" i="4"/>
  <c r="T110" i="4"/>
  <c r="T111" i="4"/>
  <c r="T112" i="4"/>
  <c r="T113" i="4"/>
  <c r="T114" i="4"/>
  <c r="T115" i="4"/>
  <c r="T116" i="4"/>
  <c r="T117" i="4"/>
  <c r="T118" i="4"/>
  <c r="T119" i="4"/>
  <c r="T120" i="4"/>
  <c r="T105" i="4"/>
  <c r="AJ108" i="37" l="1"/>
  <c r="R31" i="37"/>
  <c r="K33" i="4"/>
  <c r="O79" i="4"/>
  <c r="Q79" i="4" s="1"/>
  <c r="R78" i="4"/>
  <c r="S78" i="4"/>
  <c r="V78" i="4"/>
  <c r="V77" i="4"/>
  <c r="K56" i="4"/>
  <c r="O54" i="4"/>
  <c r="AK134" i="37"/>
  <c r="F148" i="37"/>
  <c r="H147" i="37"/>
  <c r="H148" i="37" s="1"/>
  <c r="AK136" i="37"/>
  <c r="AJ136" i="37" s="1"/>
  <c r="AN135" i="37" s="1"/>
  <c r="AN134" i="37"/>
  <c r="AR129" i="37" s="1"/>
  <c r="AK109" i="37"/>
  <c r="I31" i="37"/>
  <c r="J31" i="37" s="1"/>
  <c r="R18" i="37"/>
  <c r="F57" i="37"/>
  <c r="H56" i="37"/>
  <c r="H57" i="37" s="1"/>
  <c r="R22" i="37"/>
  <c r="R17" i="37"/>
  <c r="R21" i="37"/>
  <c r="H71" i="37"/>
  <c r="J71" i="37" s="1"/>
  <c r="R29" i="37"/>
  <c r="R23" i="37"/>
  <c r="R25" i="37"/>
  <c r="I23" i="37"/>
  <c r="J23" i="37" s="1"/>
  <c r="H69" i="37"/>
  <c r="J69" i="37" s="1"/>
  <c r="R30" i="37"/>
  <c r="R19" i="37"/>
  <c r="Z130" i="37"/>
  <c r="R28" i="37"/>
  <c r="R16" i="37"/>
  <c r="N64" i="37"/>
  <c r="O39" i="37"/>
  <c r="T39" i="37" s="1"/>
  <c r="V39" i="37" s="1"/>
  <c r="R24" i="37"/>
  <c r="M131" i="37"/>
  <c r="N131" i="37" s="1"/>
  <c r="R27" i="37"/>
  <c r="F33" i="37"/>
  <c r="R20" i="37"/>
  <c r="I21" i="37"/>
  <c r="J21" i="37" s="1"/>
  <c r="I19" i="37"/>
  <c r="J19" i="37" s="1"/>
  <c r="F67" i="37"/>
  <c r="H67" i="37" s="1"/>
  <c r="J67" i="37" s="1"/>
  <c r="F64" i="37"/>
  <c r="H64" i="37" s="1"/>
  <c r="B16" i="37"/>
  <c r="B17" i="37" s="1"/>
  <c r="B18" i="37" s="1"/>
  <c r="B19" i="37" s="1"/>
  <c r="B20" i="37" s="1"/>
  <c r="B21" i="37" s="1"/>
  <c r="B22" i="37" s="1"/>
  <c r="B23" i="37" s="1"/>
  <c r="B24" i="37" s="1"/>
  <c r="B25" i="37" s="1"/>
  <c r="B26" i="37" s="1"/>
  <c r="B27" i="37" s="1"/>
  <c r="B28" i="37" s="1"/>
  <c r="B29" i="37" s="1"/>
  <c r="B30" i="37" s="1"/>
  <c r="B31" i="37" s="1"/>
  <c r="R26" i="37"/>
  <c r="R15" i="37"/>
  <c r="S15" i="37" s="1"/>
  <c r="X46" i="4"/>
  <c r="W46" i="4"/>
  <c r="S48" i="4"/>
  <c r="T47" i="4"/>
  <c r="V47" i="4" s="1"/>
  <c r="S47" i="37"/>
  <c r="F122" i="37"/>
  <c r="I26" i="37"/>
  <c r="J26" i="37" s="1"/>
  <c r="Z106" i="37"/>
  <c r="F75" i="37"/>
  <c r="H75" i="37" s="1"/>
  <c r="I27" i="37"/>
  <c r="J27" i="37" s="1"/>
  <c r="I22" i="37"/>
  <c r="J22" i="37" s="1"/>
  <c r="F70" i="37"/>
  <c r="H70" i="37" s="1"/>
  <c r="F68" i="37"/>
  <c r="H68" i="37" s="1"/>
  <c r="I20" i="37"/>
  <c r="J20" i="37" s="1"/>
  <c r="G80" i="37"/>
  <c r="I28" i="37"/>
  <c r="J28" i="37" s="1"/>
  <c r="F76" i="37"/>
  <c r="H76" i="37" s="1"/>
  <c r="I25" i="37"/>
  <c r="J25" i="37" s="1"/>
  <c r="F73" i="37"/>
  <c r="H73" i="37" s="1"/>
  <c r="I30" i="37"/>
  <c r="J30" i="37" s="1"/>
  <c r="F78" i="37"/>
  <c r="H78" i="37" s="1"/>
  <c r="J79" i="37"/>
  <c r="I79" i="37"/>
  <c r="S130" i="37"/>
  <c r="S131" i="37" s="1"/>
  <c r="S132" i="37" s="1"/>
  <c r="S133" i="37" s="1"/>
  <c r="S134" i="37" s="1"/>
  <c r="S135" i="37" s="1"/>
  <c r="S136" i="37" s="1"/>
  <c r="S137" i="37" s="1"/>
  <c r="S138" i="37" s="1"/>
  <c r="S139" i="37" s="1"/>
  <c r="S140" i="37" s="1"/>
  <c r="S141" i="37" s="1"/>
  <c r="S142" i="37" s="1"/>
  <c r="S143" i="37" s="1"/>
  <c r="S144" i="37" s="1"/>
  <c r="S145" i="37" s="1"/>
  <c r="F77" i="37"/>
  <c r="H77" i="37" s="1"/>
  <c r="I29" i="37"/>
  <c r="J29" i="37" s="1"/>
  <c r="I17" i="37"/>
  <c r="J17" i="37" s="1"/>
  <c r="F65" i="37"/>
  <c r="J74" i="37"/>
  <c r="I74" i="37"/>
  <c r="S105" i="37"/>
  <c r="M106" i="37"/>
  <c r="Z105" i="37"/>
  <c r="M105" i="37"/>
  <c r="N105" i="37" s="1"/>
  <c r="U105" i="37" s="1"/>
  <c r="F66" i="37"/>
  <c r="H66" i="37" s="1"/>
  <c r="I18" i="37"/>
  <c r="J18" i="37" s="1"/>
  <c r="O63" i="37"/>
  <c r="Q63" i="37" s="1"/>
  <c r="N15" i="37"/>
  <c r="M15" i="37"/>
  <c r="F72" i="37"/>
  <c r="H72" i="37" s="1"/>
  <c r="I24" i="37"/>
  <c r="J24" i="37" s="1"/>
  <c r="K16" i="37"/>
  <c r="O16" i="37" s="1"/>
  <c r="S79" i="4" l="1"/>
  <c r="R79" i="4"/>
  <c r="V79" i="4"/>
  <c r="AN136" i="37"/>
  <c r="AR131" i="37" s="1"/>
  <c r="AR130" i="37"/>
  <c r="F123" i="37"/>
  <c r="H122" i="37"/>
  <c r="H123" i="37" s="1"/>
  <c r="AK111" i="37"/>
  <c r="AJ111" i="37" s="1"/>
  <c r="AN110" i="37" s="1"/>
  <c r="AN109" i="37"/>
  <c r="AR104" i="37" s="1"/>
  <c r="AU104" i="37" s="1"/>
  <c r="I69" i="37"/>
  <c r="K69" i="37" s="1"/>
  <c r="F34" i="37"/>
  <c r="H33" i="37"/>
  <c r="H34" i="37" s="1"/>
  <c r="I71" i="37"/>
  <c r="K71" i="37" s="1"/>
  <c r="K74" i="37"/>
  <c r="M132" i="37"/>
  <c r="N132" i="37" s="1"/>
  <c r="Z131" i="37"/>
  <c r="K17" i="37"/>
  <c r="O17" i="37" s="1"/>
  <c r="X39" i="37"/>
  <c r="N39" i="37" s="1"/>
  <c r="W39" i="37"/>
  <c r="M39" i="37" s="1"/>
  <c r="S16" i="37"/>
  <c r="S17" i="37" s="1"/>
  <c r="S18" i="37" s="1"/>
  <c r="S19" i="37" s="1"/>
  <c r="S20" i="37" s="1"/>
  <c r="S21" i="37" s="1"/>
  <c r="S22" i="37" s="1"/>
  <c r="S23" i="37" s="1"/>
  <c r="S24" i="37" s="1"/>
  <c r="S25" i="37" s="1"/>
  <c r="O41" i="37"/>
  <c r="T41" i="37" s="1"/>
  <c r="V41" i="37" s="1"/>
  <c r="O40" i="37"/>
  <c r="T40" i="37" s="1"/>
  <c r="V40" i="37" s="1"/>
  <c r="I67" i="37"/>
  <c r="K67" i="37" s="1"/>
  <c r="T16" i="37"/>
  <c r="V16" i="37" s="1"/>
  <c r="X47" i="4"/>
  <c r="W47" i="4"/>
  <c r="S49" i="4"/>
  <c r="T48" i="4"/>
  <c r="V48" i="4" s="1"/>
  <c r="S48" i="37"/>
  <c r="O42" i="37"/>
  <c r="T42" i="37" s="1"/>
  <c r="V42" i="37" s="1"/>
  <c r="N66" i="37"/>
  <c r="N65" i="37"/>
  <c r="K79" i="37"/>
  <c r="N67" i="37"/>
  <c r="O43" i="37"/>
  <c r="T43" i="37" s="1"/>
  <c r="V43" i="37" s="1"/>
  <c r="J72" i="37"/>
  <c r="I72" i="37"/>
  <c r="I73" i="37"/>
  <c r="J73" i="37"/>
  <c r="J76" i="37"/>
  <c r="I76" i="37"/>
  <c r="Z107" i="37"/>
  <c r="J64" i="37"/>
  <c r="I64" i="37"/>
  <c r="I77" i="37"/>
  <c r="J77" i="37"/>
  <c r="J75" i="37"/>
  <c r="I75" i="37"/>
  <c r="J68" i="37"/>
  <c r="I68" i="37"/>
  <c r="S63" i="37"/>
  <c r="R63" i="37"/>
  <c r="O64" i="37"/>
  <c r="J78" i="37"/>
  <c r="I78" i="37"/>
  <c r="I66" i="37"/>
  <c r="J66" i="37"/>
  <c r="H65" i="37"/>
  <c r="H80" i="37" s="1"/>
  <c r="F80" i="37"/>
  <c r="J70" i="37"/>
  <c r="I70" i="37"/>
  <c r="N106" i="37"/>
  <c r="U106" i="37" s="1"/>
  <c r="Z132" i="37"/>
  <c r="V105" i="37"/>
  <c r="S106" i="37"/>
  <c r="M107" i="37"/>
  <c r="AN111" i="37" l="1"/>
  <c r="AR106" i="37" s="1"/>
  <c r="AR105" i="37"/>
  <c r="Q22" i="4"/>
  <c r="P22" i="4"/>
  <c r="Q23" i="4"/>
  <c r="P23" i="4"/>
  <c r="Q25" i="4"/>
  <c r="P25" i="4"/>
  <c r="Q21" i="4"/>
  <c r="P21" i="4"/>
  <c r="Q18" i="4"/>
  <c r="P18" i="4"/>
  <c r="Q20" i="4"/>
  <c r="P20" i="4"/>
  <c r="Q17" i="4"/>
  <c r="P17" i="4"/>
  <c r="Q31" i="4"/>
  <c r="P31" i="4"/>
  <c r="Q24" i="4"/>
  <c r="P24" i="4"/>
  <c r="P29" i="4"/>
  <c r="Q29" i="4"/>
  <c r="P19" i="4"/>
  <c r="Q19" i="4"/>
  <c r="Q30" i="4"/>
  <c r="P30" i="4"/>
  <c r="Q28" i="4"/>
  <c r="P28" i="4"/>
  <c r="Q27" i="4"/>
  <c r="P27" i="4"/>
  <c r="Q26" i="4"/>
  <c r="P26" i="4"/>
  <c r="O65" i="37"/>
  <c r="S65" i="37" s="1"/>
  <c r="K75" i="37"/>
  <c r="K68" i="37"/>
  <c r="K18" i="37"/>
  <c r="O18" i="37" s="1"/>
  <c r="T18" i="37" s="1"/>
  <c r="V18" i="37" s="1"/>
  <c r="W18" i="37" s="1"/>
  <c r="X16" i="37"/>
  <c r="N16" i="37" s="1"/>
  <c r="W16" i="37"/>
  <c r="M16" i="37" s="1"/>
  <c r="W40" i="37"/>
  <c r="M40" i="37" s="1"/>
  <c r="X40" i="37"/>
  <c r="N40" i="37" s="1"/>
  <c r="W41" i="37"/>
  <c r="M41" i="37" s="1"/>
  <c r="X41" i="37"/>
  <c r="N41" i="37" s="1"/>
  <c r="X43" i="37"/>
  <c r="W43" i="37"/>
  <c r="N107" i="37"/>
  <c r="U107" i="37" s="1"/>
  <c r="K78" i="37"/>
  <c r="W42" i="37"/>
  <c r="M42" i="37" s="1"/>
  <c r="X42" i="37"/>
  <c r="N42" i="37" s="1"/>
  <c r="T17" i="37"/>
  <c r="V17" i="37" s="1"/>
  <c r="X48" i="4"/>
  <c r="W48" i="4"/>
  <c r="S50" i="4"/>
  <c r="T49" i="4"/>
  <c r="V49" i="4" s="1"/>
  <c r="S49" i="37"/>
  <c r="S26" i="37"/>
  <c r="K76" i="37"/>
  <c r="K70" i="37"/>
  <c r="V106" i="37"/>
  <c r="S107" i="37"/>
  <c r="Z108" i="37"/>
  <c r="M109" i="37"/>
  <c r="Z133" i="37"/>
  <c r="M134" i="37"/>
  <c r="M108" i="37"/>
  <c r="M133" i="37"/>
  <c r="N133" i="37" s="1"/>
  <c r="N68" i="37"/>
  <c r="O44" i="37"/>
  <c r="T44" i="37" s="1"/>
  <c r="V44" i="37" s="1"/>
  <c r="R64" i="37"/>
  <c r="S64" i="37"/>
  <c r="Q64" i="37"/>
  <c r="K77" i="37"/>
  <c r="K73" i="37"/>
  <c r="I65" i="37"/>
  <c r="J65" i="37"/>
  <c r="J80" i="37" s="1"/>
  <c r="E82" i="37" s="1"/>
  <c r="K64" i="37"/>
  <c r="U64" i="37"/>
  <c r="K66" i="37"/>
  <c r="K72" i="37"/>
  <c r="R65" i="37" l="1"/>
  <c r="R17" i="4"/>
  <c r="S17" i="4" s="1"/>
  <c r="R19" i="4"/>
  <c r="R23" i="4"/>
  <c r="R22" i="4"/>
  <c r="R18" i="4"/>
  <c r="R30" i="4"/>
  <c r="R21" i="4"/>
  <c r="R27" i="4"/>
  <c r="Q65" i="37"/>
  <c r="V65" i="37" s="1"/>
  <c r="R25" i="4"/>
  <c r="R26" i="4"/>
  <c r="R28" i="4"/>
  <c r="R20" i="4"/>
  <c r="R29" i="4"/>
  <c r="R24" i="4"/>
  <c r="R31" i="4"/>
  <c r="X18" i="37"/>
  <c r="N18" i="37" s="1"/>
  <c r="K19" i="37"/>
  <c r="O19" i="37" s="1"/>
  <c r="T19" i="37" s="1"/>
  <c r="V19" i="37" s="1"/>
  <c r="X19" i="37" s="1"/>
  <c r="O66" i="37"/>
  <c r="S66" i="37" s="1"/>
  <c r="U74" i="37"/>
  <c r="N108" i="37"/>
  <c r="N109" i="37" s="1"/>
  <c r="W17" i="37"/>
  <c r="M17" i="37" s="1"/>
  <c r="X17" i="37"/>
  <c r="N17" i="37" s="1"/>
  <c r="X44" i="37"/>
  <c r="W44" i="37"/>
  <c r="N134" i="37"/>
  <c r="X49" i="4"/>
  <c r="W49" i="4"/>
  <c r="S51" i="4"/>
  <c r="T50" i="4"/>
  <c r="V50" i="4" s="1"/>
  <c r="S50" i="37"/>
  <c r="S27" i="37"/>
  <c r="W64" i="37"/>
  <c r="X64" i="37"/>
  <c r="V64" i="37"/>
  <c r="U78" i="37"/>
  <c r="U72" i="37"/>
  <c r="N69" i="37"/>
  <c r="O45" i="37"/>
  <c r="T45" i="37" s="1"/>
  <c r="V45" i="37" s="1"/>
  <c r="V107" i="37"/>
  <c r="S108" i="37"/>
  <c r="U65" i="37"/>
  <c r="U69" i="37"/>
  <c r="U67" i="37"/>
  <c r="U70" i="37"/>
  <c r="O67" i="37"/>
  <c r="K20" i="37"/>
  <c r="O20" i="37" s="1"/>
  <c r="T20" i="37" s="1"/>
  <c r="V20" i="37" s="1"/>
  <c r="U68" i="37"/>
  <c r="U76" i="37"/>
  <c r="M18" i="37"/>
  <c r="K65" i="37"/>
  <c r="U73" i="37"/>
  <c r="U66" i="37"/>
  <c r="Z134" i="37"/>
  <c r="U77" i="37"/>
  <c r="Z109" i="37"/>
  <c r="I80" i="37"/>
  <c r="M43" i="37"/>
  <c r="N43" i="37"/>
  <c r="U75" i="37"/>
  <c r="U71" i="37"/>
  <c r="Q66" i="37"/>
  <c r="X65" i="37" l="1"/>
  <c r="U108" i="37"/>
  <c r="S18" i="4"/>
  <c r="S19" i="4" s="1"/>
  <c r="S20" i="4" s="1"/>
  <c r="S21" i="4" s="1"/>
  <c r="S22" i="4" s="1"/>
  <c r="S23" i="4" s="1"/>
  <c r="S24" i="4" s="1"/>
  <c r="S25" i="4" s="1"/>
  <c r="S26" i="4" s="1"/>
  <c r="S27" i="4" s="1"/>
  <c r="S28" i="4" s="1"/>
  <c r="S29" i="4" s="1"/>
  <c r="S30" i="4" s="1"/>
  <c r="S31" i="4" s="1"/>
  <c r="R66" i="37"/>
  <c r="W19" i="37"/>
  <c r="M19" i="37" s="1"/>
  <c r="U109" i="37"/>
  <c r="X20" i="37"/>
  <c r="W20" i="37"/>
  <c r="W45" i="37"/>
  <c r="X45" i="37"/>
  <c r="X50" i="4"/>
  <c r="W50" i="4"/>
  <c r="T51" i="4"/>
  <c r="V51" i="4" s="1"/>
  <c r="S52" i="4"/>
  <c r="S51" i="37"/>
  <c r="S28" i="37"/>
  <c r="W65" i="37"/>
  <c r="R67" i="37"/>
  <c r="S67" i="37"/>
  <c r="Q67" i="37"/>
  <c r="Z110" i="37"/>
  <c r="N19" i="37"/>
  <c r="Z135" i="37"/>
  <c r="M135" i="37"/>
  <c r="N135" i="37" s="1"/>
  <c r="K80" i="37"/>
  <c r="J84" i="37"/>
  <c r="C82" i="37"/>
  <c r="G82" i="37" s="1"/>
  <c r="K82" i="37" s="1"/>
  <c r="O68" i="37"/>
  <c r="K21" i="37"/>
  <c r="O21" i="37" s="1"/>
  <c r="T21" i="37" s="1"/>
  <c r="V21" i="37" s="1"/>
  <c r="N44" i="37"/>
  <c r="M44" i="37"/>
  <c r="W66" i="37"/>
  <c r="V66" i="37"/>
  <c r="X66" i="37"/>
  <c r="N70" i="37"/>
  <c r="O46" i="37"/>
  <c r="T46" i="37" s="1"/>
  <c r="V46" i="37" s="1"/>
  <c r="M110" i="37"/>
  <c r="N110" i="37" s="1"/>
  <c r="V108" i="37"/>
  <c r="S109" i="37"/>
  <c r="W21" i="37" l="1"/>
  <c r="X21" i="37"/>
  <c r="W46" i="37"/>
  <c r="X46" i="37"/>
  <c r="S53" i="4"/>
  <c r="T52" i="4"/>
  <c r="V52" i="4" s="1"/>
  <c r="W51" i="4"/>
  <c r="X51" i="4"/>
  <c r="S52" i="37"/>
  <c r="S29" i="37"/>
  <c r="U110" i="37"/>
  <c r="Z136" i="37"/>
  <c r="AH129" i="37" s="1"/>
  <c r="M136" i="37"/>
  <c r="N136" i="37" s="1"/>
  <c r="Z111" i="37"/>
  <c r="O69" i="37"/>
  <c r="K22" i="37"/>
  <c r="O22" i="37" s="1"/>
  <c r="T22" i="37" s="1"/>
  <c r="V22" i="37" s="1"/>
  <c r="M111" i="37"/>
  <c r="N111" i="37" s="1"/>
  <c r="N20" i="37"/>
  <c r="M20" i="37"/>
  <c r="V109" i="37"/>
  <c r="S110" i="37"/>
  <c r="S68" i="37"/>
  <c r="R68" i="37"/>
  <c r="Q68" i="37"/>
  <c r="N71" i="37"/>
  <c r="O47" i="37"/>
  <c r="T47" i="37" s="1"/>
  <c r="V47" i="37" s="1"/>
  <c r="M45" i="37"/>
  <c r="N45" i="37"/>
  <c r="X67" i="37"/>
  <c r="V67" i="37"/>
  <c r="W67" i="37"/>
  <c r="X22" i="37" l="1"/>
  <c r="W22" i="37"/>
  <c r="X47" i="37"/>
  <c r="W47" i="37"/>
  <c r="X52" i="4"/>
  <c r="W52" i="4"/>
  <c r="S54" i="4"/>
  <c r="T53" i="4"/>
  <c r="V53" i="4" s="1"/>
  <c r="S53" i="37"/>
  <c r="S30" i="37"/>
  <c r="U111" i="37"/>
  <c r="M21" i="37"/>
  <c r="N21" i="37"/>
  <c r="S69" i="37"/>
  <c r="R69" i="37"/>
  <c r="Q69" i="37"/>
  <c r="Z112" i="37"/>
  <c r="V68" i="37"/>
  <c r="W68" i="37"/>
  <c r="X68" i="37"/>
  <c r="O70" i="37"/>
  <c r="K23" i="37"/>
  <c r="O23" i="37" s="1"/>
  <c r="T23" i="37" s="1"/>
  <c r="V23" i="37" s="1"/>
  <c r="N72" i="37"/>
  <c r="O48" i="37"/>
  <c r="T48" i="37" s="1"/>
  <c r="V48" i="37" s="1"/>
  <c r="M46" i="37"/>
  <c r="N46" i="37"/>
  <c r="M112" i="37"/>
  <c r="N112" i="37" s="1"/>
  <c r="Z137" i="37"/>
  <c r="AI129" i="37" s="1"/>
  <c r="M138" i="37"/>
  <c r="V110" i="37"/>
  <c r="S111" i="37"/>
  <c r="M137" i="37"/>
  <c r="N137" i="37" s="1"/>
  <c r="X109" i="4"/>
  <c r="X110" i="4"/>
  <c r="X111" i="4"/>
  <c r="X112" i="4"/>
  <c r="X113" i="4"/>
  <c r="X114" i="4"/>
  <c r="X115" i="4"/>
  <c r="X116" i="4"/>
  <c r="X117" i="4"/>
  <c r="X118" i="4"/>
  <c r="X119" i="4"/>
  <c r="X120" i="4"/>
  <c r="X131" i="4"/>
  <c r="AN133" i="4" s="1"/>
  <c r="X132" i="4"/>
  <c r="AN129" i="4" s="1"/>
  <c r="X133" i="4"/>
  <c r="X134" i="4"/>
  <c r="AK133" i="4" s="1"/>
  <c r="AK135" i="4" s="1"/>
  <c r="X135" i="4"/>
  <c r="X136" i="4"/>
  <c r="X137" i="4"/>
  <c r="X138" i="4"/>
  <c r="X139" i="4"/>
  <c r="X140" i="4"/>
  <c r="X141" i="4"/>
  <c r="X142" i="4"/>
  <c r="X143" i="4"/>
  <c r="X144" i="4"/>
  <c r="X145" i="4"/>
  <c r="P106" i="4"/>
  <c r="P105" i="4"/>
  <c r="R106" i="4" s="1"/>
  <c r="R107" i="4" l="1"/>
  <c r="X48" i="37"/>
  <c r="W48" i="37"/>
  <c r="X23" i="37"/>
  <c r="W23" i="37"/>
  <c r="X53" i="4"/>
  <c r="W53" i="4"/>
  <c r="T54" i="4"/>
  <c r="V54" i="4" s="1"/>
  <c r="S54" i="37"/>
  <c r="S31" i="37"/>
  <c r="N138" i="37"/>
  <c r="V111" i="37"/>
  <c r="S112" i="37"/>
  <c r="U112" i="37"/>
  <c r="Z113" i="37"/>
  <c r="X69" i="37"/>
  <c r="W69" i="37"/>
  <c r="V69" i="37"/>
  <c r="M47" i="37"/>
  <c r="N47" i="37"/>
  <c r="S70" i="37"/>
  <c r="R70" i="37"/>
  <c r="Q70" i="37"/>
  <c r="N73" i="37"/>
  <c r="O49" i="37"/>
  <c r="T49" i="37" s="1"/>
  <c r="V49" i="37" s="1"/>
  <c r="N22" i="37"/>
  <c r="M22" i="37"/>
  <c r="Z138" i="37"/>
  <c r="M113" i="37"/>
  <c r="N113" i="37" s="1"/>
  <c r="O71" i="37"/>
  <c r="K24" i="37"/>
  <c r="O24" i="37" s="1"/>
  <c r="T24" i="37" s="1"/>
  <c r="V24" i="37" s="1"/>
  <c r="P115" i="4"/>
  <c r="P116" i="4"/>
  <c r="P142" i="4"/>
  <c r="P134" i="4"/>
  <c r="P138" i="4"/>
  <c r="P113" i="4"/>
  <c r="P104" i="4"/>
  <c r="R105" i="4" s="1"/>
  <c r="P114" i="4"/>
  <c r="P109" i="4"/>
  <c r="P117" i="4"/>
  <c r="P118" i="4"/>
  <c r="P119" i="4"/>
  <c r="P137" i="4"/>
  <c r="P139" i="4"/>
  <c r="P108" i="4"/>
  <c r="R109" i="4" s="1"/>
  <c r="P140" i="4"/>
  <c r="P135" i="4"/>
  <c r="P141" i="4"/>
  <c r="P110" i="4"/>
  <c r="P107" i="4"/>
  <c r="P111" i="4"/>
  <c r="P145" i="4"/>
  <c r="Y145" i="4" s="1"/>
  <c r="P120" i="4"/>
  <c r="Y120" i="4" s="1"/>
  <c r="P136" i="4"/>
  <c r="P143" i="4"/>
  <c r="P112" i="4"/>
  <c r="P144" i="4"/>
  <c r="R145" i="4" s="1"/>
  <c r="N38" i="4"/>
  <c r="M38" i="4"/>
  <c r="R110" i="4" l="1"/>
  <c r="Y140" i="4"/>
  <c r="R141" i="4"/>
  <c r="R144" i="4"/>
  <c r="Y136" i="4"/>
  <c r="R137" i="4"/>
  <c r="Y115" i="4"/>
  <c r="R116" i="4"/>
  <c r="Y139" i="4"/>
  <c r="R140" i="4"/>
  <c r="Y119" i="4"/>
  <c r="R120" i="4"/>
  <c r="R112" i="4"/>
  <c r="Y118" i="4"/>
  <c r="R119" i="4"/>
  <c r="Y117" i="4"/>
  <c r="R118" i="4"/>
  <c r="Y114" i="4"/>
  <c r="R115" i="4"/>
  <c r="Y113" i="4"/>
  <c r="R114" i="4"/>
  <c r="Y138" i="4"/>
  <c r="R139" i="4"/>
  <c r="R108" i="4"/>
  <c r="Y134" i="4"/>
  <c r="R135" i="4"/>
  <c r="Y135" i="4"/>
  <c r="R136" i="4"/>
  <c r="R111" i="4"/>
  <c r="Y142" i="4"/>
  <c r="R143" i="4"/>
  <c r="Y137" i="4"/>
  <c r="R138" i="4"/>
  <c r="Y112" i="4"/>
  <c r="R113" i="4"/>
  <c r="Y141" i="4"/>
  <c r="R142" i="4"/>
  <c r="Y116" i="4"/>
  <c r="R117" i="4"/>
  <c r="Y143" i="4"/>
  <c r="Y144" i="4"/>
  <c r="U113" i="37"/>
  <c r="X24" i="37"/>
  <c r="W24" i="37"/>
  <c r="W49" i="37"/>
  <c r="X49" i="37"/>
  <c r="X54" i="4"/>
  <c r="W54" i="4"/>
  <c r="W70" i="37"/>
  <c r="V70" i="37"/>
  <c r="X70" i="37"/>
  <c r="Z114" i="37"/>
  <c r="O72" i="37"/>
  <c r="K25" i="37"/>
  <c r="O25" i="37" s="1"/>
  <c r="T25" i="37" s="1"/>
  <c r="V25" i="37" s="1"/>
  <c r="M23" i="37"/>
  <c r="N23" i="37"/>
  <c r="Z139" i="37"/>
  <c r="M114" i="37"/>
  <c r="N114" i="37" s="1"/>
  <c r="M139" i="37"/>
  <c r="N139" i="37" s="1"/>
  <c r="M48" i="37"/>
  <c r="N48" i="37"/>
  <c r="V112" i="37"/>
  <c r="S113" i="37"/>
  <c r="R71" i="37"/>
  <c r="S71" i="37"/>
  <c r="Q71" i="37"/>
  <c r="N74" i="37"/>
  <c r="O50" i="37"/>
  <c r="T50" i="37" s="1"/>
  <c r="V50" i="37" s="1"/>
  <c r="N39" i="4"/>
  <c r="X25" i="37" l="1"/>
  <c r="W25" i="37"/>
  <c r="X50" i="37"/>
  <c r="W50" i="37"/>
  <c r="X71" i="37"/>
  <c r="W71" i="37"/>
  <c r="V71" i="37"/>
  <c r="S72" i="37"/>
  <c r="R72" i="37"/>
  <c r="Q72" i="37"/>
  <c r="N75" i="37"/>
  <c r="O51" i="37"/>
  <c r="T51" i="37" s="1"/>
  <c r="V51" i="37" s="1"/>
  <c r="O73" i="37"/>
  <c r="K26" i="37"/>
  <c r="O26" i="37" s="1"/>
  <c r="T26" i="37" s="1"/>
  <c r="V26" i="37" s="1"/>
  <c r="V113" i="37"/>
  <c r="S114" i="37"/>
  <c r="Z115" i="37"/>
  <c r="Z140" i="37"/>
  <c r="AH130" i="37" s="1"/>
  <c r="AJ130" i="37" s="1"/>
  <c r="M140" i="37"/>
  <c r="N140" i="37" s="1"/>
  <c r="N49" i="37"/>
  <c r="M49" i="37"/>
  <c r="N24" i="37"/>
  <c r="M24" i="37"/>
  <c r="M115" i="37"/>
  <c r="N115" i="37" s="1"/>
  <c r="U114" i="37"/>
  <c r="M132" i="4"/>
  <c r="M111" i="4"/>
  <c r="M112" i="4"/>
  <c r="M133" i="4"/>
  <c r="M39" i="4"/>
  <c r="N40" i="4"/>
  <c r="M40" i="4"/>
  <c r="X108" i="4"/>
  <c r="X107" i="4"/>
  <c r="X106" i="4"/>
  <c r="AN108" i="4" s="1"/>
  <c r="X105" i="4"/>
  <c r="X104" i="4"/>
  <c r="AK108" i="4" l="1"/>
  <c r="AK110" i="4" s="1"/>
  <c r="AN104" i="4"/>
  <c r="AK104" i="4"/>
  <c r="AK106" i="4" s="1"/>
  <c r="W26" i="37"/>
  <c r="X26" i="37"/>
  <c r="X51" i="37"/>
  <c r="W51" i="37"/>
  <c r="U115" i="37"/>
  <c r="Z141" i="37"/>
  <c r="AJ129" i="37" s="1"/>
  <c r="AK130" i="37" s="1"/>
  <c r="M50" i="37"/>
  <c r="N50" i="37"/>
  <c r="Z116" i="37"/>
  <c r="V114" i="37"/>
  <c r="S115" i="37"/>
  <c r="S73" i="37"/>
  <c r="R73" i="37"/>
  <c r="Q73" i="37"/>
  <c r="N76" i="37"/>
  <c r="O52" i="37"/>
  <c r="T52" i="37" s="1"/>
  <c r="V52" i="37" s="1"/>
  <c r="M141" i="37"/>
  <c r="N141" i="37" s="1"/>
  <c r="N25" i="37"/>
  <c r="M25" i="37"/>
  <c r="W72" i="37"/>
  <c r="X72" i="37"/>
  <c r="V72" i="37"/>
  <c r="M116" i="37"/>
  <c r="N116" i="37" s="1"/>
  <c r="O74" i="37"/>
  <c r="K27" i="37"/>
  <c r="O27" i="37" s="1"/>
  <c r="T27" i="37" s="1"/>
  <c r="V27" i="37" s="1"/>
  <c r="M134" i="4"/>
  <c r="M113" i="4"/>
  <c r="Z112" i="4"/>
  <c r="M41" i="4"/>
  <c r="N41" i="4"/>
  <c r="P64" i="4"/>
  <c r="P63" i="4"/>
  <c r="AK132" i="37" l="1"/>
  <c r="AJ132" i="37" s="1"/>
  <c r="AN131" i="37" s="1"/>
  <c r="AN130" i="37"/>
  <c r="AQ129" i="37" s="1"/>
  <c r="X27" i="37"/>
  <c r="W27" i="37"/>
  <c r="W52" i="37"/>
  <c r="X52" i="37"/>
  <c r="M51" i="37"/>
  <c r="N51" i="37"/>
  <c r="S74" i="37"/>
  <c r="R74" i="37"/>
  <c r="Q74" i="37"/>
  <c r="N26" i="37"/>
  <c r="M26" i="37"/>
  <c r="V115" i="37"/>
  <c r="S116" i="37"/>
  <c r="Z117" i="37"/>
  <c r="M118" i="37"/>
  <c r="Z142" i="37"/>
  <c r="M143" i="37"/>
  <c r="O75" i="37"/>
  <c r="K28" i="37"/>
  <c r="O28" i="37" s="1"/>
  <c r="T28" i="37" s="1"/>
  <c r="V28" i="37" s="1"/>
  <c r="N77" i="37"/>
  <c r="O53" i="37"/>
  <c r="T53" i="37" s="1"/>
  <c r="V53" i="37" s="1"/>
  <c r="M142" i="37"/>
  <c r="N142" i="37" s="1"/>
  <c r="W73" i="37"/>
  <c r="V73" i="37"/>
  <c r="X73" i="37"/>
  <c r="U116" i="37"/>
  <c r="M117" i="37"/>
  <c r="N117" i="37" s="1"/>
  <c r="M42" i="4"/>
  <c r="N42" i="4"/>
  <c r="M114" i="4"/>
  <c r="Z113" i="4"/>
  <c r="M135" i="4"/>
  <c r="AN132" i="37" l="1"/>
  <c r="AQ131" i="37" s="1"/>
  <c r="AQ130" i="37"/>
  <c r="U117" i="37"/>
  <c r="X28" i="37"/>
  <c r="W28" i="37"/>
  <c r="W53" i="37"/>
  <c r="X53" i="37"/>
  <c r="N143" i="37"/>
  <c r="N118" i="37"/>
  <c r="N52" i="37"/>
  <c r="M52" i="37"/>
  <c r="Z118" i="37"/>
  <c r="V116" i="37"/>
  <c r="S117" i="37"/>
  <c r="O76" i="37"/>
  <c r="K29" i="37"/>
  <c r="O29" i="37" s="1"/>
  <c r="T29" i="37" s="1"/>
  <c r="V29" i="37" s="1"/>
  <c r="N27" i="37"/>
  <c r="M27" i="37"/>
  <c r="Z143" i="37"/>
  <c r="W74" i="37"/>
  <c r="V74" i="37"/>
  <c r="X74" i="37"/>
  <c r="R75" i="37"/>
  <c r="S75" i="37"/>
  <c r="Q75" i="37"/>
  <c r="Z114" i="4"/>
  <c r="M115" i="4"/>
  <c r="Z135" i="4"/>
  <c r="M136" i="4"/>
  <c r="M43" i="4"/>
  <c r="N43" i="4"/>
  <c r="O54" i="37" l="1"/>
  <c r="T54" i="37" s="1"/>
  <c r="V54" i="37" s="1"/>
  <c r="X54" i="37" s="1"/>
  <c r="K56" i="37"/>
  <c r="W29" i="37"/>
  <c r="X29" i="37"/>
  <c r="U118" i="37"/>
  <c r="R76" i="37"/>
  <c r="S76" i="37"/>
  <c r="Q76" i="37"/>
  <c r="Z144" i="37"/>
  <c r="M145" i="37"/>
  <c r="Z119" i="37"/>
  <c r="AJ105" i="37" s="1"/>
  <c r="M120" i="37"/>
  <c r="N28" i="37"/>
  <c r="M28" i="37"/>
  <c r="M144" i="37"/>
  <c r="N144" i="37" s="1"/>
  <c r="O77" i="37"/>
  <c r="K30" i="37"/>
  <c r="O30" i="37" s="1"/>
  <c r="T30" i="37" s="1"/>
  <c r="V30" i="37" s="1"/>
  <c r="X75" i="37"/>
  <c r="V75" i="37"/>
  <c r="W75" i="37"/>
  <c r="V117" i="37"/>
  <c r="S118" i="37"/>
  <c r="M53" i="37"/>
  <c r="N53" i="37"/>
  <c r="M119" i="37"/>
  <c r="N119" i="37" s="1"/>
  <c r="N44" i="4"/>
  <c r="M44" i="4"/>
  <c r="M137" i="4"/>
  <c r="Z136" i="4"/>
  <c r="M116" i="4"/>
  <c r="Z115" i="4"/>
  <c r="Z129" i="4"/>
  <c r="Z104" i="4"/>
  <c r="M64" i="4"/>
  <c r="D64" i="4"/>
  <c r="N63" i="4"/>
  <c r="X130" i="4"/>
  <c r="X129" i="4"/>
  <c r="AK129" i="4" l="1"/>
  <c r="AK131" i="4" s="1"/>
  <c r="W54" i="37"/>
  <c r="M54" i="37" s="1"/>
  <c r="W30" i="37"/>
  <c r="X30" i="37"/>
  <c r="U119" i="37"/>
  <c r="N145" i="37"/>
  <c r="N120" i="37"/>
  <c r="N29" i="37"/>
  <c r="M29" i="37"/>
  <c r="Z120" i="37"/>
  <c r="AJ104" i="37" s="1"/>
  <c r="AK105" i="37" s="1"/>
  <c r="AN105" i="37" s="1"/>
  <c r="N54" i="37"/>
  <c r="V76" i="37"/>
  <c r="X76" i="37"/>
  <c r="W76" i="37"/>
  <c r="V118" i="37"/>
  <c r="S119" i="37"/>
  <c r="O78" i="37"/>
  <c r="K31" i="37"/>
  <c r="O79" i="37" s="1"/>
  <c r="S77" i="37"/>
  <c r="R77" i="37"/>
  <c r="Q77" i="37"/>
  <c r="M45" i="4"/>
  <c r="N45" i="4"/>
  <c r="M117" i="4"/>
  <c r="Z116" i="4"/>
  <c r="M138" i="4"/>
  <c r="Z137" i="4"/>
  <c r="Z130" i="4"/>
  <c r="Z105" i="4"/>
  <c r="G33" i="4"/>
  <c r="G64" i="4"/>
  <c r="G56" i="4"/>
  <c r="AK107" i="37" l="1"/>
  <c r="AJ107" i="37" s="1"/>
  <c r="AN106" i="37" s="1"/>
  <c r="AN107" i="37" s="1"/>
  <c r="O31" i="37"/>
  <c r="T31" i="37" s="1"/>
  <c r="V31" i="37" s="1"/>
  <c r="X31" i="37" s="1"/>
  <c r="K33" i="37"/>
  <c r="U120" i="37"/>
  <c r="W77" i="37"/>
  <c r="V77" i="37"/>
  <c r="X77" i="37"/>
  <c r="N30" i="37"/>
  <c r="M30" i="37"/>
  <c r="S78" i="37"/>
  <c r="R78" i="37"/>
  <c r="Q78" i="37"/>
  <c r="V119" i="37"/>
  <c r="S120" i="37"/>
  <c r="N47" i="4"/>
  <c r="M47" i="4"/>
  <c r="M139" i="4"/>
  <c r="Z138" i="4"/>
  <c r="M118" i="4"/>
  <c r="Z117" i="4"/>
  <c r="M130" i="4"/>
  <c r="N130" i="4" s="1"/>
  <c r="S105" i="4"/>
  <c r="M105" i="4"/>
  <c r="N105" i="4" s="1"/>
  <c r="Z131" i="4"/>
  <c r="Z106" i="4"/>
  <c r="N64" i="4"/>
  <c r="F56" i="4"/>
  <c r="H56" i="4" s="1"/>
  <c r="W31" i="37" l="1"/>
  <c r="M31" i="37" s="1"/>
  <c r="V120" i="37"/>
  <c r="W78" i="37"/>
  <c r="V78" i="37"/>
  <c r="X78" i="37"/>
  <c r="N31" i="37"/>
  <c r="U105" i="4"/>
  <c r="N48" i="4"/>
  <c r="M48" i="4"/>
  <c r="N46" i="4"/>
  <c r="M46" i="4"/>
  <c r="S106" i="4"/>
  <c r="M119" i="4"/>
  <c r="Z118" i="4"/>
  <c r="M140" i="4"/>
  <c r="Z139" i="4"/>
  <c r="M131" i="4"/>
  <c r="N131" i="4" s="1"/>
  <c r="Z132" i="4"/>
  <c r="AH129" i="4" s="1"/>
  <c r="AH130" i="4" s="1"/>
  <c r="AJ130" i="4" s="1"/>
  <c r="M106" i="4"/>
  <c r="N106" i="4" s="1"/>
  <c r="M63" i="4"/>
  <c r="U106" i="4" l="1"/>
  <c r="M49" i="4"/>
  <c r="N49" i="4"/>
  <c r="M141" i="4"/>
  <c r="Z140" i="4"/>
  <c r="M120" i="4"/>
  <c r="Z119" i="4"/>
  <c r="S107" i="4"/>
  <c r="M107" i="4"/>
  <c r="N107" i="4" s="1"/>
  <c r="Z107" i="4"/>
  <c r="N132" i="4"/>
  <c r="Z133" i="4"/>
  <c r="AI129" i="4" s="1"/>
  <c r="AJ129" i="4" s="1"/>
  <c r="AK130" i="4" s="1"/>
  <c r="Y105" i="4"/>
  <c r="Y111" i="4"/>
  <c r="P130" i="4"/>
  <c r="Y106" i="4"/>
  <c r="AH108" i="4" s="1"/>
  <c r="Y107" i="4"/>
  <c r="AI108" i="4" s="1"/>
  <c r="Y110" i="4"/>
  <c r="P131" i="4"/>
  <c r="P132" i="4"/>
  <c r="Y108" i="4"/>
  <c r="P133" i="4"/>
  <c r="Y104" i="4"/>
  <c r="Y109" i="4"/>
  <c r="P129" i="4"/>
  <c r="Y130" i="4" l="1"/>
  <c r="R131" i="4"/>
  <c r="Y129" i="4"/>
  <c r="R130" i="4"/>
  <c r="Y133" i="4"/>
  <c r="R134" i="4"/>
  <c r="Y132" i="4"/>
  <c r="AI133" i="4" s="1"/>
  <c r="R133" i="4"/>
  <c r="Y131" i="4"/>
  <c r="AH133" i="4" s="1"/>
  <c r="AH134" i="4" s="1"/>
  <c r="AJ134" i="4" s="1"/>
  <c r="R132" i="4"/>
  <c r="AJ133" i="4"/>
  <c r="AK134" i="4" s="1"/>
  <c r="AK132" i="4"/>
  <c r="AJ132" i="4" s="1"/>
  <c r="AN131" i="4" s="1"/>
  <c r="AN132" i="4" s="1"/>
  <c r="AN130" i="4"/>
  <c r="AH109" i="4"/>
  <c r="AJ109" i="4" s="1"/>
  <c r="AJ108" i="4"/>
  <c r="U107" i="4"/>
  <c r="N50" i="4"/>
  <c r="M50" i="4"/>
  <c r="S108" i="4"/>
  <c r="Z120" i="4"/>
  <c r="M142" i="4"/>
  <c r="Z141" i="4"/>
  <c r="M108" i="4"/>
  <c r="N108" i="4" s="1"/>
  <c r="Z108" i="4"/>
  <c r="AH104" i="4" s="1"/>
  <c r="N133" i="4"/>
  <c r="Z109" i="4"/>
  <c r="AI104" i="4" s="1"/>
  <c r="AH105" i="4" l="1"/>
  <c r="AJ105" i="4" s="1"/>
  <c r="AJ104" i="4"/>
  <c r="AK136" i="4"/>
  <c r="AJ136" i="4" s="1"/>
  <c r="AN135" i="4" s="1"/>
  <c r="AN134" i="4"/>
  <c r="AR129" i="4" s="1"/>
  <c r="AK109" i="4"/>
  <c r="U108" i="4"/>
  <c r="M143" i="4"/>
  <c r="S109" i="4"/>
  <c r="M109" i="4"/>
  <c r="N109" i="4" s="1"/>
  <c r="N134" i="4"/>
  <c r="N135" i="4" s="1"/>
  <c r="N136" i="4" s="1"/>
  <c r="N137" i="4" s="1"/>
  <c r="N138" i="4" s="1"/>
  <c r="N139" i="4" s="1"/>
  <c r="N140" i="4" s="1"/>
  <c r="N141" i="4" s="1"/>
  <c r="N142" i="4" s="1"/>
  <c r="Z134" i="4"/>
  <c r="AN109" i="4" l="1"/>
  <c r="AR104" i="4" s="1"/>
  <c r="AU104" i="4" s="1"/>
  <c r="AK111" i="4"/>
  <c r="AJ111" i="4" s="1"/>
  <c r="AN110" i="4" s="1"/>
  <c r="AN136" i="4"/>
  <c r="AR131" i="4" s="1"/>
  <c r="AR130" i="4"/>
  <c r="AK105" i="4"/>
  <c r="U109" i="4"/>
  <c r="M51" i="4"/>
  <c r="N51" i="4"/>
  <c r="N143" i="4"/>
  <c r="M144" i="4"/>
  <c r="S110" i="4"/>
  <c r="M110" i="4"/>
  <c r="N110" i="4" s="1"/>
  <c r="Z110" i="4"/>
  <c r="H57" i="4"/>
  <c r="AN111" i="4" l="1"/>
  <c r="AR106" i="4" s="1"/>
  <c r="AR105" i="4"/>
  <c r="AN105" i="4"/>
  <c r="AQ104" i="4" s="1"/>
  <c r="AK107" i="4"/>
  <c r="AJ107" i="4" s="1"/>
  <c r="AN106" i="4" s="1"/>
  <c r="N144" i="4"/>
  <c r="N111" i="4"/>
  <c r="U110" i="4"/>
  <c r="M53" i="4"/>
  <c r="N53" i="4"/>
  <c r="N52" i="4"/>
  <c r="M52" i="4"/>
  <c r="S111" i="4"/>
  <c r="M145" i="4"/>
  <c r="N145" i="4" s="1"/>
  <c r="Z111" i="4"/>
  <c r="AN107" i="4" l="1"/>
  <c r="AQ106" i="4" s="1"/>
  <c r="AQ105" i="4"/>
  <c r="N112" i="4"/>
  <c r="U111" i="4"/>
  <c r="N54" i="4"/>
  <c r="M54" i="4"/>
  <c r="S112" i="4"/>
  <c r="G147" i="4"/>
  <c r="G148" i="4" s="1"/>
  <c r="G122" i="4"/>
  <c r="G123" i="4" s="1"/>
  <c r="N113" i="4" l="1"/>
  <c r="U112" i="4"/>
  <c r="S113" i="4"/>
  <c r="F147" i="4"/>
  <c r="F122" i="4"/>
  <c r="F148" i="4" l="1"/>
  <c r="H147" i="4"/>
  <c r="H148" i="4" s="1"/>
  <c r="F123" i="4"/>
  <c r="H122" i="4"/>
  <c r="H123" i="4" s="1"/>
  <c r="N114" i="4"/>
  <c r="U113" i="4"/>
  <c r="S114" i="4"/>
  <c r="S130" i="4"/>
  <c r="V105" i="4" s="1"/>
  <c r="N115" i="4" l="1"/>
  <c r="U114" i="4"/>
  <c r="S115" i="4"/>
  <c r="S131" i="4"/>
  <c r="V106" i="4" s="1"/>
  <c r="AQ129" i="4" l="1"/>
  <c r="AT104" i="4" s="1"/>
  <c r="N116" i="4"/>
  <c r="U115" i="4"/>
  <c r="S132" i="4"/>
  <c r="V107" i="4" s="1"/>
  <c r="S116" i="4"/>
  <c r="AQ131" i="4" l="1"/>
  <c r="AQ130" i="4"/>
  <c r="N117" i="4"/>
  <c r="U116" i="4"/>
  <c r="S117" i="4"/>
  <c r="S133" i="4"/>
  <c r="V108" i="4" s="1"/>
  <c r="G57" i="4"/>
  <c r="N118" i="4" l="1"/>
  <c r="U117" i="4"/>
  <c r="S118" i="4"/>
  <c r="S134" i="4"/>
  <c r="V109" i="4" s="1"/>
  <c r="F57" i="4"/>
  <c r="N119" i="4" l="1"/>
  <c r="U118" i="4"/>
  <c r="S135" i="4"/>
  <c r="V110" i="4" s="1"/>
  <c r="S119" i="4"/>
  <c r="G80" i="4"/>
  <c r="N120" i="4" l="1"/>
  <c r="U119" i="4"/>
  <c r="S136" i="4"/>
  <c r="V111" i="4" s="1"/>
  <c r="S120" i="4"/>
  <c r="U120" i="4" l="1"/>
  <c r="S137" i="4"/>
  <c r="V112" i="4" s="1"/>
  <c r="S138" i="4" l="1"/>
  <c r="V113" i="4" s="1"/>
  <c r="S139" i="4" l="1"/>
  <c r="V114" i="4" s="1"/>
  <c r="S140" i="4" l="1"/>
  <c r="V115" i="4" s="1"/>
  <c r="S141" i="4" l="1"/>
  <c r="V116" i="4" s="1"/>
  <c r="S142" i="4" l="1"/>
  <c r="V117" i="4" s="1"/>
  <c r="S143" i="4" l="1"/>
  <c r="V118" i="4" s="1"/>
  <c r="S144" i="4" l="1"/>
  <c r="V119" i="4" s="1"/>
  <c r="S145" i="4" l="1"/>
  <c r="V120" i="4" s="1"/>
  <c r="N15" i="4" l="1"/>
  <c r="M15" i="4" l="1"/>
  <c r="O63" i="4"/>
  <c r="S63" i="4" s="1"/>
  <c r="G34" i="4"/>
  <c r="C64" i="4"/>
  <c r="E64" i="4" s="1"/>
  <c r="F64" i="4" l="1"/>
  <c r="F33" i="4"/>
  <c r="Q63" i="4"/>
  <c r="R63" i="4"/>
  <c r="F34" i="4" l="1"/>
  <c r="H33" i="4"/>
  <c r="H34" i="4" s="1"/>
  <c r="O17" i="4"/>
  <c r="T17" i="4" s="1"/>
  <c r="V17" i="4" s="1"/>
  <c r="O16" i="4"/>
  <c r="T16" i="4" s="1"/>
  <c r="V16" i="4" s="1"/>
  <c r="O64" i="4"/>
  <c r="Q64" i="4" s="1"/>
  <c r="H64" i="4"/>
  <c r="F80" i="4"/>
  <c r="O18" i="4"/>
  <c r="T18" i="4" s="1"/>
  <c r="V18" i="4" s="1"/>
  <c r="R64" i="4" l="1"/>
  <c r="S64" i="4"/>
  <c r="X18" i="4"/>
  <c r="W18" i="4"/>
  <c r="W16" i="4"/>
  <c r="M16" i="4" s="1"/>
  <c r="X16" i="4"/>
  <c r="N16" i="4" s="1"/>
  <c r="X17" i="4"/>
  <c r="W17" i="4"/>
  <c r="M17" i="4" s="1"/>
  <c r="J64" i="4"/>
  <c r="J80" i="4" s="1"/>
  <c r="E82" i="4" s="1"/>
  <c r="I64" i="4"/>
  <c r="H80" i="4"/>
  <c r="N17" i="4"/>
  <c r="O19" i="4"/>
  <c r="T19" i="4" s="1"/>
  <c r="V19" i="4" s="1"/>
  <c r="V64" i="4"/>
  <c r="U78" i="4" l="1"/>
  <c r="X78" i="4" s="1"/>
  <c r="U79" i="4"/>
  <c r="U76" i="4"/>
  <c r="W76" i="4" s="1"/>
  <c r="U77" i="4"/>
  <c r="X76" i="4"/>
  <c r="U74" i="4"/>
  <c r="X74" i="4" s="1"/>
  <c r="U75" i="4"/>
  <c r="U72" i="4"/>
  <c r="W72" i="4" s="1"/>
  <c r="U73" i="4"/>
  <c r="U70" i="4"/>
  <c r="W70" i="4" s="1"/>
  <c r="U71" i="4"/>
  <c r="U68" i="4"/>
  <c r="X68" i="4" s="1"/>
  <c r="U69" i="4"/>
  <c r="U66" i="4"/>
  <c r="W66" i="4" s="1"/>
  <c r="U67" i="4"/>
  <c r="U65" i="4"/>
  <c r="X19" i="4"/>
  <c r="W19" i="4"/>
  <c r="U64" i="4"/>
  <c r="I80" i="4"/>
  <c r="K64" i="4"/>
  <c r="N18" i="4"/>
  <c r="M18" i="4"/>
  <c r="O20" i="4"/>
  <c r="T20" i="4" s="1"/>
  <c r="V20" i="4" s="1"/>
  <c r="W78" i="4" l="1"/>
  <c r="W79" i="4"/>
  <c r="X79" i="4"/>
  <c r="X66" i="4"/>
  <c r="W77" i="4"/>
  <c r="X77" i="4"/>
  <c r="X72" i="4"/>
  <c r="W74" i="4"/>
  <c r="X70" i="4"/>
  <c r="W75" i="4"/>
  <c r="X75" i="4"/>
  <c r="W73" i="4"/>
  <c r="X73" i="4"/>
  <c r="W68" i="4"/>
  <c r="W71" i="4"/>
  <c r="X71" i="4"/>
  <c r="W69" i="4"/>
  <c r="X69" i="4"/>
  <c r="W67" i="4"/>
  <c r="X67" i="4"/>
  <c r="W65" i="4"/>
  <c r="X65" i="4"/>
  <c r="W20" i="4"/>
  <c r="X20" i="4"/>
  <c r="C82" i="4"/>
  <c r="G82" i="4" s="1"/>
  <c r="K82" i="4" s="1"/>
  <c r="J84" i="4"/>
  <c r="K80" i="4"/>
  <c r="W64" i="4"/>
  <c r="X64" i="4"/>
  <c r="M19" i="4"/>
  <c r="N19" i="4"/>
  <c r="O21" i="4"/>
  <c r="T21" i="4" s="1"/>
  <c r="V21" i="4" s="1"/>
  <c r="X21" i="4" l="1"/>
  <c r="W21" i="4"/>
  <c r="O22" i="4"/>
  <c r="T22" i="4" s="1"/>
  <c r="V22" i="4" s="1"/>
  <c r="M20" i="4"/>
  <c r="N20" i="4"/>
  <c r="X22" i="4" l="1"/>
  <c r="W22" i="4"/>
  <c r="M21" i="4"/>
  <c r="N21" i="4"/>
  <c r="O23" i="4"/>
  <c r="T23" i="4" s="1"/>
  <c r="V23" i="4" s="1"/>
  <c r="X23" i="4" l="1"/>
  <c r="W23" i="4"/>
  <c r="M22" i="4"/>
  <c r="N22" i="4"/>
  <c r="O24" i="4"/>
  <c r="T24" i="4" s="1"/>
  <c r="V24" i="4" s="1"/>
  <c r="X24" i="4" l="1"/>
  <c r="W24" i="4"/>
  <c r="M23" i="4"/>
  <c r="N23" i="4"/>
  <c r="O25" i="4"/>
  <c r="T25" i="4" s="1"/>
  <c r="V25" i="4" s="1"/>
  <c r="X25" i="4" l="1"/>
  <c r="W25" i="4"/>
  <c r="O26" i="4"/>
  <c r="T26" i="4" s="1"/>
  <c r="V26" i="4" s="1"/>
  <c r="M24" i="4"/>
  <c r="N24" i="4"/>
  <c r="W26" i="4" l="1"/>
  <c r="X26" i="4"/>
  <c r="O27" i="4"/>
  <c r="T27" i="4" s="1"/>
  <c r="V27" i="4" s="1"/>
  <c r="M25" i="4"/>
  <c r="N25" i="4"/>
  <c r="X27" i="4" l="1"/>
  <c r="W27" i="4"/>
  <c r="N26" i="4"/>
  <c r="M26" i="4"/>
  <c r="O28" i="4"/>
  <c r="T28" i="4" s="1"/>
  <c r="V28" i="4" s="1"/>
  <c r="W28" i="4" l="1"/>
  <c r="X28" i="4"/>
  <c r="N27" i="4"/>
  <c r="M27" i="4"/>
  <c r="O29" i="4"/>
  <c r="T29" i="4" s="1"/>
  <c r="V29" i="4" s="1"/>
  <c r="X29" i="4" l="1"/>
  <c r="W29" i="4"/>
  <c r="O30" i="4"/>
  <c r="T30" i="4" s="1"/>
  <c r="V30" i="4" s="1"/>
  <c r="N28" i="4"/>
  <c r="M28" i="4"/>
  <c r="X30" i="4" l="1"/>
  <c r="W30" i="4"/>
  <c r="N29" i="4"/>
  <c r="M29" i="4"/>
  <c r="O31" i="4"/>
  <c r="T31" i="4" s="1"/>
  <c r="V31" i="4" s="1"/>
  <c r="X31" i="4" l="1"/>
  <c r="W31" i="4"/>
  <c r="N30" i="4"/>
  <c r="M30" i="4"/>
  <c r="N31" i="4" l="1"/>
  <c r="M31" i="4"/>
</calcChain>
</file>

<file path=xl/sharedStrings.xml><?xml version="1.0" encoding="utf-8"?>
<sst xmlns="http://schemas.openxmlformats.org/spreadsheetml/2006/main" count="470" uniqueCount="117">
  <si>
    <t>Suma:</t>
  </si>
  <si>
    <t>A</t>
  </si>
  <si>
    <t>B</t>
  </si>
  <si>
    <t>Total</t>
  </si>
  <si>
    <t>χ² cal=</t>
  </si>
  <si>
    <t>OR=</t>
  </si>
  <si>
    <t>Test de log-rank (test de Mantel-Haenszel) para comparar la probabilidad de supervivencia entre grupos. </t>
  </si>
  <si>
    <t>g. l. = 1</t>
  </si>
  <si>
    <r>
      <t>Corresponde a</t>
    </r>
    <r>
      <rPr>
        <b/>
        <i/>
        <sz val="10"/>
        <rFont val="Calibri"/>
        <family val="2"/>
      </rPr>
      <t xml:space="preserve"> p</t>
    </r>
    <r>
      <rPr>
        <sz val="10"/>
        <rFont val="Calibri"/>
        <family val="2"/>
      </rPr>
      <t>=</t>
    </r>
  </si>
  <si>
    <t>tiempo final del intervalo (meses)</t>
  </si>
  <si>
    <t>NNT</t>
  </si>
  <si>
    <t>mediana t</t>
  </si>
  <si>
    <t>nº pac mediana</t>
  </si>
  <si>
    <t>Percentil mediana</t>
  </si>
  <si>
    <t>% S sup e inf</t>
  </si>
  <si>
    <t>nº pac sup e inf</t>
  </si>
  <si>
    <t>RAR</t>
  </si>
  <si>
    <t>MATERIAL</t>
  </si>
  <si>
    <t>FORMAL</t>
  </si>
  <si>
    <t>EE LnHR = Raíz (1/Ev espA + 1/Ev espB)</t>
  </si>
  <si>
    <t>ANÁLISIS DE LA FUNCIÓN DE SUPERVIVENCIA LIBRE DE EVENTO DE KAPLAN Y MEIER, Y DE LOS SUPERVIVIENTES LIBRES DE EVENTO</t>
  </si>
  <si>
    <t>tiempo al inicio del intervalo (meses)</t>
  </si>
  <si>
    <r>
      <rPr>
        <b/>
        <sz val="9"/>
        <rFont val="Calibri"/>
        <family val="2"/>
        <scheme val="minor"/>
      </rPr>
      <t>Cens</t>
    </r>
    <r>
      <rPr>
        <b/>
        <vertAlign val="subscript"/>
        <sz val="9"/>
        <rFont val="Calibri"/>
        <family val="2"/>
        <scheme val="minor"/>
      </rPr>
      <t>t</t>
    </r>
    <r>
      <rPr>
        <b/>
        <sz val="9"/>
        <rFont val="Calibri"/>
        <family val="2"/>
        <scheme val="minor"/>
      </rPr>
      <t xml:space="preserve"> </t>
    </r>
    <r>
      <rPr>
        <sz val="9"/>
        <rFont val="Calibri"/>
        <family val="2"/>
        <scheme val="minor"/>
      </rPr>
      <t>Acum al final interva</t>
    </r>
  </si>
  <si>
    <r>
      <rPr>
        <b/>
        <sz val="9"/>
        <rFont val="Calibri"/>
        <family val="2"/>
        <scheme val="minor"/>
      </rPr>
      <t>Ev</t>
    </r>
    <r>
      <rPr>
        <b/>
        <vertAlign val="subscript"/>
        <sz val="9"/>
        <rFont val="Calibri"/>
        <family val="2"/>
        <scheme val="minor"/>
      </rPr>
      <t>t</t>
    </r>
    <r>
      <rPr>
        <b/>
        <sz val="9"/>
        <rFont val="Calibri"/>
        <family val="2"/>
        <scheme val="minor"/>
      </rPr>
      <t xml:space="preserve"> </t>
    </r>
    <r>
      <rPr>
        <sz val="9"/>
        <rFont val="Calibri"/>
        <family val="2"/>
        <scheme val="minor"/>
      </rPr>
      <t>Acum final interva</t>
    </r>
  </si>
  <si>
    <r>
      <rPr>
        <b/>
        <sz val="10"/>
        <rFont val="Calibri"/>
        <family val="2"/>
        <scheme val="minor"/>
      </rPr>
      <t>t</t>
    </r>
    <r>
      <rPr>
        <b/>
        <vertAlign val="subscript"/>
        <sz val="10"/>
        <rFont val="Calibri"/>
        <family val="2"/>
        <scheme val="minor"/>
      </rPr>
      <t>i</t>
    </r>
    <r>
      <rPr>
        <b/>
        <sz val="10"/>
        <rFont val="Calibri"/>
        <family val="2"/>
        <scheme val="minor"/>
      </rPr>
      <t>:</t>
    </r>
    <r>
      <rPr>
        <sz val="10"/>
        <rFont val="Calibri"/>
        <family val="2"/>
        <scheme val="minor"/>
      </rPr>
      <t xml:space="preserve"> tiempo al final del intervalo (meses)</t>
    </r>
  </si>
  <si>
    <r>
      <rPr>
        <b/>
        <sz val="9"/>
        <rFont val="Calibri"/>
        <family val="2"/>
        <scheme val="minor"/>
      </rPr>
      <t>Ev</t>
    </r>
    <r>
      <rPr>
        <b/>
        <vertAlign val="subscript"/>
        <sz val="9"/>
        <rFont val="Calibri"/>
        <family val="2"/>
        <scheme val="minor"/>
      </rPr>
      <t>i</t>
    </r>
    <r>
      <rPr>
        <b/>
        <sz val="9"/>
        <rFont val="Calibri"/>
        <family val="2"/>
        <scheme val="minor"/>
      </rPr>
      <t xml:space="preserve"> </t>
    </r>
    <r>
      <rPr>
        <sz val="9"/>
        <rFont val="Calibri"/>
        <family val="2"/>
        <scheme val="minor"/>
      </rPr>
      <t>= nº Eventos (al final de cada intervalo)</t>
    </r>
  </si>
  <si>
    <r>
      <rPr>
        <b/>
        <sz val="9"/>
        <rFont val="Calibri"/>
        <family val="2"/>
        <scheme val="minor"/>
      </rPr>
      <t>Cens</t>
    </r>
    <r>
      <rPr>
        <b/>
        <vertAlign val="subscript"/>
        <sz val="9"/>
        <rFont val="Calibri"/>
        <family val="2"/>
        <scheme val="minor"/>
      </rPr>
      <t>i</t>
    </r>
    <r>
      <rPr>
        <b/>
        <sz val="9"/>
        <rFont val="Calibri"/>
        <family val="2"/>
        <scheme val="minor"/>
      </rPr>
      <t xml:space="preserve"> </t>
    </r>
    <r>
      <rPr>
        <sz val="9"/>
        <rFont val="Calibri"/>
        <family val="2"/>
        <scheme val="minor"/>
      </rPr>
      <t>= nº Censurados (al final de cada intervalo)</t>
    </r>
  </si>
  <si>
    <r>
      <rPr>
        <b/>
        <sz val="9"/>
        <rFont val="Calibri"/>
        <family val="2"/>
        <scheme val="minor"/>
      </rPr>
      <t>%Ev</t>
    </r>
    <r>
      <rPr>
        <b/>
        <vertAlign val="subscript"/>
        <sz val="9"/>
        <rFont val="Calibri"/>
        <family val="2"/>
        <scheme val="minor"/>
      </rPr>
      <t>i</t>
    </r>
    <r>
      <rPr>
        <b/>
        <sz val="9"/>
        <rFont val="Calibri"/>
        <family val="2"/>
        <scheme val="minor"/>
      </rPr>
      <t xml:space="preserve">: </t>
    </r>
    <r>
      <rPr>
        <sz val="9"/>
        <rFont val="Calibri"/>
        <family val="2"/>
        <scheme val="minor"/>
      </rPr>
      <t>% eventos de cada intervalo / nº pacientes en riesgo</t>
    </r>
  </si>
  <si>
    <r>
      <t xml:space="preserve">     </t>
    </r>
    <r>
      <rPr>
        <b/>
        <sz val="10"/>
        <rFont val="Calibri"/>
        <family val="2"/>
      </rPr>
      <t>Tercera y última asunción de K-M:</t>
    </r>
    <r>
      <rPr>
        <sz val="10"/>
        <rFont val="Calibri"/>
        <family val="2"/>
      </rPr>
      <t xml:space="preserve"> Los eventos y las censuras suceden al final del intervalo (los intervalos deben ser similares). Es importante usar los intervalos más cortos posibles para el análisis numérico y las curvas, porque los intervalos largos producen sesgos hacia supervivencias libres de evento más grandes.</t>
    </r>
  </si>
  <si>
    <t>% Supervivencia K-M control</t>
  </si>
  <si>
    <t>% Supervivencia K-M intervención</t>
  </si>
  <si>
    <t>% Supervivientes control</t>
  </si>
  <si>
    <t>% Supervivientes intervenc</t>
  </si>
  <si>
    <t>% Supervivencia K-M intervenc</t>
  </si>
  <si>
    <t>t interva sup</t>
  </si>
  <si>
    <t>mediana t (meses)</t>
  </si>
  <si>
    <r>
      <rPr>
        <b/>
        <sz val="10"/>
        <rFont val="Calibri"/>
        <family val="2"/>
        <scheme val="minor"/>
      </rPr>
      <t>n</t>
    </r>
    <r>
      <rPr>
        <b/>
        <vertAlign val="subscript"/>
        <sz val="10"/>
        <rFont val="Calibri"/>
        <family val="2"/>
        <scheme val="minor"/>
      </rPr>
      <t>i</t>
    </r>
    <r>
      <rPr>
        <b/>
        <sz val="10"/>
        <rFont val="Calibri"/>
        <family val="2"/>
        <scheme val="minor"/>
      </rPr>
      <t xml:space="preserve"> </t>
    </r>
    <r>
      <rPr>
        <sz val="10"/>
        <rFont val="Calibri"/>
        <family val="2"/>
        <scheme val="minor"/>
      </rPr>
      <t>= pacientes en riesgo (al comienzo de cada intervalo)</t>
    </r>
  </si>
  <si>
    <t>% Eventos</t>
  </si>
  <si>
    <t>% Supervivencia libre de evento K-M condicionada a las censuras</t>
  </si>
  <si>
    <r>
      <rPr>
        <b/>
        <i/>
        <sz val="9"/>
        <color theme="7" tint="-0.249977111117893"/>
        <rFont val="Calibri"/>
        <family val="2"/>
        <scheme val="minor"/>
      </rPr>
      <t>% S</t>
    </r>
    <r>
      <rPr>
        <b/>
        <i/>
        <vertAlign val="subscript"/>
        <sz val="9"/>
        <color theme="7" tint="-0.249977111117893"/>
        <rFont val="Calibri"/>
        <family val="2"/>
      </rPr>
      <t>i</t>
    </r>
    <r>
      <rPr>
        <b/>
        <i/>
        <sz val="9"/>
        <color theme="7" tint="-0.249977111117893"/>
        <rFont val="Calibri"/>
        <family val="2"/>
      </rPr>
      <t xml:space="preserve"> </t>
    </r>
    <r>
      <rPr>
        <i/>
        <sz val="9"/>
        <color theme="7" tint="-0.249977111117893"/>
        <rFont val="Calibri"/>
        <family val="2"/>
      </rPr>
      <t>= % libre Ev en la Supervivencia K-M en cada intervalo</t>
    </r>
  </si>
  <si>
    <r>
      <rPr>
        <b/>
        <i/>
        <sz val="8"/>
        <color theme="7" tint="-0.249977111117893"/>
        <rFont val="Calibri"/>
        <family val="2"/>
        <scheme val="minor"/>
      </rPr>
      <t>% S</t>
    </r>
    <r>
      <rPr>
        <b/>
        <i/>
        <vertAlign val="subscript"/>
        <sz val="8"/>
        <color theme="7" tint="-0.249977111117893"/>
        <rFont val="Calibri"/>
        <family val="2"/>
      </rPr>
      <t>t</t>
    </r>
    <r>
      <rPr>
        <b/>
        <i/>
        <sz val="8"/>
        <color theme="7" tint="-0.249977111117893"/>
        <rFont val="Calibri"/>
        <family val="2"/>
      </rPr>
      <t xml:space="preserve"> </t>
    </r>
    <r>
      <rPr>
        <i/>
        <sz val="8"/>
        <color theme="7" tint="-0.249977111117893"/>
        <rFont val="Calibri"/>
        <family val="2"/>
      </rPr>
      <t xml:space="preserve">= </t>
    </r>
    <r>
      <rPr>
        <i/>
        <sz val="8"/>
        <color theme="7" tint="-0.249977111117893"/>
        <rFont val="Calibri"/>
        <family val="2"/>
        <scheme val="minor"/>
      </rPr>
      <t>% libre de Ev en la Supervivencia K-M, condicionado al % libre de Ev en la Supervivencia K-M del intervalo acumulado anterior</t>
    </r>
  </si>
  <si>
    <t xml:space="preserve">    Eduard L Kaplan y Paul Meier introdujeron en 1958 la muy conocida “Función de supervivencia K-M condicionada a las censuras”, cuyo título nos indica que su particular concepción de las censuras condiciona la interpretación material del resultado. Esta función es un estimador (no paramétrico) de la probabilidad de que uno de los integrantes sobreviva más allá de un tiempo t. El término “supervivencia” se puede generalizar como “supervivencia libre de evento”, refiriéndose al evento de análisis, de modo que podemos aludir a la “supervivencia libre del evento muerte” (que suele decirse “Supervivencia”), y también aludir a la “supervivencia libre del evento progresión o muerte” (que suele decirse “Supervivencia Libre de Progresión”).</t>
  </si>
  <si>
    <r>
      <rPr>
        <b/>
        <sz val="10"/>
        <rFont val="Calibri"/>
        <family val="2"/>
        <scheme val="minor"/>
      </rPr>
      <t xml:space="preserve">     Segunda asunción de K-M: </t>
    </r>
    <r>
      <rPr>
        <sz val="10"/>
        <rFont val="Calibri"/>
        <family val="2"/>
        <scheme val="minor"/>
      </rPr>
      <t>Los pacientes censurados siguen teniendo la misma probabilidad de supervivencia libre de evento que los que siguen en el estudio. A esto se le denomina CENSURA NO INFORMATIVA, es decir que la censura no está relacionada con el tratamiento (como por ejemplo, los efectos adversos).</t>
    </r>
  </si>
  <si>
    <r>
      <t xml:space="preserve">     </t>
    </r>
    <r>
      <rPr>
        <b/>
        <sz val="10"/>
        <rFont val="Calibri"/>
        <family val="2"/>
      </rPr>
      <t>Primera asunción de las censuras en la función de Kaplan-Meier:</t>
    </r>
    <r>
      <rPr>
        <sz val="10"/>
        <rFont val="Calibri"/>
        <family val="2"/>
      </rPr>
      <t xml:space="preserve"> Si un paciente de la cohorte decide retirarse del estudio, sabemos que ha sobrevivido al evento hasta ese momento. Sin embargo habremos perdido la información posterior. Entonces debe hacerse una corrección para que el abandono del protocolo no se registre como “evento”, dado que no sabemos si el paciente sigue o no en la situación inicial (sobreviviendo al evento). Debe haber censura siempre que la falta de datos posteriores a un determinado punto en el tiempo se deba a factores distintos al tratamiento.</t>
    </r>
  </si>
  <si>
    <t xml:space="preserve">     Cuando en la jerga hoy se reduce el título, omitiendo que está condicionada a las censuras, como “Función de supervivencia”, o “Curva de supervivencia K-M”, la interpretación de su resultado formal (la fórmula del “% de Supervivencia”) puede no retener sus referenciales materiales, corpóreos (el “% de Supervivientes”). Ambos coinciden cuando no hay ninguna censura, pero el resultado formal (supervivencia) y el resultado material (supervivientes) se separan más cuantas más censuras haya. </t>
  </si>
  <si>
    <r>
      <t>Abreviaturas</t>
    </r>
    <r>
      <rPr>
        <sz val="10"/>
        <color rgb="FF000000"/>
        <rFont val="Calibri"/>
        <family val="2"/>
      </rPr>
      <t xml:space="preserve">: </t>
    </r>
    <r>
      <rPr>
        <b/>
        <sz val="10"/>
        <color rgb="FF000000"/>
        <rFont val="Calibri"/>
        <family val="2"/>
      </rPr>
      <t>ABC:</t>
    </r>
    <r>
      <rPr>
        <sz val="10"/>
        <color rgb="FF000000"/>
        <rFont val="Calibri"/>
        <family val="2"/>
      </rPr>
      <t xml:space="preserve"> área bajo la curva; </t>
    </r>
    <r>
      <rPr>
        <b/>
        <sz val="10"/>
        <color rgb="FF000000"/>
        <rFont val="Calibri"/>
        <family val="2"/>
      </rPr>
      <t>HR:</t>
    </r>
    <r>
      <rPr>
        <sz val="10"/>
        <color rgb="FF000000"/>
        <rFont val="Calibri"/>
        <family val="2"/>
      </rPr>
      <t xml:space="preserve"> hazard ratio; </t>
    </r>
    <r>
      <rPr>
        <b/>
        <sz val="10"/>
        <color rgb="FF000000"/>
        <rFont val="Calibri"/>
        <family val="2"/>
      </rPr>
      <t>IC 95%:</t>
    </r>
    <r>
      <rPr>
        <sz val="10"/>
        <color rgb="FF000000"/>
        <rFont val="Calibri"/>
        <family val="2"/>
      </rPr>
      <t xml:space="preserve"> intervalo con un nivel de confianza del 95%; </t>
    </r>
    <r>
      <rPr>
        <b/>
        <sz val="10"/>
        <color rgb="FF000000"/>
        <rFont val="Calibri"/>
        <family val="2"/>
      </rPr>
      <t xml:space="preserve">NNT: </t>
    </r>
    <r>
      <rPr>
        <sz val="10"/>
        <color rgb="FF000000"/>
        <rFont val="Calibri"/>
        <family val="2"/>
      </rPr>
      <t>número necesario a tratar con la intervención para evitar 1 evento más que con el control;</t>
    </r>
    <r>
      <rPr>
        <b/>
        <sz val="10"/>
        <color rgb="FF000000"/>
        <rFont val="Calibri"/>
        <family val="2"/>
      </rPr>
      <t xml:space="preserve"> OR: </t>
    </r>
    <r>
      <rPr>
        <sz val="10"/>
        <color rgb="FF000000"/>
        <rFont val="Calibri"/>
        <family val="2"/>
      </rPr>
      <t>odds ratio;</t>
    </r>
    <r>
      <rPr>
        <b/>
        <sz val="10"/>
        <color rgb="FF000000"/>
        <rFont val="Calibri"/>
        <family val="2"/>
      </rPr>
      <t xml:space="preserve"> RAR:</t>
    </r>
    <r>
      <rPr>
        <sz val="10"/>
        <color rgb="FF000000"/>
        <rFont val="Calibri"/>
        <family val="2"/>
      </rPr>
      <t xml:space="preserve"> reducción absoluta del riesgo.</t>
    </r>
    <r>
      <rPr>
        <b/>
        <sz val="10"/>
        <color rgb="FF000000"/>
        <rFont val="Calibri"/>
        <family val="2"/>
      </rPr>
      <t xml:space="preserve"> </t>
    </r>
  </si>
  <si>
    <t>en la Supervivencia K-M, grupo control</t>
  </si>
  <si>
    <t>en los Supervivientes, grupo control</t>
  </si>
  <si>
    <t>Diferencias entre los grupos en las medianas de tiempo libres de eventos</t>
  </si>
  <si>
    <r>
      <t xml:space="preserve">Diferencia entre los grupos en las </t>
    </r>
    <r>
      <rPr>
        <b/>
        <sz val="9"/>
        <color rgb="FF008000"/>
        <rFont val="Calibri"/>
        <family val="2"/>
        <scheme val="minor"/>
      </rPr>
      <t>Medianas del t libre de Ev</t>
    </r>
    <r>
      <rPr>
        <sz val="9"/>
        <color rgb="FF008000"/>
        <rFont val="Calibri"/>
        <family val="2"/>
        <scheme val="minor"/>
      </rPr>
      <t xml:space="preserve"> en los Supervivientes (meses)</t>
    </r>
  </si>
  <si>
    <r>
      <t xml:space="preserve">Diferencia entre los grupos en las </t>
    </r>
    <r>
      <rPr>
        <b/>
        <i/>
        <sz val="9"/>
        <color theme="7" tint="-0.249977111117893"/>
        <rFont val="Calibri"/>
        <family val="2"/>
        <scheme val="minor"/>
      </rPr>
      <t>Medianas del t libre de Ev</t>
    </r>
    <r>
      <rPr>
        <i/>
        <sz val="9"/>
        <color theme="7" tint="-0.249977111117893"/>
        <rFont val="Calibri"/>
        <family val="2"/>
        <scheme val="minor"/>
      </rPr>
      <t xml:space="preserve"> en la Superviviencia K-M (meses)</t>
    </r>
  </si>
  <si>
    <t>Lím inferior IC 95%</t>
  </si>
  <si>
    <t>Lím superior IC 95%</t>
  </si>
  <si>
    <r>
      <t>LI IC 95% = S</t>
    </r>
    <r>
      <rPr>
        <vertAlign val="subscript"/>
        <sz val="9"/>
        <color theme="7" tint="-0.249977111117893"/>
        <rFont val="Calibri"/>
        <family val="2"/>
      </rPr>
      <t>t</t>
    </r>
    <r>
      <rPr>
        <vertAlign val="superscript"/>
        <sz val="9"/>
        <color theme="7" tint="-0.249977111117893"/>
        <rFont val="Calibri"/>
        <family val="2"/>
      </rPr>
      <t>EXP (+  Z α/2 * EEt)</t>
    </r>
  </si>
  <si>
    <r>
      <t>LI IC 95% = S</t>
    </r>
    <r>
      <rPr>
        <vertAlign val="subscript"/>
        <sz val="9"/>
        <color theme="7" tint="-0.249977111117893"/>
        <rFont val="Calibri"/>
        <family val="2"/>
      </rPr>
      <t>t</t>
    </r>
    <r>
      <rPr>
        <vertAlign val="superscript"/>
        <sz val="9"/>
        <color theme="7" tint="-0.249977111117893"/>
        <rFont val="Calibri"/>
        <family val="2"/>
      </rPr>
      <t>EXP ( - Z α/2 * EEt)</t>
    </r>
  </si>
  <si>
    <r>
      <t>EE</t>
    </r>
    <r>
      <rPr>
        <vertAlign val="subscript"/>
        <sz val="10"/>
        <color theme="0" tint="-0.34998626667073579"/>
        <rFont val="Calibri"/>
        <family val="2"/>
      </rPr>
      <t>t</t>
    </r>
  </si>
  <si>
    <r>
      <t xml:space="preserve">Z </t>
    </r>
    <r>
      <rPr>
        <vertAlign val="subscript"/>
        <sz val="10"/>
        <color theme="0" tint="-0.34998626667073579"/>
        <rFont val="Calibri"/>
        <family val="2"/>
      </rPr>
      <t>α/2</t>
    </r>
    <r>
      <rPr>
        <sz val="10"/>
        <color theme="0" tint="-0.34998626667073579"/>
        <rFont val="Calibri"/>
        <family val="2"/>
      </rPr>
      <t xml:space="preserve"> (0,05)</t>
    </r>
  </si>
  <si>
    <r>
      <t xml:space="preserve">Z </t>
    </r>
    <r>
      <rPr>
        <vertAlign val="subscript"/>
        <sz val="9"/>
        <color theme="0" tint="-0.34998626667073579"/>
        <rFont val="Calibri"/>
        <family val="2"/>
      </rPr>
      <t>α/2</t>
    </r>
    <r>
      <rPr>
        <sz val="9"/>
        <color theme="0" tint="-0.34998626667073579"/>
        <rFont val="Calibri"/>
        <family val="2"/>
      </rPr>
      <t xml:space="preserve"> (0,05) * EE</t>
    </r>
    <r>
      <rPr>
        <vertAlign val="subscript"/>
        <sz val="9"/>
        <color theme="0" tint="-0.34998626667073579"/>
        <rFont val="Calibri"/>
        <family val="2"/>
      </rPr>
      <t>t</t>
    </r>
  </si>
  <si>
    <r>
      <t xml:space="preserve">EXP (+ Z </t>
    </r>
    <r>
      <rPr>
        <vertAlign val="subscript"/>
        <sz val="9"/>
        <color theme="0" tint="-0.34998626667073579"/>
        <rFont val="Calibri"/>
        <family val="2"/>
      </rPr>
      <t>α/2</t>
    </r>
    <r>
      <rPr>
        <sz val="9"/>
        <color theme="0" tint="-0.34998626667073579"/>
        <rFont val="Calibri"/>
        <family val="2"/>
      </rPr>
      <t xml:space="preserve"> (0,05) * EE</t>
    </r>
    <r>
      <rPr>
        <vertAlign val="subscript"/>
        <sz val="9"/>
        <color theme="0" tint="-0.34998626667073579"/>
        <rFont val="Calibri"/>
        <family val="2"/>
      </rPr>
      <t>t</t>
    </r>
    <r>
      <rPr>
        <sz val="9"/>
        <color theme="0" tint="-0.34998626667073579"/>
        <rFont val="Calibri"/>
        <family val="2"/>
      </rPr>
      <t>)</t>
    </r>
  </si>
  <si>
    <r>
      <t xml:space="preserve">EXP (- Z </t>
    </r>
    <r>
      <rPr>
        <vertAlign val="subscript"/>
        <sz val="9"/>
        <color theme="0" tint="-0.34998626667073579"/>
        <rFont val="Calibri"/>
        <family val="2"/>
      </rPr>
      <t>α/2</t>
    </r>
    <r>
      <rPr>
        <sz val="9"/>
        <color theme="0" tint="-0.34998626667073579"/>
        <rFont val="Calibri"/>
        <family val="2"/>
      </rPr>
      <t xml:space="preserve"> (0,05) * EE</t>
    </r>
    <r>
      <rPr>
        <vertAlign val="subscript"/>
        <sz val="9"/>
        <color theme="0" tint="-0.34998626667073579"/>
        <rFont val="Calibri"/>
        <family val="2"/>
      </rPr>
      <t>t</t>
    </r>
    <r>
      <rPr>
        <sz val="9"/>
        <color theme="0" tint="-0.34998626667073579"/>
        <rFont val="Calibri"/>
        <family val="2"/>
      </rPr>
      <t>)</t>
    </r>
  </si>
  <si>
    <r>
      <t>Implicaría: 1-S</t>
    </r>
    <r>
      <rPr>
        <i/>
        <vertAlign val="subscript"/>
        <sz val="10"/>
        <rFont val="Calibri"/>
        <family val="2"/>
        <scheme val="minor"/>
      </rPr>
      <t>t</t>
    </r>
    <r>
      <rPr>
        <i/>
        <sz val="10"/>
        <rFont val="Calibri"/>
        <family val="2"/>
        <scheme val="minor"/>
      </rPr>
      <t>=</t>
    </r>
  </si>
  <si>
    <t>% libre de evento en Función de Supervivencia K-M condicionada a las censuras</t>
  </si>
  <si>
    <r>
      <t>obtenidos por fórmula: S</t>
    </r>
    <r>
      <rPr>
        <vertAlign val="subscript"/>
        <sz val="8"/>
        <rFont val="Calibri"/>
        <family val="2"/>
      </rPr>
      <t>i</t>
    </r>
    <r>
      <rPr>
        <sz val="8"/>
        <rFont val="Calibri"/>
        <family val="2"/>
      </rPr>
      <t xml:space="preserve"> = S</t>
    </r>
    <r>
      <rPr>
        <vertAlign val="subscript"/>
        <sz val="8"/>
        <rFont val="Calibri"/>
        <family val="2"/>
      </rPr>
      <t>c</t>
    </r>
    <r>
      <rPr>
        <vertAlign val="superscript"/>
        <sz val="8"/>
        <rFont val="Calibri"/>
        <family val="2"/>
      </rPr>
      <t>HR</t>
    </r>
    <r>
      <rPr>
        <sz val="8"/>
        <rFont val="Calibri"/>
        <family val="2"/>
      </rPr>
      <t xml:space="preserve"> =&gt; Log </t>
    </r>
    <r>
      <rPr>
        <vertAlign val="subscript"/>
        <sz val="8"/>
        <rFont val="Calibri"/>
        <family val="2"/>
      </rPr>
      <t>Sc</t>
    </r>
    <r>
      <rPr>
        <sz val="8"/>
        <rFont val="Calibri"/>
        <family val="2"/>
      </rPr>
      <t xml:space="preserve"> S</t>
    </r>
    <r>
      <rPr>
        <vertAlign val="subscript"/>
        <sz val="8"/>
        <rFont val="Calibri"/>
        <family val="2"/>
      </rPr>
      <t>i</t>
    </r>
    <r>
      <rPr>
        <sz val="8"/>
        <rFont val="Calibri"/>
        <family val="2"/>
      </rPr>
      <t xml:space="preserve"> = HR</t>
    </r>
  </si>
  <si>
    <t>tiempo libre de evento de los Supervivientes, por ABC</t>
  </si>
  <si>
    <r>
      <rPr>
        <b/>
        <sz val="9"/>
        <color rgb="FF008000"/>
        <rFont val="Calibri"/>
        <family val="2"/>
        <scheme val="minor"/>
      </rPr>
      <t>tS</t>
    </r>
    <r>
      <rPr>
        <b/>
        <vertAlign val="subscript"/>
        <sz val="9"/>
        <color rgb="FF008000"/>
        <rFont val="Calibri"/>
        <family val="2"/>
        <scheme val="minor"/>
      </rPr>
      <t>t</t>
    </r>
    <r>
      <rPr>
        <b/>
        <sz val="9"/>
        <color rgb="FF008000"/>
        <rFont val="Calibri"/>
        <family val="2"/>
        <scheme val="minor"/>
      </rPr>
      <t xml:space="preserve">: </t>
    </r>
    <r>
      <rPr>
        <sz val="9"/>
        <color rgb="FF008000"/>
        <rFont val="Calibri"/>
        <family val="2"/>
        <scheme val="minor"/>
      </rPr>
      <t>t libre de Ev acumulado de los Supervivientes, por ABC acumuladas (meses)</t>
    </r>
  </si>
  <si>
    <r>
      <rPr>
        <b/>
        <sz val="9"/>
        <color rgb="FF008000"/>
        <rFont val="Calibri"/>
        <family val="2"/>
        <scheme val="minor"/>
      </rPr>
      <t>tS</t>
    </r>
    <r>
      <rPr>
        <b/>
        <vertAlign val="subscript"/>
        <sz val="9"/>
        <color rgb="FF008000"/>
        <rFont val="Calibri"/>
        <family val="2"/>
        <scheme val="minor"/>
      </rPr>
      <t>i</t>
    </r>
    <r>
      <rPr>
        <b/>
        <sz val="9"/>
        <color rgb="FF008000"/>
        <rFont val="Calibri"/>
        <family val="2"/>
        <scheme val="minor"/>
      </rPr>
      <t>:</t>
    </r>
    <r>
      <rPr>
        <sz val="9"/>
        <color rgb="FF008000"/>
        <rFont val="Calibri"/>
        <family val="2"/>
        <scheme val="minor"/>
      </rPr>
      <t xml:space="preserve"> tiempo libre Ev de los Supervivientes en cada intervalo, por ABC (meses)</t>
    </r>
  </si>
  <si>
    <r>
      <rPr>
        <b/>
        <sz val="9"/>
        <color rgb="FF008000"/>
        <rFont val="Calibri"/>
        <family val="2"/>
        <scheme val="minor"/>
      </rPr>
      <t>PtS</t>
    </r>
    <r>
      <rPr>
        <b/>
        <vertAlign val="subscript"/>
        <sz val="9"/>
        <color rgb="FF008000"/>
        <rFont val="Calibri"/>
        <family val="2"/>
        <scheme val="minor"/>
      </rPr>
      <t xml:space="preserve">t </t>
    </r>
    <r>
      <rPr>
        <sz val="9"/>
        <color rgb="FF008000"/>
        <rFont val="Calibri"/>
        <family val="2"/>
        <scheme val="minor"/>
      </rPr>
      <t>= prolongación del t libre de Ev de los Supervivientes = [diferencia tS</t>
    </r>
    <r>
      <rPr>
        <vertAlign val="subscript"/>
        <sz val="9"/>
        <color rgb="FF008000"/>
        <rFont val="Calibri"/>
        <family val="2"/>
        <scheme val="minor"/>
      </rPr>
      <t>t</t>
    </r>
    <r>
      <rPr>
        <sz val="9"/>
        <color rgb="FF008000"/>
        <rFont val="Calibri"/>
        <family val="2"/>
        <scheme val="minor"/>
      </rPr>
      <t xml:space="preserve"> acumulado intervenc y control] (meses)</t>
    </r>
  </si>
  <si>
    <t>Diferencias entre los grupos en el tiempo libre de eventos</t>
  </si>
  <si>
    <r>
      <t xml:space="preserve">Cálculo manual de la </t>
    </r>
    <r>
      <rPr>
        <b/>
        <i/>
        <sz val="11"/>
        <color theme="7" tint="-0.249977111117893"/>
        <rFont val="Calibri"/>
        <family val="2"/>
        <scheme val="minor"/>
      </rPr>
      <t>Mediana de tiempo de Supervivencia libre de evento K-M</t>
    </r>
    <r>
      <rPr>
        <b/>
        <sz val="11"/>
        <rFont val="Calibri"/>
        <family val="2"/>
        <scheme val="minor"/>
      </rPr>
      <t xml:space="preserve"> y la </t>
    </r>
    <r>
      <rPr>
        <b/>
        <sz val="11"/>
        <color rgb="FF008000"/>
        <rFont val="Calibri"/>
        <family val="2"/>
        <scheme val="minor"/>
      </rPr>
      <t>Mediana de tiempo que permanecen los Supervivientes libres de evento</t>
    </r>
    <r>
      <rPr>
        <b/>
        <sz val="11"/>
        <rFont val="Calibri"/>
        <family val="2"/>
        <scheme val="minor"/>
      </rPr>
      <t>, y del nº del paciente de entre los supervivientes en riesgo que la establecen</t>
    </r>
  </si>
  <si>
    <t>tiempo de Supervivencia libre de evento K-M, por ABC</t>
  </si>
  <si>
    <r>
      <rPr>
        <b/>
        <i/>
        <sz val="8"/>
        <color theme="7" tint="-0.249977111117893"/>
        <rFont val="Calibri"/>
        <family val="2"/>
        <scheme val="minor"/>
      </rPr>
      <t>tS</t>
    </r>
    <r>
      <rPr>
        <b/>
        <i/>
        <vertAlign val="subscript"/>
        <sz val="8"/>
        <color theme="7" tint="-0.249977111117893"/>
        <rFont val="Calibri"/>
        <family val="2"/>
        <scheme val="minor"/>
      </rPr>
      <t xml:space="preserve">t </t>
    </r>
    <r>
      <rPr>
        <i/>
        <sz val="8"/>
        <color theme="7" tint="-0.249977111117893"/>
        <rFont val="Calibri"/>
        <family val="2"/>
        <scheme val="minor"/>
      </rPr>
      <t>= tiempo de Supervivencia libre Ev K-M, por ABC acumuladas (meses)</t>
    </r>
  </si>
  <si>
    <r>
      <rPr>
        <b/>
        <i/>
        <sz val="8"/>
        <color theme="7" tint="-0.249977111117893"/>
        <rFont val="Calibri"/>
        <family val="2"/>
        <scheme val="minor"/>
      </rPr>
      <t>tS</t>
    </r>
    <r>
      <rPr>
        <b/>
        <i/>
        <vertAlign val="subscript"/>
        <sz val="8"/>
        <color theme="7" tint="-0.249977111117893"/>
        <rFont val="Calibri"/>
        <family val="2"/>
        <scheme val="minor"/>
      </rPr>
      <t xml:space="preserve">i </t>
    </r>
    <r>
      <rPr>
        <i/>
        <sz val="8"/>
        <color theme="7" tint="-0.249977111117893"/>
        <rFont val="Calibri"/>
        <family val="2"/>
        <scheme val="minor"/>
      </rPr>
      <t>= tiempo de Supervivencia libre Ev K-M, por ABC de cada intervalo (meses)</t>
    </r>
  </si>
  <si>
    <r>
      <rPr>
        <b/>
        <i/>
        <sz val="9"/>
        <color theme="7" tint="-0.249977111117893"/>
        <rFont val="Calibri"/>
        <family val="2"/>
        <scheme val="minor"/>
      </rPr>
      <t>% S</t>
    </r>
    <r>
      <rPr>
        <b/>
        <i/>
        <vertAlign val="subscript"/>
        <sz val="9"/>
        <color theme="7" tint="-0.249977111117893"/>
        <rFont val="Calibri"/>
        <family val="2"/>
      </rPr>
      <t>i</t>
    </r>
    <r>
      <rPr>
        <b/>
        <i/>
        <sz val="9"/>
        <color theme="7" tint="-0.249977111117893"/>
        <rFont val="Calibri"/>
        <family val="2"/>
      </rPr>
      <t xml:space="preserve"> </t>
    </r>
    <r>
      <rPr>
        <i/>
        <sz val="9"/>
        <color theme="7" tint="-0.249977111117893"/>
        <rFont val="Calibri"/>
        <family val="2"/>
      </rPr>
      <t>= % Supervivencia libre Ev K-M en cada intervalo</t>
    </r>
  </si>
  <si>
    <r>
      <rPr>
        <b/>
        <i/>
        <sz val="8"/>
        <color theme="7" tint="-0.249977111117893"/>
        <rFont val="Calibri"/>
        <family val="2"/>
        <scheme val="minor"/>
      </rPr>
      <t>% S</t>
    </r>
    <r>
      <rPr>
        <b/>
        <i/>
        <vertAlign val="subscript"/>
        <sz val="8"/>
        <color theme="7" tint="-0.249977111117893"/>
        <rFont val="Calibri"/>
        <family val="2"/>
      </rPr>
      <t>t</t>
    </r>
    <r>
      <rPr>
        <b/>
        <i/>
        <sz val="8"/>
        <color theme="7" tint="-0.249977111117893"/>
        <rFont val="Calibri"/>
        <family val="2"/>
      </rPr>
      <t xml:space="preserve"> </t>
    </r>
    <r>
      <rPr>
        <i/>
        <sz val="8"/>
        <color theme="7" tint="-0.249977111117893"/>
        <rFont val="Calibri"/>
        <family val="2"/>
      </rPr>
      <t xml:space="preserve">= </t>
    </r>
    <r>
      <rPr>
        <i/>
        <sz val="8"/>
        <color theme="7" tint="-0.249977111117893"/>
        <rFont val="Calibri"/>
        <family val="2"/>
        <scheme val="minor"/>
      </rPr>
      <t>% Supervivencia libre Ev K-M, condicionado al % Supervivencia libre Ev K-M del intervalo acumulado anterior</t>
    </r>
  </si>
  <si>
    <r>
      <rPr>
        <b/>
        <i/>
        <sz val="9"/>
        <color theme="7" tint="-0.249977111117893"/>
        <rFont val="Calibri"/>
        <family val="2"/>
        <scheme val="minor"/>
      </rPr>
      <t>PtS</t>
    </r>
    <r>
      <rPr>
        <b/>
        <i/>
        <vertAlign val="subscript"/>
        <sz val="9"/>
        <color theme="7" tint="-0.249977111117893"/>
        <rFont val="Calibri"/>
        <family val="2"/>
        <scheme val="minor"/>
      </rPr>
      <t>t</t>
    </r>
    <r>
      <rPr>
        <i/>
        <sz val="9"/>
        <color theme="7" tint="-0.249977111117893"/>
        <rFont val="Calibri"/>
        <family val="2"/>
        <scheme val="minor"/>
      </rPr>
      <t xml:space="preserve"> = prolongación del t de Superviviencia libre Ev K-M = [diferencia entre tS</t>
    </r>
    <r>
      <rPr>
        <i/>
        <vertAlign val="subscript"/>
        <sz val="9"/>
        <color theme="7" tint="-0.249977111117893"/>
        <rFont val="Calibri"/>
        <family val="2"/>
        <scheme val="minor"/>
      </rPr>
      <t>t</t>
    </r>
    <r>
      <rPr>
        <i/>
        <sz val="9"/>
        <color theme="7" tint="-0.249977111117893"/>
        <rFont val="Calibri"/>
        <family val="2"/>
        <scheme val="minor"/>
      </rPr>
      <t xml:space="preserve"> acumulado intervenc y control] (meses)</t>
    </r>
  </si>
  <si>
    <r>
      <rPr>
        <b/>
        <sz val="9"/>
        <color rgb="FF008000"/>
        <rFont val="Calibri"/>
        <family val="2"/>
        <scheme val="minor"/>
      </rPr>
      <t>%S</t>
    </r>
    <r>
      <rPr>
        <b/>
        <vertAlign val="subscript"/>
        <sz val="9"/>
        <color rgb="FF008000"/>
        <rFont val="Calibri"/>
        <family val="2"/>
        <scheme val="minor"/>
      </rPr>
      <t>t</t>
    </r>
    <r>
      <rPr>
        <b/>
        <sz val="9"/>
        <color rgb="FF008000"/>
        <rFont val="Calibri"/>
        <family val="2"/>
        <scheme val="minor"/>
      </rPr>
      <t xml:space="preserve">: </t>
    </r>
    <r>
      <rPr>
        <sz val="9"/>
        <color rgb="FF008000"/>
        <rFont val="Calibri"/>
        <family val="2"/>
        <scheme val="minor"/>
      </rPr>
      <t xml:space="preserve"> % supervivientes libres Ev acumulados en el tiempo t/ nº pac inicio del estudio</t>
    </r>
  </si>
  <si>
    <r>
      <t>[ln %S</t>
    </r>
    <r>
      <rPr>
        <vertAlign val="subscript"/>
        <sz val="10"/>
        <color theme="0" tint="-0.34998626667073579"/>
        <rFont val="Calibri"/>
        <family val="2"/>
      </rPr>
      <t>t</t>
    </r>
    <r>
      <rPr>
        <sz val="10"/>
        <color theme="0" tint="-0.34998626667073579"/>
        <rFont val="Calibri"/>
        <family val="2"/>
      </rPr>
      <t>]</t>
    </r>
    <r>
      <rPr>
        <vertAlign val="superscript"/>
        <sz val="10"/>
        <color theme="0" tint="-0.34998626667073579"/>
        <rFont val="Calibri"/>
        <family val="2"/>
      </rPr>
      <t>2</t>
    </r>
  </si>
  <si>
    <r>
      <t>n</t>
    </r>
    <r>
      <rPr>
        <vertAlign val="subscript"/>
        <sz val="10"/>
        <color theme="0" tint="-0.34998626667073579"/>
        <rFont val="Calibri"/>
        <family val="2"/>
      </rPr>
      <t>i</t>
    </r>
    <r>
      <rPr>
        <sz val="10"/>
        <color theme="0" tint="-0.34998626667073579"/>
        <rFont val="Calibri"/>
        <family val="2"/>
      </rPr>
      <t xml:space="preserve"> - S</t>
    </r>
    <r>
      <rPr>
        <vertAlign val="subscript"/>
        <sz val="10"/>
        <color theme="0" tint="-0.34998626667073579"/>
        <rFont val="Calibri"/>
        <family val="2"/>
      </rPr>
      <t>i</t>
    </r>
  </si>
  <si>
    <r>
      <t>n</t>
    </r>
    <r>
      <rPr>
        <vertAlign val="subscript"/>
        <sz val="10"/>
        <color theme="0" tint="-0.34998626667073579"/>
        <rFont val="Calibri"/>
        <family val="2"/>
      </rPr>
      <t>i</t>
    </r>
    <r>
      <rPr>
        <sz val="10"/>
        <color theme="0" tint="-0.34998626667073579"/>
        <rFont val="Calibri"/>
        <family val="2"/>
      </rPr>
      <t xml:space="preserve"> * S</t>
    </r>
    <r>
      <rPr>
        <vertAlign val="subscript"/>
        <sz val="10"/>
        <color theme="0" tint="-0.34998626667073579"/>
        <rFont val="Calibri"/>
        <family val="2"/>
      </rPr>
      <t>i</t>
    </r>
  </si>
  <si>
    <r>
      <t>n</t>
    </r>
    <r>
      <rPr>
        <vertAlign val="subscript"/>
        <sz val="10"/>
        <color theme="0" tint="-0.34998626667073579"/>
        <rFont val="Calibri"/>
        <family val="2"/>
      </rPr>
      <t>i</t>
    </r>
    <r>
      <rPr>
        <sz val="10"/>
        <color theme="0" tint="-0.34998626667073579"/>
        <rFont val="Calibri"/>
        <family val="2"/>
      </rPr>
      <t xml:space="preserve"> - S</t>
    </r>
    <r>
      <rPr>
        <vertAlign val="subscript"/>
        <sz val="10"/>
        <color theme="0" tint="-0.34998626667073579"/>
        <rFont val="Calibri"/>
        <family val="2"/>
      </rPr>
      <t>i</t>
    </r>
    <r>
      <rPr>
        <sz val="10"/>
        <color theme="0" tint="-0.34998626667073579"/>
        <rFont val="Calibri"/>
        <family val="2"/>
      </rPr>
      <t xml:space="preserve"> / n</t>
    </r>
    <r>
      <rPr>
        <vertAlign val="subscript"/>
        <sz val="10"/>
        <color theme="0" tint="-0.34998626667073579"/>
        <rFont val="Calibri"/>
        <family val="2"/>
      </rPr>
      <t>i</t>
    </r>
    <r>
      <rPr>
        <sz val="10"/>
        <color theme="0" tint="-0.34998626667073579"/>
        <rFont val="Calibri"/>
        <family val="2"/>
      </rPr>
      <t xml:space="preserve"> * S</t>
    </r>
    <r>
      <rPr>
        <vertAlign val="subscript"/>
        <sz val="10"/>
        <color theme="0" tint="-0.34998626667073579"/>
        <rFont val="Calibri"/>
        <family val="2"/>
      </rPr>
      <t>i</t>
    </r>
  </si>
  <si>
    <r>
      <t>Sumat acumulado (n</t>
    </r>
    <r>
      <rPr>
        <vertAlign val="subscript"/>
        <sz val="10"/>
        <color theme="0" tint="-0.34998626667073579"/>
        <rFont val="Calibri"/>
        <family val="2"/>
      </rPr>
      <t>i</t>
    </r>
    <r>
      <rPr>
        <sz val="10"/>
        <color theme="0" tint="-0.34998626667073579"/>
        <rFont val="Calibri"/>
        <family val="2"/>
      </rPr>
      <t xml:space="preserve"> - S</t>
    </r>
    <r>
      <rPr>
        <vertAlign val="subscript"/>
        <sz val="10"/>
        <color theme="0" tint="-0.34998626667073579"/>
        <rFont val="Calibri"/>
        <family val="2"/>
      </rPr>
      <t>i</t>
    </r>
    <r>
      <rPr>
        <sz val="10"/>
        <color theme="0" tint="-0.34998626667073579"/>
        <rFont val="Calibri"/>
        <family val="2"/>
      </rPr>
      <t xml:space="preserve"> / n</t>
    </r>
    <r>
      <rPr>
        <vertAlign val="subscript"/>
        <sz val="10"/>
        <color theme="0" tint="-0.34998626667073579"/>
        <rFont val="Calibri"/>
        <family val="2"/>
      </rPr>
      <t>i</t>
    </r>
    <r>
      <rPr>
        <sz val="10"/>
        <color theme="0" tint="-0.34998626667073579"/>
        <rFont val="Calibri"/>
        <family val="2"/>
      </rPr>
      <t xml:space="preserve"> * S</t>
    </r>
    <r>
      <rPr>
        <vertAlign val="subscript"/>
        <sz val="10"/>
        <color theme="0" tint="-0.34998626667073579"/>
        <rFont val="Calibri"/>
        <family val="2"/>
      </rPr>
      <t>i</t>
    </r>
    <r>
      <rPr>
        <sz val="10"/>
        <color theme="0" tint="-0.34998626667073579"/>
        <rFont val="Calibri"/>
        <family val="2"/>
      </rPr>
      <t>)</t>
    </r>
  </si>
  <si>
    <r>
      <t>G</t>
    </r>
    <r>
      <rPr>
        <u/>
        <sz val="11"/>
        <rFont val="Calibri"/>
        <family val="2"/>
        <scheme val="minor"/>
      </rPr>
      <t>losario de términos que surgen de las operaciones entre los términos de primer orden</t>
    </r>
    <r>
      <rPr>
        <sz val="11"/>
        <rFont val="Calibri"/>
        <family val="2"/>
        <scheme val="minor"/>
      </rPr>
      <t>:</t>
    </r>
    <r>
      <rPr>
        <b/>
        <sz val="11"/>
        <rFont val="Calibri"/>
        <family val="2"/>
        <scheme val="minor"/>
      </rPr>
      <t xml:space="preserve"> </t>
    </r>
    <r>
      <rPr>
        <sz val="11"/>
        <rFont val="Calibri"/>
        <family val="2"/>
        <scheme val="minor"/>
      </rPr>
      <t xml:space="preserve"> </t>
    </r>
    <r>
      <rPr>
        <b/>
        <i/>
        <sz val="11"/>
        <color theme="7" tint="-0.249977111117893"/>
        <rFont val="Calibri"/>
        <family val="2"/>
        <scheme val="minor"/>
      </rPr>
      <t>%S</t>
    </r>
    <r>
      <rPr>
        <b/>
        <i/>
        <vertAlign val="subscript"/>
        <sz val="11"/>
        <color theme="7" tint="-0.249977111117893"/>
        <rFont val="Calibri"/>
        <family val="2"/>
        <scheme val="minor"/>
      </rPr>
      <t>i</t>
    </r>
    <r>
      <rPr>
        <b/>
        <i/>
        <sz val="11"/>
        <color theme="7" tint="-0.249977111117893"/>
        <rFont val="Calibri"/>
        <family val="2"/>
        <scheme val="minor"/>
      </rPr>
      <t>:</t>
    </r>
    <r>
      <rPr>
        <i/>
        <sz val="11"/>
        <color theme="7" tint="-0.249977111117893"/>
        <rFont val="Calibri"/>
        <family val="2"/>
        <scheme val="minor"/>
      </rPr>
      <t xml:space="preserve"> % deSupervivencia libre de evento K-M al final de cada intervalo; </t>
    </r>
    <r>
      <rPr>
        <b/>
        <i/>
        <sz val="11"/>
        <color theme="7" tint="-0.249977111117893"/>
        <rFont val="Calibri"/>
        <family val="2"/>
        <scheme val="minor"/>
      </rPr>
      <t>%S</t>
    </r>
    <r>
      <rPr>
        <b/>
        <i/>
        <vertAlign val="subscript"/>
        <sz val="11"/>
        <color theme="7" tint="-0.249977111117893"/>
        <rFont val="Calibri"/>
        <family val="2"/>
        <scheme val="minor"/>
      </rPr>
      <t>t</t>
    </r>
    <r>
      <rPr>
        <b/>
        <i/>
        <sz val="11"/>
        <color theme="7" tint="-0.249977111117893"/>
        <rFont val="Calibri"/>
        <family val="2"/>
        <scheme val="minor"/>
      </rPr>
      <t xml:space="preserve">: </t>
    </r>
    <r>
      <rPr>
        <i/>
        <sz val="11"/>
        <color theme="7" tint="-0.249977111117893"/>
        <rFont val="Calibri"/>
        <family val="2"/>
        <scheme val="minor"/>
      </rPr>
      <t>% de Supervivencia libre de evento K-M, condicionado al % de Supervivencia libre de evento K-M del intervalo acumulado anterior;</t>
    </r>
    <r>
      <rPr>
        <b/>
        <i/>
        <sz val="11"/>
        <color theme="7" tint="-0.249977111117893"/>
        <rFont val="Calibri"/>
        <family val="2"/>
        <scheme val="minor"/>
      </rPr>
      <t xml:space="preserve"> tS</t>
    </r>
    <r>
      <rPr>
        <b/>
        <i/>
        <vertAlign val="subscript"/>
        <sz val="11"/>
        <color theme="7" tint="-0.249977111117893"/>
        <rFont val="Calibri"/>
        <family val="2"/>
        <scheme val="minor"/>
      </rPr>
      <t>i</t>
    </r>
    <r>
      <rPr>
        <b/>
        <i/>
        <sz val="11"/>
        <color theme="7" tint="-0.249977111117893"/>
        <rFont val="Calibri"/>
        <family val="2"/>
        <scheme val="minor"/>
      </rPr>
      <t xml:space="preserve"> </t>
    </r>
    <r>
      <rPr>
        <i/>
        <sz val="11"/>
        <color theme="7" tint="-0.249977111117893"/>
        <rFont val="Calibri"/>
        <family val="2"/>
        <scheme val="minor"/>
      </rPr>
      <t xml:space="preserve">= tiempo en días, meses o años de Supervivencia libre de evento K-M al final de cada intervalo, obtenido por el Área Bajo la Curva; </t>
    </r>
    <r>
      <rPr>
        <b/>
        <i/>
        <sz val="11"/>
        <color theme="7" tint="-0.249977111117893"/>
        <rFont val="Calibri"/>
        <family val="2"/>
        <scheme val="minor"/>
      </rPr>
      <t>tS</t>
    </r>
    <r>
      <rPr>
        <b/>
        <i/>
        <vertAlign val="subscript"/>
        <sz val="11"/>
        <color theme="7" tint="-0.249977111117893"/>
        <rFont val="Calibri"/>
        <family val="2"/>
        <scheme val="minor"/>
      </rPr>
      <t>t</t>
    </r>
    <r>
      <rPr>
        <b/>
        <i/>
        <sz val="11"/>
        <color theme="7" tint="-0.249977111117893"/>
        <rFont val="Calibri"/>
        <family val="2"/>
        <scheme val="minor"/>
      </rPr>
      <t>:</t>
    </r>
    <r>
      <rPr>
        <i/>
        <sz val="11"/>
        <color theme="7" tint="-0.249977111117893"/>
        <rFont val="Calibri"/>
        <family val="2"/>
        <scheme val="minor"/>
      </rPr>
      <t xml:space="preserve"> tiempo en días, meses o años de Supervivencia libre de evento K-M acumulado en el tiempo t, obtenido por las Áreas Bajo la Curva acumuladas en el tiempo t;</t>
    </r>
    <r>
      <rPr>
        <b/>
        <i/>
        <sz val="11"/>
        <color theme="7" tint="-0.249977111117893"/>
        <rFont val="Calibri"/>
        <family val="2"/>
        <scheme val="minor"/>
      </rPr>
      <t xml:space="preserve"> PtS</t>
    </r>
    <r>
      <rPr>
        <b/>
        <i/>
        <vertAlign val="subscript"/>
        <sz val="11"/>
        <color theme="7" tint="-0.249977111117893"/>
        <rFont val="Calibri"/>
        <family val="2"/>
        <scheme val="minor"/>
      </rPr>
      <t>t</t>
    </r>
    <r>
      <rPr>
        <b/>
        <i/>
        <sz val="11"/>
        <color theme="7" tint="-0.249977111117893"/>
        <rFont val="Calibri"/>
        <family val="2"/>
        <scheme val="minor"/>
      </rPr>
      <t>:</t>
    </r>
    <r>
      <rPr>
        <i/>
        <sz val="11"/>
        <color theme="7" tint="-0.249977111117893"/>
        <rFont val="Calibri"/>
        <family val="2"/>
        <scheme val="minor"/>
      </rPr>
      <t xml:space="preserve"> prolongación del tiempo de Supervivencia libre de evento K-M acumulado del grupo de intervención respecto al grupo de control = [diferencia entre los tS</t>
    </r>
    <r>
      <rPr>
        <i/>
        <vertAlign val="subscript"/>
        <sz val="11"/>
        <color theme="7" tint="-0.249977111117893"/>
        <rFont val="Calibri"/>
        <family val="2"/>
        <scheme val="minor"/>
      </rPr>
      <t>t</t>
    </r>
    <r>
      <rPr>
        <i/>
        <sz val="11"/>
        <color theme="7" tint="-0.249977111117893"/>
        <rFont val="Calibri"/>
        <family val="2"/>
        <scheme val="minor"/>
      </rPr>
      <t xml:space="preserve"> de la intervención y del control]; </t>
    </r>
    <r>
      <rPr>
        <b/>
        <i/>
        <sz val="11"/>
        <color theme="7" tint="-0.249977111117893"/>
        <rFont val="Calibri"/>
        <family val="2"/>
        <scheme val="minor"/>
      </rPr>
      <t>Mediana Supervivencia K-M:</t>
    </r>
    <r>
      <rPr>
        <i/>
        <sz val="11"/>
        <color theme="7" tint="-0.249977111117893"/>
        <rFont val="Calibri"/>
        <family val="2"/>
        <scheme val="minor"/>
      </rPr>
      <t xml:space="preserve"> mediana de tiempo de Supervivencia libre de evento K-M; </t>
    </r>
    <r>
      <rPr>
        <b/>
        <sz val="11"/>
        <color rgb="FF008000"/>
        <rFont val="Calibri"/>
        <family val="2"/>
        <scheme val="minor"/>
      </rPr>
      <t>%S</t>
    </r>
    <r>
      <rPr>
        <b/>
        <vertAlign val="subscript"/>
        <sz val="11"/>
        <color rgb="FF008000"/>
        <rFont val="Calibri"/>
        <family val="2"/>
        <scheme val="minor"/>
      </rPr>
      <t>t</t>
    </r>
    <r>
      <rPr>
        <b/>
        <sz val="11"/>
        <color rgb="FF008000"/>
        <rFont val="Calibri"/>
        <family val="2"/>
        <scheme val="minor"/>
      </rPr>
      <t>:</t>
    </r>
    <r>
      <rPr>
        <sz val="11"/>
        <color rgb="FF008000"/>
        <rFont val="Calibri"/>
        <family val="2"/>
        <scheme val="minor"/>
      </rPr>
      <t xml:space="preserve"> nº de Supervivientes libres de evento acumulados en el tiempo t/ nº de pacientes en riesgo en el inicio del estudio]; </t>
    </r>
    <r>
      <rPr>
        <b/>
        <sz val="11"/>
        <color rgb="FF008000"/>
        <rFont val="Calibri"/>
        <family val="2"/>
        <scheme val="minor"/>
      </rPr>
      <t>tS</t>
    </r>
    <r>
      <rPr>
        <b/>
        <vertAlign val="subscript"/>
        <sz val="11"/>
        <color rgb="FF008000"/>
        <rFont val="Calibri"/>
        <family val="2"/>
        <scheme val="minor"/>
      </rPr>
      <t>i</t>
    </r>
    <r>
      <rPr>
        <b/>
        <sz val="11"/>
        <color rgb="FF008000"/>
        <rFont val="Calibri"/>
        <family val="2"/>
        <scheme val="minor"/>
      </rPr>
      <t>:</t>
    </r>
    <r>
      <rPr>
        <sz val="11"/>
        <color rgb="FF008000"/>
        <rFont val="Calibri"/>
        <family val="2"/>
        <scheme val="minor"/>
      </rPr>
      <t xml:space="preserve"> tiempo en días, meses o años que los Supervivientes permanecen libres de evento al final de cada intervalo, obtenido por el Área Bajo la Curva; </t>
    </r>
    <r>
      <rPr>
        <b/>
        <sz val="11"/>
        <color rgb="FF008000"/>
        <rFont val="Calibri"/>
        <family val="2"/>
        <scheme val="minor"/>
      </rPr>
      <t>tS</t>
    </r>
    <r>
      <rPr>
        <b/>
        <vertAlign val="subscript"/>
        <sz val="11"/>
        <color rgb="FF008000"/>
        <rFont val="Calibri"/>
        <family val="2"/>
        <scheme val="minor"/>
      </rPr>
      <t>t</t>
    </r>
    <r>
      <rPr>
        <b/>
        <sz val="11"/>
        <color rgb="FF008000"/>
        <rFont val="Calibri"/>
        <family val="2"/>
        <scheme val="minor"/>
      </rPr>
      <t>:</t>
    </r>
    <r>
      <rPr>
        <sz val="11"/>
        <color rgb="FF008000"/>
        <rFont val="Calibri"/>
        <family val="2"/>
        <scheme val="minor"/>
      </rPr>
      <t xml:space="preserve"> tiempo en días, meses o años que los Supervivientes permanecen libres de evento acumulado en el tiempo t, obtenido por las Áreas Bajo la Curva acumuladas en el tiempo t;</t>
    </r>
    <r>
      <rPr>
        <b/>
        <sz val="11"/>
        <color rgb="FF008000"/>
        <rFont val="Calibri"/>
        <family val="2"/>
        <scheme val="minor"/>
      </rPr>
      <t xml:space="preserve"> PtS</t>
    </r>
    <r>
      <rPr>
        <b/>
        <vertAlign val="subscript"/>
        <sz val="11"/>
        <color rgb="FF008000"/>
        <rFont val="Calibri"/>
        <family val="2"/>
        <scheme val="minor"/>
      </rPr>
      <t>t</t>
    </r>
    <r>
      <rPr>
        <b/>
        <sz val="11"/>
        <color rgb="FF008000"/>
        <rFont val="Calibri"/>
        <family val="2"/>
        <scheme val="minor"/>
      </rPr>
      <t>:</t>
    </r>
    <r>
      <rPr>
        <sz val="11"/>
        <color rgb="FF008000"/>
        <rFont val="Calibri"/>
        <family val="2"/>
        <scheme val="minor"/>
      </rPr>
      <t xml:space="preserve"> polongación del tiempo que los Supervivientes permanecen libres de evento en el grupo de intervencion respecto al grupo = [diferencia entre los tS</t>
    </r>
    <r>
      <rPr>
        <vertAlign val="subscript"/>
        <sz val="11"/>
        <color rgb="FF008000"/>
        <rFont val="Calibri"/>
        <family val="2"/>
        <scheme val="minor"/>
      </rPr>
      <t>t</t>
    </r>
    <r>
      <rPr>
        <sz val="11"/>
        <color rgb="FF008000"/>
        <rFont val="Calibri"/>
        <family val="2"/>
        <scheme val="minor"/>
      </rPr>
      <t xml:space="preserve"> de la intervención y del control]; </t>
    </r>
    <r>
      <rPr>
        <b/>
        <sz val="11"/>
        <color rgb="FF008000"/>
        <rFont val="Calibri"/>
        <family val="2"/>
        <scheme val="minor"/>
      </rPr>
      <t>Mediana de Supervivientes:</t>
    </r>
    <r>
      <rPr>
        <sz val="11"/>
        <color rgb="FF008000"/>
        <rFont val="Calibri"/>
        <family val="2"/>
        <scheme val="minor"/>
      </rPr>
      <t xml:space="preserve"> mediana de tiempo que los Supervivientes permanecen libres de evento, que la establece el percentil 50</t>
    </r>
    <r>
      <rPr>
        <sz val="11"/>
        <rFont val="Calibri"/>
        <family val="2"/>
        <scheme val="minor"/>
      </rPr>
      <t>.</t>
    </r>
  </si>
  <si>
    <r>
      <t>t</t>
    </r>
    <r>
      <rPr>
        <b/>
        <vertAlign val="subscript"/>
        <sz val="8"/>
        <rFont val="Calibri"/>
        <family val="2"/>
      </rPr>
      <t>i</t>
    </r>
    <r>
      <rPr>
        <b/>
        <sz val="8"/>
        <rFont val="Calibri"/>
        <family val="2"/>
      </rPr>
      <t xml:space="preserve">: </t>
    </r>
    <r>
      <rPr>
        <sz val="8"/>
        <rFont val="Calibri"/>
        <family val="2"/>
      </rPr>
      <t>tiempo al final del intervalo (meses)</t>
    </r>
  </si>
  <si>
    <t>Pacientes en riesgo al comienzo intervalo</t>
  </si>
  <si>
    <t>Esperados pacientes con evento al final intervalo</t>
  </si>
  <si>
    <t>Observados pacientes con evento al final intervalo</t>
  </si>
  <si>
    <t>Grupos</t>
  </si>
  <si>
    <t>Este es t libre de evento acumulado de los supervivientes (es decir que no incluye el t libre de evento acumulado que aportan los censurados hasta que salen del ensayo)</t>
  </si>
  <si>
    <t>Con Evento</t>
  </si>
  <si>
    <t>Censurados</t>
  </si>
  <si>
    <t>Supervivientes</t>
  </si>
  <si>
    <t>*</t>
  </si>
  <si>
    <t>No alcan</t>
  </si>
  <si>
    <t>20210213-ECA EMp-L1 m30, CPNMav PDL1 +50 1L[Cemi vs QMTpt],+OS PFS. Sezer</t>
  </si>
  <si>
    <t>Sezer A, Kilickap S, Gümüş M, on behalf of the EMPOWER-Lung 1 investigators. Cemiplimab monotherapy for first-line treatment of advanced non-small-cell lung cancer with PD-L1 of at least 50%: a multicentre, open-label, global, phase 3, randomised, controlled trial. Lancet. 2021 Feb 13;397(10274):592-604.</t>
  </si>
  <si>
    <r>
      <rPr>
        <i/>
        <sz val="10"/>
        <color rgb="FFFF9900"/>
        <rFont val="Calibri"/>
        <family val="2"/>
      </rPr>
      <t xml:space="preserve">p </t>
    </r>
    <r>
      <rPr>
        <sz val="10"/>
        <color rgb="FFFF9900"/>
        <rFont val="Calibri"/>
        <family val="2"/>
      </rPr>
      <t>&gt; 0,05 en los cortes temporales hasta los 2 y 4 meses.</t>
    </r>
  </si>
  <si>
    <r>
      <rPr>
        <i/>
        <sz val="10"/>
        <color rgb="FF009900"/>
        <rFont val="Calibri"/>
        <family val="2"/>
      </rPr>
      <t>p</t>
    </r>
    <r>
      <rPr>
        <sz val="10"/>
        <color rgb="FF009900"/>
        <rFont val="Calibri"/>
        <family val="2"/>
      </rPr>
      <t xml:space="preserve"> &lt; 0,05 en los cortes hasta los 6 meses y de ahí en adelante en todos los cortes hasta los 32 meses.</t>
    </r>
  </si>
  <si>
    <t>No alc a 32m</t>
  </si>
  <si>
    <t>No evaluable</t>
  </si>
  <si>
    <r>
      <rPr>
        <b/>
        <sz val="9"/>
        <color rgb="FF008000"/>
        <rFont val="Calibri"/>
        <family val="2"/>
        <scheme val="minor"/>
      </rPr>
      <t>S</t>
    </r>
    <r>
      <rPr>
        <b/>
        <vertAlign val="subscript"/>
        <sz val="9"/>
        <color rgb="FF008000"/>
        <rFont val="Calibri"/>
        <family val="2"/>
      </rPr>
      <t>i</t>
    </r>
    <r>
      <rPr>
        <b/>
        <sz val="9"/>
        <color rgb="FF008000"/>
        <rFont val="Calibri"/>
        <family val="2"/>
      </rPr>
      <t xml:space="preserve"> </t>
    </r>
    <r>
      <rPr>
        <sz val="9"/>
        <color rgb="FF008000"/>
        <rFont val="Calibri"/>
        <family val="2"/>
      </rPr>
      <t>= nº de supervivientes libres de evento (al final de cada intervalo)</t>
    </r>
  </si>
  <si>
    <r>
      <rPr>
        <u/>
        <sz val="11"/>
        <rFont val="Calibri"/>
        <family val="2"/>
        <scheme val="minor"/>
      </rPr>
      <t>Glosario de términos de primer orden</t>
    </r>
    <r>
      <rPr>
        <sz val="11"/>
        <rFont val="Calibri"/>
        <family val="2"/>
        <scheme val="minor"/>
      </rPr>
      <t>:</t>
    </r>
    <r>
      <rPr>
        <b/>
        <sz val="11"/>
        <rFont val="Calibri"/>
        <family val="2"/>
        <scheme val="minor"/>
      </rPr>
      <t xml:space="preserve"> n</t>
    </r>
    <r>
      <rPr>
        <b/>
        <vertAlign val="subscript"/>
        <sz val="11"/>
        <rFont val="Calibri"/>
        <family val="2"/>
        <scheme val="minor"/>
      </rPr>
      <t>i</t>
    </r>
    <r>
      <rPr>
        <b/>
        <sz val="11"/>
        <rFont val="Calibri"/>
        <family val="2"/>
        <scheme val="minor"/>
      </rPr>
      <t xml:space="preserve">: </t>
    </r>
    <r>
      <rPr>
        <sz val="11"/>
        <rFont val="Calibri"/>
        <family val="2"/>
        <scheme val="minor"/>
      </rPr>
      <t>nº de pacientes en riesgo, debiendo especificarse cuando es al principio o al final del intervalo;</t>
    </r>
    <r>
      <rPr>
        <b/>
        <sz val="11"/>
        <rFont val="Calibri"/>
        <family val="2"/>
        <scheme val="minor"/>
      </rPr>
      <t xml:space="preserve">  t: </t>
    </r>
    <r>
      <rPr>
        <sz val="11"/>
        <rFont val="Calibri"/>
        <family val="2"/>
        <scheme val="minor"/>
      </rPr>
      <t>tiempo en días, meses o años, debiendo especificarse cuando es al principo o al final del intervalo</t>
    </r>
    <r>
      <rPr>
        <b/>
        <sz val="11"/>
        <rFont val="Calibri"/>
        <family val="2"/>
        <scheme val="minor"/>
      </rPr>
      <t xml:space="preserve">; Ev: </t>
    </r>
    <r>
      <rPr>
        <sz val="11"/>
        <rFont val="Calibri"/>
        <family val="2"/>
        <scheme val="minor"/>
      </rPr>
      <t xml:space="preserve">evento (puede referirse a cualquier tipo de evento, por lo que debe especificarse, como el evento "muerte" o el evento "progresión o muerte"; </t>
    </r>
    <r>
      <rPr>
        <b/>
        <sz val="11"/>
        <rFont val="Calibri"/>
        <family val="2"/>
        <scheme val="minor"/>
      </rPr>
      <t>Ev</t>
    </r>
    <r>
      <rPr>
        <b/>
        <vertAlign val="subscript"/>
        <sz val="11"/>
        <rFont val="Calibri"/>
        <family val="2"/>
        <scheme val="minor"/>
      </rPr>
      <t>i</t>
    </r>
    <r>
      <rPr>
        <sz val="11"/>
        <rFont val="Calibri"/>
        <family val="2"/>
        <scheme val="minor"/>
      </rPr>
      <t xml:space="preserve">: nº de eventos al final de cada intervalo; </t>
    </r>
    <r>
      <rPr>
        <b/>
        <sz val="11"/>
        <rFont val="Calibri"/>
        <family val="2"/>
        <scheme val="minor"/>
      </rPr>
      <t>%Ev</t>
    </r>
    <r>
      <rPr>
        <b/>
        <vertAlign val="subscript"/>
        <sz val="11"/>
        <rFont val="Calibri"/>
        <family val="2"/>
        <scheme val="minor"/>
      </rPr>
      <t>i</t>
    </r>
    <r>
      <rPr>
        <b/>
        <sz val="11"/>
        <rFont val="Calibri"/>
        <family val="2"/>
        <scheme val="minor"/>
      </rPr>
      <t>:</t>
    </r>
    <r>
      <rPr>
        <sz val="11"/>
        <rFont val="Calibri"/>
        <family val="2"/>
        <scheme val="minor"/>
      </rPr>
      <t xml:space="preserve"> nº eventos/ nº de pacientes en riesgo] al final de cada intervalo; </t>
    </r>
    <r>
      <rPr>
        <b/>
        <sz val="11"/>
        <rFont val="Calibri"/>
        <family val="2"/>
        <scheme val="minor"/>
      </rPr>
      <t>Ev</t>
    </r>
    <r>
      <rPr>
        <b/>
        <vertAlign val="subscript"/>
        <sz val="11"/>
        <rFont val="Calibri"/>
        <family val="2"/>
        <scheme val="minor"/>
      </rPr>
      <t>t</t>
    </r>
    <r>
      <rPr>
        <b/>
        <sz val="11"/>
        <rFont val="Calibri"/>
        <family val="2"/>
        <scheme val="minor"/>
      </rPr>
      <t xml:space="preserve">: </t>
    </r>
    <r>
      <rPr>
        <sz val="11"/>
        <rFont val="Calibri"/>
        <family val="2"/>
        <scheme val="minor"/>
      </rPr>
      <t xml:space="preserve">nº de eventos acumulados al final del tempo t; </t>
    </r>
    <r>
      <rPr>
        <b/>
        <sz val="11"/>
        <rFont val="Calibri"/>
        <family val="2"/>
        <scheme val="minor"/>
      </rPr>
      <t>Cens</t>
    </r>
    <r>
      <rPr>
        <b/>
        <vertAlign val="subscript"/>
        <sz val="11"/>
        <rFont val="Calibri"/>
        <family val="2"/>
        <scheme val="minor"/>
      </rPr>
      <t>i</t>
    </r>
    <r>
      <rPr>
        <b/>
        <sz val="11"/>
        <rFont val="Calibri"/>
        <family val="2"/>
        <scheme val="minor"/>
      </rPr>
      <t>:</t>
    </r>
    <r>
      <rPr>
        <sz val="11"/>
        <rFont val="Calibri"/>
        <family val="2"/>
        <scheme val="minor"/>
      </rPr>
      <t xml:space="preserve"> nº de pacientes censurados al final de cada intervalo; </t>
    </r>
    <r>
      <rPr>
        <b/>
        <sz val="11"/>
        <rFont val="Calibri"/>
        <family val="2"/>
        <scheme val="minor"/>
      </rPr>
      <t>Cens</t>
    </r>
    <r>
      <rPr>
        <b/>
        <vertAlign val="subscript"/>
        <sz val="11"/>
        <rFont val="Calibri"/>
        <family val="2"/>
        <scheme val="minor"/>
      </rPr>
      <t>t:</t>
    </r>
    <r>
      <rPr>
        <sz val="11"/>
        <rFont val="Calibri"/>
        <family val="2"/>
        <scheme val="minor"/>
      </rPr>
      <t xml:space="preserve"> nº de pacientes censurados acumulados al final del tiempo t ; </t>
    </r>
    <r>
      <rPr>
        <sz val="11"/>
        <color rgb="FF008000"/>
        <rFont val="Calibri"/>
        <family val="2"/>
        <scheme val="minor"/>
      </rPr>
      <t>S</t>
    </r>
    <r>
      <rPr>
        <b/>
        <vertAlign val="subscript"/>
        <sz val="11"/>
        <color rgb="FF008000"/>
        <rFont val="Calibri"/>
        <family val="2"/>
        <scheme val="minor"/>
      </rPr>
      <t>i</t>
    </r>
    <r>
      <rPr>
        <b/>
        <sz val="11"/>
        <color rgb="FF008000"/>
        <rFont val="Calibri"/>
        <family val="2"/>
        <scheme val="minor"/>
      </rPr>
      <t xml:space="preserve">: </t>
    </r>
    <r>
      <rPr>
        <sz val="11"/>
        <color rgb="FF008000"/>
        <rFont val="Calibri"/>
        <family val="2"/>
        <scheme val="minor"/>
      </rPr>
      <t>nº de supervivientes libres de evento al final de cada intervalo</t>
    </r>
    <r>
      <rPr>
        <sz val="11"/>
        <rFont val="Calibri"/>
        <family val="2"/>
        <scheme val="minor"/>
      </rPr>
      <t>.</t>
    </r>
  </si>
  <si>
    <t>Grupo de intervención A: Cemiplimab; n= 283</t>
  </si>
  <si>
    <t>Grupo de control B: QMTpt; n= 280</t>
  </si>
  <si>
    <r>
      <t>HR</t>
    </r>
    <r>
      <rPr>
        <b/>
        <i/>
        <vertAlign val="subscript"/>
        <sz val="10"/>
        <color theme="7" tint="-0.249977111117893"/>
        <rFont val="Calibri"/>
        <family val="2"/>
      </rPr>
      <t>i</t>
    </r>
  </si>
  <si>
    <r>
      <rPr>
        <b/>
        <i/>
        <sz val="10"/>
        <color theme="7" tint="-0.249977111117893"/>
        <rFont val="Calibri"/>
        <family val="2"/>
      </rPr>
      <t>LI IC</t>
    </r>
    <r>
      <rPr>
        <i/>
        <sz val="6"/>
        <color theme="7" tint="-0.249977111117893"/>
        <rFont val="Calibri"/>
        <family val="2"/>
      </rPr>
      <t xml:space="preserve"> = EXP[LnHR - (1,96*EE LnHR)]</t>
    </r>
  </si>
  <si>
    <r>
      <rPr>
        <b/>
        <i/>
        <sz val="10"/>
        <color theme="7" tint="-0.249977111117893"/>
        <rFont val="Calibri"/>
        <family val="2"/>
      </rPr>
      <t>LS IC</t>
    </r>
    <r>
      <rPr>
        <i/>
        <sz val="7"/>
        <color theme="7" tint="-0.249977111117893"/>
        <rFont val="Calibri"/>
        <family val="2"/>
      </rPr>
      <t xml:space="preserve"> </t>
    </r>
    <r>
      <rPr>
        <i/>
        <sz val="6"/>
        <color theme="7" tint="-0.249977111117893"/>
        <rFont val="Calibri"/>
        <family val="2"/>
      </rPr>
      <t>= EXP[LnHR + (1,96*EE LnHR)]</t>
    </r>
  </si>
  <si>
    <t>en la Supervivencia K-M, grupo intervenc</t>
  </si>
  <si>
    <t>en los Supervivientes, grupo intervenc</t>
  </si>
  <si>
    <r>
      <rPr>
        <i/>
        <sz val="10"/>
        <color rgb="FFFF9900"/>
        <rFont val="Calibri"/>
        <family val="2"/>
      </rPr>
      <t xml:space="preserve">p </t>
    </r>
    <r>
      <rPr>
        <sz val="10"/>
        <color rgb="FFFF9900"/>
        <rFont val="Calibri"/>
        <family val="2"/>
      </rPr>
      <t>&gt; 0,05 en los cortes temporales hasta los 2, 4 y 6 meses.</t>
    </r>
  </si>
  <si>
    <r>
      <rPr>
        <i/>
        <sz val="10"/>
        <color rgb="FF009900"/>
        <rFont val="Calibri"/>
        <family val="2"/>
      </rPr>
      <t>p</t>
    </r>
    <r>
      <rPr>
        <sz val="10"/>
        <color rgb="FF009900"/>
        <rFont val="Calibri"/>
        <family val="2"/>
      </rPr>
      <t xml:space="preserve"> &lt; 0,05 en los cortes hasta los 8 meses y de ahí en adelante en todos los cortes hasta los 28 meses.</t>
    </r>
  </si>
  <si>
    <t>% Supervivientes libres de evento</t>
  </si>
  <si>
    <r>
      <rPr>
        <b/>
        <sz val="14"/>
        <color rgb="FF993300"/>
        <rFont val="Calibri"/>
        <family val="2"/>
        <scheme val="minor"/>
      </rPr>
      <t xml:space="preserve">Hoja fs-1.a [Supervivencia Global (SG) en % Supervivencia libre del evento "muerte", y los HR; CohCompl A vs B]: </t>
    </r>
    <r>
      <rPr>
        <b/>
        <i/>
        <sz val="14"/>
        <color theme="7" tint="-0.249977111117893"/>
        <rFont val="Calibri"/>
        <family val="2"/>
        <scheme val="minor"/>
      </rPr>
      <t>% de Supervivencia libre de evento K-M, y los HR</t>
    </r>
    <r>
      <rPr>
        <b/>
        <sz val="14"/>
        <rFont val="Calibri"/>
        <family val="2"/>
        <scheme val="minor"/>
      </rPr>
      <t>, Grupo A [Cemiplimab] vs Grupo B [QMTpt]; (Figura A, pág 597 del artículo original)</t>
    </r>
  </si>
  <si>
    <r>
      <rPr>
        <b/>
        <sz val="14"/>
        <color rgb="FF993300"/>
        <rFont val="Calibri"/>
        <family val="2"/>
        <scheme val="minor"/>
      </rPr>
      <t xml:space="preserve">Hoja fs-1.b [Supervivencia Global (SG) en % y t medio de Supervivencia libre del evento "muerte"; CohCompl A vs B]: </t>
    </r>
    <r>
      <rPr>
        <b/>
        <i/>
        <sz val="14"/>
        <color theme="7" tint="-0.249977111117893"/>
        <rFont val="Calibri"/>
        <family val="2"/>
        <scheme val="minor"/>
      </rPr>
      <t>% de Supervivencia libre de evento K-M y tiempo medio de Supervivencia libre de evento K-M</t>
    </r>
    <r>
      <rPr>
        <b/>
        <sz val="14"/>
        <rFont val="Calibri"/>
        <family val="2"/>
        <scheme val="minor"/>
      </rPr>
      <t xml:space="preserve"> y </t>
    </r>
    <r>
      <rPr>
        <b/>
        <sz val="14"/>
        <color rgb="FF008000"/>
        <rFont val="Calibri"/>
        <family val="2"/>
        <scheme val="minor"/>
      </rPr>
      <t>% de Supervivientes libres de evento y tiempo medio que permanecen libres de evento</t>
    </r>
    <r>
      <rPr>
        <b/>
        <sz val="14"/>
        <rFont val="Calibri"/>
        <family val="2"/>
        <scheme val="minor"/>
      </rPr>
      <t>, Grupo A [Cemiplimab] vs Grupo B [QMTpt]; (Figura A, pág 597 del artículo original)</t>
    </r>
  </si>
  <si>
    <r>
      <rPr>
        <b/>
        <sz val="14"/>
        <color rgb="FF993300"/>
        <rFont val="Calibri"/>
        <family val="2"/>
        <scheme val="minor"/>
      </rPr>
      <t xml:space="preserve">Hoja fs-1.c [Supervivencia Global (SG) en mediana t Supervivencia libre del evento "muerte"; CohCompl A vs B]: </t>
    </r>
    <r>
      <rPr>
        <b/>
        <i/>
        <sz val="14"/>
        <color theme="7" tint="-0.249977111117893"/>
        <rFont val="Calibri"/>
        <family val="2"/>
        <scheme val="minor"/>
      </rPr>
      <t>Mediana de tiempo de Supervivencia libre de evento K-M</t>
    </r>
    <r>
      <rPr>
        <b/>
        <sz val="14"/>
        <color rgb="FF993300"/>
        <rFont val="Calibri"/>
        <family val="2"/>
        <scheme val="minor"/>
      </rPr>
      <t xml:space="preserve"> </t>
    </r>
    <r>
      <rPr>
        <b/>
        <sz val="14"/>
        <rFont val="Calibri"/>
        <family val="2"/>
        <scheme val="minor"/>
      </rPr>
      <t>y</t>
    </r>
    <r>
      <rPr>
        <b/>
        <sz val="14"/>
        <color rgb="FF993300"/>
        <rFont val="Calibri"/>
        <family val="2"/>
        <scheme val="minor"/>
      </rPr>
      <t xml:space="preserve"> </t>
    </r>
    <r>
      <rPr>
        <b/>
        <sz val="14"/>
        <color rgb="FF008000"/>
        <rFont val="Calibri"/>
        <family val="2"/>
        <scheme val="minor"/>
      </rPr>
      <t>Mediana de tiempo que permanecen los Supervivientes libres de evento</t>
    </r>
    <r>
      <rPr>
        <b/>
        <sz val="14"/>
        <rFont val="Calibri"/>
        <family val="2"/>
        <scheme val="minor"/>
      </rPr>
      <t>, Grupo A [Cemiplimab] vs Grupo B [QMTpt]; (Figura A, pág 597 del artículo original)</t>
    </r>
  </si>
  <si>
    <r>
      <rPr>
        <b/>
        <sz val="14"/>
        <color rgb="FF993300"/>
        <rFont val="Calibri"/>
        <family val="2"/>
        <scheme val="minor"/>
      </rPr>
      <t xml:space="preserve">Hoja fs-2.a [Supervivencia Libre de Progresión (SLP) en % Supervivencia libre del evento "progresión o muerte", y los HR; A vs B]: </t>
    </r>
    <r>
      <rPr>
        <b/>
        <i/>
        <sz val="14"/>
        <color theme="7" tint="-0.249977111117893"/>
        <rFont val="Calibri"/>
        <family val="2"/>
        <scheme val="minor"/>
      </rPr>
      <t>% de Supervivencia libre de evento K-M, y los HR</t>
    </r>
    <r>
      <rPr>
        <b/>
        <sz val="14"/>
        <rFont val="Calibri"/>
        <family val="2"/>
        <scheme val="minor"/>
      </rPr>
      <t>, Grupo A [Cemiplimab] vs Grupo B [QMTpt]; (Figura B, pág 597 del artículo original)</t>
    </r>
  </si>
  <si>
    <r>
      <rPr>
        <b/>
        <sz val="14"/>
        <color rgb="FF993300"/>
        <rFont val="Calibri"/>
        <family val="2"/>
        <scheme val="minor"/>
      </rPr>
      <t xml:space="preserve">Hoja fs-2.b [Supervivencia Libre de Progresión (SLP) en % y t medio de Supervivencia libre del evento "progresión o muerte"; A vs B]: </t>
    </r>
    <r>
      <rPr>
        <b/>
        <i/>
        <sz val="14"/>
        <color theme="7" tint="-0.249977111117893"/>
        <rFont val="Calibri"/>
        <family val="2"/>
        <scheme val="minor"/>
      </rPr>
      <t>% de Supervivencia libre de evento K-M y tiempo medio de Supervivencia libre de evento K-M</t>
    </r>
    <r>
      <rPr>
        <b/>
        <sz val="14"/>
        <rFont val="Calibri"/>
        <family val="2"/>
        <scheme val="minor"/>
      </rPr>
      <t xml:space="preserve"> y </t>
    </r>
    <r>
      <rPr>
        <b/>
        <sz val="14"/>
        <color rgb="FF008000"/>
        <rFont val="Calibri"/>
        <family val="2"/>
        <scheme val="minor"/>
      </rPr>
      <t>% de Supervivientes libres de evento y tiempo medio que permanecen libres de evento</t>
    </r>
    <r>
      <rPr>
        <b/>
        <sz val="14"/>
        <rFont val="Calibri"/>
        <family val="2"/>
        <scheme val="minor"/>
      </rPr>
      <t>, Grupo A [Cemiplimab] vs Grupo B [QMTpt]; (Figura B, pág 597 del artículo original)</t>
    </r>
  </si>
  <si>
    <r>
      <rPr>
        <b/>
        <sz val="14"/>
        <color rgb="FF993300"/>
        <rFont val="Calibri"/>
        <family val="2"/>
        <scheme val="minor"/>
      </rPr>
      <t xml:space="preserve">Hoja fs-2.c [Supervivencia Libre de Progresión (SLP) en mediana t Supervivencia libre del evento "progresión o muerte"; A vs B]: </t>
    </r>
    <r>
      <rPr>
        <b/>
        <i/>
        <sz val="14"/>
        <color theme="7" tint="-0.249977111117893"/>
        <rFont val="Calibri"/>
        <family val="2"/>
        <scheme val="minor"/>
      </rPr>
      <t>Mediana de tiempo de Supervivencia libre de evento K-M</t>
    </r>
    <r>
      <rPr>
        <b/>
        <sz val="14"/>
        <color rgb="FF993300"/>
        <rFont val="Calibri"/>
        <family val="2"/>
        <scheme val="minor"/>
      </rPr>
      <t xml:space="preserve"> </t>
    </r>
    <r>
      <rPr>
        <b/>
        <sz val="14"/>
        <rFont val="Calibri"/>
        <family val="2"/>
        <scheme val="minor"/>
      </rPr>
      <t>y</t>
    </r>
    <r>
      <rPr>
        <b/>
        <sz val="14"/>
        <color rgb="FF993300"/>
        <rFont val="Calibri"/>
        <family val="2"/>
        <scheme val="minor"/>
      </rPr>
      <t xml:space="preserve"> </t>
    </r>
    <r>
      <rPr>
        <b/>
        <sz val="14"/>
        <color rgb="FF008000"/>
        <rFont val="Calibri"/>
        <family val="2"/>
        <scheme val="minor"/>
      </rPr>
      <t>Mediana de tiempo que permanecen los Supervivientes libres de evento</t>
    </r>
    <r>
      <rPr>
        <b/>
        <sz val="14"/>
        <rFont val="Calibri"/>
        <family val="2"/>
        <scheme val="minor"/>
      </rPr>
      <t>, Grupo A [Cemiplimab] vs Grupo B [QMTpt]; (Figura B, pág 597 del artículo original)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</si>
</sst>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_-;\-* #,##0.00\ _€_-;_-* &quot;-&quot;??\ _€_-;_-@_-"/>
    <numFmt numFmtId="164" formatCode="_-* #,##0\ _€_-;\-* #,##0\ _€_-;_-* &quot;-&quot;??\ _€_-;_-@_-"/>
    <numFmt numFmtId="165" formatCode="0.0%"/>
    <numFmt numFmtId="166" formatCode="_-* #,##0.000\ _€_-;\-* #,##0.000\ _€_-;_-* &quot;-&quot;??\ _€_-;_-@_-"/>
    <numFmt numFmtId="167" formatCode="_-* #,##0.0000\ _€_-;\-* #,##0.0000\ _€_-;_-* &quot;-&quot;??\ _€_-;_-@_-"/>
    <numFmt numFmtId="168" formatCode="0.000"/>
    <numFmt numFmtId="169" formatCode="0.0"/>
    <numFmt numFmtId="170" formatCode="#,##0.0"/>
  </numFmts>
  <fonts count="108" x14ac:knownFonts="1">
    <font>
      <sz val="10"/>
      <name val="Arial"/>
    </font>
    <font>
      <sz val="10"/>
      <name val="Arial"/>
      <family val="2"/>
    </font>
    <font>
      <sz val="10"/>
      <name val="Calibri"/>
      <family val="2"/>
    </font>
    <font>
      <b/>
      <sz val="10"/>
      <name val="Calibri"/>
      <family val="2"/>
    </font>
    <font>
      <b/>
      <i/>
      <sz val="10"/>
      <name val="Calibri"/>
      <family val="2"/>
    </font>
    <font>
      <b/>
      <sz val="12"/>
      <name val="Calibri"/>
      <family val="2"/>
    </font>
    <font>
      <sz val="10"/>
      <name val="Calibri"/>
      <family val="2"/>
      <scheme val="minor"/>
    </font>
    <font>
      <b/>
      <sz val="10"/>
      <name val="Calibri"/>
      <family val="2"/>
      <scheme val="minor"/>
    </font>
    <font>
      <sz val="10"/>
      <color indexed="52"/>
      <name val="Calibri"/>
      <family val="2"/>
      <scheme val="minor"/>
    </font>
    <font>
      <sz val="10"/>
      <color indexed="12"/>
      <name val="Calibri"/>
      <family val="2"/>
      <scheme val="minor"/>
    </font>
    <font>
      <sz val="10"/>
      <color indexed="61"/>
      <name val="Calibri"/>
      <family val="2"/>
      <scheme val="minor"/>
    </font>
    <font>
      <sz val="9"/>
      <name val="Calibri"/>
      <family val="2"/>
      <scheme val="minor"/>
    </font>
    <font>
      <sz val="9"/>
      <color rgb="FF0000FF"/>
      <name val="Calibri"/>
      <family val="2"/>
      <scheme val="minor"/>
    </font>
    <font>
      <sz val="8"/>
      <name val="Calibri"/>
      <family val="2"/>
      <scheme val="minor"/>
    </font>
    <font>
      <i/>
      <sz val="10"/>
      <name val="Calibri"/>
      <family val="2"/>
      <scheme val="minor"/>
    </font>
    <font>
      <b/>
      <sz val="11"/>
      <color rgb="FF0000FF"/>
      <name val="Calibri"/>
      <family val="2"/>
      <scheme val="minor"/>
    </font>
    <font>
      <sz val="10"/>
      <color theme="1"/>
      <name val="Calibri"/>
      <family val="2"/>
      <scheme val="minor"/>
    </font>
    <font>
      <sz val="10"/>
      <color rgb="FFFF9900"/>
      <name val="Calibri"/>
      <family val="2"/>
    </font>
    <font>
      <sz val="10"/>
      <color rgb="FF009900"/>
      <name val="Calibri"/>
      <family val="2"/>
    </font>
    <font>
      <i/>
      <sz val="9"/>
      <name val="Calibri"/>
      <family val="2"/>
      <scheme val="minor"/>
    </font>
    <font>
      <b/>
      <sz val="10"/>
      <color theme="1"/>
      <name val="Calibri"/>
      <family val="2"/>
      <scheme val="minor"/>
    </font>
    <font>
      <i/>
      <sz val="10"/>
      <color theme="2" tint="-9.9978637043366805E-2"/>
      <name val="Calibri"/>
      <family val="2"/>
      <scheme val="minor"/>
    </font>
    <font>
      <b/>
      <i/>
      <sz val="10"/>
      <name val="Calibri"/>
      <family val="2"/>
      <scheme val="minor"/>
    </font>
    <font>
      <i/>
      <sz val="10"/>
      <color rgb="FFFF9900"/>
      <name val="Calibri"/>
      <family val="2"/>
    </font>
    <font>
      <i/>
      <sz val="10"/>
      <color rgb="FF009900"/>
      <name val="Calibri"/>
      <family val="2"/>
    </font>
    <font>
      <sz val="10"/>
      <color rgb="FFFF0000"/>
      <name val="Calibri"/>
      <family val="2"/>
      <scheme val="minor"/>
    </font>
    <font>
      <sz val="10"/>
      <color rgb="FFFF9933"/>
      <name val="Calibri"/>
      <family val="2"/>
      <scheme val="minor"/>
    </font>
    <font>
      <sz val="10"/>
      <color rgb="FF008000"/>
      <name val="Calibri"/>
      <family val="2"/>
      <scheme val="minor"/>
    </font>
    <font>
      <i/>
      <sz val="10"/>
      <color theme="7" tint="-0.249977111117893"/>
      <name val="Calibri"/>
      <family val="2"/>
      <scheme val="minor"/>
    </font>
    <font>
      <b/>
      <sz val="10"/>
      <color rgb="FF00CC00"/>
      <name val="Calibri"/>
      <family val="2"/>
      <scheme val="minor"/>
    </font>
    <font>
      <b/>
      <sz val="11"/>
      <name val="Calibri"/>
      <family val="2"/>
      <scheme val="minor"/>
    </font>
    <font>
      <sz val="10"/>
      <color theme="2" tint="-0.249977111117893"/>
      <name val="Calibri"/>
      <family val="2"/>
      <scheme val="minor"/>
    </font>
    <font>
      <b/>
      <i/>
      <sz val="10"/>
      <color theme="7" tint="-0.249977111117893"/>
      <name val="Calibri"/>
      <family val="2"/>
      <scheme val="minor"/>
    </font>
    <font>
      <b/>
      <sz val="10"/>
      <color rgb="FF008000"/>
      <name val="Calibri"/>
      <family val="2"/>
      <scheme val="minor"/>
    </font>
    <font>
      <i/>
      <sz val="9"/>
      <color theme="7" tint="-0.249977111117893"/>
      <name val="Calibri"/>
      <family val="2"/>
      <scheme val="minor"/>
    </font>
    <font>
      <i/>
      <sz val="9"/>
      <color theme="7" tint="-0.249977111117893"/>
      <name val="Calibri"/>
      <family val="2"/>
    </font>
    <font>
      <sz val="9"/>
      <color rgb="FF008000"/>
      <name val="Calibri"/>
      <family val="2"/>
      <scheme val="minor"/>
    </font>
    <font>
      <i/>
      <sz val="8"/>
      <color theme="7" tint="-0.249977111117893"/>
      <name val="Calibri"/>
      <family val="2"/>
      <scheme val="minor"/>
    </font>
    <font>
      <vertAlign val="subscript"/>
      <sz val="9"/>
      <color theme="7" tint="-0.249977111117893"/>
      <name val="Calibri"/>
      <family val="2"/>
    </font>
    <font>
      <vertAlign val="superscript"/>
      <sz val="9"/>
      <color theme="7" tint="-0.249977111117893"/>
      <name val="Calibri"/>
      <family val="2"/>
    </font>
    <font>
      <sz val="6"/>
      <color theme="0" tint="-0.34998626667073579"/>
      <name val="Calibri"/>
      <family val="2"/>
      <scheme val="minor"/>
    </font>
    <font>
      <sz val="10"/>
      <color theme="0" tint="-0.34998626667073579"/>
      <name val="Calibri"/>
      <family val="2"/>
      <scheme val="minor"/>
    </font>
    <font>
      <i/>
      <sz val="10"/>
      <name val="Calibri"/>
      <family val="2"/>
    </font>
    <font>
      <u/>
      <sz val="10"/>
      <color rgb="FF000000"/>
      <name val="Calibri"/>
      <family val="2"/>
    </font>
    <font>
      <sz val="10"/>
      <color rgb="FF000000"/>
      <name val="Calibri"/>
      <family val="2"/>
    </font>
    <font>
      <b/>
      <sz val="10"/>
      <color rgb="FF000000"/>
      <name val="Calibri"/>
      <family val="2"/>
    </font>
    <font>
      <i/>
      <sz val="8"/>
      <color theme="7" tint="-0.249977111117893"/>
      <name val="Calibri"/>
      <family val="2"/>
    </font>
    <font>
      <sz val="9"/>
      <color rgb="FF008000"/>
      <name val="Calibri"/>
      <family val="2"/>
    </font>
    <font>
      <b/>
      <sz val="14"/>
      <name val="Calibri"/>
      <family val="2"/>
      <scheme val="minor"/>
    </font>
    <font>
      <b/>
      <vertAlign val="subscript"/>
      <sz val="10"/>
      <name val="Calibri"/>
      <family val="2"/>
      <scheme val="minor"/>
    </font>
    <font>
      <b/>
      <sz val="9"/>
      <name val="Calibri"/>
      <family val="2"/>
      <scheme val="minor"/>
    </font>
    <font>
      <b/>
      <vertAlign val="subscript"/>
      <sz val="9"/>
      <name val="Calibri"/>
      <family val="2"/>
      <scheme val="minor"/>
    </font>
    <font>
      <b/>
      <sz val="9"/>
      <color rgb="FF008000"/>
      <name val="Calibri"/>
      <family val="2"/>
      <scheme val="minor"/>
    </font>
    <font>
      <b/>
      <vertAlign val="subscript"/>
      <sz val="9"/>
      <color rgb="FF008000"/>
      <name val="Calibri"/>
      <family val="2"/>
    </font>
    <font>
      <b/>
      <sz val="9"/>
      <color rgb="FF008000"/>
      <name val="Calibri"/>
      <family val="2"/>
    </font>
    <font>
      <b/>
      <i/>
      <sz val="9"/>
      <color theme="7" tint="-0.249977111117893"/>
      <name val="Calibri"/>
      <family val="2"/>
      <scheme val="minor"/>
    </font>
    <font>
      <b/>
      <i/>
      <vertAlign val="subscript"/>
      <sz val="9"/>
      <color theme="7" tint="-0.249977111117893"/>
      <name val="Calibri"/>
      <family val="2"/>
    </font>
    <font>
      <b/>
      <i/>
      <sz val="9"/>
      <color theme="7" tint="-0.249977111117893"/>
      <name val="Calibri"/>
      <family val="2"/>
    </font>
    <font>
      <b/>
      <i/>
      <sz val="8"/>
      <color theme="7" tint="-0.249977111117893"/>
      <name val="Calibri"/>
      <family val="2"/>
      <scheme val="minor"/>
    </font>
    <font>
      <b/>
      <i/>
      <vertAlign val="subscript"/>
      <sz val="8"/>
      <color theme="7" tint="-0.249977111117893"/>
      <name val="Calibri"/>
      <family val="2"/>
    </font>
    <font>
      <b/>
      <i/>
      <sz val="8"/>
      <color theme="7" tint="-0.249977111117893"/>
      <name val="Calibri"/>
      <family val="2"/>
    </font>
    <font>
      <vertAlign val="subscript"/>
      <sz val="9"/>
      <color rgb="FF008000"/>
      <name val="Calibri"/>
      <family val="2"/>
      <scheme val="minor"/>
    </font>
    <font>
      <i/>
      <vertAlign val="subscript"/>
      <sz val="9"/>
      <color theme="7" tint="-0.249977111117893"/>
      <name val="Calibri"/>
      <family val="2"/>
      <scheme val="minor"/>
    </font>
    <font>
      <b/>
      <i/>
      <vertAlign val="subscript"/>
      <sz val="8"/>
      <color theme="7" tint="-0.249977111117893"/>
      <name val="Calibri"/>
      <family val="2"/>
      <scheme val="minor"/>
    </font>
    <font>
      <b/>
      <vertAlign val="subscript"/>
      <sz val="9"/>
      <color rgb="FF008000"/>
      <name val="Calibri"/>
      <family val="2"/>
      <scheme val="minor"/>
    </font>
    <font>
      <b/>
      <i/>
      <vertAlign val="subscript"/>
      <sz val="9"/>
      <color theme="7" tint="-0.249977111117893"/>
      <name val="Calibri"/>
      <family val="2"/>
      <scheme val="minor"/>
    </font>
    <font>
      <b/>
      <sz val="14"/>
      <color rgb="FF993300"/>
      <name val="Calibri"/>
      <family val="2"/>
      <scheme val="minor"/>
    </font>
    <font>
      <b/>
      <i/>
      <sz val="14"/>
      <color theme="7" tint="-0.249977111117893"/>
      <name val="Calibri"/>
      <family val="2"/>
      <scheme val="minor"/>
    </font>
    <font>
      <b/>
      <sz val="14"/>
      <color rgb="FF008000"/>
      <name val="Calibri"/>
      <family val="2"/>
      <scheme val="minor"/>
    </font>
    <font>
      <b/>
      <i/>
      <sz val="11"/>
      <color theme="7" tint="-0.249977111117893"/>
      <name val="Calibri"/>
      <family val="2"/>
      <scheme val="minor"/>
    </font>
    <font>
      <b/>
      <sz val="11"/>
      <color rgb="FF008000"/>
      <name val="Calibri"/>
      <family val="2"/>
      <scheme val="minor"/>
    </font>
    <font>
      <i/>
      <sz val="10"/>
      <color rgb="FF996600"/>
      <name val="Calibri"/>
      <family val="2"/>
      <scheme val="minor"/>
    </font>
    <font>
      <sz val="10"/>
      <color theme="7" tint="-0.249977111117893"/>
      <name val="Calibri"/>
      <family val="2"/>
      <scheme val="minor"/>
    </font>
    <font>
      <vertAlign val="subscript"/>
      <sz val="10"/>
      <color theme="0" tint="-0.34998626667073579"/>
      <name val="Calibri"/>
      <family val="2"/>
    </font>
    <font>
      <sz val="10"/>
      <color theme="0" tint="-0.34998626667073579"/>
      <name val="Calibri"/>
      <family val="2"/>
    </font>
    <font>
      <vertAlign val="superscript"/>
      <sz val="10"/>
      <color theme="0" tint="-0.34998626667073579"/>
      <name val="Calibri"/>
      <family val="2"/>
    </font>
    <font>
      <sz val="9"/>
      <color theme="0" tint="-0.34998626667073579"/>
      <name val="Calibri"/>
      <family val="2"/>
      <scheme val="minor"/>
    </font>
    <font>
      <vertAlign val="subscript"/>
      <sz val="9"/>
      <color theme="0" tint="-0.34998626667073579"/>
      <name val="Calibri"/>
      <family val="2"/>
    </font>
    <font>
      <sz val="9"/>
      <color theme="0" tint="-0.34998626667073579"/>
      <name val="Calibri"/>
      <family val="2"/>
    </font>
    <font>
      <i/>
      <vertAlign val="subscript"/>
      <sz val="10"/>
      <name val="Calibri"/>
      <family val="2"/>
      <scheme val="minor"/>
    </font>
    <font>
      <vertAlign val="subscript"/>
      <sz val="8"/>
      <name val="Calibri"/>
      <family val="2"/>
    </font>
    <font>
      <sz val="8"/>
      <name val="Calibri"/>
      <family val="2"/>
    </font>
    <font>
      <vertAlign val="superscript"/>
      <sz val="8"/>
      <name val="Calibri"/>
      <family val="2"/>
    </font>
    <font>
      <b/>
      <sz val="12"/>
      <name val="Calibri"/>
      <family val="2"/>
      <scheme val="minor"/>
    </font>
    <font>
      <sz val="11"/>
      <name val="Calibri"/>
      <family val="2"/>
      <scheme val="minor"/>
    </font>
    <font>
      <u/>
      <sz val="11"/>
      <name val="Calibri"/>
      <family val="2"/>
      <scheme val="minor"/>
    </font>
    <font>
      <b/>
      <i/>
      <vertAlign val="subscript"/>
      <sz val="11"/>
      <color theme="7" tint="-0.249977111117893"/>
      <name val="Calibri"/>
      <family val="2"/>
      <scheme val="minor"/>
    </font>
    <font>
      <i/>
      <sz val="11"/>
      <color theme="7" tint="-0.249977111117893"/>
      <name val="Calibri"/>
      <family val="2"/>
      <scheme val="minor"/>
    </font>
    <font>
      <i/>
      <vertAlign val="subscript"/>
      <sz val="11"/>
      <color theme="7" tint="-0.249977111117893"/>
      <name val="Calibri"/>
      <family val="2"/>
      <scheme val="minor"/>
    </font>
    <font>
      <b/>
      <vertAlign val="subscript"/>
      <sz val="11"/>
      <color rgb="FF008000"/>
      <name val="Calibri"/>
      <family val="2"/>
      <scheme val="minor"/>
    </font>
    <font>
      <sz val="11"/>
      <color rgb="FF008000"/>
      <name val="Calibri"/>
      <family val="2"/>
      <scheme val="minor"/>
    </font>
    <font>
      <vertAlign val="subscript"/>
      <sz val="11"/>
      <color rgb="FF008000"/>
      <name val="Calibri"/>
      <family val="2"/>
      <scheme val="minor"/>
    </font>
    <font>
      <b/>
      <vertAlign val="subscript"/>
      <sz val="11"/>
      <name val="Calibri"/>
      <family val="2"/>
      <scheme val="minor"/>
    </font>
    <font>
      <b/>
      <sz val="8"/>
      <name val="Calibri"/>
      <family val="2"/>
    </font>
    <font>
      <b/>
      <vertAlign val="subscript"/>
      <sz val="8"/>
      <name val="Calibri"/>
      <family val="2"/>
    </font>
    <font>
      <sz val="9"/>
      <color rgb="FFFF0000"/>
      <name val="Calibri"/>
      <family val="2"/>
      <scheme val="minor"/>
    </font>
    <font>
      <sz val="9"/>
      <color rgb="FFFF9933"/>
      <name val="Calibri"/>
      <family val="2"/>
      <scheme val="minor"/>
    </font>
    <font>
      <sz val="10"/>
      <color theme="0" tint="-0.249977111117893"/>
      <name val="Calibri"/>
      <family val="2"/>
      <scheme val="minor"/>
    </font>
    <font>
      <b/>
      <sz val="10"/>
      <color rgb="FF009900"/>
      <name val="Calibri"/>
      <family val="2"/>
      <scheme val="minor"/>
    </font>
    <font>
      <i/>
      <sz val="10"/>
      <color theme="0" tint="-0.249977111117893"/>
      <name val="Calibri"/>
      <family val="2"/>
      <scheme val="minor"/>
    </font>
    <font>
      <b/>
      <sz val="10"/>
      <color rgb="FFFFC000"/>
      <name val="Calibri"/>
      <family val="2"/>
      <scheme val="minor"/>
    </font>
    <font>
      <b/>
      <i/>
      <vertAlign val="subscript"/>
      <sz val="10"/>
      <color theme="7" tint="-0.249977111117893"/>
      <name val="Calibri"/>
      <family val="2"/>
    </font>
    <font>
      <i/>
      <sz val="6"/>
      <color theme="7" tint="-0.249977111117893"/>
      <name val="Calibri"/>
      <family val="2"/>
    </font>
    <font>
      <b/>
      <i/>
      <sz val="10"/>
      <color theme="7" tint="-0.249977111117893"/>
      <name val="Calibri"/>
      <family val="2"/>
    </font>
    <font>
      <i/>
      <sz val="7"/>
      <color theme="7" tint="-0.249977111117893"/>
      <name val="Calibri"/>
      <family val="2"/>
    </font>
    <font>
      <b/>
      <sz val="10"/>
      <color rgb="FF33CC33"/>
      <name val="Calibri"/>
      <family val="2"/>
      <scheme val="minor"/>
    </font>
    <font>
      <sz val="10"/>
      <color theme="0" tint="-0.249977111117893"/>
      <name val="Calibri"/>
      <family val="2"/>
    </font>
    <font>
      <i/>
      <sz val="10"/>
      <color theme="0" tint="-0.249977111117893"/>
      <name val="Calibri"/>
      <family val="2"/>
    </font>
  </fonts>
  <fills count="6">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1"/>
      </left>
      <right style="thin">
        <color indexed="21"/>
      </right>
      <top style="thin">
        <color indexed="21"/>
      </top>
      <bottom style="thin">
        <color indexed="21"/>
      </bottom>
      <diagonal/>
    </border>
    <border>
      <left style="thin">
        <color indexed="21"/>
      </left>
      <right style="thin">
        <color indexed="21"/>
      </right>
      <top style="thin">
        <color indexed="21"/>
      </top>
      <bottom/>
      <diagonal/>
    </border>
    <border>
      <left/>
      <right style="thin">
        <color indexed="21"/>
      </right>
      <top style="thin">
        <color indexed="21"/>
      </top>
      <bottom style="thin">
        <color indexed="21"/>
      </bottom>
      <diagonal/>
    </border>
    <border>
      <left/>
      <right/>
      <top style="thin">
        <color indexed="64"/>
      </top>
      <bottom style="thin">
        <color indexed="64"/>
      </bottom>
      <diagonal/>
    </border>
    <border>
      <left style="thin">
        <color indexed="21"/>
      </left>
      <right/>
      <top style="thin">
        <color indexed="21"/>
      </top>
      <bottom style="thin">
        <color indexed="21"/>
      </bottom>
      <diagonal/>
    </border>
    <border>
      <left style="thin">
        <color indexed="21"/>
      </left>
      <right style="thin">
        <color indexed="21"/>
      </right>
      <top/>
      <bottom/>
      <diagonal/>
    </border>
    <border>
      <left/>
      <right/>
      <top style="thin">
        <color indexed="21"/>
      </top>
      <bottom style="thin">
        <color indexed="2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21"/>
      </left>
      <right style="thin">
        <color indexed="21"/>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81">
    <xf numFmtId="0" fontId="0" fillId="0" borderId="0" xfId="0"/>
    <xf numFmtId="0" fontId="6"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0" xfId="0" applyFont="1" applyAlignment="1">
      <alignment horizontal="center" vertical="center" wrapText="1"/>
    </xf>
    <xf numFmtId="0" fontId="3" fillId="0" borderId="1" xfId="0" applyFont="1" applyBorder="1" applyAlignment="1">
      <alignment horizontal="right" vertical="center"/>
    </xf>
    <xf numFmtId="43" fontId="2" fillId="3" borderId="1" xfId="1" applyFont="1" applyFill="1" applyBorder="1" applyAlignment="1">
      <alignment horizontal="center" vertical="center"/>
    </xf>
    <xf numFmtId="166" fontId="2" fillId="3" borderId="1" xfId="1" applyNumberFormat="1" applyFont="1" applyFill="1" applyBorder="1" applyAlignment="1">
      <alignment vertical="center"/>
    </xf>
    <xf numFmtId="9" fontId="14" fillId="0" borderId="0" xfId="0" applyNumberFormat="1" applyFont="1" applyFill="1" applyAlignment="1">
      <alignment horizontal="center" vertical="center"/>
    </xf>
    <xf numFmtId="164" fontId="13" fillId="0" borderId="0" xfId="0" applyNumberFormat="1" applyFont="1" applyBorder="1" applyAlignment="1">
      <alignment horizontal="center" vertical="center" wrapText="1"/>
    </xf>
    <xf numFmtId="0" fontId="17" fillId="0" borderId="0" xfId="0" applyFont="1" applyAlignment="1">
      <alignment vertical="center"/>
    </xf>
    <xf numFmtId="165" fontId="6" fillId="0" borderId="0" xfId="2" applyNumberFormat="1" applyFont="1" applyAlignment="1">
      <alignment horizontal="center" vertical="center"/>
    </xf>
    <xf numFmtId="9" fontId="25" fillId="0" borderId="0" xfId="0" applyNumberFormat="1" applyFont="1" applyAlignment="1">
      <alignment horizontal="center" vertical="center"/>
    </xf>
    <xf numFmtId="9" fontId="26" fillId="0" borderId="0" xfId="0" applyNumberFormat="1" applyFont="1" applyAlignment="1">
      <alignment horizontal="center" vertical="center"/>
    </xf>
    <xf numFmtId="9" fontId="27" fillId="0" borderId="0" xfId="0" applyNumberFormat="1" applyFont="1" applyAlignment="1">
      <alignment horizontal="center" vertical="center"/>
    </xf>
    <xf numFmtId="0" fontId="6" fillId="0" borderId="0" xfId="0" applyFont="1" applyAlignment="1">
      <alignment horizontal="right" vertical="center"/>
    </xf>
    <xf numFmtId="0" fontId="11" fillId="0" borderId="1" xfId="0" applyFont="1" applyBorder="1" applyAlignment="1">
      <alignment horizontal="center" vertical="center" wrapText="1"/>
    </xf>
    <xf numFmtId="10" fontId="27" fillId="0" borderId="1" xfId="2" applyNumberFormat="1" applyFont="1" applyFill="1" applyBorder="1" applyAlignment="1">
      <alignment horizontal="center" vertical="center"/>
    </xf>
    <xf numFmtId="10" fontId="28" fillId="0" borderId="1" xfId="2" applyNumberFormat="1" applyFont="1" applyFill="1" applyBorder="1" applyAlignment="1">
      <alignment horizontal="center" vertical="center"/>
    </xf>
    <xf numFmtId="43" fontId="6" fillId="0" borderId="14" xfId="1" applyFont="1" applyFill="1" applyBorder="1" applyAlignment="1">
      <alignment vertical="center"/>
    </xf>
    <xf numFmtId="43" fontId="6" fillId="0" borderId="15" xfId="1" applyFont="1" applyFill="1" applyBorder="1" applyAlignment="1">
      <alignment vertical="center"/>
    </xf>
    <xf numFmtId="0" fontId="13" fillId="0" borderId="0" xfId="0" applyFont="1" applyAlignment="1">
      <alignment horizontal="right" vertical="center"/>
    </xf>
    <xf numFmtId="2" fontId="14" fillId="0" borderId="1" xfId="1" applyNumberFormat="1" applyFont="1" applyFill="1" applyBorder="1" applyAlignment="1">
      <alignment horizontal="center" vertical="center"/>
    </xf>
    <xf numFmtId="1" fontId="14" fillId="0" borderId="1" xfId="1" applyNumberFormat="1" applyFont="1" applyFill="1" applyBorder="1" applyAlignment="1">
      <alignment horizontal="center" vertical="center"/>
    </xf>
    <xf numFmtId="2" fontId="22" fillId="0" borderId="0" xfId="1" applyNumberFormat="1" applyFont="1" applyFill="1" applyBorder="1" applyAlignment="1">
      <alignment horizontal="center" vertical="center"/>
    </xf>
    <xf numFmtId="164" fontId="13" fillId="0" borderId="0" xfId="0" applyNumberFormat="1" applyFont="1" applyBorder="1" applyAlignment="1">
      <alignment horizontal="right" vertical="center" wrapText="1"/>
    </xf>
    <xf numFmtId="0" fontId="6" fillId="0" borderId="0" xfId="0" applyFont="1" applyBorder="1" applyAlignment="1">
      <alignment vertical="center"/>
    </xf>
    <xf numFmtId="0" fontId="6" fillId="0" borderId="0" xfId="0" applyFont="1" applyBorder="1" applyAlignment="1">
      <alignment horizontal="right" vertical="center"/>
    </xf>
    <xf numFmtId="0" fontId="36" fillId="4" borderId="1" xfId="0" applyFont="1" applyFill="1" applyBorder="1" applyAlignment="1">
      <alignment horizontal="center" vertical="center" wrapText="1"/>
    </xf>
    <xf numFmtId="165" fontId="27" fillId="0" borderId="1" xfId="2" applyNumberFormat="1" applyFont="1" applyFill="1" applyBorder="1" applyAlignment="1">
      <alignment horizontal="center" vertical="center"/>
    </xf>
    <xf numFmtId="165" fontId="28" fillId="0" borderId="1" xfId="2" applyNumberFormat="1" applyFont="1" applyFill="1" applyBorder="1" applyAlignment="1">
      <alignment horizontal="center" vertical="center"/>
    </xf>
    <xf numFmtId="0" fontId="40" fillId="0" borderId="0" xfId="0" applyFont="1" applyAlignment="1">
      <alignment horizontal="center" vertical="center" wrapText="1"/>
    </xf>
    <xf numFmtId="0" fontId="7" fillId="0" borderId="0" xfId="0" applyFont="1" applyAlignment="1">
      <alignment vertical="center"/>
    </xf>
    <xf numFmtId="1" fontId="6" fillId="0" borderId="1" xfId="0" applyNumberFormat="1" applyFont="1" applyFill="1" applyBorder="1" applyAlignment="1">
      <alignment horizontal="center" vertical="center" wrapText="1"/>
    </xf>
    <xf numFmtId="0" fontId="6" fillId="0" borderId="12" xfId="0" applyFont="1" applyBorder="1" applyAlignment="1">
      <alignment horizontal="right" vertical="center"/>
    </xf>
    <xf numFmtId="0" fontId="11" fillId="0" borderId="0" xfId="0" applyFont="1" applyAlignment="1">
      <alignment horizontal="left" vertical="center"/>
    </xf>
    <xf numFmtId="2" fontId="14" fillId="0" borderId="22" xfId="1" applyNumberFormat="1" applyFont="1" applyFill="1" applyBorder="1" applyAlignment="1">
      <alignment horizontal="center" vertical="center"/>
    </xf>
    <xf numFmtId="0" fontId="41" fillId="0" borderId="2" xfId="0" applyFont="1" applyBorder="1" applyAlignment="1">
      <alignment horizontal="center" vertical="center" wrapText="1"/>
    </xf>
    <xf numFmtId="0" fontId="41" fillId="0" borderId="1" xfId="0" applyFont="1" applyBorder="1" applyAlignment="1">
      <alignment horizontal="center" vertical="center" wrapText="1"/>
    </xf>
    <xf numFmtId="0" fontId="76" fillId="0" borderId="1" xfId="0" applyFont="1" applyBorder="1" applyAlignment="1">
      <alignment horizontal="center" vertical="center" wrapText="1"/>
    </xf>
    <xf numFmtId="0" fontId="34" fillId="0" borderId="1" xfId="0" applyFont="1" applyFill="1" applyBorder="1" applyAlignment="1">
      <alignment horizontal="center" vertical="center" wrapText="1"/>
    </xf>
    <xf numFmtId="165" fontId="14" fillId="4" borderId="0" xfId="2" applyNumberFormat="1" applyFont="1" applyFill="1" applyBorder="1" applyAlignment="1">
      <alignment horizontal="center" vertical="center"/>
    </xf>
    <xf numFmtId="10" fontId="14" fillId="0" borderId="0" xfId="1" applyNumberFormat="1" applyFont="1" applyFill="1" applyBorder="1" applyAlignment="1">
      <alignment vertical="center"/>
    </xf>
    <xf numFmtId="2" fontId="42" fillId="0" borderId="0" xfId="0" applyNumberFormat="1" applyFont="1" applyFill="1" applyAlignment="1">
      <alignment horizontal="center" vertical="center"/>
    </xf>
    <xf numFmtId="0" fontId="11" fillId="4" borderId="0" xfId="0" applyFont="1" applyFill="1" applyAlignment="1">
      <alignment horizontal="center" vertical="center" wrapText="1"/>
    </xf>
    <xf numFmtId="0" fontId="6" fillId="4" borderId="1" xfId="0" applyFont="1" applyFill="1" applyBorder="1" applyAlignment="1">
      <alignment horizontal="center" vertical="center" wrapText="1"/>
    </xf>
    <xf numFmtId="0" fontId="37" fillId="3" borderId="2"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58" fillId="3" borderId="1" xfId="0" applyFont="1" applyFill="1" applyBorder="1" applyAlignment="1">
      <alignment horizontal="center" vertical="center" wrapText="1"/>
    </xf>
    <xf numFmtId="49" fontId="36" fillId="3" borderId="1" xfId="1" applyNumberFormat="1" applyFont="1" applyFill="1" applyBorder="1" applyAlignment="1">
      <alignment horizontal="center" vertical="center" wrapText="1"/>
    </xf>
    <xf numFmtId="49" fontId="34" fillId="3" borderId="1" xfId="1" applyNumberFormat="1" applyFont="1" applyFill="1" applyBorder="1" applyAlignment="1">
      <alignment horizontal="center" vertical="center" wrapText="1"/>
    </xf>
    <xf numFmtId="169" fontId="28" fillId="0" borderId="1" xfId="0" applyNumberFormat="1" applyFont="1" applyFill="1" applyBorder="1" applyAlignment="1">
      <alignment horizontal="center" vertical="center"/>
    </xf>
    <xf numFmtId="169" fontId="27" fillId="0" borderId="1" xfId="0" applyNumberFormat="1" applyFont="1" applyFill="1" applyBorder="1" applyAlignment="1">
      <alignment horizontal="center" vertical="center"/>
    </xf>
    <xf numFmtId="1" fontId="28" fillId="0" borderId="1" xfId="0" applyNumberFormat="1" applyFont="1" applyFill="1" applyBorder="1" applyAlignment="1">
      <alignment horizontal="center" vertical="center"/>
    </xf>
    <xf numFmtId="1" fontId="27" fillId="0" borderId="1" xfId="0" applyNumberFormat="1" applyFont="1" applyFill="1" applyBorder="1" applyAlignment="1">
      <alignment horizontal="center" vertical="center"/>
    </xf>
    <xf numFmtId="9" fontId="28" fillId="0" borderId="1" xfId="2" applyFont="1" applyFill="1" applyBorder="1" applyAlignment="1">
      <alignment horizontal="center" vertical="center"/>
    </xf>
    <xf numFmtId="9" fontId="27" fillId="0" borderId="1" xfId="2" applyFont="1" applyFill="1" applyBorder="1" applyAlignment="1">
      <alignment horizontal="center" vertical="center"/>
    </xf>
    <xf numFmtId="0" fontId="34" fillId="3" borderId="1"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1" xfId="0" applyFont="1" applyBorder="1" applyAlignment="1">
      <alignment horizontal="right" vertical="center"/>
    </xf>
    <xf numFmtId="1" fontId="7" fillId="0" borderId="1" xfId="1"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vertical="center"/>
    </xf>
    <xf numFmtId="0" fontId="15" fillId="0" borderId="0" xfId="0" applyFont="1" applyAlignment="1">
      <alignment vertical="center"/>
    </xf>
    <xf numFmtId="0" fontId="12" fillId="0" borderId="0" xfId="0" applyFont="1" applyAlignment="1">
      <alignment vertical="center"/>
    </xf>
    <xf numFmtId="0" fontId="6" fillId="0" borderId="0" xfId="0" applyFont="1" applyFill="1" applyAlignment="1">
      <alignment vertical="center"/>
    </xf>
    <xf numFmtId="0" fontId="10" fillId="0" borderId="0" xfId="0" applyFont="1" applyAlignment="1">
      <alignment vertical="center"/>
    </xf>
    <xf numFmtId="0" fontId="8" fillId="0" borderId="0" xfId="0" applyFont="1" applyAlignment="1">
      <alignment vertical="center"/>
    </xf>
    <xf numFmtId="0" fontId="72" fillId="0" borderId="1" xfId="0" applyFont="1" applyBorder="1" applyAlignment="1">
      <alignment horizontal="center" vertical="center" wrapText="1"/>
    </xf>
    <xf numFmtId="0" fontId="9" fillId="0" borderId="0" xfId="0" applyFont="1" applyBorder="1" applyAlignment="1">
      <alignment horizontal="center" vertical="center"/>
    </xf>
    <xf numFmtId="0" fontId="6" fillId="0" borderId="0" xfId="0" applyFont="1" applyFill="1" applyAlignment="1">
      <alignment horizontal="center" vertical="center"/>
    </xf>
    <xf numFmtId="1" fontId="6" fillId="0" borderId="1" xfId="1" applyNumberFormat="1" applyFont="1" applyFill="1" applyBorder="1" applyAlignment="1">
      <alignment horizontal="center" vertical="center"/>
    </xf>
    <xf numFmtId="10" fontId="6" fillId="0" borderId="1" xfId="2" applyNumberFormat="1" applyFont="1" applyFill="1" applyBorder="1" applyAlignment="1">
      <alignment horizontal="center" vertical="center"/>
    </xf>
    <xf numFmtId="2" fontId="41" fillId="0" borderId="1" xfId="1" applyNumberFormat="1" applyFont="1" applyBorder="1" applyAlignment="1">
      <alignment horizontal="center" vertical="center"/>
    </xf>
    <xf numFmtId="1" fontId="41" fillId="0" borderId="1" xfId="0" applyNumberFormat="1" applyFont="1" applyBorder="1" applyAlignment="1">
      <alignment horizontal="center" vertical="center"/>
    </xf>
    <xf numFmtId="168" fontId="41" fillId="0" borderId="1" xfId="0" applyNumberFormat="1" applyFont="1" applyBorder="1" applyAlignment="1">
      <alignment horizontal="center" vertical="center"/>
    </xf>
    <xf numFmtId="2" fontId="41" fillId="0" borderId="1" xfId="0" applyNumberFormat="1" applyFont="1" applyBorder="1" applyAlignment="1">
      <alignment horizontal="center" vertical="center"/>
    </xf>
    <xf numFmtId="43" fontId="41" fillId="0" borderId="1" xfId="1" applyFont="1" applyFill="1" applyBorder="1" applyAlignment="1">
      <alignment horizontal="center" vertical="center"/>
    </xf>
    <xf numFmtId="2" fontId="41" fillId="0" borderId="1" xfId="2" applyNumberFormat="1" applyFont="1" applyBorder="1" applyAlignment="1">
      <alignment horizontal="center" vertical="center"/>
    </xf>
    <xf numFmtId="1" fontId="6" fillId="0" borderId="0" xfId="0" applyNumberFormat="1" applyFont="1" applyFill="1" applyAlignment="1">
      <alignment horizontal="center" vertical="center"/>
    </xf>
    <xf numFmtId="0" fontId="6" fillId="0" borderId="1" xfId="0" applyFont="1" applyFill="1" applyBorder="1" applyAlignment="1">
      <alignment horizontal="center" vertical="center"/>
    </xf>
    <xf numFmtId="10" fontId="6" fillId="0" borderId="1" xfId="2" applyNumberFormat="1" applyFont="1" applyBorder="1" applyAlignment="1">
      <alignment horizontal="center" vertical="center"/>
    </xf>
    <xf numFmtId="1" fontId="6" fillId="0" borderId="0" xfId="0" applyNumberFormat="1" applyFont="1" applyAlignment="1">
      <alignment horizontal="center" vertical="center"/>
    </xf>
    <xf numFmtId="1" fontId="7" fillId="0" borderId="0" xfId="0" applyNumberFormat="1" applyFont="1" applyAlignment="1">
      <alignment horizontal="center" vertical="center"/>
    </xf>
    <xf numFmtId="43" fontId="6" fillId="0" borderId="0" xfId="1" applyFont="1" applyAlignment="1">
      <alignment vertical="center"/>
    </xf>
    <xf numFmtId="43" fontId="6" fillId="0" borderId="0" xfId="1" applyFont="1" applyBorder="1" applyAlignment="1">
      <alignment vertical="center"/>
    </xf>
    <xf numFmtId="43" fontId="16" fillId="0" borderId="0" xfId="1" applyFont="1" applyBorder="1" applyAlignment="1">
      <alignment vertical="center"/>
    </xf>
    <xf numFmtId="1" fontId="16" fillId="0" borderId="0" xfId="0" applyNumberFormat="1" applyFont="1" applyBorder="1" applyAlignment="1">
      <alignment horizontal="center" vertical="center"/>
    </xf>
    <xf numFmtId="0" fontId="16" fillId="0" borderId="0" xfId="0" applyFont="1" applyBorder="1" applyAlignment="1">
      <alignment vertical="center"/>
    </xf>
    <xf numFmtId="0" fontId="14" fillId="0" borderId="0" xfId="0" applyFont="1" applyAlignment="1">
      <alignment vertical="center"/>
    </xf>
    <xf numFmtId="0" fontId="6" fillId="0" borderId="0" xfId="0" applyFont="1" applyAlignment="1">
      <alignment horizontal="center" vertical="center"/>
    </xf>
    <xf numFmtId="1" fontId="6" fillId="0" borderId="0" xfId="1" applyNumberFormat="1" applyFont="1" applyBorder="1" applyAlignment="1">
      <alignment horizontal="center" vertical="center"/>
    </xf>
    <xf numFmtId="0" fontId="14" fillId="0" borderId="0" xfId="0" applyFont="1" applyAlignment="1">
      <alignment horizontal="right" vertical="center"/>
    </xf>
    <xf numFmtId="43" fontId="16" fillId="0" borderId="0" xfId="1" applyFont="1" applyAlignment="1">
      <alignment vertical="center"/>
    </xf>
    <xf numFmtId="0" fontId="14" fillId="0" borderId="0" xfId="0" applyFont="1" applyFill="1" applyAlignment="1">
      <alignment vertical="center"/>
    </xf>
    <xf numFmtId="0" fontId="20" fillId="0" borderId="0" xfId="0" applyFont="1" applyAlignment="1">
      <alignment vertical="center"/>
    </xf>
    <xf numFmtId="0" fontId="20" fillId="0" borderId="19" xfId="0" applyFont="1" applyBorder="1" applyAlignment="1">
      <alignment vertical="center"/>
    </xf>
    <xf numFmtId="0" fontId="16" fillId="0" borderId="0" xfId="0" applyFont="1" applyAlignment="1">
      <alignment vertical="center"/>
    </xf>
    <xf numFmtId="1" fontId="6" fillId="0" borderId="0" xfId="0" applyNumberFormat="1" applyFont="1" applyBorder="1" applyAlignment="1">
      <alignment horizontal="center" vertical="center"/>
    </xf>
    <xf numFmtId="164" fontId="7" fillId="0" borderId="0" xfId="0" applyNumberFormat="1" applyFont="1" applyBorder="1" applyAlignment="1">
      <alignment vertical="center"/>
    </xf>
    <xf numFmtId="1" fontId="6" fillId="0" borderId="0" xfId="0" applyNumberFormat="1" applyFont="1" applyAlignment="1">
      <alignment vertical="center"/>
    </xf>
    <xf numFmtId="0" fontId="2" fillId="2" borderId="4" xfId="0" applyFont="1" applyFill="1" applyBorder="1" applyAlignment="1">
      <alignment vertical="center" wrapText="1"/>
    </xf>
    <xf numFmtId="0" fontId="3" fillId="2" borderId="4" xfId="0" applyFont="1" applyFill="1" applyBorder="1" applyAlignment="1">
      <alignmen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165" fontId="71" fillId="0" borderId="1" xfId="2" applyNumberFormat="1" applyFont="1" applyFill="1" applyBorder="1" applyAlignment="1">
      <alignment horizontal="center" vertical="center"/>
    </xf>
    <xf numFmtId="165" fontId="14" fillId="0" borderId="1" xfId="0" applyNumberFormat="1" applyFont="1" applyBorder="1" applyAlignment="1">
      <alignment horizontal="center" vertical="center"/>
    </xf>
    <xf numFmtId="0" fontId="41" fillId="0" borderId="0" xfId="0" applyFont="1" applyAlignment="1">
      <alignment vertical="center"/>
    </xf>
    <xf numFmtId="1" fontId="2" fillId="0" borderId="4" xfId="0" applyNumberFormat="1" applyFont="1" applyFill="1" applyBorder="1" applyAlignment="1">
      <alignment horizontal="center" vertical="center" wrapText="1"/>
    </xf>
    <xf numFmtId="169" fontId="2" fillId="0" borderId="1" xfId="1" applyNumberFormat="1" applyFont="1" applyFill="1" applyBorder="1" applyAlignment="1">
      <alignment horizontal="center" vertical="center"/>
    </xf>
    <xf numFmtId="1" fontId="2" fillId="2" borderId="6" xfId="0" applyNumberFormat="1" applyFont="1" applyFill="1" applyBorder="1" applyAlignment="1">
      <alignment horizontal="center" vertical="center" wrapText="1"/>
    </xf>
    <xf numFmtId="2" fontId="41" fillId="0" borderId="0" xfId="0" applyNumberFormat="1" applyFont="1" applyAlignment="1">
      <alignment horizontal="center" vertical="center"/>
    </xf>
    <xf numFmtId="2" fontId="14" fillId="0" borderId="0" xfId="0" applyNumberFormat="1" applyFont="1" applyFill="1" applyAlignment="1">
      <alignment horizontal="center" vertical="center"/>
    </xf>
    <xf numFmtId="0" fontId="2" fillId="2" borderId="4" xfId="0"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1" fontId="3" fillId="2" borderId="4" xfId="0" applyNumberFormat="1" applyFont="1" applyFill="1" applyBorder="1" applyAlignment="1">
      <alignment horizontal="center" vertical="center" wrapText="1"/>
    </xf>
    <xf numFmtId="169" fontId="3" fillId="2" borderId="4" xfId="1" applyNumberFormat="1" applyFont="1" applyFill="1" applyBorder="1" applyAlignment="1">
      <alignment horizontal="center" vertical="center" wrapText="1"/>
    </xf>
    <xf numFmtId="1" fontId="3" fillId="2" borderId="6" xfId="0" applyNumberFormat="1" applyFont="1" applyFill="1" applyBorder="1" applyAlignment="1">
      <alignment horizontal="center" vertical="center" wrapText="1"/>
    </xf>
    <xf numFmtId="0" fontId="2" fillId="0" borderId="0" xfId="0" applyFont="1" applyAlignment="1">
      <alignment vertical="center"/>
    </xf>
    <xf numFmtId="2" fontId="2" fillId="0" borderId="0" xfId="0" applyNumberFormat="1" applyFont="1" applyAlignment="1">
      <alignment vertical="center"/>
    </xf>
    <xf numFmtId="0" fontId="3" fillId="0" borderId="3" xfId="0" applyFont="1" applyBorder="1" applyAlignment="1">
      <alignment horizontal="right" vertical="center"/>
    </xf>
    <xf numFmtId="166" fontId="2" fillId="0" borderId="7" xfId="0" applyNumberFormat="1" applyFont="1" applyBorder="1" applyAlignment="1">
      <alignment vertical="center"/>
    </xf>
    <xf numFmtId="0" fontId="2" fillId="0" borderId="7" xfId="0" applyFont="1" applyBorder="1" applyAlignment="1">
      <alignment vertical="center"/>
    </xf>
    <xf numFmtId="167" fontId="2" fillId="0" borderId="7" xfId="0" applyNumberFormat="1" applyFont="1" applyBorder="1" applyAlignment="1">
      <alignment vertical="center"/>
    </xf>
    <xf numFmtId="167" fontId="2" fillId="0" borderId="2" xfId="1" applyNumberFormat="1" applyFont="1" applyFill="1" applyBorder="1" applyAlignment="1">
      <alignment horizontal="center" vertical="center"/>
    </xf>
    <xf numFmtId="0" fontId="2" fillId="0" borderId="2" xfId="0" applyFont="1" applyFill="1" applyBorder="1" applyAlignment="1">
      <alignment horizontal="right" vertical="center"/>
    </xf>
    <xf numFmtId="166" fontId="2" fillId="0" borderId="0" xfId="1" applyNumberFormat="1" applyFont="1" applyAlignment="1">
      <alignment vertical="center"/>
    </xf>
    <xf numFmtId="0" fontId="2" fillId="0" borderId="0" xfId="0" applyFont="1" applyBorder="1" applyAlignment="1">
      <alignment vertical="center"/>
    </xf>
    <xf numFmtId="43" fontId="2" fillId="0" borderId="0" xfId="0" applyNumberFormat="1" applyFont="1" applyFill="1" applyBorder="1" applyAlignment="1">
      <alignment vertical="center"/>
    </xf>
    <xf numFmtId="43" fontId="6" fillId="0" borderId="0" xfId="1" applyFont="1" applyFill="1" applyAlignment="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1" fillId="0" borderId="1" xfId="0" applyFont="1" applyFill="1" applyBorder="1" applyAlignment="1">
      <alignment vertical="center"/>
    </xf>
    <xf numFmtId="0" fontId="14" fillId="0" borderId="1" xfId="0" applyFont="1" applyFill="1" applyBorder="1" applyAlignment="1">
      <alignment vertical="center"/>
    </xf>
    <xf numFmtId="165" fontId="27" fillId="0" borderId="0" xfId="2" applyNumberFormat="1" applyFont="1" applyFill="1" applyBorder="1" applyAlignment="1">
      <alignment horizontal="center" vertical="center"/>
    </xf>
    <xf numFmtId="170" fontId="28" fillId="0" borderId="1" xfId="0" applyNumberFormat="1" applyFont="1" applyFill="1" applyBorder="1" applyAlignment="1">
      <alignment horizontal="center" vertical="center"/>
    </xf>
    <xf numFmtId="1" fontId="41" fillId="0" borderId="0" xfId="0" applyNumberFormat="1" applyFont="1" applyAlignment="1">
      <alignment vertical="center"/>
    </xf>
    <xf numFmtId="170" fontId="27" fillId="0" borderId="0" xfId="0" applyNumberFormat="1" applyFont="1" applyFill="1" applyAlignment="1">
      <alignment horizontal="center" vertical="center"/>
    </xf>
    <xf numFmtId="1" fontId="31" fillId="0" borderId="0" xfId="0" applyNumberFormat="1" applyFont="1" applyFill="1" applyAlignment="1">
      <alignment vertical="center"/>
    </xf>
    <xf numFmtId="170" fontId="27" fillId="0" borderId="1" xfId="0" applyNumberFormat="1" applyFont="1" applyFill="1" applyBorder="1" applyAlignment="1">
      <alignment horizontal="center" vertical="center"/>
    </xf>
    <xf numFmtId="167" fontId="6" fillId="0" borderId="0" xfId="0" applyNumberFormat="1" applyFont="1" applyBorder="1" applyAlignment="1">
      <alignment vertical="center"/>
    </xf>
    <xf numFmtId="0" fontId="6" fillId="0" borderId="0" xfId="0" applyFont="1" applyFill="1" applyBorder="1" applyAlignment="1">
      <alignment vertical="center"/>
    </xf>
    <xf numFmtId="1" fontId="6" fillId="0" borderId="0" xfId="1" applyNumberFormat="1" applyFont="1" applyFill="1" applyBorder="1" applyAlignment="1">
      <alignment horizontal="center" vertical="center"/>
    </xf>
    <xf numFmtId="0" fontId="16" fillId="5" borderId="0" xfId="0" applyFont="1" applyFill="1" applyAlignment="1">
      <alignment vertical="center"/>
    </xf>
    <xf numFmtId="1" fontId="16" fillId="5" borderId="0" xfId="1" applyNumberFormat="1" applyFont="1" applyFill="1" applyBorder="1" applyAlignment="1">
      <alignment horizontal="center" vertical="center"/>
    </xf>
    <xf numFmtId="43" fontId="16" fillId="5" borderId="0" xfId="1" applyFont="1" applyFill="1" applyAlignment="1">
      <alignment vertical="center"/>
    </xf>
    <xf numFmtId="1" fontId="7" fillId="0" borderId="0" xfId="1" applyNumberFormat="1" applyFont="1" applyFill="1" applyBorder="1" applyAlignment="1">
      <alignment horizontal="center" vertical="center"/>
    </xf>
    <xf numFmtId="43" fontId="6" fillId="0" borderId="0" xfId="0" applyNumberFormat="1" applyFont="1" applyAlignment="1">
      <alignment vertical="center"/>
    </xf>
    <xf numFmtId="164" fontId="6" fillId="0" borderId="0" xfId="0" applyNumberFormat="1" applyFont="1" applyAlignment="1">
      <alignment vertical="center"/>
    </xf>
    <xf numFmtId="0" fontId="29" fillId="0" borderId="0" xfId="0" applyFont="1" applyAlignment="1">
      <alignment horizontal="left" vertical="center"/>
    </xf>
    <xf numFmtId="0" fontId="6" fillId="0" borderId="0" xfId="0" applyFont="1" applyFill="1" applyBorder="1" applyAlignment="1">
      <alignment horizontal="right" vertical="center"/>
    </xf>
    <xf numFmtId="1" fontId="7" fillId="5" borderId="1" xfId="1" applyNumberFormat="1" applyFont="1" applyFill="1" applyBorder="1" applyAlignment="1">
      <alignment horizontal="center" vertical="center"/>
    </xf>
    <xf numFmtId="1" fontId="36" fillId="0" borderId="0" xfId="0" applyNumberFormat="1" applyFont="1" applyAlignment="1">
      <alignment horizontal="center" vertical="center"/>
    </xf>
    <xf numFmtId="1" fontId="95" fillId="0" borderId="0" xfId="0" applyNumberFormat="1" applyFont="1" applyAlignment="1">
      <alignment horizontal="center" vertical="center"/>
    </xf>
    <xf numFmtId="1" fontId="96" fillId="0" borderId="0" xfId="0" applyNumberFormat="1" applyFont="1" applyAlignment="1">
      <alignment horizontal="center" vertical="center"/>
    </xf>
    <xf numFmtId="0" fontId="27" fillId="0" borderId="11" xfId="0" applyFont="1" applyBorder="1" applyAlignment="1">
      <alignment horizontal="right" vertical="center"/>
    </xf>
    <xf numFmtId="165" fontId="27" fillId="4" borderId="12" xfId="2" applyNumberFormat="1" applyFont="1" applyFill="1" applyBorder="1" applyAlignment="1">
      <alignment vertical="center"/>
    </xf>
    <xf numFmtId="0" fontId="27" fillId="0" borderId="12" xfId="0" applyFont="1" applyBorder="1" applyAlignment="1">
      <alignment vertical="center"/>
    </xf>
    <xf numFmtId="43" fontId="27" fillId="0" borderId="13" xfId="1" applyFont="1" applyFill="1" applyBorder="1" applyAlignment="1">
      <alignment horizontal="right" vertical="center"/>
    </xf>
    <xf numFmtId="0" fontId="27" fillId="0" borderId="0" xfId="0" applyFont="1" applyBorder="1" applyAlignment="1">
      <alignment vertical="center"/>
    </xf>
    <xf numFmtId="0" fontId="27" fillId="0" borderId="0" xfId="0" applyFont="1" applyBorder="1" applyAlignment="1">
      <alignment horizontal="right" vertical="center"/>
    </xf>
    <xf numFmtId="169" fontId="27" fillId="3" borderId="1" xfId="0" applyNumberFormat="1" applyFont="1" applyFill="1" applyBorder="1" applyAlignment="1">
      <alignment horizontal="center" vertical="center"/>
    </xf>
    <xf numFmtId="1" fontId="27" fillId="3" borderId="1" xfId="0" applyNumberFormat="1" applyFont="1" applyFill="1" applyBorder="1" applyAlignment="1">
      <alignment vertical="center"/>
    </xf>
    <xf numFmtId="0" fontId="27" fillId="0" borderId="15" xfId="0" applyFont="1" applyBorder="1" applyAlignment="1">
      <alignment vertical="center"/>
    </xf>
    <xf numFmtId="0" fontId="27" fillId="0" borderId="15" xfId="0" applyFont="1" applyBorder="1" applyAlignment="1">
      <alignment horizontal="right" vertical="center"/>
    </xf>
    <xf numFmtId="9" fontId="27" fillId="3" borderId="1" xfId="2" applyFont="1" applyFill="1" applyBorder="1" applyAlignment="1">
      <alignment vertical="center"/>
    </xf>
    <xf numFmtId="0" fontId="28" fillId="0" borderId="11" xfId="0" applyFont="1" applyBorder="1" applyAlignment="1">
      <alignment horizontal="right" vertical="center"/>
    </xf>
    <xf numFmtId="165" fontId="28" fillId="4" borderId="12" xfId="2" applyNumberFormat="1" applyFont="1" applyFill="1" applyBorder="1" applyAlignment="1">
      <alignment vertical="center"/>
    </xf>
    <xf numFmtId="0" fontId="28" fillId="0" borderId="12" xfId="0" applyFont="1" applyBorder="1" applyAlignment="1">
      <alignment vertical="center"/>
    </xf>
    <xf numFmtId="43" fontId="28" fillId="0" borderId="13" xfId="1" applyFont="1" applyFill="1" applyBorder="1" applyAlignment="1">
      <alignment horizontal="right" vertical="center"/>
    </xf>
    <xf numFmtId="0" fontId="28" fillId="0" borderId="0" xfId="0" applyFont="1" applyBorder="1" applyAlignment="1">
      <alignment vertical="center"/>
    </xf>
    <xf numFmtId="0" fontId="28" fillId="0" borderId="0" xfId="0" applyFont="1" applyBorder="1" applyAlignment="1">
      <alignment horizontal="right" vertical="center"/>
    </xf>
    <xf numFmtId="169" fontId="28" fillId="3" borderId="1" xfId="0" applyNumberFormat="1" applyFont="1" applyFill="1" applyBorder="1" applyAlignment="1">
      <alignment horizontal="center" vertical="center"/>
    </xf>
    <xf numFmtId="1" fontId="28" fillId="3" borderId="1" xfId="0" applyNumberFormat="1" applyFont="1" applyFill="1" applyBorder="1" applyAlignment="1">
      <alignment vertical="center"/>
    </xf>
    <xf numFmtId="0" fontId="28" fillId="0" borderId="15" xfId="0" applyFont="1" applyBorder="1" applyAlignment="1">
      <alignment vertical="center"/>
    </xf>
    <xf numFmtId="0" fontId="28" fillId="0" borderId="15" xfId="0" applyFont="1" applyBorder="1" applyAlignment="1">
      <alignment horizontal="right" vertical="center"/>
    </xf>
    <xf numFmtId="9" fontId="28" fillId="3" borderId="1" xfId="2" applyFont="1" applyFill="1" applyBorder="1" applyAlignment="1">
      <alignment vertical="center"/>
    </xf>
    <xf numFmtId="1" fontId="6" fillId="4" borderId="1" xfId="1" applyNumberFormat="1" applyFont="1" applyFill="1" applyBorder="1" applyAlignment="1">
      <alignment horizontal="center" vertical="center"/>
    </xf>
    <xf numFmtId="1" fontId="97" fillId="0" borderId="0" xfId="1" applyNumberFormat="1" applyFont="1" applyFill="1" applyBorder="1" applyAlignment="1">
      <alignment horizontal="center" vertical="center"/>
    </xf>
    <xf numFmtId="1" fontId="97" fillId="0" borderId="0" xfId="0" applyNumberFormat="1" applyFont="1" applyBorder="1" applyAlignment="1">
      <alignment horizontal="center" vertical="center"/>
    </xf>
    <xf numFmtId="1" fontId="97" fillId="0" borderId="15" xfId="1" applyNumberFormat="1" applyFont="1" applyFill="1" applyBorder="1" applyAlignment="1">
      <alignment horizontal="center" vertical="center"/>
    </xf>
    <xf numFmtId="1" fontId="97" fillId="0" borderId="15" xfId="0" applyNumberFormat="1" applyFont="1" applyBorder="1" applyAlignment="1">
      <alignment horizontal="center" vertical="center"/>
    </xf>
    <xf numFmtId="9" fontId="97" fillId="0" borderId="12" xfId="2" applyNumberFormat="1" applyFont="1" applyFill="1" applyBorder="1" applyAlignment="1">
      <alignment horizontal="center" vertical="center"/>
    </xf>
    <xf numFmtId="1" fontId="97" fillId="0" borderId="12" xfId="0" applyNumberFormat="1" applyFont="1" applyBorder="1" applyAlignment="1">
      <alignment horizontal="center" vertical="center"/>
    </xf>
    <xf numFmtId="165" fontId="97" fillId="0" borderId="0" xfId="2" applyNumberFormat="1" applyFont="1" applyFill="1" applyBorder="1" applyAlignment="1">
      <alignment horizontal="center" vertical="center"/>
    </xf>
    <xf numFmtId="169" fontId="97" fillId="0" borderId="0" xfId="0" applyNumberFormat="1" applyFont="1" applyBorder="1" applyAlignment="1">
      <alignment horizontal="center" vertical="center"/>
    </xf>
    <xf numFmtId="165" fontId="97" fillId="0" borderId="0" xfId="2" applyNumberFormat="1" applyFont="1" applyFill="1" applyBorder="1" applyAlignment="1">
      <alignment vertical="center"/>
    </xf>
    <xf numFmtId="0" fontId="32" fillId="3" borderId="1"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15" fillId="0" borderId="0" xfId="0" applyFont="1"/>
    <xf numFmtId="0" fontId="12" fillId="0" borderId="0" xfId="0" applyFont="1"/>
    <xf numFmtId="0" fontId="18" fillId="0" borderId="0" xfId="0" applyFont="1"/>
    <xf numFmtId="0" fontId="98" fillId="0" borderId="0" xfId="0" applyFont="1" applyAlignment="1">
      <alignment horizontal="center"/>
    </xf>
    <xf numFmtId="1" fontId="27" fillId="4" borderId="0" xfId="1" applyNumberFormat="1" applyFont="1" applyFill="1" applyBorder="1" applyAlignment="1">
      <alignment horizontal="center" vertical="center"/>
    </xf>
    <xf numFmtId="165" fontId="99" fillId="0" borderId="1" xfId="2" applyNumberFormat="1" applyFont="1" applyFill="1" applyBorder="1" applyAlignment="1">
      <alignment horizontal="center" vertical="center"/>
    </xf>
    <xf numFmtId="0" fontId="100" fillId="0" borderId="0" xfId="0" applyFont="1" applyAlignment="1">
      <alignment horizontal="center"/>
    </xf>
    <xf numFmtId="0" fontId="32" fillId="3" borderId="22" xfId="0" applyFont="1" applyFill="1" applyBorder="1" applyAlignment="1">
      <alignment horizontal="center" vertical="center" wrapText="1"/>
    </xf>
    <xf numFmtId="2" fontId="32" fillId="3" borderId="2" xfId="1" applyNumberFormat="1" applyFont="1" applyFill="1" applyBorder="1" applyAlignment="1">
      <alignment horizontal="center" vertical="center"/>
    </xf>
    <xf numFmtId="2" fontId="32" fillId="3" borderId="1" xfId="1" applyNumberFormat="1" applyFont="1" applyFill="1" applyBorder="1" applyAlignment="1">
      <alignment horizontal="center" vertical="center"/>
    </xf>
    <xf numFmtId="0" fontId="102" fillId="3" borderId="1" xfId="0" applyFont="1" applyFill="1" applyBorder="1" applyAlignment="1">
      <alignment horizontal="center" vertical="center" wrapText="1"/>
    </xf>
    <xf numFmtId="0" fontId="104" fillId="3" borderId="1" xfId="0" applyFont="1" applyFill="1" applyBorder="1" applyAlignment="1">
      <alignment horizontal="center" vertical="center" wrapText="1"/>
    </xf>
    <xf numFmtId="0" fontId="105" fillId="0" borderId="0" xfId="0" applyFont="1" applyAlignment="1">
      <alignment horizontal="center"/>
    </xf>
    <xf numFmtId="1" fontId="97" fillId="0" borderId="1" xfId="1" applyNumberFormat="1" applyFont="1" applyFill="1" applyBorder="1" applyAlignment="1">
      <alignment horizontal="center" vertical="center"/>
    </xf>
    <xf numFmtId="1" fontId="106" fillId="0" borderId="4" xfId="0" applyNumberFormat="1" applyFont="1" applyFill="1" applyBorder="1" applyAlignment="1">
      <alignment horizontal="center" vertical="center" wrapText="1"/>
    </xf>
    <xf numFmtId="169" fontId="106" fillId="0" borderId="1" xfId="1" applyNumberFormat="1" applyFont="1" applyFill="1" applyBorder="1" applyAlignment="1">
      <alignment horizontal="center" vertical="center"/>
    </xf>
    <xf numFmtId="1" fontId="106" fillId="2" borderId="6" xfId="0" applyNumberFormat="1" applyFont="1" applyFill="1" applyBorder="1" applyAlignment="1">
      <alignment horizontal="center" vertical="center" wrapText="1"/>
    </xf>
    <xf numFmtId="0" fontId="97" fillId="0" borderId="0" xfId="0" applyFont="1" applyAlignment="1">
      <alignment vertical="center"/>
    </xf>
    <xf numFmtId="0" fontId="97" fillId="0" borderId="0" xfId="0" applyFont="1" applyBorder="1" applyAlignment="1">
      <alignment horizontal="center" vertical="center"/>
    </xf>
    <xf numFmtId="1" fontId="97" fillId="0" borderId="0" xfId="0" applyNumberFormat="1" applyFont="1" applyAlignment="1">
      <alignment vertical="center"/>
    </xf>
    <xf numFmtId="2" fontId="99" fillId="0" borderId="1" xfId="1" applyNumberFormat="1" applyFont="1" applyFill="1" applyBorder="1" applyAlignment="1">
      <alignment horizontal="center" vertical="center"/>
    </xf>
    <xf numFmtId="165" fontId="99" fillId="0" borderId="1" xfId="0" applyNumberFormat="1" applyFont="1" applyBorder="1" applyAlignment="1">
      <alignment horizontal="center" vertical="center"/>
    </xf>
    <xf numFmtId="1" fontId="99" fillId="0" borderId="1" xfId="1" applyNumberFormat="1" applyFont="1" applyFill="1" applyBorder="1" applyAlignment="1">
      <alignment horizontal="center" vertical="center"/>
    </xf>
    <xf numFmtId="2" fontId="99" fillId="0" borderId="0" xfId="0" applyNumberFormat="1" applyFont="1" applyFill="1" applyAlignment="1">
      <alignment horizontal="center" vertical="center"/>
    </xf>
    <xf numFmtId="2" fontId="107" fillId="0" borderId="0" xfId="0" applyNumberFormat="1" applyFont="1" applyFill="1" applyAlignment="1">
      <alignment horizontal="center" vertical="center"/>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21" xfId="0" applyFont="1" applyBorder="1" applyAlignment="1">
      <alignment horizontal="left" vertical="center" wrapText="1"/>
    </xf>
    <xf numFmtId="0" fontId="48" fillId="5" borderId="16" xfId="0" applyFont="1" applyFill="1" applyBorder="1" applyAlignment="1">
      <alignment horizontal="left" vertical="center"/>
    </xf>
    <xf numFmtId="0" fontId="48" fillId="5" borderId="17" xfId="0" applyFont="1" applyFill="1" applyBorder="1" applyAlignment="1">
      <alignment horizontal="left" vertical="center"/>
    </xf>
    <xf numFmtId="0" fontId="48" fillId="5" borderId="18" xfId="0" applyFont="1" applyFill="1" applyBorder="1" applyAlignment="1">
      <alignment horizontal="left" vertical="center"/>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20" xfId="0" applyFont="1" applyBorder="1" applyAlignment="1">
      <alignment horizontal="left" vertical="center" wrapText="1"/>
    </xf>
    <xf numFmtId="0" fontId="6" fillId="0" borderId="13" xfId="0" applyFont="1" applyBorder="1" applyAlignment="1">
      <alignment horizontal="left" vertical="center" wrapText="1"/>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0" fontId="48" fillId="0" borderId="16" xfId="0" applyFont="1" applyFill="1" applyBorder="1" applyAlignment="1">
      <alignment horizontal="left" vertical="center"/>
    </xf>
    <xf numFmtId="0" fontId="48" fillId="0" borderId="17" xfId="0" applyFont="1" applyFill="1" applyBorder="1" applyAlignment="1">
      <alignment horizontal="left" vertical="center"/>
    </xf>
    <xf numFmtId="0" fontId="48" fillId="0" borderId="18" xfId="0" applyFont="1" applyFill="1" applyBorder="1" applyAlignment="1">
      <alignment horizontal="left" vertical="center"/>
    </xf>
    <xf numFmtId="0" fontId="32" fillId="0" borderId="14"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2" xfId="0" applyFont="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3" fillId="0" borderId="24" xfId="0" applyFont="1" applyBorder="1" applyAlignment="1">
      <alignment horizontal="center" vertical="center" wrapText="1"/>
    </xf>
    <xf numFmtId="0" fontId="13" fillId="0" borderId="22" xfId="0" applyFont="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9"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93" fillId="5" borderId="5" xfId="0" applyFont="1" applyFill="1" applyBorder="1" applyAlignment="1">
      <alignment horizontal="center" vertical="center" wrapText="1"/>
    </xf>
    <xf numFmtId="0" fontId="93" fillId="5" borderId="9" xfId="0" applyFont="1" applyFill="1" applyBorder="1" applyAlignment="1">
      <alignment horizontal="center" vertical="center" wrapText="1"/>
    </xf>
    <xf numFmtId="0" fontId="93" fillId="5" borderId="25" xfId="0" applyFont="1" applyFill="1" applyBorder="1" applyAlignment="1">
      <alignment horizontal="center" vertical="center" wrapText="1"/>
    </xf>
    <xf numFmtId="0" fontId="48" fillId="0" borderId="16" xfId="0" applyFont="1" applyFill="1" applyBorder="1" applyAlignment="1">
      <alignment horizontal="left" vertical="center" wrapText="1"/>
    </xf>
    <xf numFmtId="0" fontId="48" fillId="0" borderId="17" xfId="0" applyFont="1" applyFill="1" applyBorder="1" applyAlignment="1">
      <alignment horizontal="left" vertical="center" wrapText="1"/>
    </xf>
    <xf numFmtId="0" fontId="48" fillId="0" borderId="18" xfId="0" applyFont="1" applyFill="1" applyBorder="1" applyAlignment="1">
      <alignment horizontal="left" vertical="center" wrapText="1"/>
    </xf>
    <xf numFmtId="0" fontId="83" fillId="0" borderId="16" xfId="0" applyFont="1" applyBorder="1" applyAlignment="1">
      <alignment horizontal="center" vertical="center" wrapText="1"/>
    </xf>
    <xf numFmtId="0" fontId="83" fillId="0" borderId="18"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8"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2" xfId="0" applyFont="1" applyBorder="1" applyAlignment="1">
      <alignment horizontal="center" vertical="center" wrapText="1"/>
    </xf>
    <xf numFmtId="0" fontId="34" fillId="3" borderId="22"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6" fillId="3" borderId="22"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3" borderId="23" xfId="0" applyFont="1" applyFill="1" applyBorder="1" applyAlignment="1">
      <alignment horizontal="center" vertical="center" wrapText="1"/>
    </xf>
    <xf numFmtId="0" fontId="48" fillId="5" borderId="16" xfId="0" applyFont="1" applyFill="1" applyBorder="1" applyAlignment="1">
      <alignment horizontal="left" vertical="center" wrapText="1"/>
    </xf>
    <xf numFmtId="0" fontId="48" fillId="5" borderId="17" xfId="0" applyFont="1" applyFill="1" applyBorder="1" applyAlignment="1">
      <alignment horizontal="left" vertical="center" wrapText="1"/>
    </xf>
    <xf numFmtId="0" fontId="48" fillId="5" borderId="18" xfId="0" applyFont="1" applyFill="1" applyBorder="1" applyAlignment="1">
      <alignment horizontal="left" vertical="center" wrapText="1"/>
    </xf>
    <xf numFmtId="0" fontId="30" fillId="0" borderId="3" xfId="0" applyFont="1" applyBorder="1" applyAlignment="1">
      <alignment horizontal="left" vertical="center" wrapText="1"/>
    </xf>
    <xf numFmtId="0" fontId="30" fillId="0" borderId="7" xfId="0" applyFont="1" applyBorder="1" applyAlignment="1">
      <alignment horizontal="left" vertical="center" wrapText="1"/>
    </xf>
    <xf numFmtId="0" fontId="30" fillId="0" borderId="2" xfId="0" applyFont="1" applyBorder="1" applyAlignment="1">
      <alignment horizontal="left" vertical="center" wrapText="1"/>
    </xf>
    <xf numFmtId="0" fontId="43" fillId="0" borderId="1" xfId="0" applyFont="1" applyBorder="1" applyAlignment="1">
      <alignment horizontal="left" vertical="center" wrapText="1"/>
    </xf>
    <xf numFmtId="0" fontId="84" fillId="0" borderId="1" xfId="0" applyFont="1" applyBorder="1" applyAlignment="1">
      <alignment horizontal="left" vertical="center" wrapText="1"/>
    </xf>
    <xf numFmtId="0" fontId="33" fillId="0" borderId="1" xfId="0" applyFont="1" applyBorder="1" applyAlignment="1">
      <alignment horizontal="center" vertical="center" wrapText="1"/>
    </xf>
    <xf numFmtId="43" fontId="6" fillId="0" borderId="11" xfId="1" applyFont="1" applyBorder="1" applyAlignment="1">
      <alignment horizontal="left" vertical="center" wrapText="1"/>
    </xf>
    <xf numFmtId="43" fontId="6" fillId="0" borderId="12" xfId="1" applyFont="1" applyBorder="1" applyAlignment="1">
      <alignment horizontal="left" vertical="center" wrapText="1"/>
    </xf>
    <xf numFmtId="43" fontId="6" fillId="0" borderId="20" xfId="1" applyFont="1" applyBorder="1" applyAlignment="1">
      <alignment horizontal="left" vertical="center" wrapText="1"/>
    </xf>
    <xf numFmtId="43" fontId="6" fillId="0" borderId="13" xfId="1" applyFont="1" applyBorder="1" applyAlignment="1">
      <alignment horizontal="left" vertical="center" wrapText="1"/>
    </xf>
    <xf numFmtId="43" fontId="6" fillId="0" borderId="0" xfId="1" applyFont="1" applyBorder="1" applyAlignment="1">
      <alignment horizontal="left" vertical="center" wrapText="1"/>
    </xf>
    <xf numFmtId="43" fontId="6" fillId="0" borderId="19" xfId="1" applyFont="1" applyBorder="1" applyAlignment="1">
      <alignment horizontal="left" vertical="center" wrapText="1"/>
    </xf>
    <xf numFmtId="43" fontId="6" fillId="0" borderId="14" xfId="1" applyFont="1" applyBorder="1" applyAlignment="1">
      <alignment horizontal="left" vertical="center" wrapText="1"/>
    </xf>
    <xf numFmtId="43" fontId="6" fillId="0" borderId="15" xfId="1" applyFont="1" applyBorder="1" applyAlignment="1">
      <alignment horizontal="left" vertical="center" wrapText="1"/>
    </xf>
    <xf numFmtId="43" fontId="6" fillId="0" borderId="21" xfId="1" applyFont="1" applyBorder="1" applyAlignment="1">
      <alignment horizontal="left" vertical="center" wrapText="1"/>
    </xf>
    <xf numFmtId="0" fontId="72" fillId="0" borderId="22" xfId="0" applyFont="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008000"/>
      <color rgb="FFCCFFFF"/>
      <color rgb="FFFFFF99"/>
      <color rgb="FFFF9933"/>
      <color rgb="FF996633"/>
      <color rgb="FF996600"/>
      <color rgb="FF0000FF"/>
      <color rgb="FF663300"/>
      <color rgb="FF9933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1" u="none" strike="noStrike" kern="1200" spc="0" baseline="0">
                <a:solidFill>
                  <a:schemeClr val="tx1"/>
                </a:solidFill>
                <a:latin typeface="+mn-lt"/>
                <a:ea typeface="+mn-ea"/>
                <a:cs typeface="+mn-cs"/>
              </a:defRPr>
            </a:pPr>
            <a:r>
              <a:rPr lang="es-ES" sz="1100" b="1" i="0">
                <a:solidFill>
                  <a:schemeClr val="tx1"/>
                </a:solidFill>
              </a:rPr>
              <a:t>Gráfico</a:t>
            </a:r>
            <a:r>
              <a:rPr lang="es-ES" sz="1100" b="1" i="0" baseline="0">
                <a:solidFill>
                  <a:schemeClr val="tx1"/>
                </a:solidFill>
              </a:rPr>
              <a:t> fs-1.a [SLG, Cohortes Completas Grupo A vs Grupo B]: </a:t>
            </a:r>
            <a:r>
              <a:rPr lang="es-ES" sz="1100" b="1" i="1" baseline="0">
                <a:solidFill>
                  <a:schemeClr val="accent4">
                    <a:lumMod val="75000"/>
                  </a:schemeClr>
                </a:solidFill>
              </a:rPr>
              <a:t>% Supervivencia libre de evento K-M</a:t>
            </a:r>
            <a:endParaRPr lang="es-ES" sz="1100" b="1" i="1">
              <a:solidFill>
                <a:schemeClr val="accent4">
                  <a:lumMod val="75000"/>
                </a:schemeClr>
              </a:solidFill>
            </a:endParaRPr>
          </a:p>
        </c:rich>
      </c:tx>
      <c:layout>
        <c:manualLayout>
          <c:xMode val="edge"/>
          <c:yMode val="edge"/>
          <c:x val="0.20072754302722604"/>
          <c:y val="7.265412972938339E-3"/>
        </c:manualLayout>
      </c:layout>
      <c:overlay val="0"/>
      <c:spPr>
        <a:noFill/>
        <a:ln>
          <a:noFill/>
        </a:ln>
        <a:effectLst/>
      </c:spPr>
      <c:txPr>
        <a:bodyPr rot="0" spcFirstLastPara="1" vertOverflow="ellipsis" vert="horz" wrap="square" anchor="ctr" anchorCtr="1"/>
        <a:lstStyle/>
        <a:p>
          <a:pPr>
            <a:defRPr sz="1100" b="1" i="1" u="none" strike="noStrike" kern="1200" spc="0" baseline="0">
              <a:solidFill>
                <a:schemeClr val="tx1"/>
              </a:solidFill>
              <a:latin typeface="+mn-lt"/>
              <a:ea typeface="+mn-ea"/>
              <a:cs typeface="+mn-cs"/>
            </a:defRPr>
          </a:pPr>
          <a:endParaRPr lang="es-ES"/>
        </a:p>
      </c:txPr>
    </c:title>
    <c:autoTitleDeleted val="0"/>
    <c:plotArea>
      <c:layout>
        <c:manualLayout>
          <c:layoutTarget val="inner"/>
          <c:xMode val="edge"/>
          <c:yMode val="edge"/>
          <c:x val="9.8027200195856479E-2"/>
          <c:y val="0.14039523846572782"/>
          <c:w val="0.87017714044006045"/>
          <c:h val="0.69471278163486661"/>
        </c:manualLayout>
      </c:layout>
      <c:scatterChart>
        <c:scatterStyle val="lineMarker"/>
        <c:varyColors val="0"/>
        <c:ser>
          <c:idx val="0"/>
          <c:order val="0"/>
          <c:tx>
            <c:strRef>
              <c:f>'fs-1 SG, A vs B'!$N$62</c:f>
              <c:strCache>
                <c:ptCount val="1"/>
                <c:pt idx="0">
                  <c:v>% Supervivencia K-M control</c:v>
                </c:pt>
              </c:strCache>
            </c:strRef>
          </c:tx>
          <c:spPr>
            <a:ln w="19050" cap="rnd">
              <a:solidFill>
                <a:schemeClr val="accent4">
                  <a:lumMod val="75000"/>
                </a:schemeClr>
              </a:solidFill>
              <a:round/>
            </a:ln>
            <a:effectLst/>
          </c:spPr>
          <c:marker>
            <c:symbol val="circle"/>
            <c:size val="5"/>
            <c:spPr>
              <a:solidFill>
                <a:schemeClr val="accent1"/>
              </a:solidFill>
              <a:ln w="9525">
                <a:solidFill>
                  <a:schemeClr val="accent4">
                    <a:lumMod val="50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50000"/>
                      </a:schemeClr>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'fs-1 SG, A vs B'!$M$63:$M$79</c:f>
              <c:numCache>
                <c:formatCode>General</c:formatCode>
                <c:ptCount val="1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numCache>
            </c:numRef>
          </c:xVal>
          <c:yVal>
            <c:numRef>
              <c:f>'fs-1 SG, A vs B'!$N$63:$N$79</c:f>
              <c:numCache>
                <c:formatCode>0.0%</c:formatCode>
                <c:ptCount val="17"/>
                <c:pt idx="0">
                  <c:v>1</c:v>
                </c:pt>
                <c:pt idx="1">
                  <c:v>0.93928571428571428</c:v>
                </c:pt>
                <c:pt idx="2">
                  <c:v>0.86068439928272567</c:v>
                </c:pt>
                <c:pt idx="3">
                  <c:v>0.75635901755148616</c:v>
                </c:pt>
                <c:pt idx="4">
                  <c:v>0.69703674166509511</c:v>
                </c:pt>
                <c:pt idx="5">
                  <c:v>0.64127380233188758</c:v>
                </c:pt>
                <c:pt idx="6">
                  <c:v>0.56756416987994651</c:v>
                </c:pt>
                <c:pt idx="7">
                  <c:v>0.5476496376034572</c:v>
                </c:pt>
                <c:pt idx="8">
                  <c:v>0.49422040466653455</c:v>
                </c:pt>
                <c:pt idx="9">
                  <c:v>0.43491395610655043</c:v>
                </c:pt>
                <c:pt idx="10">
                  <c:v>0.37692542862567707</c:v>
                </c:pt>
                <c:pt idx="11">
                  <c:v>0.37692542862567707</c:v>
                </c:pt>
                <c:pt idx="12">
                  <c:v>0.31410452385473092</c:v>
                </c:pt>
                <c:pt idx="13">
                  <c:v>0.31410452385473092</c:v>
                </c:pt>
                <c:pt idx="14">
                  <c:v>0.31410452385473092</c:v>
                </c:pt>
                <c:pt idx="15">
                  <c:v>0.31410452385473092</c:v>
                </c:pt>
                <c:pt idx="16">
                  <c:v>0.31410452385473092</c:v>
                </c:pt>
              </c:numCache>
            </c:numRef>
          </c:yVal>
          <c:smooth val="0"/>
          <c:extLst>
            <c:ext xmlns:c16="http://schemas.microsoft.com/office/drawing/2014/chart" uri="{C3380CC4-5D6E-409C-BE32-E72D297353CC}">
              <c16:uniqueId val="{00000000-9577-4591-A577-EE8B99B7D1CD}"/>
            </c:ext>
          </c:extLst>
        </c:ser>
        <c:ser>
          <c:idx val="1"/>
          <c:order val="1"/>
          <c:tx>
            <c:strRef>
              <c:f>'fs-1 SG, A vs B'!$O$62</c:f>
              <c:strCache>
                <c:ptCount val="1"/>
                <c:pt idx="0">
                  <c:v>% Supervivencia K-M intervención</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'fs-1 SG, A vs B'!$M$63:$M$79</c:f>
              <c:numCache>
                <c:formatCode>General</c:formatCode>
                <c:ptCount val="1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numCache>
            </c:numRef>
          </c:xVal>
          <c:yVal>
            <c:numRef>
              <c:f>'fs-1 SG, A vs B'!$O$63:$O$79</c:f>
              <c:numCache>
                <c:formatCode>0.0%</c:formatCode>
                <c:ptCount val="17"/>
                <c:pt idx="0">
                  <c:v>1</c:v>
                </c:pt>
                <c:pt idx="1">
                  <c:v>0.93639575971731448</c:v>
                </c:pt>
                <c:pt idx="2">
                  <c:v>0.87499275908011354</c:v>
                </c:pt>
                <c:pt idx="3">
                  <c:v>0.84482059497390272</c:v>
                </c:pt>
                <c:pt idx="4">
                  <c:v>0.81618260870360093</c:v>
                </c:pt>
                <c:pt idx="5">
                  <c:v>0.76848362507806589</c:v>
                </c:pt>
                <c:pt idx="6">
                  <c:v>0.7400212685936931</c:v>
                </c:pt>
                <c:pt idx="7">
                  <c:v>0.71327351189753552</c:v>
                </c:pt>
                <c:pt idx="8">
                  <c:v>0.70030490259030764</c:v>
                </c:pt>
                <c:pt idx="9">
                  <c:v>0.65028312383385711</c:v>
                </c:pt>
                <c:pt idx="10">
                  <c:v>0.62318799367411304</c:v>
                </c:pt>
                <c:pt idx="11">
                  <c:v>0.58856643846999568</c:v>
                </c:pt>
                <c:pt idx="12">
                  <c:v>0.5493286759053293</c:v>
                </c:pt>
                <c:pt idx="13">
                  <c:v>0.5493286759053293</c:v>
                </c:pt>
                <c:pt idx="14">
                  <c:v>0.5493286759053293</c:v>
                </c:pt>
                <c:pt idx="15">
                  <c:v>0.5493286759053293</c:v>
                </c:pt>
                <c:pt idx="16">
                  <c:v>0.5493286759053293</c:v>
                </c:pt>
              </c:numCache>
            </c:numRef>
          </c:yVal>
          <c:smooth val="0"/>
          <c:extLst>
            <c:ext xmlns:c16="http://schemas.microsoft.com/office/drawing/2014/chart" uri="{C3380CC4-5D6E-409C-BE32-E72D297353CC}">
              <c16:uniqueId val="{00000001-9577-4591-A577-EE8B99B7D1CD}"/>
            </c:ext>
          </c:extLst>
        </c:ser>
        <c:dLbls>
          <c:showLegendKey val="0"/>
          <c:showVal val="0"/>
          <c:showCatName val="0"/>
          <c:showSerName val="0"/>
          <c:showPercent val="0"/>
          <c:showBubbleSize val="0"/>
        </c:dLbls>
        <c:axId val="478525200"/>
        <c:axId val="482633536"/>
      </c:scatterChart>
      <c:valAx>
        <c:axId val="478525200"/>
        <c:scaling>
          <c:orientation val="minMax"/>
          <c:max val="3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r>
                  <a:rPr lang="es-ES" sz="800">
                    <a:solidFill>
                      <a:schemeClr val="tx1"/>
                    </a:solidFill>
                  </a:rPr>
                  <a:t>tiempo</a:t>
                </a:r>
                <a:r>
                  <a:rPr lang="es-ES" sz="800" baseline="0">
                    <a:solidFill>
                      <a:schemeClr val="tx1"/>
                    </a:solidFill>
                  </a:rPr>
                  <a:t> (meses)</a:t>
                </a:r>
                <a:endParaRPr lang="es-ES" sz="800">
                  <a:solidFill>
                    <a:schemeClr val="tx1"/>
                  </a:solidFill>
                </a:endParaRPr>
              </a:p>
            </c:rich>
          </c:tx>
          <c:layout>
            <c:manualLayout>
              <c:xMode val="edge"/>
              <c:yMode val="edge"/>
              <c:x val="6.3298809246200016E-2"/>
              <c:y val="0.89300578686350607"/>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482633536"/>
        <c:crosses val="autoZero"/>
        <c:crossBetween val="midCat"/>
        <c:majorUnit val="2"/>
      </c:valAx>
      <c:valAx>
        <c:axId val="48263353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sz="900" i="1">
                    <a:solidFill>
                      <a:schemeClr val="accent4">
                        <a:lumMod val="75000"/>
                      </a:schemeClr>
                    </a:solidFill>
                  </a:rPr>
                  <a:t>% </a:t>
                </a:r>
                <a:r>
                  <a:rPr lang="es-ES" sz="900" i="1" baseline="0">
                    <a:solidFill>
                      <a:schemeClr val="accent4">
                        <a:lumMod val="75000"/>
                      </a:schemeClr>
                    </a:solidFill>
                  </a:rPr>
                  <a:t>Supervivencia libre de evento  K-M</a:t>
                </a:r>
                <a:endParaRPr lang="es-ES" sz="900" i="1">
                  <a:solidFill>
                    <a:schemeClr val="accent4">
                      <a:lumMod val="75000"/>
                    </a:schemeClr>
                  </a:solidFill>
                </a:endParaRPr>
              </a:p>
            </c:rich>
          </c:tx>
          <c:layout>
            <c:manualLayout>
              <c:xMode val="edge"/>
              <c:yMode val="edge"/>
              <c:x val="1.2261388376198138E-2"/>
              <c:y val="0.2337254749406181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ES"/>
          </a:p>
        </c:txPr>
        <c:crossAx val="478525200"/>
        <c:crosses val="autoZero"/>
        <c:crossBetween val="midCat"/>
      </c:valAx>
      <c:spPr>
        <a:noFill/>
        <a:ln>
          <a:noFill/>
        </a:ln>
        <a:effectLst/>
      </c:spPr>
    </c:plotArea>
    <c:legend>
      <c:legendPos val="b"/>
      <c:layout>
        <c:manualLayout>
          <c:xMode val="edge"/>
          <c:yMode val="edge"/>
          <c:x val="0.21782766467915826"/>
          <c:y val="0.94974003780238792"/>
          <c:w val="0.78005288198705702"/>
          <c:h val="4.7648204471479647E-2"/>
        </c:manualLayout>
      </c:layout>
      <c:overlay val="0"/>
      <c:spPr>
        <a:noFill/>
        <a:ln>
          <a:noFill/>
        </a:ln>
        <a:effectLst/>
      </c:spPr>
      <c:txPr>
        <a:bodyPr rot="0" spcFirstLastPara="1" vertOverflow="ellipsis" vert="horz" wrap="square" anchor="ctr" anchorCtr="1"/>
        <a:lstStyle/>
        <a:p>
          <a:pPr>
            <a:defRPr sz="900" b="0" i="1" u="none" strike="noStrike" kern="1200" baseline="0">
              <a:solidFill>
                <a:schemeClr val="tx1"/>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ES" sz="1100" b="1">
                <a:solidFill>
                  <a:sysClr val="windowText" lastClr="000000"/>
                </a:solidFill>
              </a:rPr>
              <a:t>Gráfico fs-1.b [SG, solo</a:t>
            </a:r>
            <a:r>
              <a:rPr lang="es-ES" sz="1100" b="1" baseline="0">
                <a:solidFill>
                  <a:sysClr val="windowText" lastClr="000000"/>
                </a:solidFill>
              </a:rPr>
              <a:t> Coh Compl Grupo de Interv A]: </a:t>
            </a:r>
            <a:r>
              <a:rPr lang="es-ES" sz="1100" b="1" i="1" baseline="0">
                <a:solidFill>
                  <a:schemeClr val="accent4">
                    <a:lumMod val="75000"/>
                  </a:schemeClr>
                </a:solidFill>
              </a:rPr>
              <a:t>% Supervivencia-LEv K-M </a:t>
            </a:r>
            <a:r>
              <a:rPr lang="es-ES" sz="1100" b="1" i="0" baseline="0">
                <a:solidFill>
                  <a:srgbClr val="008000"/>
                </a:solidFill>
              </a:rPr>
              <a:t>vs % Supervivientes-LEv</a:t>
            </a:r>
            <a:endParaRPr lang="es-ES" sz="1100" b="1">
              <a:solidFill>
                <a:srgbClr val="008000"/>
              </a:solidFill>
            </a:endParaRPr>
          </a:p>
        </c:rich>
      </c:tx>
      <c:layout>
        <c:manualLayout>
          <c:xMode val="edge"/>
          <c:yMode val="edge"/>
          <c:x val="0.31941325313641195"/>
          <c:y val="1.387856041080538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9.5164405688402925E-2"/>
          <c:y val="0.13642734163824932"/>
          <c:w val="0.87167494140231261"/>
          <c:h val="0.74256008077977842"/>
        </c:manualLayout>
      </c:layout>
      <c:scatterChart>
        <c:scatterStyle val="lineMarker"/>
        <c:varyColors val="0"/>
        <c:ser>
          <c:idx val="0"/>
          <c:order val="0"/>
          <c:tx>
            <c:strRef>
              <c:f>'fs-1 SG, A vs B'!$Y$103</c:f>
              <c:strCache>
                <c:ptCount val="1"/>
                <c:pt idx="0">
                  <c:v>% Supervivientes intervenc</c:v>
                </c:pt>
              </c:strCache>
            </c:strRef>
          </c:tx>
          <c:spPr>
            <a:ln w="19050" cap="rnd">
              <a:solidFill>
                <a:srgbClr val="008000"/>
              </a:solidFill>
              <a:round/>
            </a:ln>
            <a:effectLst/>
          </c:spPr>
          <c:marker>
            <c:symbol val="circle"/>
            <c:size val="5"/>
            <c:spPr>
              <a:solidFill>
                <a:schemeClr val="accent1"/>
              </a:solidFill>
              <a:ln w="9525">
                <a:solidFill>
                  <a:srgbClr val="008000"/>
                </a:solidFill>
              </a:ln>
              <a:effectLst/>
            </c:spPr>
          </c:marker>
          <c:dLbls>
            <c:dLbl>
              <c:idx val="12"/>
              <c:layout>
                <c:manualLayout>
                  <c:x val="-4.1628179838729358E-2"/>
                  <c:y val="3.03778106907229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A42-4378-9476-1B904717F8A9}"/>
                </c:ext>
              </c:extLst>
            </c:dLbl>
            <c:dLbl>
              <c:idx val="13"/>
              <c:layout>
                <c:manualLayout>
                  <c:x val="-3.9087949185786071E-2"/>
                  <c:y val="2.35379022485524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42-4378-9476-1B904717F8A9}"/>
                </c:ext>
              </c:extLst>
            </c:dLbl>
            <c:dLbl>
              <c:idx val="14"/>
              <c:layout>
                <c:manualLayout>
                  <c:x val="-4.1628179838729261E-2"/>
                  <c:y val="2.35379022485524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42-4378-9476-1B904717F8A9}"/>
                </c:ext>
              </c:extLst>
            </c:dLbl>
            <c:dLbl>
              <c:idx val="15"/>
              <c:layout>
                <c:manualLayout>
                  <c:x val="-4.1628179838729358E-2"/>
                  <c:y val="2.35379022485524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42-4378-9476-1B904717F8A9}"/>
                </c:ext>
              </c:extLst>
            </c:dLbl>
            <c:dLbl>
              <c:idx val="16"/>
              <c:layout>
                <c:manualLayout>
                  <c:x val="-3.9157755524201594E-2"/>
                  <c:y val="2.01179480274673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42-4378-9476-1B904717F8A9}"/>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8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'fs-1 SG, A vs B'!$X$104:$X$120</c:f>
              <c:numCache>
                <c:formatCode>General</c:formatCode>
                <c:ptCount val="1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numCache>
            </c:numRef>
          </c:xVal>
          <c:yVal>
            <c:numRef>
              <c:f>'fs-1 SG, A vs B'!$Y$104:$Y$120</c:f>
              <c:numCache>
                <c:formatCode>0.00%</c:formatCode>
                <c:ptCount val="17"/>
                <c:pt idx="0">
                  <c:v>1</c:v>
                </c:pt>
                <c:pt idx="1">
                  <c:v>0.86219081272084808</c:v>
                </c:pt>
                <c:pt idx="2">
                  <c:v>0.71731448763250882</c:v>
                </c:pt>
                <c:pt idx="3">
                  <c:v>0.62544169611307421</c:v>
                </c:pt>
                <c:pt idx="4">
                  <c:v>0.54416961130742048</c:v>
                </c:pt>
                <c:pt idx="5">
                  <c:v>0.38162544169611307</c:v>
                </c:pt>
                <c:pt idx="6">
                  <c:v>0.29328621908127206</c:v>
                </c:pt>
                <c:pt idx="7">
                  <c:v>0.19434628975265017</c:v>
                </c:pt>
                <c:pt idx="8">
                  <c:v>0.14840989399293286</c:v>
                </c:pt>
                <c:pt idx="9">
                  <c:v>8.4805653710247356E-2</c:v>
                </c:pt>
                <c:pt idx="10">
                  <c:v>6.3604240282685506E-2</c:v>
                </c:pt>
                <c:pt idx="11">
                  <c:v>5.3003533568904596E-2</c:v>
                </c:pt>
                <c:pt idx="12">
                  <c:v>3.5335689045936397E-2</c:v>
                </c:pt>
                <c:pt idx="13">
                  <c:v>2.1201413427561839E-2</c:v>
                </c:pt>
                <c:pt idx="14">
                  <c:v>1.0600706713780919E-2</c:v>
                </c:pt>
                <c:pt idx="15">
                  <c:v>3.5335689045936395E-3</c:v>
                </c:pt>
                <c:pt idx="16">
                  <c:v>0</c:v>
                </c:pt>
              </c:numCache>
            </c:numRef>
          </c:yVal>
          <c:smooth val="0"/>
          <c:extLst>
            <c:ext xmlns:c16="http://schemas.microsoft.com/office/drawing/2014/chart" uri="{C3380CC4-5D6E-409C-BE32-E72D297353CC}">
              <c16:uniqueId val="{00000000-74AB-4765-8876-4D05B250F34A}"/>
            </c:ext>
          </c:extLst>
        </c:ser>
        <c:ser>
          <c:idx val="1"/>
          <c:order val="1"/>
          <c:tx>
            <c:strRef>
              <c:f>'fs-1 SG, A vs B'!$Z$103</c:f>
              <c:strCache>
                <c:ptCount val="1"/>
                <c:pt idx="0">
                  <c:v>% Supervivencia K-M intervenc</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'fs-1 SG, A vs B'!$X$104:$X$120</c:f>
              <c:numCache>
                <c:formatCode>General</c:formatCode>
                <c:ptCount val="1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numCache>
            </c:numRef>
          </c:xVal>
          <c:yVal>
            <c:numRef>
              <c:f>'fs-1 SG, A vs B'!$Z$104:$Z$120</c:f>
              <c:numCache>
                <c:formatCode>0.00%</c:formatCode>
                <c:ptCount val="17"/>
                <c:pt idx="0">
                  <c:v>1</c:v>
                </c:pt>
                <c:pt idx="1">
                  <c:v>0.93639575971731448</c:v>
                </c:pt>
                <c:pt idx="2">
                  <c:v>0.87499275908011354</c:v>
                </c:pt>
                <c:pt idx="3">
                  <c:v>0.84482059497390272</c:v>
                </c:pt>
                <c:pt idx="4">
                  <c:v>0.81618260870360093</c:v>
                </c:pt>
                <c:pt idx="5">
                  <c:v>0.76848362507806589</c:v>
                </c:pt>
                <c:pt idx="6">
                  <c:v>0.7400212685936931</c:v>
                </c:pt>
                <c:pt idx="7">
                  <c:v>0.71327351189753552</c:v>
                </c:pt>
                <c:pt idx="8">
                  <c:v>0.70030490259030764</c:v>
                </c:pt>
                <c:pt idx="9">
                  <c:v>0.65028312383385711</c:v>
                </c:pt>
                <c:pt idx="10">
                  <c:v>0.62318799367411304</c:v>
                </c:pt>
                <c:pt idx="11">
                  <c:v>0.58856643846999568</c:v>
                </c:pt>
                <c:pt idx="12">
                  <c:v>0.5493286759053293</c:v>
                </c:pt>
                <c:pt idx="13">
                  <c:v>0.5493286759053293</c:v>
                </c:pt>
                <c:pt idx="14">
                  <c:v>0.5493286759053293</c:v>
                </c:pt>
                <c:pt idx="15">
                  <c:v>0.5493286759053293</c:v>
                </c:pt>
                <c:pt idx="16">
                  <c:v>0.5493286759053293</c:v>
                </c:pt>
              </c:numCache>
            </c:numRef>
          </c:yVal>
          <c:smooth val="0"/>
          <c:extLst>
            <c:ext xmlns:c16="http://schemas.microsoft.com/office/drawing/2014/chart" uri="{C3380CC4-5D6E-409C-BE32-E72D297353CC}">
              <c16:uniqueId val="{00000001-74AB-4765-8876-4D05B250F34A}"/>
            </c:ext>
          </c:extLst>
        </c:ser>
        <c:dLbls>
          <c:showLegendKey val="0"/>
          <c:showVal val="0"/>
          <c:showCatName val="0"/>
          <c:showSerName val="0"/>
          <c:showPercent val="0"/>
          <c:showBubbleSize val="0"/>
        </c:dLbls>
        <c:axId val="1226310159"/>
        <c:axId val="981179951"/>
      </c:scatterChart>
      <c:valAx>
        <c:axId val="1226310159"/>
        <c:scaling>
          <c:orientation val="minMax"/>
          <c:max val="3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s-ES" sz="800">
                    <a:solidFill>
                      <a:sysClr val="windowText" lastClr="000000"/>
                    </a:solidFill>
                  </a:rPr>
                  <a:t>tiempo (meses)</a:t>
                </a:r>
              </a:p>
            </c:rich>
          </c:tx>
          <c:layout>
            <c:manualLayout>
              <c:xMode val="edge"/>
              <c:yMode val="edge"/>
              <c:x val="0.10237034657399524"/>
              <c:y val="0.9185001158657464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981179951"/>
        <c:crosses val="autoZero"/>
        <c:crossBetween val="midCat"/>
        <c:majorUnit val="2"/>
      </c:valAx>
      <c:valAx>
        <c:axId val="981179951"/>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s-ES" sz="900">
                    <a:solidFill>
                      <a:srgbClr val="008000"/>
                    </a:solidFill>
                  </a:rPr>
                  <a:t>% Supervivientes-LEv</a:t>
                </a:r>
                <a:r>
                  <a:rPr lang="es-ES" sz="900" baseline="0">
                    <a:solidFill>
                      <a:sysClr val="windowText" lastClr="000000"/>
                    </a:solidFill>
                  </a:rPr>
                  <a:t> vs </a:t>
                </a:r>
                <a:r>
                  <a:rPr lang="es-ES" sz="900" i="1" baseline="0">
                    <a:solidFill>
                      <a:schemeClr val="accent4">
                        <a:lumMod val="75000"/>
                      </a:schemeClr>
                    </a:solidFill>
                  </a:rPr>
                  <a:t>% Supervivencia-LEv K-M</a:t>
                </a:r>
                <a:endParaRPr lang="es-ES" sz="900" i="1">
                  <a:solidFill>
                    <a:schemeClr val="accent4">
                      <a:lumMod val="75000"/>
                    </a:schemeClr>
                  </a:solidFill>
                </a:endParaRPr>
              </a:p>
            </c:rich>
          </c:tx>
          <c:layout>
            <c:manualLayout>
              <c:xMode val="edge"/>
              <c:yMode val="edge"/>
              <c:x val="8.142176834689898E-3"/>
              <c:y val="0.18922160400095947"/>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crossAx val="1226310159"/>
        <c:crosses val="autoZero"/>
        <c:crossBetween val="midCat"/>
      </c:valAx>
      <c:spPr>
        <a:noFill/>
        <a:ln>
          <a:noFill/>
        </a:ln>
        <a:effectLst/>
      </c:spPr>
    </c:plotArea>
    <c:legend>
      <c:legendPos val="b"/>
      <c:layout>
        <c:manualLayout>
          <c:xMode val="edge"/>
          <c:yMode val="edge"/>
          <c:x val="0.24140562465048632"/>
          <c:y val="0.95138838280077398"/>
          <c:w val="0.75474623074370584"/>
          <c:h val="4.482953443710396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s-ES" sz="1100" b="1">
                <a:solidFill>
                  <a:schemeClr val="tx1"/>
                </a:solidFill>
              </a:rPr>
              <a:t>Gráfico fs-1.b [SG, solo Coh Compl Grupo</a:t>
            </a:r>
            <a:r>
              <a:rPr lang="es-ES" sz="1100" b="1" baseline="0">
                <a:solidFill>
                  <a:schemeClr val="tx1"/>
                </a:solidFill>
              </a:rPr>
              <a:t> de Control B]: </a:t>
            </a:r>
            <a:r>
              <a:rPr lang="es-ES" sz="1100" b="1" i="1" baseline="0">
                <a:solidFill>
                  <a:schemeClr val="accent4">
                    <a:lumMod val="75000"/>
                  </a:schemeClr>
                </a:solidFill>
              </a:rPr>
              <a:t>% Supervivencia-LEv K-M </a:t>
            </a:r>
            <a:r>
              <a:rPr lang="es-ES" sz="1100" b="1" baseline="0">
                <a:solidFill>
                  <a:schemeClr val="tx1"/>
                </a:solidFill>
              </a:rPr>
              <a:t>vs </a:t>
            </a:r>
            <a:r>
              <a:rPr lang="es-ES" sz="1100" b="1" baseline="0">
                <a:solidFill>
                  <a:srgbClr val="008000"/>
                </a:solidFill>
              </a:rPr>
              <a:t>% Supervivientes-LEv</a:t>
            </a:r>
            <a:endParaRPr lang="es-ES" sz="1100" b="1">
              <a:solidFill>
                <a:srgbClr val="008000"/>
              </a:solidFill>
            </a:endParaRPr>
          </a:p>
        </c:rich>
      </c:tx>
      <c:layout>
        <c:manualLayout>
          <c:xMode val="edge"/>
          <c:yMode val="edge"/>
          <c:x val="0.27340914569910413"/>
          <c:y val="2.0729605957939032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ES"/>
        </a:p>
      </c:txPr>
    </c:title>
    <c:autoTitleDeleted val="0"/>
    <c:plotArea>
      <c:layout>
        <c:manualLayout>
          <c:layoutTarget val="inner"/>
          <c:xMode val="edge"/>
          <c:yMode val="edge"/>
          <c:x val="0.10818473865004086"/>
          <c:y val="0.14592952293780212"/>
          <c:w val="0.85332638313366149"/>
          <c:h val="0.70725678152123572"/>
        </c:manualLayout>
      </c:layout>
      <c:scatterChart>
        <c:scatterStyle val="lineMarker"/>
        <c:varyColors val="0"/>
        <c:ser>
          <c:idx val="0"/>
          <c:order val="0"/>
          <c:tx>
            <c:strRef>
              <c:f>'fs-1 SG, A vs B'!$Y$128</c:f>
              <c:strCache>
                <c:ptCount val="1"/>
                <c:pt idx="0">
                  <c:v>% Supervivientes control</c:v>
                </c:pt>
              </c:strCache>
            </c:strRef>
          </c:tx>
          <c:spPr>
            <a:ln w="19050" cap="rnd">
              <a:solidFill>
                <a:srgbClr val="008000"/>
              </a:solidFill>
              <a:round/>
            </a:ln>
            <a:effectLst/>
          </c:spPr>
          <c:marker>
            <c:symbol val="circle"/>
            <c:size val="5"/>
            <c:spPr>
              <a:solidFill>
                <a:schemeClr val="accent1"/>
              </a:solidFill>
              <a:ln w="9525">
                <a:solidFill>
                  <a:srgbClr val="008000"/>
                </a:solidFill>
              </a:ln>
              <a:effectLst/>
            </c:spPr>
          </c:marker>
          <c:dLbls>
            <c:dLbl>
              <c:idx val="7"/>
              <c:layout>
                <c:manualLayout>
                  <c:x val="-3.7842671508098807E-2"/>
                  <c:y val="4.03757825570347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85-4417-9269-03AD367C249A}"/>
                </c:ext>
              </c:extLst>
            </c:dLbl>
            <c:dLbl>
              <c:idx val="9"/>
              <c:layout>
                <c:manualLayout>
                  <c:x val="-4.0395544399627441E-2"/>
                  <c:y val="3.0182039909706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E85-4417-9269-03AD367C249A}"/>
                </c:ext>
              </c:extLst>
            </c:dLbl>
            <c:dLbl>
              <c:idx val="10"/>
              <c:layout>
                <c:manualLayout>
                  <c:x val="-4.0395544399627344E-2"/>
                  <c:y val="3.0182039909706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85-4417-9269-03AD367C249A}"/>
                </c:ext>
              </c:extLst>
            </c:dLbl>
            <c:dLbl>
              <c:idx val="11"/>
              <c:layout>
                <c:manualLayout>
                  <c:x val="-4.0395544399627344E-2"/>
                  <c:y val="2.3386211478154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85-4417-9269-03AD367C249A}"/>
                </c:ext>
              </c:extLst>
            </c:dLbl>
            <c:dLbl>
              <c:idx val="12"/>
              <c:layout>
                <c:manualLayout>
                  <c:x val="-4.0395544399627344E-2"/>
                  <c:y val="1.99882972623779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85-4417-9269-03AD367C249A}"/>
                </c:ext>
              </c:extLst>
            </c:dLbl>
            <c:dLbl>
              <c:idx val="13"/>
              <c:layout>
                <c:manualLayout>
                  <c:x val="-4.0395544399627246E-2"/>
                  <c:y val="1.99882972623781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85-4417-9269-03AD367C249A}"/>
                </c:ext>
              </c:extLst>
            </c:dLbl>
            <c:dLbl>
              <c:idx val="14"/>
              <c:layout>
                <c:manualLayout>
                  <c:x val="-4.0395544399627538E-2"/>
                  <c:y val="1.99882972623779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85-4417-9269-03AD367C249A}"/>
                </c:ext>
              </c:extLst>
            </c:dLbl>
            <c:dLbl>
              <c:idx val="15"/>
              <c:layout>
                <c:manualLayout>
                  <c:x val="-4.3020765915612248E-2"/>
                  <c:y val="1.65903830466021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85-4417-9269-03AD367C249A}"/>
                </c:ext>
              </c:extLst>
            </c:dLbl>
            <c:dLbl>
              <c:idx val="16"/>
              <c:layout>
                <c:manualLayout>
                  <c:x val="-4.3195905660279817E-2"/>
                  <c:y val="1.66310218658993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85-4417-9269-03AD367C249A}"/>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8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'fs-1 SG, A vs B'!$X$129:$X$145</c:f>
              <c:numCache>
                <c:formatCode>General</c:formatCode>
                <c:ptCount val="1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numCache>
            </c:numRef>
          </c:xVal>
          <c:yVal>
            <c:numRef>
              <c:f>'fs-1 SG, A vs B'!$Y$129:$Y$145</c:f>
              <c:numCache>
                <c:formatCode>0.0%</c:formatCode>
                <c:ptCount val="17"/>
                <c:pt idx="0">
                  <c:v>1</c:v>
                </c:pt>
                <c:pt idx="1">
                  <c:v>0.85357142857142854</c:v>
                </c:pt>
                <c:pt idx="2">
                  <c:v>0.70714285714285718</c:v>
                </c:pt>
                <c:pt idx="3">
                  <c:v>0.54642857142857137</c:v>
                </c:pt>
                <c:pt idx="4">
                  <c:v>0.44642857142857145</c:v>
                </c:pt>
                <c:pt idx="5">
                  <c:v>0.31071428571428572</c:v>
                </c:pt>
                <c:pt idx="6">
                  <c:v>0.20357142857142857</c:v>
                </c:pt>
                <c:pt idx="7">
                  <c:v>0.14642857142857144</c:v>
                </c:pt>
                <c:pt idx="8">
                  <c:v>8.9285714285714288E-2</c:v>
                </c:pt>
                <c:pt idx="9">
                  <c:v>5.3571428571428568E-2</c:v>
                </c:pt>
                <c:pt idx="10">
                  <c:v>3.9285714285714285E-2</c:v>
                </c:pt>
                <c:pt idx="11">
                  <c:v>2.1428571428571429E-2</c:v>
                </c:pt>
                <c:pt idx="12">
                  <c:v>1.4285714285714285E-2</c:v>
                </c:pt>
                <c:pt idx="13">
                  <c:v>7.1428571428571426E-3</c:v>
                </c:pt>
                <c:pt idx="14">
                  <c:v>3.5714285714285713E-3</c:v>
                </c:pt>
                <c:pt idx="15">
                  <c:v>0</c:v>
                </c:pt>
                <c:pt idx="16">
                  <c:v>0</c:v>
                </c:pt>
              </c:numCache>
            </c:numRef>
          </c:yVal>
          <c:smooth val="0"/>
          <c:extLst>
            <c:ext xmlns:c16="http://schemas.microsoft.com/office/drawing/2014/chart" uri="{C3380CC4-5D6E-409C-BE32-E72D297353CC}">
              <c16:uniqueId val="{00000000-3A2C-4A0C-9720-B1BB6EBB7C14}"/>
            </c:ext>
          </c:extLst>
        </c:ser>
        <c:ser>
          <c:idx val="1"/>
          <c:order val="1"/>
          <c:tx>
            <c:strRef>
              <c:f>'fs-1 SG, A vs B'!$Z$128</c:f>
              <c:strCache>
                <c:ptCount val="1"/>
                <c:pt idx="0">
                  <c:v>% Supervivencia K-M control</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'fs-1 SG, A vs B'!$X$129:$X$145</c:f>
              <c:numCache>
                <c:formatCode>General</c:formatCode>
                <c:ptCount val="1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numCache>
            </c:numRef>
          </c:xVal>
          <c:yVal>
            <c:numRef>
              <c:f>'fs-1 SG, A vs B'!$Z$129:$Z$145</c:f>
              <c:numCache>
                <c:formatCode>0.0%</c:formatCode>
                <c:ptCount val="17"/>
                <c:pt idx="0">
                  <c:v>1</c:v>
                </c:pt>
                <c:pt idx="1">
                  <c:v>0.93928571428571428</c:v>
                </c:pt>
                <c:pt idx="2">
                  <c:v>0.86068439928272567</c:v>
                </c:pt>
                <c:pt idx="3">
                  <c:v>0.75635901755148616</c:v>
                </c:pt>
                <c:pt idx="4">
                  <c:v>0.69703674166509511</c:v>
                </c:pt>
                <c:pt idx="5">
                  <c:v>0.64127380233188758</c:v>
                </c:pt>
                <c:pt idx="6">
                  <c:v>0.56756416987994651</c:v>
                </c:pt>
                <c:pt idx="7">
                  <c:v>0.5476496376034572</c:v>
                </c:pt>
                <c:pt idx="8">
                  <c:v>0.49422040466653455</c:v>
                </c:pt>
                <c:pt idx="9">
                  <c:v>0.43491395610655043</c:v>
                </c:pt>
                <c:pt idx="10">
                  <c:v>0.37692542862567707</c:v>
                </c:pt>
                <c:pt idx="11">
                  <c:v>0.37692542862567707</c:v>
                </c:pt>
                <c:pt idx="12">
                  <c:v>0.31410452385473092</c:v>
                </c:pt>
                <c:pt idx="13">
                  <c:v>0.31410452385473092</c:v>
                </c:pt>
                <c:pt idx="14">
                  <c:v>0.31410452385473092</c:v>
                </c:pt>
                <c:pt idx="15">
                  <c:v>0.31410452385473092</c:v>
                </c:pt>
                <c:pt idx="16">
                  <c:v>0.31410452385473092</c:v>
                </c:pt>
              </c:numCache>
            </c:numRef>
          </c:yVal>
          <c:smooth val="0"/>
          <c:extLst>
            <c:ext xmlns:c16="http://schemas.microsoft.com/office/drawing/2014/chart" uri="{C3380CC4-5D6E-409C-BE32-E72D297353CC}">
              <c16:uniqueId val="{00000001-3A2C-4A0C-9720-B1BB6EBB7C14}"/>
            </c:ext>
          </c:extLst>
        </c:ser>
        <c:dLbls>
          <c:showLegendKey val="0"/>
          <c:showVal val="0"/>
          <c:showCatName val="0"/>
          <c:showSerName val="0"/>
          <c:showPercent val="0"/>
          <c:showBubbleSize val="0"/>
        </c:dLbls>
        <c:axId val="1323243855"/>
        <c:axId val="1457868079"/>
      </c:scatterChart>
      <c:valAx>
        <c:axId val="1323243855"/>
        <c:scaling>
          <c:orientation val="minMax"/>
          <c:max val="3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s-ES" sz="800">
                    <a:solidFill>
                      <a:sysClr val="windowText" lastClr="000000"/>
                    </a:solidFill>
                  </a:rPr>
                  <a:t>tiempo</a:t>
                </a:r>
                <a:r>
                  <a:rPr lang="es-ES" sz="800" baseline="0">
                    <a:solidFill>
                      <a:sysClr val="windowText" lastClr="000000"/>
                    </a:solidFill>
                  </a:rPr>
                  <a:t> (meses)</a:t>
                </a:r>
                <a:endParaRPr lang="es-ES" sz="800">
                  <a:solidFill>
                    <a:sysClr val="windowText" lastClr="000000"/>
                  </a:solidFill>
                </a:endParaRPr>
              </a:p>
            </c:rich>
          </c:tx>
          <c:layout>
            <c:manualLayout>
              <c:xMode val="edge"/>
              <c:yMode val="edge"/>
              <c:x val="0.12266467620915418"/>
              <c:y val="0.9082054896590611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457868079"/>
        <c:crosses val="autoZero"/>
        <c:crossBetween val="midCat"/>
        <c:majorUnit val="2"/>
      </c:valAx>
      <c:valAx>
        <c:axId val="1457868079"/>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s-ES" sz="900">
                    <a:solidFill>
                      <a:srgbClr val="008000"/>
                    </a:solidFill>
                  </a:rPr>
                  <a:t>% Supervivientes-LEv</a:t>
                </a:r>
                <a:r>
                  <a:rPr lang="es-ES" sz="900" baseline="0">
                    <a:solidFill>
                      <a:sysClr val="windowText" lastClr="000000"/>
                    </a:solidFill>
                  </a:rPr>
                  <a:t> vs </a:t>
                </a:r>
                <a:r>
                  <a:rPr lang="es-ES" sz="900" i="1" baseline="0">
                    <a:solidFill>
                      <a:schemeClr val="accent4">
                        <a:lumMod val="75000"/>
                      </a:schemeClr>
                    </a:solidFill>
                  </a:rPr>
                  <a:t>Supervivencia-LEv K-M</a:t>
                </a:r>
                <a:r>
                  <a:rPr lang="es-ES" sz="900" baseline="0">
                    <a:solidFill>
                      <a:sysClr val="windowText" lastClr="000000"/>
                    </a:solidFill>
                  </a:rPr>
                  <a:t> </a:t>
                </a:r>
                <a:endParaRPr lang="es-ES" sz="900">
                  <a:solidFill>
                    <a:sysClr val="windowText" lastClr="000000"/>
                  </a:solidFill>
                </a:endParaRPr>
              </a:p>
            </c:rich>
          </c:tx>
          <c:layout>
            <c:manualLayout>
              <c:xMode val="edge"/>
              <c:yMode val="edge"/>
              <c:x val="1.2005298719654962E-2"/>
              <c:y val="0.2437388156702763"/>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crossAx val="1323243855"/>
        <c:crosses val="autoZero"/>
        <c:crossBetween val="midCat"/>
      </c:valAx>
      <c:spPr>
        <a:noFill/>
        <a:ln>
          <a:noFill/>
        </a:ln>
        <a:effectLst/>
      </c:spPr>
    </c:plotArea>
    <c:legend>
      <c:legendPos val="b"/>
      <c:layout>
        <c:manualLayout>
          <c:xMode val="edge"/>
          <c:yMode val="edge"/>
          <c:x val="0.27027895676609198"/>
          <c:y val="0.9430432768793926"/>
          <c:w val="0.72060854445037748"/>
          <c:h val="4.4653596775816713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1"/>
              <a:t>Hazard</a:t>
            </a:r>
            <a:r>
              <a:rPr lang="en-US" sz="1100" b="1" baseline="0"/>
              <a:t> Ratio al final de cada intervalo de tiempo acumulado desde el inicio</a:t>
            </a:r>
            <a:endParaRPr lang="en-US" sz="1100" b="1"/>
          </a:p>
        </c:rich>
      </c:tx>
      <c:layout>
        <c:manualLayout>
          <c:xMode val="edge"/>
          <c:yMode val="edge"/>
          <c:x val="0.10561995187087372"/>
          <c:y val="2.181534597936302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0.11889894610727607"/>
          <c:y val="0.18942934833954297"/>
          <c:w val="0.84877152692080626"/>
          <c:h val="0.62012740505600705"/>
        </c:manualLayout>
      </c:layout>
      <c:scatterChart>
        <c:scatterStyle val="lineMarker"/>
        <c:varyColors val="0"/>
        <c:ser>
          <c:idx val="0"/>
          <c:order val="0"/>
          <c:tx>
            <c:strRef>
              <c:f>'fs-1 SG, A vs B'!$Q$62</c:f>
              <c:strCache>
                <c:ptCount val="1"/>
                <c:pt idx="0">
                  <c:v>HRi</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'fs-1 SG, A vs B'!$P$63:$P$79</c:f>
              <c:numCache>
                <c:formatCode>0</c:formatCode>
                <c:ptCount val="1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numCache>
            </c:numRef>
          </c:xVal>
          <c:yVal>
            <c:numRef>
              <c:f>'fs-1 SG, A vs B'!$Q$63:$Q$79</c:f>
              <c:numCache>
                <c:formatCode>0.00</c:formatCode>
                <c:ptCount val="17"/>
                <c:pt idx="0">
                  <c:v>1</c:v>
                </c:pt>
                <c:pt idx="1">
                  <c:v>1.0491972950314332</c:v>
                </c:pt>
                <c:pt idx="2">
                  <c:v>0.89010190226384345</c:v>
                </c:pt>
                <c:pt idx="3">
                  <c:v>0.60389455831719985</c:v>
                </c:pt>
                <c:pt idx="4">
                  <c:v>0.56278057367518375</c:v>
                </c:pt>
                <c:pt idx="5">
                  <c:v>0.59270032889697521</c:v>
                </c:pt>
                <c:pt idx="6">
                  <c:v>0.53155998422293083</c:v>
                </c:pt>
                <c:pt idx="7">
                  <c:v>0.5611681739547284</c:v>
                </c:pt>
                <c:pt idx="8">
                  <c:v>0.50546645633131138</c:v>
                </c:pt>
                <c:pt idx="9">
                  <c:v>0.51686738145351974</c:v>
                </c:pt>
                <c:pt idx="10">
                  <c:v>0.48468096224528512</c:v>
                </c:pt>
                <c:pt idx="11">
                  <c:v>0.54326244249096167</c:v>
                </c:pt>
                <c:pt idx="12">
                  <c:v>0.51730836830228655</c:v>
                </c:pt>
                <c:pt idx="13">
                  <c:v>0.51730836830228655</c:v>
                </c:pt>
                <c:pt idx="14">
                  <c:v>0.51730836830228655</c:v>
                </c:pt>
                <c:pt idx="15">
                  <c:v>0.51730836830228655</c:v>
                </c:pt>
              </c:numCache>
            </c:numRef>
          </c:yVal>
          <c:smooth val="0"/>
          <c:extLst>
            <c:ext xmlns:c16="http://schemas.microsoft.com/office/drawing/2014/chart" uri="{C3380CC4-5D6E-409C-BE32-E72D297353CC}">
              <c16:uniqueId val="{00000000-E69D-4DBA-9E6E-9C864C7D092F}"/>
            </c:ext>
          </c:extLst>
        </c:ser>
        <c:dLbls>
          <c:showLegendKey val="0"/>
          <c:showVal val="0"/>
          <c:showCatName val="0"/>
          <c:showSerName val="0"/>
          <c:showPercent val="0"/>
          <c:showBubbleSize val="0"/>
        </c:dLbls>
        <c:axId val="919464639"/>
        <c:axId val="766878831"/>
      </c:scatterChart>
      <c:valAx>
        <c:axId val="919464639"/>
        <c:scaling>
          <c:orientation val="minMax"/>
          <c:max val="3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tiempo</a:t>
                </a:r>
                <a:r>
                  <a:rPr lang="es-ES" baseline="0">
                    <a:solidFill>
                      <a:sysClr val="windowText" lastClr="000000"/>
                    </a:solidFill>
                  </a:rPr>
                  <a:t> (meses)</a:t>
                </a:r>
                <a:endParaRPr lang="es-ES">
                  <a:solidFill>
                    <a:sysClr val="windowText" lastClr="000000"/>
                  </a:solidFill>
                </a:endParaRPr>
              </a:p>
            </c:rich>
          </c:tx>
          <c:layout>
            <c:manualLayout>
              <c:xMode val="edge"/>
              <c:yMode val="edge"/>
              <c:x val="0.12360301837270339"/>
              <c:y val="0.87991907261592306"/>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66878831"/>
        <c:crosses val="autoZero"/>
        <c:crossBetween val="midCat"/>
        <c:majorUnit val="2"/>
      </c:valAx>
      <c:valAx>
        <c:axId val="76687883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Hazard Ratio</a:t>
                </a:r>
              </a:p>
            </c:rich>
          </c:tx>
          <c:layout>
            <c:manualLayout>
              <c:xMode val="edge"/>
              <c:yMode val="edge"/>
              <c:x val="1.0541557305336832E-2"/>
              <c:y val="0.313557159521726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919464639"/>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1" u="none" strike="noStrike" kern="1200" spc="0" baseline="0">
                <a:solidFill>
                  <a:sysClr val="windowText" lastClr="000000"/>
                </a:solidFill>
                <a:latin typeface="+mn-lt"/>
                <a:ea typeface="+mn-ea"/>
                <a:cs typeface="+mn-cs"/>
              </a:defRPr>
            </a:pPr>
            <a:r>
              <a:rPr lang="es-ES" sz="1100" b="1" i="0">
                <a:solidFill>
                  <a:sysClr val="windowText" lastClr="000000"/>
                </a:solidFill>
              </a:rPr>
              <a:t>Gráfico</a:t>
            </a:r>
            <a:r>
              <a:rPr lang="es-ES" sz="1100" b="1" i="0" baseline="0">
                <a:solidFill>
                  <a:sysClr val="windowText" lastClr="000000"/>
                </a:solidFill>
              </a:rPr>
              <a:t> fs-2.a [SLP, Cohortes Completas Grupo A vs Grupo B]: </a:t>
            </a:r>
            <a:r>
              <a:rPr lang="es-ES" sz="1100" b="1" i="1" baseline="0">
                <a:solidFill>
                  <a:schemeClr val="accent4">
                    <a:lumMod val="75000"/>
                  </a:schemeClr>
                </a:solidFill>
              </a:rPr>
              <a:t>% Supervivencia libre de evento K-M </a:t>
            </a:r>
            <a:endParaRPr lang="es-ES" sz="1100" b="1" i="1">
              <a:solidFill>
                <a:schemeClr val="accent4">
                  <a:lumMod val="75000"/>
                </a:schemeClr>
              </a:solidFill>
            </a:endParaRPr>
          </a:p>
        </c:rich>
      </c:tx>
      <c:layout>
        <c:manualLayout>
          <c:xMode val="edge"/>
          <c:yMode val="edge"/>
          <c:x val="0.21010317311080703"/>
          <c:y val="2.1276785648333959E-2"/>
        </c:manualLayout>
      </c:layout>
      <c:overlay val="0"/>
      <c:spPr>
        <a:noFill/>
        <a:ln>
          <a:noFill/>
        </a:ln>
        <a:effectLst/>
      </c:spPr>
      <c:txPr>
        <a:bodyPr rot="0" spcFirstLastPara="1" vertOverflow="ellipsis" vert="horz" wrap="square" anchor="ctr" anchorCtr="1"/>
        <a:lstStyle/>
        <a:p>
          <a:pPr>
            <a:defRPr sz="1100" b="1" i="1"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1482339117723821"/>
          <c:y val="0.14866775671570398"/>
          <c:w val="0.8611698809669267"/>
          <c:h val="0.68685368536853686"/>
        </c:manualLayout>
      </c:layout>
      <c:scatterChart>
        <c:scatterStyle val="lineMarker"/>
        <c:varyColors val="0"/>
        <c:ser>
          <c:idx val="0"/>
          <c:order val="0"/>
          <c:tx>
            <c:strRef>
              <c:f>'fs-2 SLP, A vs B'!$N$62</c:f>
              <c:strCache>
                <c:ptCount val="1"/>
                <c:pt idx="0">
                  <c:v>% Supervivencia K-M control</c:v>
                </c:pt>
              </c:strCache>
            </c:strRef>
          </c:tx>
          <c:spPr>
            <a:ln w="19050" cap="rnd">
              <a:solidFill>
                <a:schemeClr val="accent4">
                  <a:lumMod val="75000"/>
                </a:schemeClr>
              </a:solidFill>
              <a:round/>
            </a:ln>
            <a:effectLst/>
          </c:spPr>
          <c:marker>
            <c:symbol val="circle"/>
            <c:size val="5"/>
            <c:spPr>
              <a:solidFill>
                <a:schemeClr val="accent1"/>
              </a:solidFill>
              <a:ln w="9525">
                <a:solidFill>
                  <a:srgbClr val="996633"/>
                </a:solidFill>
              </a:ln>
              <a:effectLst/>
            </c:spPr>
          </c:marker>
          <c:dLbls>
            <c:dLbl>
              <c:idx val="12"/>
              <c:numFmt formatCode="0%" sourceLinked="0"/>
              <c:spPr>
                <a:noFill/>
                <a:ln>
                  <a:noFill/>
                </a:ln>
                <a:effectLst/>
              </c:spPr>
              <c:txPr>
                <a:bodyPr rot="0" spcFirstLastPara="1" vertOverflow="ellipsis" vert="horz" wrap="square" lIns="38100" tIns="19050" rIns="38100" bIns="19050" anchor="ctr" anchorCtr="1">
                  <a:noAutofit/>
                </a:bodyPr>
                <a:lstStyle/>
                <a:p>
                  <a:pPr>
                    <a:defRPr sz="800" b="0" i="1" u="none" strike="noStrike" kern="1200" baseline="0">
                      <a:solidFill>
                        <a:schemeClr val="accent4">
                          <a:lumMod val="50000"/>
                        </a:schemeClr>
                      </a:solidFill>
                      <a:latin typeface="+mn-lt"/>
                      <a:ea typeface="+mn-ea"/>
                      <a:cs typeface="+mn-cs"/>
                    </a:defRPr>
                  </a:pPr>
                  <a:endParaRPr lang="es-ES"/>
                </a:p>
              </c:txPr>
              <c:dLblPos val="b"/>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4-CF5A-4B36-8141-AF5529C951D9}"/>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50000"/>
                      </a:schemeClr>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'fs-2 SLP, A vs B'!$M$63:$M$79</c:f>
              <c:numCache>
                <c:formatCode>General</c:formatCode>
                <c:ptCount val="1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numCache>
            </c:numRef>
          </c:xVal>
          <c:yVal>
            <c:numRef>
              <c:f>'fs-2 SLP, A vs B'!$N$63:$N$79</c:f>
              <c:numCache>
                <c:formatCode>0.0%</c:formatCode>
                <c:ptCount val="17"/>
                <c:pt idx="0">
                  <c:v>1</c:v>
                </c:pt>
                <c:pt idx="1">
                  <c:v>0.89642857142857146</c:v>
                </c:pt>
                <c:pt idx="2">
                  <c:v>0.70899350649350645</c:v>
                </c:pt>
                <c:pt idx="3">
                  <c:v>0.50577880718008106</c:v>
                </c:pt>
                <c:pt idx="4">
                  <c:v>0.25775266135138747</c:v>
                </c:pt>
                <c:pt idx="5">
                  <c:v>0.17183510756759166</c:v>
                </c:pt>
                <c:pt idx="6">
                  <c:v>9.4509309162175412E-2</c:v>
                </c:pt>
                <c:pt idx="7">
                  <c:v>7.0881981871631555E-2</c:v>
                </c:pt>
                <c:pt idx="8">
                  <c:v>5.3161486403723666E-2</c:v>
                </c:pt>
                <c:pt idx="9">
                  <c:v>5.3161486403723666E-2</c:v>
                </c:pt>
                <c:pt idx="10">
                  <c:v>5.3161486403723666E-2</c:v>
                </c:pt>
                <c:pt idx="11">
                  <c:v>5.3161486403723666E-2</c:v>
                </c:pt>
                <c:pt idx="12">
                  <c:v>5.3161486403723666E-2</c:v>
                </c:pt>
                <c:pt idx="13">
                  <c:v>5.3161486403723666E-2</c:v>
                </c:pt>
                <c:pt idx="14">
                  <c:v>5.3161486403723666E-2</c:v>
                </c:pt>
                <c:pt idx="15">
                  <c:v>5.3161486403723666E-2</c:v>
                </c:pt>
                <c:pt idx="16">
                  <c:v>5.3161486403723666E-2</c:v>
                </c:pt>
              </c:numCache>
            </c:numRef>
          </c:yVal>
          <c:smooth val="0"/>
          <c:extLst>
            <c:ext xmlns:c16="http://schemas.microsoft.com/office/drawing/2014/chart" uri="{C3380CC4-5D6E-409C-BE32-E72D297353CC}">
              <c16:uniqueId val="{00000000-5A6C-455D-A42F-16BC25AE6BFB}"/>
            </c:ext>
          </c:extLst>
        </c:ser>
        <c:ser>
          <c:idx val="1"/>
          <c:order val="1"/>
          <c:tx>
            <c:strRef>
              <c:f>'fs-2 SLP, A vs B'!$O$62</c:f>
              <c:strCache>
                <c:ptCount val="1"/>
                <c:pt idx="0">
                  <c:v>% Supervivencia K-M intervención</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60000"/>
                    <a:lumOff val="40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'fs-2 SLP, A vs B'!$M$63:$M$79</c:f>
              <c:numCache>
                <c:formatCode>General</c:formatCode>
                <c:ptCount val="1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numCache>
            </c:numRef>
          </c:xVal>
          <c:yVal>
            <c:numRef>
              <c:f>'fs-2 SLP, A vs B'!$O$63:$O$79</c:f>
              <c:numCache>
                <c:formatCode>0.0%</c:formatCode>
                <c:ptCount val="17"/>
                <c:pt idx="0">
                  <c:v>1</c:v>
                </c:pt>
                <c:pt idx="1">
                  <c:v>0.86572438162544163</c:v>
                </c:pt>
                <c:pt idx="2">
                  <c:v>0.70511488096189812</c:v>
                </c:pt>
                <c:pt idx="3">
                  <c:v>0.591948295128507</c:v>
                </c:pt>
                <c:pt idx="4">
                  <c:v>0.52938465417996561</c:v>
                </c:pt>
                <c:pt idx="5">
                  <c:v>0.45458030087192702</c:v>
                </c:pt>
                <c:pt idx="6">
                  <c:v>0.43917079914745494</c:v>
                </c:pt>
                <c:pt idx="7">
                  <c:v>0.39831770155234286</c:v>
                </c:pt>
                <c:pt idx="8">
                  <c:v>0.35564080495744899</c:v>
                </c:pt>
                <c:pt idx="9">
                  <c:v>0.3200767244617041</c:v>
                </c:pt>
                <c:pt idx="10">
                  <c:v>0.29721410128586812</c:v>
                </c:pt>
                <c:pt idx="11">
                  <c:v>0.27019463753260736</c:v>
                </c:pt>
                <c:pt idx="12">
                  <c:v>0.24017301114009543</c:v>
                </c:pt>
                <c:pt idx="13">
                  <c:v>0.24017301114009543</c:v>
                </c:pt>
                <c:pt idx="14">
                  <c:v>8.0057670380031823E-2</c:v>
                </c:pt>
                <c:pt idx="15">
                  <c:v>8.0057670380031823E-2</c:v>
                </c:pt>
                <c:pt idx="16">
                  <c:v>8.0057670380031823E-2</c:v>
                </c:pt>
              </c:numCache>
            </c:numRef>
          </c:yVal>
          <c:smooth val="0"/>
          <c:extLst>
            <c:ext xmlns:c16="http://schemas.microsoft.com/office/drawing/2014/chart" uri="{C3380CC4-5D6E-409C-BE32-E72D297353CC}">
              <c16:uniqueId val="{00000001-5A6C-455D-A42F-16BC25AE6BFB}"/>
            </c:ext>
          </c:extLst>
        </c:ser>
        <c:dLbls>
          <c:showLegendKey val="0"/>
          <c:showVal val="0"/>
          <c:showCatName val="0"/>
          <c:showSerName val="0"/>
          <c:showPercent val="0"/>
          <c:showBubbleSize val="0"/>
        </c:dLbls>
        <c:axId val="734598712"/>
        <c:axId val="734599040"/>
      </c:scatterChart>
      <c:valAx>
        <c:axId val="734598712"/>
        <c:scaling>
          <c:orientation val="minMax"/>
          <c:max val="3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r>
                  <a:rPr lang="es-ES" sz="900">
                    <a:solidFill>
                      <a:schemeClr val="tx1"/>
                    </a:solidFill>
                  </a:rPr>
                  <a:t>tiempo</a:t>
                </a:r>
                <a:r>
                  <a:rPr lang="es-ES" sz="900" baseline="0">
                    <a:solidFill>
                      <a:schemeClr val="tx1"/>
                    </a:solidFill>
                  </a:rPr>
                  <a:t> (en meses)</a:t>
                </a:r>
                <a:endParaRPr lang="es-ES" sz="900">
                  <a:solidFill>
                    <a:schemeClr val="tx1"/>
                  </a:solidFill>
                </a:endParaRPr>
              </a:p>
            </c:rich>
          </c:tx>
          <c:layout>
            <c:manualLayout>
              <c:xMode val="edge"/>
              <c:yMode val="edge"/>
              <c:x val="8.7854688263540578E-2"/>
              <c:y val="0.89174600587630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734599040"/>
        <c:crosses val="autoZero"/>
        <c:crossBetween val="midCat"/>
        <c:majorUnit val="2"/>
      </c:valAx>
      <c:valAx>
        <c:axId val="734599040"/>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accent4">
                        <a:lumMod val="75000"/>
                      </a:schemeClr>
                    </a:solidFill>
                    <a:latin typeface="+mn-lt"/>
                    <a:ea typeface="+mn-ea"/>
                    <a:cs typeface="+mn-cs"/>
                  </a:defRPr>
                </a:pPr>
                <a:r>
                  <a:rPr lang="es-ES" sz="900" i="1">
                    <a:solidFill>
                      <a:schemeClr val="accent4">
                        <a:lumMod val="75000"/>
                      </a:schemeClr>
                    </a:solidFill>
                  </a:rPr>
                  <a:t>% Supervvencia libre de evento</a:t>
                </a:r>
                <a:r>
                  <a:rPr lang="es-ES" sz="900" i="1" baseline="0">
                    <a:solidFill>
                      <a:schemeClr val="accent4">
                        <a:lumMod val="75000"/>
                      </a:schemeClr>
                    </a:solidFill>
                  </a:rPr>
                  <a:t> </a:t>
                </a:r>
                <a:r>
                  <a:rPr lang="es-ES" sz="900" i="1">
                    <a:solidFill>
                      <a:schemeClr val="accent4">
                        <a:lumMod val="75000"/>
                      </a:schemeClr>
                    </a:solidFill>
                  </a:rPr>
                  <a:t>K-M</a:t>
                </a:r>
              </a:p>
            </c:rich>
          </c:tx>
          <c:layout>
            <c:manualLayout>
              <c:xMode val="edge"/>
              <c:yMode val="edge"/>
              <c:x val="1.5528103423513802E-2"/>
              <c:y val="0.2492871131428777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accent4">
                      <a:lumMod val="7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crossAx val="734598712"/>
        <c:crosses val="autoZero"/>
        <c:crossBetween val="midCat"/>
      </c:valAx>
      <c:spPr>
        <a:noFill/>
        <a:ln>
          <a:noFill/>
        </a:ln>
        <a:effectLst/>
      </c:spPr>
    </c:plotArea>
    <c:legend>
      <c:legendPos val="b"/>
      <c:layout>
        <c:manualLayout>
          <c:xMode val="edge"/>
          <c:yMode val="edge"/>
          <c:x val="0.28122986851175852"/>
          <c:y val="0.9433427499128515"/>
          <c:w val="0.70614769276744216"/>
          <c:h val="5.453639080214661E-2"/>
        </c:manualLayout>
      </c:layout>
      <c:overlay val="0"/>
      <c:spPr>
        <a:noFill/>
        <a:ln>
          <a:noFill/>
        </a:ln>
        <a:effectLst/>
      </c:spPr>
      <c:txPr>
        <a:bodyPr rot="0" spcFirstLastPara="1" vertOverflow="ellipsis" vert="horz" wrap="square" anchor="ctr" anchorCtr="1"/>
        <a:lstStyle/>
        <a:p>
          <a:pPr>
            <a:defRPr sz="900" b="0" i="1" u="none" strike="noStrike" kern="1200" baseline="0">
              <a:solidFill>
                <a:schemeClr val="tx1"/>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ES" sz="1100" b="1" i="0">
                <a:solidFill>
                  <a:sysClr val="windowText" lastClr="000000"/>
                </a:solidFill>
              </a:rPr>
              <a:t>Gráfico</a:t>
            </a:r>
            <a:r>
              <a:rPr lang="es-ES" sz="1100" b="1" i="0" baseline="0">
                <a:solidFill>
                  <a:sysClr val="windowText" lastClr="000000"/>
                </a:solidFill>
              </a:rPr>
              <a:t> fs-2.b [SLP, solo Coh Compl Grupo de Interv A]: </a:t>
            </a:r>
            <a:r>
              <a:rPr lang="es-ES" sz="1100" b="1" i="1">
                <a:solidFill>
                  <a:schemeClr val="accent4">
                    <a:lumMod val="75000"/>
                  </a:schemeClr>
                </a:solidFill>
              </a:rPr>
              <a:t>% Supervivencia-LEv </a:t>
            </a:r>
            <a:r>
              <a:rPr lang="es-ES" sz="1100" b="1" i="1" baseline="0">
                <a:solidFill>
                  <a:schemeClr val="accent4">
                    <a:lumMod val="75000"/>
                  </a:schemeClr>
                </a:solidFill>
              </a:rPr>
              <a:t>K-M</a:t>
            </a:r>
            <a:r>
              <a:rPr lang="es-ES" sz="1100" b="1" i="1">
                <a:solidFill>
                  <a:schemeClr val="accent4">
                    <a:lumMod val="75000"/>
                  </a:schemeClr>
                </a:solidFill>
              </a:rPr>
              <a:t> </a:t>
            </a:r>
            <a:r>
              <a:rPr lang="es-ES" sz="1100" b="1">
                <a:solidFill>
                  <a:sysClr val="windowText" lastClr="000000"/>
                </a:solidFill>
              </a:rPr>
              <a:t>vs </a:t>
            </a:r>
            <a:r>
              <a:rPr lang="es-ES" sz="1100" b="1">
                <a:solidFill>
                  <a:srgbClr val="008000"/>
                </a:solidFill>
              </a:rPr>
              <a:t>% Supervivientes-LEv</a:t>
            </a:r>
          </a:p>
        </c:rich>
      </c:tx>
      <c:layout>
        <c:manualLayout>
          <c:xMode val="edge"/>
          <c:yMode val="edge"/>
          <c:x val="0.28186859975500617"/>
          <c:y val="1.7379847095663332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0.11566952785741154"/>
          <c:y val="0.14308932707679026"/>
          <c:w val="0.83569232266664717"/>
          <c:h val="0.711439985517062"/>
        </c:manualLayout>
      </c:layout>
      <c:scatterChart>
        <c:scatterStyle val="lineMarker"/>
        <c:varyColors val="0"/>
        <c:ser>
          <c:idx val="0"/>
          <c:order val="0"/>
          <c:tx>
            <c:strRef>
              <c:f>'fs-2 SLP, A vs B'!$Y$103</c:f>
              <c:strCache>
                <c:ptCount val="1"/>
                <c:pt idx="0">
                  <c:v>% Supervivientes intervenc</c:v>
                </c:pt>
              </c:strCache>
            </c:strRef>
          </c:tx>
          <c:spPr>
            <a:ln w="19050" cap="rnd">
              <a:solidFill>
                <a:srgbClr val="008000"/>
              </a:solidFill>
              <a:round/>
            </a:ln>
            <a:effectLst/>
          </c:spPr>
          <c:marker>
            <c:symbol val="circle"/>
            <c:size val="5"/>
            <c:spPr>
              <a:solidFill>
                <a:schemeClr val="accent1"/>
              </a:solidFill>
              <a:ln w="9525">
                <a:solidFill>
                  <a:srgbClr val="008000"/>
                </a:solidFill>
              </a:ln>
              <a:effectLst/>
            </c:spPr>
          </c:marker>
          <c:dLbls>
            <c:dLbl>
              <c:idx val="0"/>
              <c:layout>
                <c:manualLayout>
                  <c:x val="-5.479126051856794E-2"/>
                  <c:y val="6.55304026929985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A1-4284-9E8C-0F462A5ABBCA}"/>
                </c:ext>
              </c:extLst>
            </c:dLbl>
            <c:dLbl>
              <c:idx val="1"/>
              <c:layout>
                <c:manualLayout>
                  <c:x val="-5.9120592837805963E-2"/>
                  <c:y val="6.04375106931808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A1-4284-9E8C-0F462A5ABBCA}"/>
                </c:ext>
              </c:extLst>
            </c:dLbl>
            <c:dLbl>
              <c:idx val="2"/>
              <c:layout>
                <c:manualLayout>
                  <c:x val="-6.249547105408608E-2"/>
                  <c:y val="6.553040269299836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1A1-4284-9E8C-0F462A5ABBCA}"/>
                </c:ext>
              </c:extLst>
            </c:dLbl>
            <c:dLbl>
              <c:idx val="3"/>
              <c:layout>
                <c:manualLayout>
                  <c:x val="-6.6475698137619707E-2"/>
                  <c:y val="5.04210250197028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1A1-4284-9E8C-0F462A5ABBCA}"/>
                </c:ext>
              </c:extLst>
            </c:dLbl>
            <c:dLbl>
              <c:idx val="4"/>
              <c:layout>
                <c:manualLayout>
                  <c:x val="-6.6475698137619735E-2"/>
                  <c:y val="3.531164734640761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1A1-4284-9E8C-0F462A5ABBCA}"/>
                </c:ext>
              </c:extLst>
            </c:dLbl>
            <c:dLbl>
              <c:idx val="5"/>
              <c:layout>
                <c:manualLayout>
                  <c:x val="-6.4310934842431541E-2"/>
                  <c:y val="4.040453934622563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1A1-4284-9E8C-0F462A5ABBCA}"/>
                </c:ext>
              </c:extLst>
            </c:dLbl>
            <c:dLbl>
              <c:idx val="6"/>
              <c:layout>
                <c:manualLayout>
                  <c:x val="-6.7080852733734889E-2"/>
                  <c:y val="1.51093776732947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1A1-4284-9E8C-0F462A5ABBCA}"/>
                </c:ext>
              </c:extLst>
            </c:dLbl>
            <c:dLbl>
              <c:idx val="7"/>
              <c:layout>
                <c:manualLayout>
                  <c:x val="-6.9850576353899851E-2"/>
                  <c:y val="4.54974313460431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1A1-4284-9E8C-0F462A5ABBCA}"/>
                </c:ext>
              </c:extLst>
            </c:dLbl>
            <c:dLbl>
              <c:idx val="8"/>
              <c:layout>
                <c:manualLayout>
                  <c:x val="-7.201523866356048E-2"/>
                  <c:y val="8.2556171720068344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1A1-4284-9E8C-0F462A5ABBCA}"/>
                </c:ext>
              </c:extLst>
            </c:dLbl>
            <c:dLbl>
              <c:idx val="9"/>
              <c:layout>
                <c:manualLayout>
                  <c:x val="-6.7317474980305769E-2"/>
                  <c:y val="1.40537528160784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1A1-4284-9E8C-0F462A5ABBCA}"/>
                </c:ext>
              </c:extLst>
            </c:dLbl>
            <c:dLbl>
              <c:idx val="10"/>
              <c:layout>
                <c:manualLayout>
                  <c:x val="-7.2554636329285743E-2"/>
                  <c:y val="2.810551388714334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1A1-4284-9E8C-0F462A5ABBCA}"/>
                </c:ext>
              </c:extLst>
            </c:dLbl>
            <c:dLbl>
              <c:idx val="11"/>
              <c:layout>
                <c:manualLayout>
                  <c:x val="-6.924546218674333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1A1-4284-9E8C-0F462A5ABBCA}"/>
                </c:ext>
              </c:extLst>
            </c:dLbl>
            <c:dLbl>
              <c:idx val="12"/>
              <c:layout>
                <c:manualLayout>
                  <c:x val="-6.960053997556646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1A1-4284-9E8C-0F462A5ABBCA}"/>
                </c:ext>
              </c:extLst>
            </c:dLbl>
            <c:dLbl>
              <c:idx val="13"/>
              <c:layout>
                <c:manualLayout>
                  <c:x val="-6.3277412386144968E-2"/>
                  <c:y val="3.42560224891912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1A1-4284-9E8C-0F462A5ABBCA}"/>
                </c:ext>
              </c:extLst>
            </c:dLbl>
            <c:dLbl>
              <c:idx val="14"/>
              <c:layout>
                <c:manualLayout>
                  <c:x val="-6.0289133735280317E-2"/>
                  <c:y val="-9.274785470294602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EC-4DA6-A1D8-02837A24E45A}"/>
                </c:ext>
              </c:extLst>
            </c:dLbl>
            <c:dLbl>
              <c:idx val="15"/>
              <c:layout>
                <c:manualLayout>
                  <c:x val="-7.0158107565986616E-2"/>
                  <c:y val="5.059032334586074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3EC-4DA6-A1D8-02837A24E45A}"/>
                </c:ext>
              </c:extLst>
            </c:dLbl>
            <c:dLbl>
              <c:idx val="16"/>
              <c:layout>
                <c:manualLayout>
                  <c:x val="-7.0158107565986713E-2"/>
                  <c:y val="5.09428622132708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3EC-4DA6-A1D8-02837A24E45A}"/>
                </c:ext>
              </c:extLst>
            </c:dLbl>
            <c:dLbl>
              <c:idx val="17"/>
              <c:layout>
                <c:manualLayout>
                  <c:x val="-6.9316270493555598E-2"/>
                  <c:y val="2.56473429756572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3EC-4DA6-A1D8-02837A24E45A}"/>
                </c:ext>
              </c:extLst>
            </c:dLbl>
            <c:dLbl>
              <c:idx val="18"/>
              <c:layout>
                <c:manualLayout>
                  <c:x val="-6.931627049355550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3EC-4DA6-A1D8-02837A24E45A}"/>
                </c:ext>
              </c:extLst>
            </c:dLbl>
            <c:dLbl>
              <c:idx val="19"/>
              <c:layout>
                <c:manualLayout>
                  <c:x val="-7.220444843078698E-2"/>
                  <c:y val="2.56473429756562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3EC-4DA6-A1D8-02837A24E45A}"/>
                </c:ext>
              </c:extLst>
            </c:dLbl>
            <c:dLbl>
              <c:idx val="20"/>
              <c:layout>
                <c:manualLayout>
                  <c:x val="-6.9316270493555501E-2"/>
                  <c:y val="-9.403917122887915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3EC-4DA6-A1D8-02837A24E45A}"/>
                </c:ext>
              </c:extLst>
            </c:dLbl>
            <c:dLbl>
              <c:idx val="21"/>
              <c:layout>
                <c:manualLayout>
                  <c:x val="-7.220444843078707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3EC-4DA6-A1D8-02837A24E45A}"/>
                </c:ext>
              </c:extLst>
            </c:dLbl>
            <c:dLbl>
              <c:idx val="22"/>
              <c:layout>
                <c:manualLayout>
                  <c:x val="-7.0158107565986796E-2"/>
                  <c:y val="2.56477005403395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3EC-4DA6-A1D8-02837A24E45A}"/>
                </c:ext>
              </c:extLst>
            </c:dLbl>
            <c:dLbl>
              <c:idx val="23"/>
              <c:layout>
                <c:manualLayout>
                  <c:x val="-6.931627049355539E-2"/>
                  <c:y val="2.56473429756572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3EC-4DA6-A1D8-02837A24E45A}"/>
                </c:ext>
              </c:extLst>
            </c:dLbl>
            <c:dLbl>
              <c:idx val="24"/>
              <c:layout>
                <c:manualLayout>
                  <c:x val="-6.9316270493555501E-2"/>
                  <c:y val="2.56473429756572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3EC-4DA6-A1D8-02837A24E45A}"/>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8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'fs-2 SLP, A vs B'!$X$104:$X$120</c:f>
              <c:numCache>
                <c:formatCode>General</c:formatCode>
                <c:ptCount val="1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numCache>
            </c:numRef>
          </c:xVal>
          <c:yVal>
            <c:numRef>
              <c:f>'fs-2 SLP, A vs B'!$Y$104:$Y$120</c:f>
              <c:numCache>
                <c:formatCode>0.00%</c:formatCode>
                <c:ptCount val="17"/>
                <c:pt idx="0">
                  <c:v>1</c:v>
                </c:pt>
                <c:pt idx="1">
                  <c:v>0.78091872791519434</c:v>
                </c:pt>
                <c:pt idx="2">
                  <c:v>0.57243816254416957</c:v>
                </c:pt>
                <c:pt idx="3">
                  <c:v>0.43462897526501765</c:v>
                </c:pt>
                <c:pt idx="4">
                  <c:v>0.32508833922261482</c:v>
                </c:pt>
                <c:pt idx="5">
                  <c:v>0.20848056537102475</c:v>
                </c:pt>
                <c:pt idx="6">
                  <c:v>0.1519434628975265</c:v>
                </c:pt>
                <c:pt idx="7">
                  <c:v>9.8939929328621903E-2</c:v>
                </c:pt>
                <c:pt idx="8">
                  <c:v>7.0671378091872794E-2</c:v>
                </c:pt>
                <c:pt idx="9">
                  <c:v>4.9469964664310952E-2</c:v>
                </c:pt>
                <c:pt idx="10">
                  <c:v>3.8869257950530034E-2</c:v>
                </c:pt>
                <c:pt idx="11">
                  <c:v>3.1802120141342753E-2</c:v>
                </c:pt>
                <c:pt idx="12">
                  <c:v>1.7667844522968199E-2</c:v>
                </c:pt>
                <c:pt idx="13">
                  <c:v>1.0600706713780919E-2</c:v>
                </c:pt>
                <c:pt idx="14">
                  <c:v>0</c:v>
                </c:pt>
                <c:pt idx="15">
                  <c:v>0</c:v>
                </c:pt>
                <c:pt idx="16">
                  <c:v>0</c:v>
                </c:pt>
              </c:numCache>
            </c:numRef>
          </c:yVal>
          <c:smooth val="0"/>
          <c:extLst>
            <c:ext xmlns:c16="http://schemas.microsoft.com/office/drawing/2014/chart" uri="{C3380CC4-5D6E-409C-BE32-E72D297353CC}">
              <c16:uniqueId val="{00000000-91A1-4284-9E8C-0F462A5ABBCA}"/>
            </c:ext>
          </c:extLst>
        </c:ser>
        <c:ser>
          <c:idx val="1"/>
          <c:order val="1"/>
          <c:tx>
            <c:strRef>
              <c:f>'fs-2 SLP, A vs B'!$Z$103</c:f>
              <c:strCache>
                <c:ptCount val="1"/>
                <c:pt idx="0">
                  <c:v>% Supervivencia K-M intervenc</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'fs-2 SLP, A vs B'!$X$104:$X$120</c:f>
              <c:numCache>
                <c:formatCode>General</c:formatCode>
                <c:ptCount val="1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numCache>
            </c:numRef>
          </c:xVal>
          <c:yVal>
            <c:numRef>
              <c:f>'fs-2 SLP, A vs B'!$Z$104:$Z$120</c:f>
              <c:numCache>
                <c:formatCode>0.00%</c:formatCode>
                <c:ptCount val="17"/>
                <c:pt idx="0">
                  <c:v>1</c:v>
                </c:pt>
                <c:pt idx="1">
                  <c:v>0.86572438162544163</c:v>
                </c:pt>
                <c:pt idx="2">
                  <c:v>0.70511488096189812</c:v>
                </c:pt>
                <c:pt idx="3">
                  <c:v>0.591948295128507</c:v>
                </c:pt>
                <c:pt idx="4">
                  <c:v>0.52938465417996561</c:v>
                </c:pt>
                <c:pt idx="5">
                  <c:v>0.45458030087192702</c:v>
                </c:pt>
                <c:pt idx="6">
                  <c:v>0.43917079914745494</c:v>
                </c:pt>
                <c:pt idx="7">
                  <c:v>0.39831770155234286</c:v>
                </c:pt>
                <c:pt idx="8">
                  <c:v>0.35564080495744899</c:v>
                </c:pt>
                <c:pt idx="9">
                  <c:v>0.3200767244617041</c:v>
                </c:pt>
                <c:pt idx="10">
                  <c:v>0.29721410128586812</c:v>
                </c:pt>
                <c:pt idx="11">
                  <c:v>0.27019463753260736</c:v>
                </c:pt>
                <c:pt idx="12">
                  <c:v>0.24017301114009543</c:v>
                </c:pt>
                <c:pt idx="13">
                  <c:v>0.24017301114009543</c:v>
                </c:pt>
                <c:pt idx="14">
                  <c:v>8.0057670380031823E-2</c:v>
                </c:pt>
                <c:pt idx="15">
                  <c:v>8.0057670380031823E-2</c:v>
                </c:pt>
                <c:pt idx="16">
                  <c:v>8.0057670380031823E-2</c:v>
                </c:pt>
              </c:numCache>
            </c:numRef>
          </c:yVal>
          <c:smooth val="0"/>
          <c:extLst>
            <c:ext xmlns:c16="http://schemas.microsoft.com/office/drawing/2014/chart" uri="{C3380CC4-5D6E-409C-BE32-E72D297353CC}">
              <c16:uniqueId val="{00000001-91A1-4284-9E8C-0F462A5ABBCA}"/>
            </c:ext>
          </c:extLst>
        </c:ser>
        <c:dLbls>
          <c:showLegendKey val="0"/>
          <c:showVal val="0"/>
          <c:showCatName val="0"/>
          <c:showSerName val="0"/>
          <c:showPercent val="0"/>
          <c:showBubbleSize val="0"/>
        </c:dLbls>
        <c:axId val="642393088"/>
        <c:axId val="642387512"/>
      </c:scatterChart>
      <c:valAx>
        <c:axId val="642393088"/>
        <c:scaling>
          <c:orientation val="minMax"/>
          <c:max val="3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s-ES" sz="900">
                    <a:solidFill>
                      <a:schemeClr val="tx1"/>
                    </a:solidFill>
                  </a:rPr>
                  <a:t>tiempo (meses)</a:t>
                </a:r>
                <a:endParaRPr lang="es-ES">
                  <a:solidFill>
                    <a:schemeClr val="tx1"/>
                  </a:solidFill>
                </a:endParaRPr>
              </a:p>
            </c:rich>
          </c:tx>
          <c:layout>
            <c:manualLayout>
              <c:xMode val="edge"/>
              <c:yMode val="edge"/>
              <c:x val="7.4003261839868426E-2"/>
              <c:y val="0.8981280479230077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642387512"/>
        <c:crosses val="autoZero"/>
        <c:crossBetween val="midCat"/>
        <c:majorUnit val="2"/>
      </c:valAx>
      <c:valAx>
        <c:axId val="64238751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ES" sz="900">
                    <a:solidFill>
                      <a:srgbClr val="008000"/>
                    </a:solidFill>
                  </a:rPr>
                  <a:t>%</a:t>
                </a:r>
                <a:r>
                  <a:rPr lang="es-ES" sz="900" baseline="0">
                    <a:solidFill>
                      <a:srgbClr val="008000"/>
                    </a:solidFill>
                  </a:rPr>
                  <a:t> Supervivientes-LEv</a:t>
                </a:r>
                <a:r>
                  <a:rPr lang="es-ES" sz="900" baseline="0"/>
                  <a:t> </a:t>
                </a:r>
                <a:r>
                  <a:rPr lang="es-ES" sz="900" baseline="0">
                    <a:solidFill>
                      <a:schemeClr val="tx1"/>
                    </a:solidFill>
                  </a:rPr>
                  <a:t>vs</a:t>
                </a:r>
                <a:r>
                  <a:rPr lang="es-ES" sz="900" baseline="0"/>
                  <a:t> </a:t>
                </a:r>
                <a:r>
                  <a:rPr lang="es-ES" sz="900" i="1" baseline="0">
                    <a:solidFill>
                      <a:schemeClr val="accent4">
                        <a:lumMod val="75000"/>
                      </a:schemeClr>
                    </a:solidFill>
                  </a:rPr>
                  <a:t>% Supervibvencia-LEv  K-M</a:t>
                </a:r>
                <a:endParaRPr lang="es-ES" sz="900" i="1">
                  <a:solidFill>
                    <a:schemeClr val="accent4">
                      <a:lumMod val="75000"/>
                    </a:schemeClr>
                  </a:solidFill>
                </a:endParaRPr>
              </a:p>
            </c:rich>
          </c:tx>
          <c:layout>
            <c:manualLayout>
              <c:xMode val="edge"/>
              <c:yMode val="edge"/>
              <c:x val="8.3225779484946399E-3"/>
              <c:y val="0.24041172115818246"/>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642393088"/>
        <c:crosses val="autoZero"/>
        <c:crossBetween val="midCat"/>
      </c:valAx>
      <c:spPr>
        <a:noFill/>
        <a:ln>
          <a:noFill/>
        </a:ln>
        <a:effectLst/>
      </c:spPr>
    </c:plotArea>
    <c:legend>
      <c:legendPos val="b"/>
      <c:layout>
        <c:manualLayout>
          <c:xMode val="edge"/>
          <c:yMode val="edge"/>
          <c:x val="0.23111299149099757"/>
          <c:y val="0.93213729211083995"/>
          <c:w val="0.76499851485937087"/>
          <c:h val="6.719990367493300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ES" sz="1100" b="1" i="0">
                <a:solidFill>
                  <a:sysClr val="windowText" lastClr="000000"/>
                </a:solidFill>
              </a:rPr>
              <a:t>Gráfico fs-2.b [SLP,</a:t>
            </a:r>
            <a:r>
              <a:rPr lang="es-ES" sz="1100" b="1" i="0" baseline="0">
                <a:solidFill>
                  <a:sysClr val="windowText" lastClr="000000"/>
                </a:solidFill>
              </a:rPr>
              <a:t> </a:t>
            </a:r>
            <a:r>
              <a:rPr lang="es-ES" sz="1100" b="1" i="0">
                <a:solidFill>
                  <a:sysClr val="windowText" lastClr="000000"/>
                </a:solidFill>
              </a:rPr>
              <a:t>solo Coh</a:t>
            </a:r>
            <a:r>
              <a:rPr lang="es-ES" sz="1100" b="1" i="0" baseline="0">
                <a:solidFill>
                  <a:sysClr val="windowText" lastClr="000000"/>
                </a:solidFill>
              </a:rPr>
              <a:t> Compl </a:t>
            </a:r>
            <a:r>
              <a:rPr lang="es-ES" sz="1100" b="1" i="0">
                <a:solidFill>
                  <a:sysClr val="windowText" lastClr="000000"/>
                </a:solidFill>
              </a:rPr>
              <a:t>Grupo de Control B]: </a:t>
            </a:r>
            <a:r>
              <a:rPr lang="es-ES" sz="1100" b="1" i="1">
                <a:solidFill>
                  <a:schemeClr val="accent4">
                    <a:lumMod val="75000"/>
                  </a:schemeClr>
                </a:solidFill>
              </a:rPr>
              <a:t>% Supervivencia-LEv</a:t>
            </a:r>
            <a:r>
              <a:rPr lang="es-ES" sz="1100" b="1" i="1" baseline="0">
                <a:solidFill>
                  <a:schemeClr val="accent4">
                    <a:lumMod val="75000"/>
                  </a:schemeClr>
                </a:solidFill>
              </a:rPr>
              <a:t> K-M</a:t>
            </a:r>
            <a:r>
              <a:rPr lang="es-ES" sz="1100" b="1" i="1">
                <a:solidFill>
                  <a:schemeClr val="accent4">
                    <a:lumMod val="75000"/>
                  </a:schemeClr>
                </a:solidFill>
              </a:rPr>
              <a:t> </a:t>
            </a:r>
            <a:r>
              <a:rPr lang="es-ES" sz="1100" b="1">
                <a:solidFill>
                  <a:sysClr val="windowText" lastClr="000000"/>
                </a:solidFill>
              </a:rPr>
              <a:t>vs</a:t>
            </a:r>
            <a:r>
              <a:rPr lang="es-ES" sz="1100" b="1">
                <a:solidFill>
                  <a:srgbClr val="008000"/>
                </a:solidFill>
              </a:rPr>
              <a:t> %</a:t>
            </a:r>
            <a:r>
              <a:rPr lang="es-ES" sz="1100" b="1" baseline="0">
                <a:solidFill>
                  <a:srgbClr val="008000"/>
                </a:solidFill>
              </a:rPr>
              <a:t> Supervivientes-LEv</a:t>
            </a:r>
            <a:endParaRPr lang="es-ES" sz="1100" b="1">
              <a:solidFill>
                <a:srgbClr val="008000"/>
              </a:solidFill>
            </a:endParaRPr>
          </a:p>
        </c:rich>
      </c:tx>
      <c:layout>
        <c:manualLayout>
          <c:xMode val="edge"/>
          <c:yMode val="edge"/>
          <c:x val="0.25280298636833276"/>
          <c:y val="2.2145203007453269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0.11362083427982307"/>
          <c:y val="0.17307378540346777"/>
          <c:w val="0.8350725719106471"/>
          <c:h val="0.63166609647145067"/>
        </c:manualLayout>
      </c:layout>
      <c:scatterChart>
        <c:scatterStyle val="lineMarker"/>
        <c:varyColors val="0"/>
        <c:ser>
          <c:idx val="0"/>
          <c:order val="0"/>
          <c:tx>
            <c:strRef>
              <c:f>'fs-2 SLP, A vs B'!$Y$128</c:f>
              <c:strCache>
                <c:ptCount val="1"/>
                <c:pt idx="0">
                  <c:v>% Supervivientes control</c:v>
                </c:pt>
              </c:strCache>
            </c:strRef>
          </c:tx>
          <c:spPr>
            <a:ln w="19050" cap="rnd">
              <a:solidFill>
                <a:srgbClr val="008000"/>
              </a:solidFill>
              <a:round/>
            </a:ln>
            <a:effectLst/>
          </c:spPr>
          <c:marker>
            <c:symbol val="circle"/>
            <c:size val="5"/>
            <c:spPr>
              <a:solidFill>
                <a:schemeClr val="accent1"/>
              </a:solidFill>
              <a:ln w="9525">
                <a:solidFill>
                  <a:srgbClr val="008000"/>
                </a:solidFill>
              </a:ln>
              <a:effectLst/>
            </c:spPr>
          </c:marker>
          <c:dLbls>
            <c:dLbl>
              <c:idx val="0"/>
              <c:layout>
                <c:manualLayout>
                  <c:x val="-6.3951781663179719E-2"/>
                  <c:y val="1.47110290602529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BC-48A1-906E-CEA9E5964594}"/>
                </c:ext>
              </c:extLst>
            </c:dLbl>
            <c:dLbl>
              <c:idx val="1"/>
              <c:layout>
                <c:manualLayout>
                  <c:x val="-6.6963040172776156E-2"/>
                  <c:y val="7.69192803381960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FBC-48A1-906E-CEA9E5964594}"/>
                </c:ext>
              </c:extLst>
            </c:dLbl>
            <c:dLbl>
              <c:idx val="2"/>
              <c:layout>
                <c:manualLayout>
                  <c:x val="-7.8144011511134273E-2"/>
                  <c:y val="6.604269218908825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FBC-48A1-906E-CEA9E5964594}"/>
                </c:ext>
              </c:extLst>
            </c:dLbl>
            <c:dLbl>
              <c:idx val="3"/>
              <c:layout>
                <c:manualLayout>
                  <c:x val="-7.8020768883919803E-2"/>
                  <c:y val="-7.5134728560496912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FBC-48A1-906E-CEA9E5964594}"/>
                </c:ext>
              </c:extLst>
            </c:dLbl>
            <c:dLbl>
              <c:idx val="4"/>
              <c:layout>
                <c:manualLayout>
                  <c:x val="-7.212172187686243E-2"/>
                  <c:y val="1.83880215174115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FBC-48A1-906E-CEA9E5964594}"/>
                </c:ext>
              </c:extLst>
            </c:dLbl>
            <c:dLbl>
              <c:idx val="5"/>
              <c:layout>
                <c:manualLayout>
                  <c:x val="-7.1998251864726887E-2"/>
                  <c:y val="-4.748552446118153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FBC-48A1-906E-CEA9E5964594}"/>
                </c:ext>
              </c:extLst>
            </c:dLbl>
            <c:dLbl>
              <c:idx val="6"/>
              <c:layout>
                <c:manualLayout>
                  <c:x val="-7.7897298871784232E-2"/>
                  <c:y val="8.10675984134416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FBC-48A1-906E-CEA9E5964594}"/>
                </c:ext>
              </c:extLst>
            </c:dLbl>
            <c:dLbl>
              <c:idx val="7"/>
              <c:layout>
                <c:manualLayout>
                  <c:x val="-6.8863750727915979E-2"/>
                  <c:y val="4.428951589087224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FBC-48A1-906E-CEA9E5964594}"/>
                </c:ext>
              </c:extLst>
            </c:dLbl>
            <c:dLbl>
              <c:idx val="8"/>
              <c:layout>
                <c:manualLayout>
                  <c:x val="-6.9357403391537051E-2"/>
                  <c:y val="1.42397034421658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FBC-48A1-906E-CEA9E5964594}"/>
                </c:ext>
              </c:extLst>
            </c:dLbl>
            <c:dLbl>
              <c:idx val="9"/>
              <c:layout>
                <c:manualLayout>
                  <c:x val="-6.6419135441600843E-2"/>
                  <c:y val="5.18029887469219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DEE-49D5-892C-C02E480E53F8}"/>
                </c:ext>
              </c:extLst>
            </c:dLbl>
            <c:dLbl>
              <c:idx val="10"/>
              <c:layout>
                <c:manualLayout>
                  <c:x val="-6.9306923939061807E-2"/>
                  <c:y val="5.18029887469219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DEE-49D5-892C-C02E480E53F8}"/>
                </c:ext>
              </c:extLst>
            </c:dLbl>
            <c:dLbl>
              <c:idx val="11"/>
              <c:layout>
                <c:manualLayout>
                  <c:x val="-7.2194598744062186E-2"/>
                  <c:y val="5.1802988746921935E-3"/>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rgbClr val="008000"/>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manualLayout>
                      <c:w val="5.7264845904649767E-2"/>
                      <c:h val="3.0473210104764406E-2"/>
                    </c:manualLayout>
                  </c15:layout>
                </c:ext>
                <c:ext xmlns:c16="http://schemas.microsoft.com/office/drawing/2014/chart" uri="{C3380CC4-5D6E-409C-BE32-E72D297353CC}">
                  <c16:uniqueId val="{0000000D-0DEE-49D5-892C-C02E480E53F8}"/>
                </c:ext>
              </c:extLst>
            </c:dLbl>
            <c:dLbl>
              <c:idx val="12"/>
              <c:layout>
                <c:manualLayout>
                  <c:x val="-6.6419135441600954E-2"/>
                  <c:y val="5.180298874692241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DEE-49D5-892C-C02E480E53F8}"/>
                </c:ext>
              </c:extLst>
            </c:dLbl>
            <c:dLbl>
              <c:idx val="13"/>
              <c:layout>
                <c:manualLayout>
                  <c:x val="-6.9306923939061751E-2"/>
                  <c:y val="5.18029887469214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DEE-49D5-892C-C02E480E53F8}"/>
                </c:ext>
              </c:extLst>
            </c:dLbl>
            <c:dLbl>
              <c:idx val="14"/>
              <c:layout>
                <c:manualLayout>
                  <c:x val="-6.9306923939061751E-2"/>
                  <c:y val="7.770448312038362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DEE-49D5-892C-C02E480E53F8}"/>
                </c:ext>
              </c:extLst>
            </c:dLbl>
            <c:dLbl>
              <c:idx val="15"/>
              <c:layout>
                <c:manualLayout>
                  <c:x val="-6.6419135441600843E-2"/>
                  <c:y val="5.180298874692241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DEE-49D5-892C-C02E480E53F8}"/>
                </c:ext>
              </c:extLst>
            </c:dLbl>
            <c:dLbl>
              <c:idx val="16"/>
              <c:layout>
                <c:manualLayout>
                  <c:x val="-6.9306923939061751E-2"/>
                  <c:y val="5.18029887469214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DEE-49D5-892C-C02E480E53F8}"/>
                </c:ext>
              </c:extLst>
            </c:dLbl>
            <c:dLbl>
              <c:idx val="17"/>
              <c:layout>
                <c:manualLayout>
                  <c:x val="-6.6419135441600954E-2"/>
                  <c:y val="7.770448312038362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DEE-49D5-892C-C02E480E53F8}"/>
                </c:ext>
              </c:extLst>
            </c:dLbl>
            <c:dLbl>
              <c:idx val="18"/>
              <c:layout>
                <c:manualLayout>
                  <c:x val="-6.6419135441600843E-2"/>
                  <c:y val="5.180298874692241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DEE-49D5-892C-C02E480E53F8}"/>
                </c:ext>
              </c:extLst>
            </c:dLbl>
            <c:dLbl>
              <c:idx val="19"/>
              <c:layout>
                <c:manualLayout>
                  <c:x val="-6.3531346944139935E-2"/>
                  <c:y val="5.18029887469214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EE-49D5-892C-C02E480E53F8}"/>
                </c:ext>
              </c:extLst>
            </c:dLbl>
            <c:dLbl>
              <c:idx val="20"/>
              <c:layout>
                <c:manualLayout>
                  <c:x val="-7.2194712436522659E-2"/>
                  <c:y val="7.770448312038266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DEE-49D5-892C-C02E480E53F8}"/>
                </c:ext>
              </c:extLst>
            </c:dLbl>
            <c:dLbl>
              <c:idx val="21"/>
              <c:layout>
                <c:manualLayout>
                  <c:x val="-7.5082500933983665E-2"/>
                  <c:y val="2.590149437346120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DEE-49D5-892C-C02E480E53F8}"/>
                </c:ext>
              </c:extLst>
            </c:dLbl>
            <c:dLbl>
              <c:idx val="22"/>
              <c:layout>
                <c:manualLayout>
                  <c:x val="-6.9306923939061862E-2"/>
                  <c:y val="2.590149437346025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EE-49D5-892C-C02E480E53F8}"/>
                </c:ext>
              </c:extLst>
            </c:dLbl>
            <c:dLbl>
              <c:idx val="23"/>
              <c:layout>
                <c:manualLayout>
                  <c:x val="-7.5082500933983665E-2"/>
                  <c:y val="2.590149437346025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EE-49D5-892C-C02E480E53F8}"/>
                </c:ext>
              </c:extLst>
            </c:dLbl>
            <c:dLbl>
              <c:idx val="24"/>
              <c:layout>
                <c:manualLayout>
                  <c:x val="-7.7970175738984154E-2"/>
                  <c:y val="5.1804008490795384E-3"/>
                </c:manualLayout>
              </c:layout>
              <c:showLegendKey val="0"/>
              <c:showVal val="1"/>
              <c:showCatName val="0"/>
              <c:showSerName val="0"/>
              <c:showPercent val="0"/>
              <c:showBubbleSize val="0"/>
              <c:extLst>
                <c:ext xmlns:c15="http://schemas.microsoft.com/office/drawing/2012/chart" uri="{CE6537A1-D6FC-4f65-9D91-7224C49458BB}">
                  <c15:layout>
                    <c:manualLayout>
                      <c:w val="5.7264845904649767E-2"/>
                      <c:h val="3.3063359542110524E-2"/>
                    </c:manualLayout>
                  </c15:layout>
                </c:ext>
                <c:ext xmlns:c16="http://schemas.microsoft.com/office/drawing/2014/chart" uri="{C3380CC4-5D6E-409C-BE32-E72D297353CC}">
                  <c16:uniqueId val="{00000000-0DEE-49D5-892C-C02E480E53F8}"/>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8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'fs-2 SLP, A vs B'!$X$129:$X$145</c:f>
              <c:numCache>
                <c:formatCode>General</c:formatCode>
                <c:ptCount val="1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numCache>
            </c:numRef>
          </c:xVal>
          <c:yVal>
            <c:numRef>
              <c:f>'fs-2 SLP, A vs B'!$Y$129:$Y$145</c:f>
              <c:numCache>
                <c:formatCode>0.0%</c:formatCode>
                <c:ptCount val="17"/>
                <c:pt idx="0">
                  <c:v>1</c:v>
                </c:pt>
                <c:pt idx="1">
                  <c:v>0.7857142857142857</c:v>
                </c:pt>
                <c:pt idx="2">
                  <c:v>0.56071428571428572</c:v>
                </c:pt>
                <c:pt idx="3">
                  <c:v>0.37142857142857144</c:v>
                </c:pt>
                <c:pt idx="4">
                  <c:v>0.15</c:v>
                </c:pt>
                <c:pt idx="5">
                  <c:v>7.1428571428571425E-2</c:v>
                </c:pt>
                <c:pt idx="6">
                  <c:v>2.8571428571428571E-2</c:v>
                </c:pt>
                <c:pt idx="7">
                  <c:v>1.4285714285714285E-2</c:v>
                </c:pt>
                <c:pt idx="8">
                  <c:v>1.0714285714285714E-2</c:v>
                </c:pt>
                <c:pt idx="9">
                  <c:v>0</c:v>
                </c:pt>
                <c:pt idx="10">
                  <c:v>0</c:v>
                </c:pt>
                <c:pt idx="11">
                  <c:v>0</c:v>
                </c:pt>
                <c:pt idx="12">
                  <c:v>0</c:v>
                </c:pt>
                <c:pt idx="13">
                  <c:v>0</c:v>
                </c:pt>
                <c:pt idx="14">
                  <c:v>0</c:v>
                </c:pt>
                <c:pt idx="15">
                  <c:v>0</c:v>
                </c:pt>
                <c:pt idx="16">
                  <c:v>0</c:v>
                </c:pt>
              </c:numCache>
            </c:numRef>
          </c:yVal>
          <c:smooth val="0"/>
          <c:extLst>
            <c:ext xmlns:c16="http://schemas.microsoft.com/office/drawing/2014/chart" uri="{C3380CC4-5D6E-409C-BE32-E72D297353CC}">
              <c16:uniqueId val="{00000000-2FBC-48A1-906E-CEA9E5964594}"/>
            </c:ext>
          </c:extLst>
        </c:ser>
        <c:ser>
          <c:idx val="1"/>
          <c:order val="1"/>
          <c:tx>
            <c:strRef>
              <c:f>'fs-2 SLP, A vs B'!$Z$128</c:f>
              <c:strCache>
                <c:ptCount val="1"/>
                <c:pt idx="0">
                  <c:v>% Supervivencia K-M control</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dLbl>
              <c:idx val="10"/>
              <c:numFmt formatCode="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4-0DEE-49D5-892C-C02E480E53F8}"/>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'fs-2 SLP, A vs B'!$X$129:$X$145</c:f>
              <c:numCache>
                <c:formatCode>General</c:formatCode>
                <c:ptCount val="1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numCache>
            </c:numRef>
          </c:xVal>
          <c:yVal>
            <c:numRef>
              <c:f>'fs-2 SLP, A vs B'!$Z$129:$Z$145</c:f>
              <c:numCache>
                <c:formatCode>0.0%</c:formatCode>
                <c:ptCount val="17"/>
                <c:pt idx="0">
                  <c:v>1</c:v>
                </c:pt>
                <c:pt idx="1">
                  <c:v>0.89642857142857146</c:v>
                </c:pt>
                <c:pt idx="2">
                  <c:v>0.70899350649350645</c:v>
                </c:pt>
                <c:pt idx="3">
                  <c:v>0.50577880718008106</c:v>
                </c:pt>
                <c:pt idx="4">
                  <c:v>0.25775266135138747</c:v>
                </c:pt>
                <c:pt idx="5">
                  <c:v>0.17183510756759166</c:v>
                </c:pt>
                <c:pt idx="6">
                  <c:v>9.4509309162175412E-2</c:v>
                </c:pt>
                <c:pt idx="7">
                  <c:v>7.0881981871631555E-2</c:v>
                </c:pt>
                <c:pt idx="8">
                  <c:v>5.3161486403723666E-2</c:v>
                </c:pt>
                <c:pt idx="9">
                  <c:v>5.3161486403723666E-2</c:v>
                </c:pt>
                <c:pt idx="10">
                  <c:v>5.3161486403723666E-2</c:v>
                </c:pt>
                <c:pt idx="11">
                  <c:v>5.3161486403723666E-2</c:v>
                </c:pt>
                <c:pt idx="12">
                  <c:v>5.3161486403723666E-2</c:v>
                </c:pt>
                <c:pt idx="13">
                  <c:v>5.3161486403723666E-2</c:v>
                </c:pt>
                <c:pt idx="14">
                  <c:v>5.3161486403723666E-2</c:v>
                </c:pt>
                <c:pt idx="15">
                  <c:v>5.3161486403723666E-2</c:v>
                </c:pt>
                <c:pt idx="16">
                  <c:v>5.3161486403723666E-2</c:v>
                </c:pt>
              </c:numCache>
            </c:numRef>
          </c:yVal>
          <c:smooth val="0"/>
          <c:extLst>
            <c:ext xmlns:c16="http://schemas.microsoft.com/office/drawing/2014/chart" uri="{C3380CC4-5D6E-409C-BE32-E72D297353CC}">
              <c16:uniqueId val="{00000001-2FBC-48A1-906E-CEA9E5964594}"/>
            </c:ext>
          </c:extLst>
        </c:ser>
        <c:dLbls>
          <c:showLegendKey val="0"/>
          <c:showVal val="0"/>
          <c:showCatName val="0"/>
          <c:showSerName val="0"/>
          <c:showPercent val="0"/>
          <c:showBubbleSize val="0"/>
        </c:dLbls>
        <c:axId val="778828744"/>
        <c:axId val="778833336"/>
      </c:scatterChart>
      <c:valAx>
        <c:axId val="778828744"/>
        <c:scaling>
          <c:orientation val="minMax"/>
          <c:max val="3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r>
                  <a:rPr lang="es-ES" sz="900">
                    <a:solidFill>
                      <a:schemeClr val="tx1"/>
                    </a:solidFill>
                  </a:rPr>
                  <a:t>tiempo (meses)</a:t>
                </a:r>
              </a:p>
            </c:rich>
          </c:tx>
          <c:layout>
            <c:manualLayout>
              <c:xMode val="edge"/>
              <c:yMode val="edge"/>
              <c:x val="7.5376860437042323E-2"/>
              <c:y val="0.88055679757089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778833336"/>
        <c:crosses val="autoZero"/>
        <c:crossBetween val="midCat"/>
        <c:majorUnit val="2"/>
      </c:valAx>
      <c:valAx>
        <c:axId val="77883333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r>
                  <a:rPr lang="es-ES" sz="900">
                    <a:solidFill>
                      <a:srgbClr val="008000"/>
                    </a:solidFill>
                  </a:rPr>
                  <a:t>% Supervivientes-LEv </a:t>
                </a:r>
                <a:r>
                  <a:rPr lang="es-ES" sz="900" baseline="0">
                    <a:solidFill>
                      <a:schemeClr val="tx1"/>
                    </a:solidFill>
                  </a:rPr>
                  <a:t>vs </a:t>
                </a:r>
                <a:r>
                  <a:rPr lang="es-ES" sz="900" i="1" baseline="0">
                    <a:solidFill>
                      <a:schemeClr val="accent4">
                        <a:lumMod val="75000"/>
                      </a:schemeClr>
                    </a:solidFill>
                  </a:rPr>
                  <a:t>% Supervivencia-LEv K-M</a:t>
                </a:r>
                <a:endParaRPr lang="es-ES" sz="900" i="1">
                  <a:solidFill>
                    <a:schemeClr val="accent4">
                      <a:lumMod val="75000"/>
                    </a:schemeClr>
                  </a:solidFill>
                </a:endParaRPr>
              </a:p>
            </c:rich>
          </c:tx>
          <c:layout>
            <c:manualLayout>
              <c:xMode val="edge"/>
              <c:yMode val="edge"/>
              <c:x val="5.8811734855296659E-3"/>
              <c:y val="0.1818023857981797"/>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778828744"/>
        <c:crosses val="autoZero"/>
        <c:crossBetween val="midCat"/>
      </c:valAx>
      <c:spPr>
        <a:noFill/>
        <a:ln>
          <a:noFill/>
        </a:ln>
        <a:effectLst/>
      </c:spPr>
    </c:plotArea>
    <c:legend>
      <c:legendPos val="b"/>
      <c:layout>
        <c:manualLayout>
          <c:xMode val="edge"/>
          <c:yMode val="edge"/>
          <c:x val="0.18080331091529775"/>
          <c:y val="0.91925332990416819"/>
          <c:w val="0.70669058004843466"/>
          <c:h val="7.096577011042851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s-ES" sz="1100">
                <a:solidFill>
                  <a:sysClr val="windowText" lastClr="000000"/>
                </a:solidFill>
              </a:rPr>
              <a:t>Hazard Ratio al final de cada intervalo</a:t>
            </a:r>
            <a:r>
              <a:rPr lang="es-ES" sz="1100" baseline="0">
                <a:solidFill>
                  <a:sysClr val="windowText" lastClr="000000"/>
                </a:solidFill>
              </a:rPr>
              <a:t> de tiempo acumulado desde el inicio</a:t>
            </a:r>
            <a:endParaRPr lang="es-ES" sz="1100">
              <a:solidFill>
                <a:sysClr val="windowText" lastClr="000000"/>
              </a:solidFill>
            </a:endParaRPr>
          </a:p>
        </c:rich>
      </c:tx>
      <c:layout>
        <c:manualLayout>
          <c:xMode val="edge"/>
          <c:yMode val="edge"/>
          <c:x val="0.17877080776322254"/>
          <c:y val="2.30556645237145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2172069493443387"/>
          <c:y val="0.16281632979460567"/>
          <c:w val="0.84852226585901613"/>
          <c:h val="0.64232194762576933"/>
        </c:manualLayout>
      </c:layout>
      <c:scatterChart>
        <c:scatterStyle val="smoothMarker"/>
        <c:varyColors val="0"/>
        <c:ser>
          <c:idx val="0"/>
          <c:order val="0"/>
          <c:tx>
            <c:strRef>
              <c:f>'fs-2 SLP, A vs B'!$Q$62</c:f>
              <c:strCache>
                <c:ptCount val="1"/>
                <c:pt idx="0">
                  <c:v>HRi</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'fs-2 SLP, A vs B'!$P$63:$P$79</c:f>
              <c:numCache>
                <c:formatCode>0</c:formatCode>
                <c:ptCount val="1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numCache>
            </c:numRef>
          </c:xVal>
          <c:yVal>
            <c:numRef>
              <c:f>'fs-2 SLP, A vs B'!$Q$63:$Q$79</c:f>
              <c:numCache>
                <c:formatCode>0.00</c:formatCode>
                <c:ptCount val="17"/>
                <c:pt idx="0">
                  <c:v>1</c:v>
                </c:pt>
                <c:pt idx="1">
                  <c:v>1.3187587930166089</c:v>
                </c:pt>
                <c:pt idx="2">
                  <c:v>1.0159508124753382</c:v>
                </c:pt>
                <c:pt idx="3">
                  <c:v>0.76920925844421095</c:v>
                </c:pt>
                <c:pt idx="4">
                  <c:v>0.46914085227248709</c:v>
                </c:pt>
                <c:pt idx="5">
                  <c:v>0.44763330459749184</c:v>
                </c:pt>
                <c:pt idx="6">
                  <c:v>0.34881179153168496</c:v>
                </c:pt>
                <c:pt idx="7">
                  <c:v>0.3477884834128559</c:v>
                </c:pt>
                <c:pt idx="8">
                  <c:v>0.35231277397690358</c:v>
                </c:pt>
                <c:pt idx="9">
                  <c:v>0.38821781712537962</c:v>
                </c:pt>
                <c:pt idx="10">
                  <c:v>0.41347253347915058</c:v>
                </c:pt>
                <c:pt idx="11">
                  <c:v>0.4459525958345506</c:v>
                </c:pt>
                <c:pt idx="12">
                  <c:v>0.48609101914234132</c:v>
                </c:pt>
                <c:pt idx="13">
                  <c:v>0.48609101914234132</c:v>
                </c:pt>
                <c:pt idx="14">
                  <c:v>0.86047910353802026</c:v>
                </c:pt>
                <c:pt idx="15">
                  <c:v>0.86047910353802026</c:v>
                </c:pt>
                <c:pt idx="16">
                  <c:v>0.86047910353802026</c:v>
                </c:pt>
              </c:numCache>
            </c:numRef>
          </c:yVal>
          <c:smooth val="1"/>
          <c:extLst>
            <c:ext xmlns:c16="http://schemas.microsoft.com/office/drawing/2014/chart" uri="{C3380CC4-5D6E-409C-BE32-E72D297353CC}">
              <c16:uniqueId val="{00000000-AB02-483D-90A8-5C3C2DA3E141}"/>
            </c:ext>
          </c:extLst>
        </c:ser>
        <c:dLbls>
          <c:showLegendKey val="0"/>
          <c:showVal val="0"/>
          <c:showCatName val="0"/>
          <c:showSerName val="0"/>
          <c:showPercent val="0"/>
          <c:showBubbleSize val="0"/>
        </c:dLbls>
        <c:axId val="549468735"/>
        <c:axId val="405042927"/>
      </c:scatterChart>
      <c:valAx>
        <c:axId val="549468735"/>
        <c:scaling>
          <c:orientation val="minMax"/>
          <c:max val="3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s-ES">
                    <a:solidFill>
                      <a:schemeClr val="tx1"/>
                    </a:solidFill>
                  </a:rPr>
                  <a:t>tiempo (meses)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E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405042927"/>
        <c:crosses val="autoZero"/>
        <c:crossBetween val="midCat"/>
        <c:majorUnit val="2"/>
      </c:valAx>
      <c:valAx>
        <c:axId val="4050429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Hazaard Ratio</a:t>
                </a:r>
              </a:p>
            </c:rich>
          </c:tx>
          <c:layout>
            <c:manualLayout>
              <c:xMode val="edge"/>
              <c:yMode val="edge"/>
              <c:x val="1.1881115622711843E-2"/>
              <c:y val="0.3378953174190484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549468735"/>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4.png"/><Relationship Id="rId5" Type="http://schemas.openxmlformats.org/officeDocument/2006/relationships/image" Target="../media/image3.emf"/><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124241</xdr:colOff>
      <xdr:row>80</xdr:row>
      <xdr:rowOff>149087</xdr:rowOff>
    </xdr:from>
    <xdr:to>
      <xdr:col>3</xdr:col>
      <xdr:colOff>441861</xdr:colOff>
      <xdr:row>82</xdr:row>
      <xdr:rowOff>16566</xdr:rowOff>
    </xdr:to>
    <xdr:sp macro="" textlink="">
      <xdr:nvSpPr>
        <xdr:cNvPr id="2" name="Más 8">
          <a:extLst>
            <a:ext uri="{FF2B5EF4-FFF2-40B4-BE49-F238E27FC236}">
              <a16:creationId xmlns:a16="http://schemas.microsoft.com/office/drawing/2014/main" id="{083CA991-BA8B-448B-9B47-A874DD3C3F54}"/>
            </a:ext>
          </a:extLst>
        </xdr:cNvPr>
        <xdr:cNvSpPr/>
      </xdr:nvSpPr>
      <xdr:spPr>
        <a:xfrm>
          <a:off x="1730791" y="20945337"/>
          <a:ext cx="317620" cy="197679"/>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5</xdr:col>
      <xdr:colOff>229979</xdr:colOff>
      <xdr:row>80</xdr:row>
      <xdr:rowOff>140804</xdr:rowOff>
    </xdr:from>
    <xdr:to>
      <xdr:col>5</xdr:col>
      <xdr:colOff>482494</xdr:colOff>
      <xdr:row>82</xdr:row>
      <xdr:rowOff>33131</xdr:rowOff>
    </xdr:to>
    <xdr:sp macro="" textlink="">
      <xdr:nvSpPr>
        <xdr:cNvPr id="3" name="Igual que 9">
          <a:extLst>
            <a:ext uri="{FF2B5EF4-FFF2-40B4-BE49-F238E27FC236}">
              <a16:creationId xmlns:a16="http://schemas.microsoft.com/office/drawing/2014/main" id="{A7A72D28-082F-4022-AC49-8CA470057914}"/>
            </a:ext>
          </a:extLst>
        </xdr:cNvPr>
        <xdr:cNvSpPr/>
      </xdr:nvSpPr>
      <xdr:spPr>
        <a:xfrm>
          <a:off x="3379579" y="20937054"/>
          <a:ext cx="252515" cy="222527"/>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7</xdr:col>
      <xdr:colOff>607784</xdr:colOff>
      <xdr:row>30</xdr:row>
      <xdr:rowOff>81644</xdr:rowOff>
    </xdr:from>
    <xdr:to>
      <xdr:col>10</xdr:col>
      <xdr:colOff>471713</xdr:colOff>
      <xdr:row>33</xdr:row>
      <xdr:rowOff>54430</xdr:rowOff>
    </xdr:to>
    <xdr:sp macro="" textlink="">
      <xdr:nvSpPr>
        <xdr:cNvPr id="5" name="Forma libre: forma 4">
          <a:extLst>
            <a:ext uri="{FF2B5EF4-FFF2-40B4-BE49-F238E27FC236}">
              <a16:creationId xmlns:a16="http://schemas.microsoft.com/office/drawing/2014/main" id="{8B5950AA-5E34-4158-8E9F-DA489F9389E2}"/>
            </a:ext>
          </a:extLst>
        </xdr:cNvPr>
        <xdr:cNvSpPr/>
      </xdr:nvSpPr>
      <xdr:spPr>
        <a:xfrm>
          <a:off x="5170713" y="7520215"/>
          <a:ext cx="2467429" cy="453572"/>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634999</xdr:colOff>
      <xdr:row>53</xdr:row>
      <xdr:rowOff>81643</xdr:rowOff>
    </xdr:from>
    <xdr:to>
      <xdr:col>10</xdr:col>
      <xdr:colOff>362856</xdr:colOff>
      <xdr:row>56</xdr:row>
      <xdr:rowOff>45357</xdr:rowOff>
    </xdr:to>
    <xdr:sp macro="" textlink="">
      <xdr:nvSpPr>
        <xdr:cNvPr id="6" name="Forma libre: forma 5">
          <a:extLst>
            <a:ext uri="{FF2B5EF4-FFF2-40B4-BE49-F238E27FC236}">
              <a16:creationId xmlns:a16="http://schemas.microsoft.com/office/drawing/2014/main" id="{2F6EE41C-0CAF-46BA-95B4-66A64CD3B35E}"/>
            </a:ext>
          </a:extLst>
        </xdr:cNvPr>
        <xdr:cNvSpPr/>
      </xdr:nvSpPr>
      <xdr:spPr>
        <a:xfrm>
          <a:off x="5197928" y="12046857"/>
          <a:ext cx="2331357" cy="444500"/>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688730</xdr:colOff>
      <xdr:row>31</xdr:row>
      <xdr:rowOff>0</xdr:rowOff>
    </xdr:from>
    <xdr:to>
      <xdr:col>10</xdr:col>
      <xdr:colOff>542193</xdr:colOff>
      <xdr:row>32</xdr:row>
      <xdr:rowOff>48846</xdr:rowOff>
    </xdr:to>
    <xdr:cxnSp macro="">
      <xdr:nvCxnSpPr>
        <xdr:cNvPr id="9" name="Conector recto de flecha 8">
          <a:extLst>
            <a:ext uri="{FF2B5EF4-FFF2-40B4-BE49-F238E27FC236}">
              <a16:creationId xmlns:a16="http://schemas.microsoft.com/office/drawing/2014/main" id="{B711C29B-B1D4-487B-A425-5C101C3CBA11}"/>
            </a:ext>
          </a:extLst>
        </xdr:cNvPr>
        <xdr:cNvCxnSpPr/>
      </xdr:nvCxnSpPr>
      <xdr:spPr>
        <a:xfrm flipH="1">
          <a:off x="7095880" y="8897815"/>
          <a:ext cx="628163" cy="218831"/>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489857</xdr:colOff>
      <xdr:row>100</xdr:row>
      <xdr:rowOff>489858</xdr:rowOff>
    </xdr:from>
    <xdr:to>
      <xdr:col>15</xdr:col>
      <xdr:colOff>453572</xdr:colOff>
      <xdr:row>102</xdr:row>
      <xdr:rowOff>18143</xdr:rowOff>
    </xdr:to>
    <xdr:sp macro="" textlink="">
      <xdr:nvSpPr>
        <xdr:cNvPr id="14" name="Forma libre: forma 13">
          <a:extLst>
            <a:ext uri="{FF2B5EF4-FFF2-40B4-BE49-F238E27FC236}">
              <a16:creationId xmlns:a16="http://schemas.microsoft.com/office/drawing/2014/main" id="{39CE2016-1729-4B9E-BBE6-A0F5B1DB83BA}"/>
            </a:ext>
          </a:extLst>
        </xdr:cNvPr>
        <xdr:cNvSpPr/>
      </xdr:nvSpPr>
      <xdr:spPr>
        <a:xfrm>
          <a:off x="7656286" y="20583072"/>
          <a:ext cx="4889500" cy="616857"/>
        </a:xfrm>
        <a:custGeom>
          <a:avLst/>
          <a:gdLst>
            <a:gd name="connsiteX0" fmla="*/ 0 w 5243286"/>
            <a:gd name="connsiteY0" fmla="*/ 562545 h 562545"/>
            <a:gd name="connsiteX1" fmla="*/ 2839357 w 5243286"/>
            <a:gd name="connsiteY1" fmla="*/ 117 h 562545"/>
            <a:gd name="connsiteX2" fmla="*/ 5243286 w 5243286"/>
            <a:gd name="connsiteY2" fmla="*/ 508117 h 562545"/>
            <a:gd name="connsiteX3" fmla="*/ 5243286 w 5243286"/>
            <a:gd name="connsiteY3" fmla="*/ 508117 h 562545"/>
          </a:gdLst>
          <a:ahLst/>
          <a:cxnLst>
            <a:cxn ang="0">
              <a:pos x="connsiteX0" y="connsiteY0"/>
            </a:cxn>
            <a:cxn ang="0">
              <a:pos x="connsiteX1" y="connsiteY1"/>
            </a:cxn>
            <a:cxn ang="0">
              <a:pos x="connsiteX2" y="connsiteY2"/>
            </a:cxn>
            <a:cxn ang="0">
              <a:pos x="connsiteX3" y="connsiteY3"/>
            </a:cxn>
          </a:cxnLst>
          <a:rect l="l" t="t" r="r" b="b"/>
          <a:pathLst>
            <a:path w="5243286" h="562545">
              <a:moveTo>
                <a:pt x="0" y="562545"/>
              </a:moveTo>
              <a:cubicBezTo>
                <a:pt x="982738" y="285866"/>
                <a:pt x="1965476" y="9188"/>
                <a:pt x="2839357" y="117"/>
              </a:cubicBezTo>
              <a:cubicBezTo>
                <a:pt x="3713238" y="-8954"/>
                <a:pt x="5243286" y="508117"/>
                <a:pt x="5243286" y="508117"/>
              </a:cubicBezTo>
              <a:lnTo>
                <a:pt x="5243286" y="508117"/>
              </a:lnTo>
            </a:path>
          </a:pathLst>
        </a:custGeom>
        <a:no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10</xdr:col>
      <xdr:colOff>435428</xdr:colOff>
      <xdr:row>126</xdr:row>
      <xdr:rowOff>1</xdr:rowOff>
    </xdr:from>
    <xdr:to>
      <xdr:col>15</xdr:col>
      <xdr:colOff>399143</xdr:colOff>
      <xdr:row>127</xdr:row>
      <xdr:rowOff>108857</xdr:rowOff>
    </xdr:to>
    <xdr:sp macro="" textlink="">
      <xdr:nvSpPr>
        <xdr:cNvPr id="15" name="Forma libre: forma 14">
          <a:extLst>
            <a:ext uri="{FF2B5EF4-FFF2-40B4-BE49-F238E27FC236}">
              <a16:creationId xmlns:a16="http://schemas.microsoft.com/office/drawing/2014/main" id="{2FE1B1AC-0CC9-4616-A8AB-3A8D20CFE4E9}"/>
            </a:ext>
          </a:extLst>
        </xdr:cNvPr>
        <xdr:cNvSpPr/>
      </xdr:nvSpPr>
      <xdr:spPr>
        <a:xfrm>
          <a:off x="7617278" y="31311851"/>
          <a:ext cx="4757965" cy="553356"/>
        </a:xfrm>
        <a:custGeom>
          <a:avLst/>
          <a:gdLst>
            <a:gd name="connsiteX0" fmla="*/ 0 w 5243286"/>
            <a:gd name="connsiteY0" fmla="*/ 562545 h 562545"/>
            <a:gd name="connsiteX1" fmla="*/ 2839357 w 5243286"/>
            <a:gd name="connsiteY1" fmla="*/ 117 h 562545"/>
            <a:gd name="connsiteX2" fmla="*/ 5243286 w 5243286"/>
            <a:gd name="connsiteY2" fmla="*/ 508117 h 562545"/>
            <a:gd name="connsiteX3" fmla="*/ 5243286 w 5243286"/>
            <a:gd name="connsiteY3" fmla="*/ 508117 h 562545"/>
          </a:gdLst>
          <a:ahLst/>
          <a:cxnLst>
            <a:cxn ang="0">
              <a:pos x="connsiteX0" y="connsiteY0"/>
            </a:cxn>
            <a:cxn ang="0">
              <a:pos x="connsiteX1" y="connsiteY1"/>
            </a:cxn>
            <a:cxn ang="0">
              <a:pos x="connsiteX2" y="connsiteY2"/>
            </a:cxn>
            <a:cxn ang="0">
              <a:pos x="connsiteX3" y="connsiteY3"/>
            </a:cxn>
          </a:cxnLst>
          <a:rect l="l" t="t" r="r" b="b"/>
          <a:pathLst>
            <a:path w="5243286" h="562545">
              <a:moveTo>
                <a:pt x="0" y="562545"/>
              </a:moveTo>
              <a:cubicBezTo>
                <a:pt x="982738" y="285866"/>
                <a:pt x="1965476" y="9188"/>
                <a:pt x="2839357" y="117"/>
              </a:cubicBezTo>
              <a:cubicBezTo>
                <a:pt x="3713238" y="-8954"/>
                <a:pt x="5243286" y="508117"/>
                <a:pt x="5243286" y="508117"/>
              </a:cubicBezTo>
              <a:lnTo>
                <a:pt x="5243286" y="508117"/>
              </a:lnTo>
            </a:path>
          </a:pathLst>
        </a:custGeom>
        <a:no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13</xdr:col>
      <xdr:colOff>498928</xdr:colOff>
      <xdr:row>101</xdr:row>
      <xdr:rowOff>27215</xdr:rowOff>
    </xdr:from>
    <xdr:to>
      <xdr:col>18</xdr:col>
      <xdr:colOff>417285</xdr:colOff>
      <xdr:row>102</xdr:row>
      <xdr:rowOff>108858</xdr:rowOff>
    </xdr:to>
    <xdr:sp macro="" textlink="">
      <xdr:nvSpPr>
        <xdr:cNvPr id="16" name="Forma libre: forma 15">
          <a:extLst>
            <a:ext uri="{FF2B5EF4-FFF2-40B4-BE49-F238E27FC236}">
              <a16:creationId xmlns:a16="http://schemas.microsoft.com/office/drawing/2014/main" id="{7305E332-E11A-4232-8699-D9A875DC1EB7}"/>
            </a:ext>
          </a:extLst>
        </xdr:cNvPr>
        <xdr:cNvSpPr/>
      </xdr:nvSpPr>
      <xdr:spPr>
        <a:xfrm>
          <a:off x="10731499" y="20673786"/>
          <a:ext cx="5261429" cy="616858"/>
        </a:xfrm>
        <a:custGeom>
          <a:avLst/>
          <a:gdLst>
            <a:gd name="connsiteX0" fmla="*/ 0 w 5760357"/>
            <a:gd name="connsiteY0" fmla="*/ 498989 h 526203"/>
            <a:gd name="connsiteX1" fmla="*/ 2657929 w 5760357"/>
            <a:gd name="connsiteY1" fmla="*/ 60 h 526203"/>
            <a:gd name="connsiteX2" fmla="*/ 5760357 w 5760357"/>
            <a:gd name="connsiteY2" fmla="*/ 526203 h 526203"/>
          </a:gdLst>
          <a:ahLst/>
          <a:cxnLst>
            <a:cxn ang="0">
              <a:pos x="connsiteX0" y="connsiteY0"/>
            </a:cxn>
            <a:cxn ang="0">
              <a:pos x="connsiteX1" y="connsiteY1"/>
            </a:cxn>
            <a:cxn ang="0">
              <a:pos x="connsiteX2" y="connsiteY2"/>
            </a:cxn>
          </a:cxnLst>
          <a:rect l="l" t="t" r="r" b="b"/>
          <a:pathLst>
            <a:path w="5760357" h="526203">
              <a:moveTo>
                <a:pt x="0" y="498989"/>
              </a:moveTo>
              <a:cubicBezTo>
                <a:pt x="848935" y="247256"/>
                <a:pt x="1697870" y="-4476"/>
                <a:pt x="2657929" y="60"/>
              </a:cubicBezTo>
              <a:cubicBezTo>
                <a:pt x="3617988" y="4596"/>
                <a:pt x="5388428" y="503524"/>
                <a:pt x="5760357" y="52620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13</xdr:col>
      <xdr:colOff>453571</xdr:colOff>
      <xdr:row>126</xdr:row>
      <xdr:rowOff>0</xdr:rowOff>
    </xdr:from>
    <xdr:to>
      <xdr:col>18</xdr:col>
      <xdr:colOff>371928</xdr:colOff>
      <xdr:row>127</xdr:row>
      <xdr:rowOff>81643</xdr:rowOff>
    </xdr:to>
    <xdr:sp macro="" textlink="">
      <xdr:nvSpPr>
        <xdr:cNvPr id="18" name="Forma libre: forma 17">
          <a:extLst>
            <a:ext uri="{FF2B5EF4-FFF2-40B4-BE49-F238E27FC236}">
              <a16:creationId xmlns:a16="http://schemas.microsoft.com/office/drawing/2014/main" id="{C06478A1-6DE6-4072-98A8-59D77E765178}"/>
            </a:ext>
          </a:extLst>
        </xdr:cNvPr>
        <xdr:cNvSpPr/>
      </xdr:nvSpPr>
      <xdr:spPr>
        <a:xfrm>
          <a:off x="10626271" y="31311850"/>
          <a:ext cx="5017407" cy="526143"/>
        </a:xfrm>
        <a:custGeom>
          <a:avLst/>
          <a:gdLst>
            <a:gd name="connsiteX0" fmla="*/ 0 w 5760357"/>
            <a:gd name="connsiteY0" fmla="*/ 498989 h 526203"/>
            <a:gd name="connsiteX1" fmla="*/ 2657929 w 5760357"/>
            <a:gd name="connsiteY1" fmla="*/ 60 h 526203"/>
            <a:gd name="connsiteX2" fmla="*/ 5760357 w 5760357"/>
            <a:gd name="connsiteY2" fmla="*/ 526203 h 526203"/>
          </a:gdLst>
          <a:ahLst/>
          <a:cxnLst>
            <a:cxn ang="0">
              <a:pos x="connsiteX0" y="connsiteY0"/>
            </a:cxn>
            <a:cxn ang="0">
              <a:pos x="connsiteX1" y="connsiteY1"/>
            </a:cxn>
            <a:cxn ang="0">
              <a:pos x="connsiteX2" y="connsiteY2"/>
            </a:cxn>
          </a:cxnLst>
          <a:rect l="l" t="t" r="r" b="b"/>
          <a:pathLst>
            <a:path w="5760357" h="526203">
              <a:moveTo>
                <a:pt x="0" y="498989"/>
              </a:moveTo>
              <a:cubicBezTo>
                <a:pt x="848935" y="247256"/>
                <a:pt x="1697870" y="-4476"/>
                <a:pt x="2657929" y="60"/>
              </a:cubicBezTo>
              <a:cubicBezTo>
                <a:pt x="3617988" y="4596"/>
                <a:pt x="5388428" y="503524"/>
                <a:pt x="5760357" y="52620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654538</xdr:colOff>
      <xdr:row>54</xdr:row>
      <xdr:rowOff>0</xdr:rowOff>
    </xdr:from>
    <xdr:to>
      <xdr:col>10</xdr:col>
      <xdr:colOff>508001</xdr:colOff>
      <xdr:row>55</xdr:row>
      <xdr:rowOff>43961</xdr:rowOff>
    </xdr:to>
    <xdr:cxnSp macro="">
      <xdr:nvCxnSpPr>
        <xdr:cNvPr id="23" name="Conector recto de flecha 22">
          <a:extLst>
            <a:ext uri="{FF2B5EF4-FFF2-40B4-BE49-F238E27FC236}">
              <a16:creationId xmlns:a16="http://schemas.microsoft.com/office/drawing/2014/main" id="{19473A3F-48EF-4DB1-AB8E-20CE659FE3D3}"/>
            </a:ext>
          </a:extLst>
        </xdr:cNvPr>
        <xdr:cNvCxnSpPr/>
      </xdr:nvCxnSpPr>
      <xdr:spPr>
        <a:xfrm flipH="1">
          <a:off x="7061688" y="14747630"/>
          <a:ext cx="628163" cy="218831"/>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185962</xdr:colOff>
      <xdr:row>61</xdr:row>
      <xdr:rowOff>14627</xdr:rowOff>
    </xdr:from>
    <xdr:to>
      <xdr:col>30</xdr:col>
      <xdr:colOff>843643</xdr:colOff>
      <xdr:row>80</xdr:row>
      <xdr:rowOff>145143</xdr:rowOff>
    </xdr:to>
    <xdr:graphicFrame macro="">
      <xdr:nvGraphicFramePr>
        <xdr:cNvPr id="24" name="Gráfico 23">
          <a:extLst>
            <a:ext uri="{FF2B5EF4-FFF2-40B4-BE49-F238E27FC236}">
              <a16:creationId xmlns:a16="http://schemas.microsoft.com/office/drawing/2014/main" id="{58F249B9-AFC7-4538-B3EB-F1869905B2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43544</xdr:colOff>
      <xdr:row>101</xdr:row>
      <xdr:rowOff>512535</xdr:rowOff>
    </xdr:from>
    <xdr:to>
      <xdr:col>30</xdr:col>
      <xdr:colOff>961572</xdr:colOff>
      <xdr:row>120</xdr:row>
      <xdr:rowOff>0</xdr:rowOff>
    </xdr:to>
    <xdr:graphicFrame macro="">
      <xdr:nvGraphicFramePr>
        <xdr:cNvPr id="27" name="Gráfico 26">
          <a:extLst>
            <a:ext uri="{FF2B5EF4-FFF2-40B4-BE49-F238E27FC236}">
              <a16:creationId xmlns:a16="http://schemas.microsoft.com/office/drawing/2014/main" id="{21BC4394-65DF-4BBF-A198-B7A17303905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162486</xdr:colOff>
      <xdr:row>127</xdr:row>
      <xdr:rowOff>7098</xdr:rowOff>
    </xdr:from>
    <xdr:to>
      <xdr:col>30</xdr:col>
      <xdr:colOff>907144</xdr:colOff>
      <xdr:row>145</xdr:row>
      <xdr:rowOff>0</xdr:rowOff>
    </xdr:to>
    <xdr:graphicFrame macro="">
      <xdr:nvGraphicFramePr>
        <xdr:cNvPr id="28" name="Gráfico 27">
          <a:extLst>
            <a:ext uri="{FF2B5EF4-FFF2-40B4-BE49-F238E27FC236}">
              <a16:creationId xmlns:a16="http://schemas.microsoft.com/office/drawing/2014/main" id="{1536321F-4FFC-4CD5-B3E4-568AE9DB17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931882</xdr:colOff>
      <xdr:row>80</xdr:row>
      <xdr:rowOff>51130</xdr:rowOff>
    </xdr:from>
    <xdr:to>
      <xdr:col>20</xdr:col>
      <xdr:colOff>850241</xdr:colOff>
      <xdr:row>97</xdr:row>
      <xdr:rowOff>5772</xdr:rowOff>
    </xdr:to>
    <xdr:graphicFrame macro="">
      <xdr:nvGraphicFramePr>
        <xdr:cNvPr id="12" name="Gráfico 11">
          <a:extLst>
            <a:ext uri="{FF2B5EF4-FFF2-40B4-BE49-F238E27FC236}">
              <a16:creationId xmlns:a16="http://schemas.microsoft.com/office/drawing/2014/main" id="{9DE2E6FB-4A2B-431B-979A-B40C9060D5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598714</xdr:colOff>
      <xdr:row>33</xdr:row>
      <xdr:rowOff>0</xdr:rowOff>
    </xdr:from>
    <xdr:to>
      <xdr:col>10</xdr:col>
      <xdr:colOff>472621</xdr:colOff>
      <xdr:row>35</xdr:row>
      <xdr:rowOff>57150</xdr:rowOff>
    </xdr:to>
    <xdr:sp macro="" textlink="">
      <xdr:nvSpPr>
        <xdr:cNvPr id="41" name="Forma libre: forma 40">
          <a:extLst>
            <a:ext uri="{FF2B5EF4-FFF2-40B4-BE49-F238E27FC236}">
              <a16:creationId xmlns:a16="http://schemas.microsoft.com/office/drawing/2014/main" id="{23ED52FC-90F5-4C4D-8E80-EE598B47B49E}"/>
            </a:ext>
          </a:extLst>
        </xdr:cNvPr>
        <xdr:cNvSpPr/>
      </xdr:nvSpPr>
      <xdr:spPr>
        <a:xfrm>
          <a:off x="3746500" y="7919357"/>
          <a:ext cx="3892550" cy="438150"/>
        </a:xfrm>
        <a:custGeom>
          <a:avLst/>
          <a:gdLst>
            <a:gd name="connsiteX0" fmla="*/ 0 w 4348655"/>
            <a:gd name="connsiteY0" fmla="*/ 416034 h 554245"/>
            <a:gd name="connsiteX1" fmla="*/ 2399862 w 4348655"/>
            <a:gd name="connsiteY1" fmla="*/ 529896 h 554245"/>
            <a:gd name="connsiteX2" fmla="*/ 4348655 w 4348655"/>
            <a:gd name="connsiteY2" fmla="*/ 0 h 554245"/>
          </a:gdLst>
          <a:ahLst/>
          <a:cxnLst>
            <a:cxn ang="0">
              <a:pos x="connsiteX0" y="connsiteY0"/>
            </a:cxn>
            <a:cxn ang="0">
              <a:pos x="connsiteX1" y="connsiteY1"/>
            </a:cxn>
            <a:cxn ang="0">
              <a:pos x="connsiteX2" y="connsiteY2"/>
            </a:cxn>
          </a:cxnLst>
          <a:rect l="l" t="t" r="r" b="b"/>
          <a:pathLst>
            <a:path w="4348655" h="554245">
              <a:moveTo>
                <a:pt x="0" y="416034"/>
              </a:moveTo>
              <a:cubicBezTo>
                <a:pt x="837543" y="507634"/>
                <a:pt x="1675086" y="599235"/>
                <a:pt x="2399862" y="529896"/>
              </a:cubicBezTo>
              <a:cubicBezTo>
                <a:pt x="3124638" y="460557"/>
                <a:pt x="3736646" y="230278"/>
                <a:pt x="4348655" y="0"/>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625929</xdr:colOff>
      <xdr:row>56</xdr:row>
      <xdr:rowOff>9071</xdr:rowOff>
    </xdr:from>
    <xdr:to>
      <xdr:col>10</xdr:col>
      <xdr:colOff>499836</xdr:colOff>
      <xdr:row>58</xdr:row>
      <xdr:rowOff>66221</xdr:rowOff>
    </xdr:to>
    <xdr:sp macro="" textlink="">
      <xdr:nvSpPr>
        <xdr:cNvPr id="42" name="Forma libre: forma 41">
          <a:extLst>
            <a:ext uri="{FF2B5EF4-FFF2-40B4-BE49-F238E27FC236}">
              <a16:creationId xmlns:a16="http://schemas.microsoft.com/office/drawing/2014/main" id="{D26C59D8-E974-45DD-A545-AAA8D5660F13}"/>
            </a:ext>
          </a:extLst>
        </xdr:cNvPr>
        <xdr:cNvSpPr/>
      </xdr:nvSpPr>
      <xdr:spPr>
        <a:xfrm>
          <a:off x="3773715" y="12591142"/>
          <a:ext cx="3892550" cy="438150"/>
        </a:xfrm>
        <a:custGeom>
          <a:avLst/>
          <a:gdLst>
            <a:gd name="connsiteX0" fmla="*/ 0 w 4348655"/>
            <a:gd name="connsiteY0" fmla="*/ 416034 h 554245"/>
            <a:gd name="connsiteX1" fmla="*/ 2399862 w 4348655"/>
            <a:gd name="connsiteY1" fmla="*/ 529896 h 554245"/>
            <a:gd name="connsiteX2" fmla="*/ 4348655 w 4348655"/>
            <a:gd name="connsiteY2" fmla="*/ 0 h 554245"/>
          </a:gdLst>
          <a:ahLst/>
          <a:cxnLst>
            <a:cxn ang="0">
              <a:pos x="connsiteX0" y="connsiteY0"/>
            </a:cxn>
            <a:cxn ang="0">
              <a:pos x="connsiteX1" y="connsiteY1"/>
            </a:cxn>
            <a:cxn ang="0">
              <a:pos x="connsiteX2" y="connsiteY2"/>
            </a:cxn>
          </a:cxnLst>
          <a:rect l="l" t="t" r="r" b="b"/>
          <a:pathLst>
            <a:path w="4348655" h="554245">
              <a:moveTo>
                <a:pt x="0" y="416034"/>
              </a:moveTo>
              <a:cubicBezTo>
                <a:pt x="837543" y="507634"/>
                <a:pt x="1675086" y="599235"/>
                <a:pt x="2399862" y="529896"/>
              </a:cubicBezTo>
              <a:cubicBezTo>
                <a:pt x="3124638" y="460557"/>
                <a:pt x="3736646" y="230278"/>
                <a:pt x="4348655" y="0"/>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editAs="oneCell">
    <xdr:from>
      <xdr:col>1</xdr:col>
      <xdr:colOff>276410</xdr:colOff>
      <xdr:row>2</xdr:row>
      <xdr:rowOff>43619</xdr:rowOff>
    </xdr:from>
    <xdr:to>
      <xdr:col>10</xdr:col>
      <xdr:colOff>1309752</xdr:colOff>
      <xdr:row>8</xdr:row>
      <xdr:rowOff>16539</xdr:rowOff>
    </xdr:to>
    <xdr:pic>
      <xdr:nvPicPr>
        <xdr:cNvPr id="26" name="Imagen 25">
          <a:extLst>
            <a:ext uri="{FF2B5EF4-FFF2-40B4-BE49-F238E27FC236}">
              <a16:creationId xmlns:a16="http://schemas.microsoft.com/office/drawing/2014/main" id="{71AFF94C-1CD9-4662-BC76-08CD96E7BD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99351" y="447031"/>
          <a:ext cx="7704577" cy="22215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112786</xdr:colOff>
      <xdr:row>81</xdr:row>
      <xdr:rowOff>72571</xdr:rowOff>
    </xdr:from>
    <xdr:to>
      <xdr:col>27</xdr:col>
      <xdr:colOff>45358</xdr:colOff>
      <xdr:row>98</xdr:row>
      <xdr:rowOff>34544</xdr:rowOff>
    </xdr:to>
    <xdr:pic>
      <xdr:nvPicPr>
        <xdr:cNvPr id="29" name="Imagen 28">
          <a:extLst>
            <a:ext uri="{FF2B5EF4-FFF2-40B4-BE49-F238E27FC236}">
              <a16:creationId xmlns:a16="http://schemas.microsoft.com/office/drawing/2014/main" id="{E6CF13FD-1C47-4E8A-AA13-1D4FF72FA442}"/>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0079000" y="17389928"/>
          <a:ext cx="3343429" cy="2737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145143</xdr:colOff>
      <xdr:row>120</xdr:row>
      <xdr:rowOff>0</xdr:rowOff>
    </xdr:from>
    <xdr:to>
      <xdr:col>18</xdr:col>
      <xdr:colOff>381000</xdr:colOff>
      <xdr:row>121</xdr:row>
      <xdr:rowOff>0</xdr:rowOff>
    </xdr:to>
    <xdr:cxnSp macro="">
      <xdr:nvCxnSpPr>
        <xdr:cNvPr id="22" name="Conector recto de flecha 21">
          <a:extLst>
            <a:ext uri="{FF2B5EF4-FFF2-40B4-BE49-F238E27FC236}">
              <a16:creationId xmlns:a16="http://schemas.microsoft.com/office/drawing/2014/main" id="{ABFF4772-7930-4B09-9E3C-9044148E1CA8}"/>
            </a:ext>
          </a:extLst>
        </xdr:cNvPr>
        <xdr:cNvCxnSpPr/>
      </xdr:nvCxnSpPr>
      <xdr:spPr>
        <a:xfrm flipV="1">
          <a:off x="15150193" y="21628100"/>
          <a:ext cx="235857" cy="165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145143</xdr:colOff>
      <xdr:row>145</xdr:row>
      <xdr:rowOff>0</xdr:rowOff>
    </xdr:from>
    <xdr:to>
      <xdr:col>18</xdr:col>
      <xdr:colOff>381000</xdr:colOff>
      <xdr:row>146</xdr:row>
      <xdr:rowOff>0</xdr:rowOff>
    </xdr:to>
    <xdr:cxnSp macro="">
      <xdr:nvCxnSpPr>
        <xdr:cNvPr id="25" name="Conector recto de flecha 24">
          <a:extLst>
            <a:ext uri="{FF2B5EF4-FFF2-40B4-BE49-F238E27FC236}">
              <a16:creationId xmlns:a16="http://schemas.microsoft.com/office/drawing/2014/main" id="{078C5630-598A-48B1-857A-D42A6C894D5B}"/>
            </a:ext>
          </a:extLst>
        </xdr:cNvPr>
        <xdr:cNvCxnSpPr/>
      </xdr:nvCxnSpPr>
      <xdr:spPr>
        <a:xfrm flipV="1">
          <a:off x="15150193" y="21628100"/>
          <a:ext cx="235857" cy="165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124241</xdr:colOff>
      <xdr:row>80</xdr:row>
      <xdr:rowOff>149087</xdr:rowOff>
    </xdr:from>
    <xdr:to>
      <xdr:col>3</xdr:col>
      <xdr:colOff>441861</xdr:colOff>
      <xdr:row>82</xdr:row>
      <xdr:rowOff>16566</xdr:rowOff>
    </xdr:to>
    <xdr:sp macro="" textlink="">
      <xdr:nvSpPr>
        <xdr:cNvPr id="9" name="Más 8">
          <a:extLst>
            <a:ext uri="{FF2B5EF4-FFF2-40B4-BE49-F238E27FC236}">
              <a16:creationId xmlns:a16="http://schemas.microsoft.com/office/drawing/2014/main" id="{37F613EB-2EB6-4353-BE03-2C1E2F1C2AC0}"/>
            </a:ext>
          </a:extLst>
        </xdr:cNvPr>
        <xdr:cNvSpPr/>
      </xdr:nvSpPr>
      <xdr:spPr>
        <a:xfrm>
          <a:off x="1657312" y="16668158"/>
          <a:ext cx="317620" cy="194051"/>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5</xdr:col>
      <xdr:colOff>229979</xdr:colOff>
      <xdr:row>80</xdr:row>
      <xdr:rowOff>140804</xdr:rowOff>
    </xdr:from>
    <xdr:to>
      <xdr:col>5</xdr:col>
      <xdr:colOff>482494</xdr:colOff>
      <xdr:row>82</xdr:row>
      <xdr:rowOff>33131</xdr:rowOff>
    </xdr:to>
    <xdr:sp macro="" textlink="">
      <xdr:nvSpPr>
        <xdr:cNvPr id="10" name="Igual que 9">
          <a:extLst>
            <a:ext uri="{FF2B5EF4-FFF2-40B4-BE49-F238E27FC236}">
              <a16:creationId xmlns:a16="http://schemas.microsoft.com/office/drawing/2014/main" id="{A35DACC1-F6C7-47D2-A216-60AD7C25E848}"/>
            </a:ext>
          </a:extLst>
        </xdr:cNvPr>
        <xdr:cNvSpPr/>
      </xdr:nvSpPr>
      <xdr:spPr>
        <a:xfrm>
          <a:off x="3314265" y="16659875"/>
          <a:ext cx="252515" cy="218899"/>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7</xdr:col>
      <xdr:colOff>698500</xdr:colOff>
      <xdr:row>31</xdr:row>
      <xdr:rowOff>0</xdr:rowOff>
    </xdr:from>
    <xdr:to>
      <xdr:col>10</xdr:col>
      <xdr:colOff>462642</xdr:colOff>
      <xdr:row>33</xdr:row>
      <xdr:rowOff>45357</xdr:rowOff>
    </xdr:to>
    <xdr:sp macro="" textlink="">
      <xdr:nvSpPr>
        <xdr:cNvPr id="26" name="Forma libre: forma 25">
          <a:extLst>
            <a:ext uri="{FF2B5EF4-FFF2-40B4-BE49-F238E27FC236}">
              <a16:creationId xmlns:a16="http://schemas.microsoft.com/office/drawing/2014/main" id="{C1AAAAE9-D8C0-48A8-A386-A8EB69364655}"/>
            </a:ext>
          </a:extLst>
        </xdr:cNvPr>
        <xdr:cNvSpPr/>
      </xdr:nvSpPr>
      <xdr:spPr>
        <a:xfrm>
          <a:off x="5261429" y="8790214"/>
          <a:ext cx="2367642" cy="480786"/>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598712</xdr:colOff>
      <xdr:row>54</xdr:row>
      <xdr:rowOff>0</xdr:rowOff>
    </xdr:from>
    <xdr:to>
      <xdr:col>10</xdr:col>
      <xdr:colOff>253999</xdr:colOff>
      <xdr:row>56</xdr:row>
      <xdr:rowOff>27214</xdr:rowOff>
    </xdr:to>
    <xdr:sp macro="" textlink="">
      <xdr:nvSpPr>
        <xdr:cNvPr id="37" name="Forma libre: forma 36">
          <a:extLst>
            <a:ext uri="{FF2B5EF4-FFF2-40B4-BE49-F238E27FC236}">
              <a16:creationId xmlns:a16="http://schemas.microsoft.com/office/drawing/2014/main" id="{D1169557-945B-481F-8BA5-1F799ADA25AF}"/>
            </a:ext>
          </a:extLst>
        </xdr:cNvPr>
        <xdr:cNvSpPr/>
      </xdr:nvSpPr>
      <xdr:spPr>
        <a:xfrm>
          <a:off x="5161641" y="14641286"/>
          <a:ext cx="2258787" cy="444499"/>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24</xdr:col>
      <xdr:colOff>303658</xdr:colOff>
      <xdr:row>61</xdr:row>
      <xdr:rowOff>7515</xdr:rowOff>
    </xdr:from>
    <xdr:to>
      <xdr:col>30</xdr:col>
      <xdr:colOff>916214</xdr:colOff>
      <xdr:row>79</xdr:row>
      <xdr:rowOff>0</xdr:rowOff>
    </xdr:to>
    <xdr:graphicFrame macro="">
      <xdr:nvGraphicFramePr>
        <xdr:cNvPr id="4" name="Gráfico 3">
          <a:extLst>
            <a:ext uri="{FF2B5EF4-FFF2-40B4-BE49-F238E27FC236}">
              <a16:creationId xmlns:a16="http://schemas.microsoft.com/office/drawing/2014/main" id="{A436DA7E-4F0F-95B3-C1F4-62BB8A79BC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688730</xdr:colOff>
      <xdr:row>31</xdr:row>
      <xdr:rowOff>0</xdr:rowOff>
    </xdr:from>
    <xdr:to>
      <xdr:col>10</xdr:col>
      <xdr:colOff>542193</xdr:colOff>
      <xdr:row>32</xdr:row>
      <xdr:rowOff>48846</xdr:rowOff>
    </xdr:to>
    <xdr:cxnSp macro="">
      <xdr:nvCxnSpPr>
        <xdr:cNvPr id="41" name="Conector recto de flecha 40">
          <a:extLst>
            <a:ext uri="{FF2B5EF4-FFF2-40B4-BE49-F238E27FC236}">
              <a16:creationId xmlns:a16="http://schemas.microsoft.com/office/drawing/2014/main" id="{0B7515D4-75B7-4678-9B51-D9DB6D89826F}"/>
            </a:ext>
          </a:extLst>
        </xdr:cNvPr>
        <xdr:cNvCxnSpPr/>
      </xdr:nvCxnSpPr>
      <xdr:spPr>
        <a:xfrm flipH="1">
          <a:off x="7107115" y="8890000"/>
          <a:ext cx="630116" cy="219808"/>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66813</xdr:colOff>
      <xdr:row>101</xdr:row>
      <xdr:rowOff>519200</xdr:rowOff>
    </xdr:from>
    <xdr:to>
      <xdr:col>30</xdr:col>
      <xdr:colOff>979714</xdr:colOff>
      <xdr:row>120</xdr:row>
      <xdr:rowOff>0</xdr:rowOff>
    </xdr:to>
    <xdr:graphicFrame macro="">
      <xdr:nvGraphicFramePr>
        <xdr:cNvPr id="19" name="Gráfico 18">
          <a:extLst>
            <a:ext uri="{FF2B5EF4-FFF2-40B4-BE49-F238E27FC236}">
              <a16:creationId xmlns:a16="http://schemas.microsoft.com/office/drawing/2014/main" id="{29743E7C-853D-534D-3FF0-35B0B1BD72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115900</xdr:colOff>
      <xdr:row>126</xdr:row>
      <xdr:rowOff>410331</xdr:rowOff>
    </xdr:from>
    <xdr:to>
      <xdr:col>31</xdr:col>
      <xdr:colOff>272142</xdr:colOff>
      <xdr:row>145</xdr:row>
      <xdr:rowOff>0</xdr:rowOff>
    </xdr:to>
    <xdr:graphicFrame macro="">
      <xdr:nvGraphicFramePr>
        <xdr:cNvPr id="20" name="Gráfico 19">
          <a:extLst>
            <a:ext uri="{FF2B5EF4-FFF2-40B4-BE49-F238E27FC236}">
              <a16:creationId xmlns:a16="http://schemas.microsoft.com/office/drawing/2014/main" id="{B732A376-620C-C413-D2CF-7306A2B76F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580572</xdr:colOff>
      <xdr:row>100</xdr:row>
      <xdr:rowOff>480786</xdr:rowOff>
    </xdr:from>
    <xdr:to>
      <xdr:col>15</xdr:col>
      <xdr:colOff>544287</xdr:colOff>
      <xdr:row>102</xdr:row>
      <xdr:rowOff>9071</xdr:rowOff>
    </xdr:to>
    <xdr:sp macro="" textlink="">
      <xdr:nvSpPr>
        <xdr:cNvPr id="22" name="Forma libre: forma 21">
          <a:extLst>
            <a:ext uri="{FF2B5EF4-FFF2-40B4-BE49-F238E27FC236}">
              <a16:creationId xmlns:a16="http://schemas.microsoft.com/office/drawing/2014/main" id="{13F72B53-EFF4-4077-B1CE-E0F8629F1E82}"/>
            </a:ext>
          </a:extLst>
        </xdr:cNvPr>
        <xdr:cNvSpPr/>
      </xdr:nvSpPr>
      <xdr:spPr>
        <a:xfrm>
          <a:off x="7747001" y="24601715"/>
          <a:ext cx="5025572" cy="616856"/>
        </a:xfrm>
        <a:custGeom>
          <a:avLst/>
          <a:gdLst>
            <a:gd name="connsiteX0" fmla="*/ 0 w 5243286"/>
            <a:gd name="connsiteY0" fmla="*/ 562545 h 562545"/>
            <a:gd name="connsiteX1" fmla="*/ 2839357 w 5243286"/>
            <a:gd name="connsiteY1" fmla="*/ 117 h 562545"/>
            <a:gd name="connsiteX2" fmla="*/ 5243286 w 5243286"/>
            <a:gd name="connsiteY2" fmla="*/ 508117 h 562545"/>
            <a:gd name="connsiteX3" fmla="*/ 5243286 w 5243286"/>
            <a:gd name="connsiteY3" fmla="*/ 508117 h 562545"/>
          </a:gdLst>
          <a:ahLst/>
          <a:cxnLst>
            <a:cxn ang="0">
              <a:pos x="connsiteX0" y="connsiteY0"/>
            </a:cxn>
            <a:cxn ang="0">
              <a:pos x="connsiteX1" y="connsiteY1"/>
            </a:cxn>
            <a:cxn ang="0">
              <a:pos x="connsiteX2" y="connsiteY2"/>
            </a:cxn>
            <a:cxn ang="0">
              <a:pos x="connsiteX3" y="connsiteY3"/>
            </a:cxn>
          </a:cxnLst>
          <a:rect l="l" t="t" r="r" b="b"/>
          <a:pathLst>
            <a:path w="5243286" h="562545">
              <a:moveTo>
                <a:pt x="0" y="562545"/>
              </a:moveTo>
              <a:cubicBezTo>
                <a:pt x="982738" y="285866"/>
                <a:pt x="1965476" y="9188"/>
                <a:pt x="2839357" y="117"/>
              </a:cubicBezTo>
              <a:cubicBezTo>
                <a:pt x="3713238" y="-8954"/>
                <a:pt x="5243286" y="508117"/>
                <a:pt x="5243286" y="508117"/>
              </a:cubicBezTo>
              <a:lnTo>
                <a:pt x="5243286" y="508117"/>
              </a:lnTo>
            </a:path>
          </a:pathLst>
        </a:custGeom>
        <a:no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10</xdr:col>
      <xdr:colOff>498928</xdr:colOff>
      <xdr:row>125</xdr:row>
      <xdr:rowOff>63500</xdr:rowOff>
    </xdr:from>
    <xdr:to>
      <xdr:col>15</xdr:col>
      <xdr:colOff>462643</xdr:colOff>
      <xdr:row>127</xdr:row>
      <xdr:rowOff>54428</xdr:rowOff>
    </xdr:to>
    <xdr:sp macro="" textlink="">
      <xdr:nvSpPr>
        <xdr:cNvPr id="23" name="Forma libre: forma 22">
          <a:extLst>
            <a:ext uri="{FF2B5EF4-FFF2-40B4-BE49-F238E27FC236}">
              <a16:creationId xmlns:a16="http://schemas.microsoft.com/office/drawing/2014/main" id="{2602846D-E3AD-418C-A045-D0B9B85AC895}"/>
            </a:ext>
          </a:extLst>
        </xdr:cNvPr>
        <xdr:cNvSpPr/>
      </xdr:nvSpPr>
      <xdr:spPr>
        <a:xfrm>
          <a:off x="7665357" y="31196643"/>
          <a:ext cx="5025572" cy="553356"/>
        </a:xfrm>
        <a:custGeom>
          <a:avLst/>
          <a:gdLst>
            <a:gd name="connsiteX0" fmla="*/ 0 w 5243286"/>
            <a:gd name="connsiteY0" fmla="*/ 562545 h 562545"/>
            <a:gd name="connsiteX1" fmla="*/ 2839357 w 5243286"/>
            <a:gd name="connsiteY1" fmla="*/ 117 h 562545"/>
            <a:gd name="connsiteX2" fmla="*/ 5243286 w 5243286"/>
            <a:gd name="connsiteY2" fmla="*/ 508117 h 562545"/>
            <a:gd name="connsiteX3" fmla="*/ 5243286 w 5243286"/>
            <a:gd name="connsiteY3" fmla="*/ 508117 h 562545"/>
          </a:gdLst>
          <a:ahLst/>
          <a:cxnLst>
            <a:cxn ang="0">
              <a:pos x="connsiteX0" y="connsiteY0"/>
            </a:cxn>
            <a:cxn ang="0">
              <a:pos x="connsiteX1" y="connsiteY1"/>
            </a:cxn>
            <a:cxn ang="0">
              <a:pos x="connsiteX2" y="connsiteY2"/>
            </a:cxn>
            <a:cxn ang="0">
              <a:pos x="connsiteX3" y="connsiteY3"/>
            </a:cxn>
          </a:cxnLst>
          <a:rect l="l" t="t" r="r" b="b"/>
          <a:pathLst>
            <a:path w="5243286" h="562545">
              <a:moveTo>
                <a:pt x="0" y="562545"/>
              </a:moveTo>
              <a:cubicBezTo>
                <a:pt x="982738" y="285866"/>
                <a:pt x="1965476" y="9188"/>
                <a:pt x="2839357" y="117"/>
              </a:cubicBezTo>
              <a:cubicBezTo>
                <a:pt x="3713238" y="-8954"/>
                <a:pt x="5243286" y="508117"/>
                <a:pt x="5243286" y="508117"/>
              </a:cubicBezTo>
              <a:lnTo>
                <a:pt x="5243286" y="508117"/>
              </a:lnTo>
            </a:path>
          </a:pathLst>
        </a:custGeom>
        <a:no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13</xdr:col>
      <xdr:colOff>507999</xdr:colOff>
      <xdr:row>100</xdr:row>
      <xdr:rowOff>535215</xdr:rowOff>
    </xdr:from>
    <xdr:to>
      <xdr:col>18</xdr:col>
      <xdr:colOff>426356</xdr:colOff>
      <xdr:row>102</xdr:row>
      <xdr:rowOff>63501</xdr:rowOff>
    </xdr:to>
    <xdr:sp macro="" textlink="">
      <xdr:nvSpPr>
        <xdr:cNvPr id="2" name="Forma libre: forma 1">
          <a:extLst>
            <a:ext uri="{FF2B5EF4-FFF2-40B4-BE49-F238E27FC236}">
              <a16:creationId xmlns:a16="http://schemas.microsoft.com/office/drawing/2014/main" id="{C38056FF-2C57-B6EC-378A-F840A70002FF}"/>
            </a:ext>
          </a:extLst>
        </xdr:cNvPr>
        <xdr:cNvSpPr/>
      </xdr:nvSpPr>
      <xdr:spPr>
        <a:xfrm>
          <a:off x="10758713" y="24656144"/>
          <a:ext cx="5379357" cy="616857"/>
        </a:xfrm>
        <a:custGeom>
          <a:avLst/>
          <a:gdLst>
            <a:gd name="connsiteX0" fmla="*/ 0 w 5760357"/>
            <a:gd name="connsiteY0" fmla="*/ 498989 h 526203"/>
            <a:gd name="connsiteX1" fmla="*/ 2657929 w 5760357"/>
            <a:gd name="connsiteY1" fmla="*/ 60 h 526203"/>
            <a:gd name="connsiteX2" fmla="*/ 5760357 w 5760357"/>
            <a:gd name="connsiteY2" fmla="*/ 526203 h 526203"/>
          </a:gdLst>
          <a:ahLst/>
          <a:cxnLst>
            <a:cxn ang="0">
              <a:pos x="connsiteX0" y="connsiteY0"/>
            </a:cxn>
            <a:cxn ang="0">
              <a:pos x="connsiteX1" y="connsiteY1"/>
            </a:cxn>
            <a:cxn ang="0">
              <a:pos x="connsiteX2" y="connsiteY2"/>
            </a:cxn>
          </a:cxnLst>
          <a:rect l="l" t="t" r="r" b="b"/>
          <a:pathLst>
            <a:path w="5760357" h="526203">
              <a:moveTo>
                <a:pt x="0" y="498989"/>
              </a:moveTo>
              <a:cubicBezTo>
                <a:pt x="848935" y="247256"/>
                <a:pt x="1697870" y="-4476"/>
                <a:pt x="2657929" y="60"/>
              </a:cubicBezTo>
              <a:cubicBezTo>
                <a:pt x="3617988" y="4596"/>
                <a:pt x="5388428" y="503524"/>
                <a:pt x="5760357" y="52620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15</xdr:col>
      <xdr:colOff>72572</xdr:colOff>
      <xdr:row>80</xdr:row>
      <xdr:rowOff>156134</xdr:rowOff>
    </xdr:from>
    <xdr:to>
      <xdr:col>19</xdr:col>
      <xdr:colOff>392206</xdr:colOff>
      <xdr:row>97</xdr:row>
      <xdr:rowOff>105334</xdr:rowOff>
    </xdr:to>
    <xdr:graphicFrame macro="">
      <xdr:nvGraphicFramePr>
        <xdr:cNvPr id="6" name="Gráfico 5">
          <a:extLst>
            <a:ext uri="{FF2B5EF4-FFF2-40B4-BE49-F238E27FC236}">
              <a16:creationId xmlns:a16="http://schemas.microsoft.com/office/drawing/2014/main" id="{1F97350A-2AE3-4C17-832F-26C44CD172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453571</xdr:colOff>
      <xdr:row>126</xdr:row>
      <xdr:rowOff>0</xdr:rowOff>
    </xdr:from>
    <xdr:to>
      <xdr:col>18</xdr:col>
      <xdr:colOff>371928</xdr:colOff>
      <xdr:row>127</xdr:row>
      <xdr:rowOff>81643</xdr:rowOff>
    </xdr:to>
    <xdr:sp macro="" textlink="">
      <xdr:nvSpPr>
        <xdr:cNvPr id="34" name="Forma libre: forma 33">
          <a:extLst>
            <a:ext uri="{FF2B5EF4-FFF2-40B4-BE49-F238E27FC236}">
              <a16:creationId xmlns:a16="http://schemas.microsoft.com/office/drawing/2014/main" id="{876C0B16-3971-4E2D-A4F7-61880002AD6B}"/>
            </a:ext>
          </a:extLst>
        </xdr:cNvPr>
        <xdr:cNvSpPr/>
      </xdr:nvSpPr>
      <xdr:spPr>
        <a:xfrm>
          <a:off x="10622642" y="24719643"/>
          <a:ext cx="5043715" cy="616857"/>
        </a:xfrm>
        <a:custGeom>
          <a:avLst/>
          <a:gdLst>
            <a:gd name="connsiteX0" fmla="*/ 0 w 5760357"/>
            <a:gd name="connsiteY0" fmla="*/ 498989 h 526203"/>
            <a:gd name="connsiteX1" fmla="*/ 2657929 w 5760357"/>
            <a:gd name="connsiteY1" fmla="*/ 60 h 526203"/>
            <a:gd name="connsiteX2" fmla="*/ 5760357 w 5760357"/>
            <a:gd name="connsiteY2" fmla="*/ 526203 h 526203"/>
          </a:gdLst>
          <a:ahLst/>
          <a:cxnLst>
            <a:cxn ang="0">
              <a:pos x="connsiteX0" y="connsiteY0"/>
            </a:cxn>
            <a:cxn ang="0">
              <a:pos x="connsiteX1" y="connsiteY1"/>
            </a:cxn>
            <a:cxn ang="0">
              <a:pos x="connsiteX2" y="connsiteY2"/>
            </a:cxn>
          </a:cxnLst>
          <a:rect l="l" t="t" r="r" b="b"/>
          <a:pathLst>
            <a:path w="5760357" h="526203">
              <a:moveTo>
                <a:pt x="0" y="498989"/>
              </a:moveTo>
              <a:cubicBezTo>
                <a:pt x="848935" y="247256"/>
                <a:pt x="1697870" y="-4476"/>
                <a:pt x="2657929" y="60"/>
              </a:cubicBezTo>
              <a:cubicBezTo>
                <a:pt x="3617988" y="4596"/>
                <a:pt x="5388428" y="503524"/>
                <a:pt x="5760357" y="52620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654538</xdr:colOff>
      <xdr:row>54</xdr:row>
      <xdr:rowOff>0</xdr:rowOff>
    </xdr:from>
    <xdr:to>
      <xdr:col>10</xdr:col>
      <xdr:colOff>508001</xdr:colOff>
      <xdr:row>55</xdr:row>
      <xdr:rowOff>43961</xdr:rowOff>
    </xdr:to>
    <xdr:cxnSp macro="">
      <xdr:nvCxnSpPr>
        <xdr:cNvPr id="43" name="Conector recto de flecha 42">
          <a:extLst>
            <a:ext uri="{FF2B5EF4-FFF2-40B4-BE49-F238E27FC236}">
              <a16:creationId xmlns:a16="http://schemas.microsoft.com/office/drawing/2014/main" id="{64C408EC-9E60-457C-AF82-DE4253154156}"/>
            </a:ext>
          </a:extLst>
        </xdr:cNvPr>
        <xdr:cNvCxnSpPr/>
      </xdr:nvCxnSpPr>
      <xdr:spPr>
        <a:xfrm flipH="1">
          <a:off x="7072923" y="14678268"/>
          <a:ext cx="630116" cy="219808"/>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616856</xdr:colOff>
      <xdr:row>33</xdr:row>
      <xdr:rowOff>9072</xdr:rowOff>
    </xdr:from>
    <xdr:to>
      <xdr:col>10</xdr:col>
      <xdr:colOff>490763</xdr:colOff>
      <xdr:row>35</xdr:row>
      <xdr:rowOff>66222</xdr:rowOff>
    </xdr:to>
    <xdr:sp macro="" textlink="">
      <xdr:nvSpPr>
        <xdr:cNvPr id="47" name="Forma libre: forma 46">
          <a:extLst>
            <a:ext uri="{FF2B5EF4-FFF2-40B4-BE49-F238E27FC236}">
              <a16:creationId xmlns:a16="http://schemas.microsoft.com/office/drawing/2014/main" id="{14B8A7AC-EEDE-4C07-9B30-D6B5531E371D}"/>
            </a:ext>
          </a:extLst>
        </xdr:cNvPr>
        <xdr:cNvSpPr/>
      </xdr:nvSpPr>
      <xdr:spPr>
        <a:xfrm>
          <a:off x="3764642" y="9234715"/>
          <a:ext cx="3892550" cy="438150"/>
        </a:xfrm>
        <a:custGeom>
          <a:avLst/>
          <a:gdLst>
            <a:gd name="connsiteX0" fmla="*/ 0 w 4348655"/>
            <a:gd name="connsiteY0" fmla="*/ 416034 h 554245"/>
            <a:gd name="connsiteX1" fmla="*/ 2399862 w 4348655"/>
            <a:gd name="connsiteY1" fmla="*/ 529896 h 554245"/>
            <a:gd name="connsiteX2" fmla="*/ 4348655 w 4348655"/>
            <a:gd name="connsiteY2" fmla="*/ 0 h 554245"/>
          </a:gdLst>
          <a:ahLst/>
          <a:cxnLst>
            <a:cxn ang="0">
              <a:pos x="connsiteX0" y="connsiteY0"/>
            </a:cxn>
            <a:cxn ang="0">
              <a:pos x="connsiteX1" y="connsiteY1"/>
            </a:cxn>
            <a:cxn ang="0">
              <a:pos x="connsiteX2" y="connsiteY2"/>
            </a:cxn>
          </a:cxnLst>
          <a:rect l="l" t="t" r="r" b="b"/>
          <a:pathLst>
            <a:path w="4348655" h="554245">
              <a:moveTo>
                <a:pt x="0" y="416034"/>
              </a:moveTo>
              <a:cubicBezTo>
                <a:pt x="837543" y="507634"/>
                <a:pt x="1675086" y="599235"/>
                <a:pt x="2399862" y="529896"/>
              </a:cubicBezTo>
              <a:cubicBezTo>
                <a:pt x="3124638" y="460557"/>
                <a:pt x="3736646" y="230278"/>
                <a:pt x="4348655" y="0"/>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6</xdr:col>
      <xdr:colOff>0</xdr:colOff>
      <xdr:row>56</xdr:row>
      <xdr:rowOff>36286</xdr:rowOff>
    </xdr:from>
    <xdr:to>
      <xdr:col>10</xdr:col>
      <xdr:colOff>517978</xdr:colOff>
      <xdr:row>58</xdr:row>
      <xdr:rowOff>93436</xdr:rowOff>
    </xdr:to>
    <xdr:sp macro="" textlink="">
      <xdr:nvSpPr>
        <xdr:cNvPr id="48" name="Forma libre: forma 47">
          <a:extLst>
            <a:ext uri="{FF2B5EF4-FFF2-40B4-BE49-F238E27FC236}">
              <a16:creationId xmlns:a16="http://schemas.microsoft.com/office/drawing/2014/main" id="{1E049ECA-DFC9-49CA-A740-2AB816CF3718}"/>
            </a:ext>
          </a:extLst>
        </xdr:cNvPr>
        <xdr:cNvSpPr/>
      </xdr:nvSpPr>
      <xdr:spPr>
        <a:xfrm>
          <a:off x="3791857" y="15230929"/>
          <a:ext cx="3892550" cy="438150"/>
        </a:xfrm>
        <a:custGeom>
          <a:avLst/>
          <a:gdLst>
            <a:gd name="connsiteX0" fmla="*/ 0 w 4348655"/>
            <a:gd name="connsiteY0" fmla="*/ 416034 h 554245"/>
            <a:gd name="connsiteX1" fmla="*/ 2399862 w 4348655"/>
            <a:gd name="connsiteY1" fmla="*/ 529896 h 554245"/>
            <a:gd name="connsiteX2" fmla="*/ 4348655 w 4348655"/>
            <a:gd name="connsiteY2" fmla="*/ 0 h 554245"/>
          </a:gdLst>
          <a:ahLst/>
          <a:cxnLst>
            <a:cxn ang="0">
              <a:pos x="connsiteX0" y="connsiteY0"/>
            </a:cxn>
            <a:cxn ang="0">
              <a:pos x="connsiteX1" y="connsiteY1"/>
            </a:cxn>
            <a:cxn ang="0">
              <a:pos x="connsiteX2" y="connsiteY2"/>
            </a:cxn>
          </a:cxnLst>
          <a:rect l="l" t="t" r="r" b="b"/>
          <a:pathLst>
            <a:path w="4348655" h="554245">
              <a:moveTo>
                <a:pt x="0" y="416034"/>
              </a:moveTo>
              <a:cubicBezTo>
                <a:pt x="837543" y="507634"/>
                <a:pt x="1675086" y="599235"/>
                <a:pt x="2399862" y="529896"/>
              </a:cubicBezTo>
              <a:cubicBezTo>
                <a:pt x="3124638" y="460557"/>
                <a:pt x="3736646" y="230278"/>
                <a:pt x="4348655" y="0"/>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editAs="oneCell">
    <xdr:from>
      <xdr:col>2</xdr:col>
      <xdr:colOff>299357</xdr:colOff>
      <xdr:row>2</xdr:row>
      <xdr:rowOff>40102</xdr:rowOff>
    </xdr:from>
    <xdr:to>
      <xdr:col>10</xdr:col>
      <xdr:colOff>644596</xdr:colOff>
      <xdr:row>9</xdr:row>
      <xdr:rowOff>127000</xdr:rowOff>
    </xdr:to>
    <xdr:pic>
      <xdr:nvPicPr>
        <xdr:cNvPr id="21" name="Imagen 20">
          <a:extLst>
            <a:ext uri="{FF2B5EF4-FFF2-40B4-BE49-F238E27FC236}">
              <a16:creationId xmlns:a16="http://schemas.microsoft.com/office/drawing/2014/main" id="{AC149D59-0550-48D1-AD90-98AE1C0A04F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51857" y="439245"/>
          <a:ext cx="6559168" cy="25089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317500</xdr:colOff>
      <xdr:row>79</xdr:row>
      <xdr:rowOff>45357</xdr:rowOff>
    </xdr:from>
    <xdr:to>
      <xdr:col>27</xdr:col>
      <xdr:colOff>616857</xdr:colOff>
      <xdr:row>98</xdr:row>
      <xdr:rowOff>31865</xdr:rowOff>
    </xdr:to>
    <xdr:pic>
      <xdr:nvPicPr>
        <xdr:cNvPr id="3" name="Imagen 2">
          <a:extLst>
            <a:ext uri="{FF2B5EF4-FFF2-40B4-BE49-F238E27FC236}">
              <a16:creationId xmlns:a16="http://schemas.microsoft.com/office/drawing/2014/main" id="{1D15EA89-FC27-437F-A823-D916C3AE0315}"/>
            </a:ext>
          </a:extLst>
        </xdr:cNvPr>
        <xdr:cNvPicPr>
          <a:picLocks noChangeAspect="1"/>
        </xdr:cNvPicPr>
      </xdr:nvPicPr>
      <xdr:blipFill>
        <a:blip xmlns:r="http://schemas.openxmlformats.org/officeDocument/2006/relationships" r:embed="rId6"/>
        <a:stretch>
          <a:fillRect/>
        </a:stretch>
      </xdr:blipFill>
      <xdr:spPr>
        <a:xfrm>
          <a:off x="20546786" y="17145000"/>
          <a:ext cx="3710214" cy="3088936"/>
        </a:xfrm>
        <a:prstGeom prst="rect">
          <a:avLst/>
        </a:prstGeom>
      </xdr:spPr>
    </xdr:pic>
    <xdr:clientData/>
  </xdr:twoCellAnchor>
  <xdr:twoCellAnchor>
    <xdr:from>
      <xdr:col>18</xdr:col>
      <xdr:colOff>145143</xdr:colOff>
      <xdr:row>120</xdr:row>
      <xdr:rowOff>0</xdr:rowOff>
    </xdr:from>
    <xdr:to>
      <xdr:col>18</xdr:col>
      <xdr:colOff>381000</xdr:colOff>
      <xdr:row>121</xdr:row>
      <xdr:rowOff>0</xdr:rowOff>
    </xdr:to>
    <xdr:cxnSp macro="">
      <xdr:nvCxnSpPr>
        <xdr:cNvPr id="24" name="Conector recto de flecha 23">
          <a:extLst>
            <a:ext uri="{FF2B5EF4-FFF2-40B4-BE49-F238E27FC236}">
              <a16:creationId xmlns:a16="http://schemas.microsoft.com/office/drawing/2014/main" id="{8B79C491-3920-44AC-B050-0E595262EA07}"/>
            </a:ext>
          </a:extLst>
        </xdr:cNvPr>
        <xdr:cNvCxnSpPr/>
      </xdr:nvCxnSpPr>
      <xdr:spPr>
        <a:xfrm flipV="1">
          <a:off x="15105743" y="30473650"/>
          <a:ext cx="235857" cy="165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145143</xdr:colOff>
      <xdr:row>145</xdr:row>
      <xdr:rowOff>0</xdr:rowOff>
    </xdr:from>
    <xdr:to>
      <xdr:col>18</xdr:col>
      <xdr:colOff>381000</xdr:colOff>
      <xdr:row>146</xdr:row>
      <xdr:rowOff>0</xdr:rowOff>
    </xdr:to>
    <xdr:cxnSp macro="">
      <xdr:nvCxnSpPr>
        <xdr:cNvPr id="25" name="Conector recto de flecha 24">
          <a:extLst>
            <a:ext uri="{FF2B5EF4-FFF2-40B4-BE49-F238E27FC236}">
              <a16:creationId xmlns:a16="http://schemas.microsoft.com/office/drawing/2014/main" id="{2D44DB10-0197-4645-9B9B-4ACABA864812}"/>
            </a:ext>
          </a:extLst>
        </xdr:cNvPr>
        <xdr:cNvCxnSpPr/>
      </xdr:nvCxnSpPr>
      <xdr:spPr>
        <a:xfrm flipV="1">
          <a:off x="15105743" y="30473650"/>
          <a:ext cx="235857" cy="165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66DC6-1051-4710-9286-E92FC0C7D207}">
  <dimension ref="A1:AU166"/>
  <sheetViews>
    <sheetView tabSelected="1" zoomScale="70" zoomScaleNormal="70" workbookViewId="0">
      <selection activeCell="A2" sqref="A2:Q2"/>
    </sheetView>
  </sheetViews>
  <sheetFormatPr baseColWidth="10" defaultColWidth="11.453125" defaultRowHeight="13" x14ac:dyDescent="0.25"/>
  <cols>
    <col min="1" max="1" width="7.453125" style="64" customWidth="1"/>
    <col min="2" max="2" width="6.26953125" style="64" customWidth="1"/>
    <col min="3" max="3" width="9.26953125" style="64" customWidth="1"/>
    <col min="4" max="4" width="9.54296875" style="64" customWidth="1"/>
    <col min="5" max="5" width="12.54296875" style="64" customWidth="1"/>
    <col min="6" max="6" width="9.26953125" style="64" customWidth="1"/>
    <col min="7" max="7" width="11.08984375" style="64" customWidth="1"/>
    <col min="8" max="8" width="13" style="64" customWidth="1"/>
    <col min="9" max="9" width="13.26953125" style="64" customWidth="1"/>
    <col min="10" max="10" width="11.08984375" style="64" customWidth="1"/>
    <col min="11" max="11" width="20.453125" style="64" customWidth="1"/>
    <col min="12" max="12" width="9.81640625" style="64" customWidth="1"/>
    <col min="13" max="13" width="13.54296875" style="64" customWidth="1"/>
    <col min="14" max="14" width="13.81640625" style="64" customWidth="1"/>
    <col min="15" max="15" width="14.6328125" style="64" customWidth="1"/>
    <col min="16" max="16" width="15.81640625" style="64" bestFit="1" customWidth="1"/>
    <col min="17" max="17" width="10.1796875" style="64" customWidth="1"/>
    <col min="18" max="18" width="13.08984375" style="26" customWidth="1"/>
    <col min="19" max="19" width="13.6328125" style="26" customWidth="1"/>
    <col min="20" max="20" width="8.26953125" style="26" customWidth="1"/>
    <col min="21" max="22" width="14.6328125" style="26" customWidth="1"/>
    <col min="23" max="24" width="11.54296875" style="26" customWidth="1"/>
    <col min="25" max="25" width="11.453125" style="26"/>
    <col min="26" max="26" width="11.1796875" style="26" customWidth="1"/>
    <col min="27" max="28" width="14.6328125" style="26" customWidth="1"/>
    <col min="29" max="31" width="14.6328125" style="64" customWidth="1"/>
    <col min="32" max="32" width="2.54296875" style="64" customWidth="1"/>
    <col min="33" max="33" width="12.36328125" style="64" customWidth="1"/>
    <col min="34" max="34" width="7.08984375" style="64" customWidth="1"/>
    <col min="35" max="35" width="6.36328125" style="64" customWidth="1"/>
    <col min="36" max="36" width="6.26953125" style="64" customWidth="1"/>
    <col min="37" max="37" width="7.36328125" style="64" customWidth="1"/>
    <col min="38" max="38" width="3.26953125" style="64" customWidth="1"/>
    <col min="39" max="39" width="12.08984375" style="64" customWidth="1"/>
    <col min="40" max="40" width="7" style="64" customWidth="1"/>
    <col min="41" max="41" width="3.36328125" style="64" customWidth="1"/>
    <col min="42" max="42" width="13.54296875" style="64" customWidth="1"/>
    <col min="43" max="44" width="10.453125" style="64" customWidth="1"/>
    <col min="45" max="45" width="3.6328125" style="64" customWidth="1"/>
    <col min="46" max="16384" width="11.453125" style="64"/>
  </cols>
  <sheetData>
    <row r="1" spans="1:41" ht="6" customHeight="1" thickBot="1" x14ac:dyDescent="0.3"/>
    <row r="2" spans="1:41" ht="26" customHeight="1" thickBot="1" x14ac:dyDescent="0.3">
      <c r="A2" s="219" t="s">
        <v>20</v>
      </c>
      <c r="B2" s="220"/>
      <c r="C2" s="220"/>
      <c r="D2" s="220"/>
      <c r="E2" s="220"/>
      <c r="F2" s="220"/>
      <c r="G2" s="220"/>
      <c r="H2" s="220"/>
      <c r="I2" s="220"/>
      <c r="J2" s="220"/>
      <c r="K2" s="220"/>
      <c r="L2" s="220"/>
      <c r="M2" s="220"/>
      <c r="N2" s="220"/>
      <c r="O2" s="220"/>
      <c r="P2" s="220"/>
      <c r="Q2" s="221"/>
    </row>
    <row r="3" spans="1:41" ht="4" customHeight="1" x14ac:dyDescent="0.25">
      <c r="A3" s="32"/>
    </row>
    <row r="4" spans="1:41" ht="41.5" customHeight="1" x14ac:dyDescent="0.25">
      <c r="A4" s="222" t="s">
        <v>41</v>
      </c>
      <c r="B4" s="223"/>
      <c r="C4" s="223"/>
      <c r="D4" s="223"/>
      <c r="E4" s="223"/>
      <c r="F4" s="223"/>
      <c r="G4" s="223"/>
      <c r="H4" s="223"/>
      <c r="I4" s="223"/>
      <c r="J4" s="223"/>
      <c r="K4" s="223"/>
      <c r="L4" s="223"/>
      <c r="M4" s="223"/>
      <c r="N4" s="223"/>
      <c r="O4" s="223"/>
      <c r="P4" s="223"/>
      <c r="Q4" s="224"/>
    </row>
    <row r="5" spans="1:41" ht="45.5" customHeight="1" x14ac:dyDescent="0.25">
      <c r="A5" s="225" t="s">
        <v>43</v>
      </c>
      <c r="B5" s="226"/>
      <c r="C5" s="226"/>
      <c r="D5" s="226"/>
      <c r="E5" s="226"/>
      <c r="F5" s="226"/>
      <c r="G5" s="226"/>
      <c r="H5" s="226"/>
      <c r="I5" s="226"/>
      <c r="J5" s="226"/>
      <c r="K5" s="226"/>
      <c r="L5" s="226"/>
      <c r="M5" s="226"/>
      <c r="N5" s="226"/>
      <c r="O5" s="226"/>
      <c r="P5" s="226"/>
      <c r="Q5" s="227"/>
      <c r="AC5" s="26"/>
      <c r="AD5" s="26"/>
      <c r="AE5" s="26"/>
      <c r="AF5" s="26"/>
      <c r="AG5" s="26"/>
      <c r="AH5" s="26"/>
      <c r="AI5" s="26"/>
      <c r="AJ5" s="26"/>
    </row>
    <row r="6" spans="1:41" ht="30.5" customHeight="1" x14ac:dyDescent="0.25">
      <c r="A6" s="225" t="s">
        <v>42</v>
      </c>
      <c r="B6" s="226"/>
      <c r="C6" s="226"/>
      <c r="D6" s="226"/>
      <c r="E6" s="226"/>
      <c r="F6" s="226"/>
      <c r="G6" s="226"/>
      <c r="H6" s="226"/>
      <c r="I6" s="226"/>
      <c r="J6" s="226"/>
      <c r="K6" s="226"/>
      <c r="L6" s="226"/>
      <c r="M6" s="226"/>
      <c r="N6" s="226"/>
      <c r="O6" s="226"/>
      <c r="P6" s="226"/>
      <c r="Q6" s="227"/>
      <c r="AC6" s="26"/>
    </row>
    <row r="7" spans="1:41" ht="29.25" customHeight="1" x14ac:dyDescent="0.25">
      <c r="A7" s="225" t="s">
        <v>28</v>
      </c>
      <c r="B7" s="226"/>
      <c r="C7" s="226"/>
      <c r="D7" s="226"/>
      <c r="E7" s="226"/>
      <c r="F7" s="226"/>
      <c r="G7" s="226"/>
      <c r="H7" s="226"/>
      <c r="I7" s="226"/>
      <c r="J7" s="226"/>
      <c r="K7" s="226"/>
      <c r="L7" s="226"/>
      <c r="M7" s="226"/>
      <c r="N7" s="226"/>
      <c r="O7" s="226"/>
      <c r="P7" s="226"/>
      <c r="Q7" s="227"/>
      <c r="AC7" s="26"/>
    </row>
    <row r="8" spans="1:41" ht="26.5" customHeight="1" x14ac:dyDescent="0.25">
      <c r="A8" s="216" t="s">
        <v>44</v>
      </c>
      <c r="B8" s="217"/>
      <c r="C8" s="217"/>
      <c r="D8" s="217"/>
      <c r="E8" s="217"/>
      <c r="F8" s="217"/>
      <c r="G8" s="217"/>
      <c r="H8" s="217"/>
      <c r="I8" s="217"/>
      <c r="J8" s="217"/>
      <c r="K8" s="217"/>
      <c r="L8" s="217"/>
      <c r="M8" s="217"/>
      <c r="N8" s="217"/>
      <c r="O8" s="217"/>
      <c r="P8" s="217"/>
      <c r="Q8" s="218"/>
      <c r="AC8" s="26"/>
    </row>
    <row r="9" spans="1:41" ht="12.5" customHeight="1" x14ac:dyDescent="0.25">
      <c r="A9" s="65"/>
      <c r="D9" s="59"/>
      <c r="E9" s="59"/>
      <c r="F9" s="59"/>
      <c r="G9" s="59"/>
      <c r="H9" s="32"/>
      <c r="I9" s="59"/>
      <c r="J9" s="59"/>
      <c r="K9" s="59"/>
      <c r="L9" s="59"/>
      <c r="M9" s="59"/>
      <c r="N9" s="59"/>
    </row>
    <row r="10" spans="1:41" ht="12.5" customHeight="1" x14ac:dyDescent="0.35">
      <c r="A10" s="191" t="s">
        <v>93</v>
      </c>
      <c r="D10" s="59"/>
      <c r="E10" s="59"/>
      <c r="F10" s="59"/>
      <c r="G10" s="59"/>
      <c r="H10" s="32"/>
      <c r="I10" s="59"/>
      <c r="J10" s="59"/>
      <c r="K10" s="59"/>
      <c r="L10" s="59"/>
      <c r="M10" s="59"/>
      <c r="N10" s="59"/>
    </row>
    <row r="11" spans="1:41" ht="12.75" customHeight="1" thickBot="1" x14ac:dyDescent="0.35">
      <c r="A11" s="192" t="s">
        <v>94</v>
      </c>
      <c r="D11" s="59"/>
      <c r="E11" s="59"/>
      <c r="F11" s="59"/>
      <c r="G11" s="59"/>
      <c r="H11" s="59"/>
      <c r="I11" s="59"/>
      <c r="J11" s="59"/>
      <c r="K11" s="59"/>
      <c r="L11" s="59"/>
      <c r="M11" s="59"/>
      <c r="N11" s="59"/>
    </row>
    <row r="12" spans="1:41" ht="28" customHeight="1" thickBot="1" x14ac:dyDescent="0.3">
      <c r="A12" s="228" t="s">
        <v>111</v>
      </c>
      <c r="B12" s="229"/>
      <c r="C12" s="229"/>
      <c r="D12" s="229"/>
      <c r="E12" s="229"/>
      <c r="F12" s="229"/>
      <c r="G12" s="229"/>
      <c r="H12" s="229"/>
      <c r="I12" s="229"/>
      <c r="J12" s="229"/>
      <c r="K12" s="229"/>
      <c r="L12" s="229"/>
      <c r="M12" s="229"/>
      <c r="N12" s="229"/>
      <c r="O12" s="229"/>
      <c r="P12" s="229"/>
      <c r="Q12" s="229"/>
      <c r="R12" s="229"/>
      <c r="S12" s="229"/>
      <c r="T12" s="229"/>
      <c r="U12" s="229"/>
      <c r="V12" s="229"/>
      <c r="W12" s="229"/>
      <c r="X12" s="230"/>
      <c r="AE12" s="67"/>
      <c r="AF12" s="67"/>
      <c r="AG12" s="67"/>
      <c r="AH12" s="67"/>
      <c r="AI12" s="67"/>
      <c r="AJ12" s="67"/>
      <c r="AK12" s="67"/>
      <c r="AL12" s="67"/>
      <c r="AM12" s="67"/>
      <c r="AN12" s="67"/>
      <c r="AO12" s="67"/>
    </row>
    <row r="13" spans="1:41" ht="38.5" customHeight="1" x14ac:dyDescent="0.25">
      <c r="A13" s="32" t="s">
        <v>101</v>
      </c>
      <c r="E13" s="68"/>
      <c r="F13" s="69"/>
      <c r="H13" s="11"/>
      <c r="J13" s="231" t="s">
        <v>38</v>
      </c>
      <c r="K13" s="232"/>
      <c r="M13" s="280" t="s">
        <v>51</v>
      </c>
      <c r="N13" s="280" t="s">
        <v>52</v>
      </c>
      <c r="U13" s="63"/>
      <c r="V13" s="63"/>
      <c r="W13" s="71"/>
      <c r="AC13" s="26"/>
      <c r="AD13" s="26"/>
      <c r="AE13" s="26"/>
      <c r="AF13" s="26"/>
      <c r="AG13" s="26"/>
      <c r="AH13" s="67"/>
      <c r="AI13" s="67"/>
      <c r="AJ13" s="67"/>
      <c r="AK13" s="67"/>
      <c r="AL13" s="67"/>
      <c r="AM13" s="67"/>
    </row>
    <row r="14" spans="1:41" ht="66" customHeight="1" x14ac:dyDescent="0.25">
      <c r="A14" s="44" t="s">
        <v>22</v>
      </c>
      <c r="B14" s="4" t="s">
        <v>23</v>
      </c>
      <c r="C14" s="1" t="s">
        <v>21</v>
      </c>
      <c r="D14" s="45" t="s">
        <v>24</v>
      </c>
      <c r="E14" s="1" t="s">
        <v>36</v>
      </c>
      <c r="F14" s="2" t="s">
        <v>25</v>
      </c>
      <c r="G14" s="2" t="s">
        <v>26</v>
      </c>
      <c r="H14" s="28" t="s">
        <v>99</v>
      </c>
      <c r="I14" s="2" t="s">
        <v>27</v>
      </c>
      <c r="J14" s="40" t="s">
        <v>39</v>
      </c>
      <c r="K14" s="46" t="s">
        <v>40</v>
      </c>
      <c r="M14" s="57" t="s">
        <v>53</v>
      </c>
      <c r="N14" s="57" t="s">
        <v>54</v>
      </c>
      <c r="O14" s="37" t="s">
        <v>76</v>
      </c>
      <c r="P14" s="37" t="s">
        <v>77</v>
      </c>
      <c r="Q14" s="37" t="s">
        <v>78</v>
      </c>
      <c r="R14" s="37" t="s">
        <v>79</v>
      </c>
      <c r="S14" s="37" t="s">
        <v>80</v>
      </c>
      <c r="T14" s="38" t="s">
        <v>55</v>
      </c>
      <c r="U14" s="38" t="s">
        <v>56</v>
      </c>
      <c r="V14" s="39" t="s">
        <v>57</v>
      </c>
      <c r="W14" s="39" t="s">
        <v>58</v>
      </c>
      <c r="X14" s="39" t="s">
        <v>59</v>
      </c>
      <c r="AC14" s="26"/>
      <c r="AG14" s="26"/>
      <c r="AH14" s="67"/>
      <c r="AI14" s="67"/>
      <c r="AJ14" s="67"/>
      <c r="AK14" s="67"/>
      <c r="AL14" s="67"/>
      <c r="AM14" s="67"/>
    </row>
    <row r="15" spans="1:41" x14ac:dyDescent="0.25">
      <c r="A15" s="72">
        <v>0</v>
      </c>
      <c r="B15" s="72">
        <v>0</v>
      </c>
      <c r="C15" s="67"/>
      <c r="D15" s="73">
        <v>0</v>
      </c>
      <c r="E15" s="33">
        <f>H15</f>
        <v>283</v>
      </c>
      <c r="F15" s="3">
        <v>0</v>
      </c>
      <c r="G15" s="3">
        <v>0</v>
      </c>
      <c r="H15" s="54">
        <v>283</v>
      </c>
      <c r="I15" s="74">
        <f>F15/E15</f>
        <v>0</v>
      </c>
      <c r="J15" s="30">
        <f>1-I15</f>
        <v>1</v>
      </c>
      <c r="K15" s="30">
        <f>J15</f>
        <v>1</v>
      </c>
      <c r="L15" s="67"/>
      <c r="M15" s="55">
        <f>K15^W15</f>
        <v>1</v>
      </c>
      <c r="N15" s="55">
        <f>K15^X15</f>
        <v>1</v>
      </c>
      <c r="O15" s="75">
        <f t="shared" ref="O15:O31" si="0">(LN(K15))^2</f>
        <v>0</v>
      </c>
      <c r="P15" s="76">
        <f t="shared" ref="P15:P31" si="1">E15-H15</f>
        <v>0</v>
      </c>
      <c r="Q15" s="76">
        <f t="shared" ref="Q15:Q31" si="2">E15*H15</f>
        <v>80089</v>
      </c>
      <c r="R15" s="77">
        <f>P15/Q15</f>
        <v>0</v>
      </c>
      <c r="S15" s="77">
        <f>R15</f>
        <v>0</v>
      </c>
      <c r="T15" s="78">
        <v>0</v>
      </c>
      <c r="U15" s="79">
        <f>-NORMSINV(2.5/100)</f>
        <v>1.9599639845400538</v>
      </c>
      <c r="V15" s="75">
        <f>U15*T15</f>
        <v>0</v>
      </c>
      <c r="W15" s="80">
        <f>EXP(V15)</f>
        <v>1</v>
      </c>
      <c r="X15" s="80">
        <f>EXP(-V15)</f>
        <v>1</v>
      </c>
      <c r="AC15" s="26"/>
      <c r="AG15" s="26"/>
      <c r="AH15" s="67"/>
      <c r="AI15" s="67"/>
      <c r="AJ15" s="67"/>
      <c r="AK15" s="67"/>
      <c r="AL15" s="67"/>
      <c r="AM15" s="67"/>
    </row>
    <row r="16" spans="1:41" x14ac:dyDescent="0.25">
      <c r="A16" s="81">
        <v>21</v>
      </c>
      <c r="B16" s="81">
        <f>B15+F16</f>
        <v>18</v>
      </c>
      <c r="C16" s="82">
        <f>D15</f>
        <v>0</v>
      </c>
      <c r="D16" s="73">
        <v>2</v>
      </c>
      <c r="E16" s="73">
        <f>H15</f>
        <v>283</v>
      </c>
      <c r="F16" s="33">
        <f>E16-H16-G16</f>
        <v>18</v>
      </c>
      <c r="G16" s="73">
        <f>A16-A15</f>
        <v>21</v>
      </c>
      <c r="H16" s="54">
        <v>244</v>
      </c>
      <c r="I16" s="83">
        <f>F16/E16</f>
        <v>6.3604240282685506E-2</v>
      </c>
      <c r="J16" s="30">
        <f>1-I16</f>
        <v>0.93639575971731448</v>
      </c>
      <c r="K16" s="30">
        <f>J16*K15</f>
        <v>0.93639575971731448</v>
      </c>
      <c r="L16" s="67"/>
      <c r="M16" s="55">
        <f>K16^W16</f>
        <v>0.87502261987452989</v>
      </c>
      <c r="N16" s="55">
        <f>K16^X16</f>
        <v>0.96816890246656251</v>
      </c>
      <c r="O16" s="75">
        <f t="shared" si="0"/>
        <v>4.3187335071733007E-3</v>
      </c>
      <c r="P16" s="76">
        <f t="shared" si="1"/>
        <v>39</v>
      </c>
      <c r="Q16" s="76">
        <f t="shared" si="2"/>
        <v>69052</v>
      </c>
      <c r="R16" s="77">
        <f>P16/Q16</f>
        <v>5.6479175114406538E-4</v>
      </c>
      <c r="S16" s="77">
        <f>S15+R16</f>
        <v>5.6479175114406538E-4</v>
      </c>
      <c r="T16" s="78">
        <f>SQRT((1/O16)*S16)</f>
        <v>0.36163126410612689</v>
      </c>
      <c r="U16" s="79">
        <f>-NORMSINV(2.5/100)</f>
        <v>1.9599639845400538</v>
      </c>
      <c r="V16" s="75">
        <f>U16*T16</f>
        <v>0.70878425333170103</v>
      </c>
      <c r="W16" s="80">
        <f>EXP(V16)</f>
        <v>2.0315199431019133</v>
      </c>
      <c r="X16" s="80">
        <f>EXP(-V16)</f>
        <v>0.49224227573818796</v>
      </c>
      <c r="AC16" s="26"/>
      <c r="AG16" s="26"/>
      <c r="AH16" s="67"/>
      <c r="AI16" s="67"/>
      <c r="AJ16" s="67"/>
      <c r="AK16" s="67"/>
      <c r="AL16" s="67"/>
      <c r="AM16" s="67"/>
    </row>
    <row r="17" spans="1:41" x14ac:dyDescent="0.25">
      <c r="A17" s="72">
        <v>46</v>
      </c>
      <c r="B17" s="81">
        <f t="shared" ref="B17:B31" si="3">B16+F17</f>
        <v>34</v>
      </c>
      <c r="C17" s="82">
        <f t="shared" ref="C17:C31" si="4">D16</f>
        <v>2</v>
      </c>
      <c r="D17" s="73">
        <v>4</v>
      </c>
      <c r="E17" s="73">
        <f t="shared" ref="E17:E31" si="5">H16</f>
        <v>244</v>
      </c>
      <c r="F17" s="33">
        <f t="shared" ref="F17:F31" si="6">E17-H17-G17</f>
        <v>16</v>
      </c>
      <c r="G17" s="73">
        <f t="shared" ref="G17:G31" si="7">A17-A16</f>
        <v>25</v>
      </c>
      <c r="H17" s="54">
        <v>203</v>
      </c>
      <c r="I17" s="83">
        <f t="shared" ref="I17:I31" si="8">F17/E17</f>
        <v>6.5573770491803282E-2</v>
      </c>
      <c r="J17" s="30">
        <f t="shared" ref="J17:J31" si="9">1-I17</f>
        <v>0.93442622950819676</v>
      </c>
      <c r="K17" s="30">
        <f t="shared" ref="K17:K31" si="10">J17*K16</f>
        <v>0.87499275908011354</v>
      </c>
      <c r="L17" s="67"/>
      <c r="M17" s="55">
        <f>K17^W17</f>
        <v>0.79379824808614219</v>
      </c>
      <c r="N17" s="55">
        <f>K17^X17</f>
        <v>0.9256832082568841</v>
      </c>
      <c r="O17" s="75">
        <f t="shared" si="0"/>
        <v>1.7832842928422219E-2</v>
      </c>
      <c r="P17" s="76">
        <f t="shared" si="1"/>
        <v>41</v>
      </c>
      <c r="Q17" s="76">
        <f t="shared" si="2"/>
        <v>49532</v>
      </c>
      <c r="R17" s="77">
        <f>P17/Q17</f>
        <v>8.2774771864653149E-4</v>
      </c>
      <c r="S17" s="77">
        <f>S16+R17</f>
        <v>1.392539469790597E-3</v>
      </c>
      <c r="T17" s="78">
        <f>SQRT((1/O17)*S17)</f>
        <v>0.27944314768901585</v>
      </c>
      <c r="U17" s="79">
        <f t="shared" ref="U17:U31" si="11">-NORMSINV(2.5/100)</f>
        <v>1.9599639845400538</v>
      </c>
      <c r="V17" s="75">
        <f>U17*T17</f>
        <v>0.54769850519697827</v>
      </c>
      <c r="W17" s="80">
        <f>EXP(V17)</f>
        <v>1.7292685319500454</v>
      </c>
      <c r="X17" s="80">
        <f>EXP(-V17)</f>
        <v>0.57827918656007082</v>
      </c>
      <c r="AC17" s="26"/>
      <c r="AG17" s="26"/>
      <c r="AH17" s="67"/>
      <c r="AI17" s="67"/>
      <c r="AJ17" s="67"/>
      <c r="AK17" s="67"/>
      <c r="AL17" s="67"/>
      <c r="AM17" s="67"/>
    </row>
    <row r="18" spans="1:41" x14ac:dyDescent="0.25">
      <c r="A18" s="81">
        <v>65</v>
      </c>
      <c r="B18" s="81">
        <f t="shared" si="3"/>
        <v>41</v>
      </c>
      <c r="C18" s="82">
        <f t="shared" si="4"/>
        <v>4</v>
      </c>
      <c r="D18" s="73">
        <v>6</v>
      </c>
      <c r="E18" s="73">
        <f t="shared" si="5"/>
        <v>203</v>
      </c>
      <c r="F18" s="33">
        <f t="shared" si="6"/>
        <v>7</v>
      </c>
      <c r="G18" s="73">
        <f t="shared" si="7"/>
        <v>19</v>
      </c>
      <c r="H18" s="54">
        <v>177</v>
      </c>
      <c r="I18" s="83">
        <f t="shared" si="8"/>
        <v>3.4482758620689655E-2</v>
      </c>
      <c r="J18" s="30">
        <f t="shared" si="9"/>
        <v>0.96551724137931039</v>
      </c>
      <c r="K18" s="30">
        <f t="shared" si="10"/>
        <v>0.84482059497390272</v>
      </c>
      <c r="L18" s="67"/>
      <c r="M18" s="55">
        <f>K18^W18</f>
        <v>0.74988683968606862</v>
      </c>
      <c r="N18" s="55">
        <f>K18^X18</f>
        <v>0.90592855430077812</v>
      </c>
      <c r="O18" s="75">
        <f t="shared" si="0"/>
        <v>2.8436410048780312E-2</v>
      </c>
      <c r="P18" s="76">
        <f t="shared" si="1"/>
        <v>26</v>
      </c>
      <c r="Q18" s="76">
        <f t="shared" si="2"/>
        <v>35931</v>
      </c>
      <c r="R18" s="77">
        <f>P18/Q18</f>
        <v>7.2360913974005737E-4</v>
      </c>
      <c r="S18" s="77">
        <f>S17+R18</f>
        <v>2.1161486095306542E-3</v>
      </c>
      <c r="T18" s="78">
        <f>SQRT((1/O18)*S18)</f>
        <v>0.27279455508652689</v>
      </c>
      <c r="U18" s="79">
        <f t="shared" si="11"/>
        <v>1.9599639845400538</v>
      </c>
      <c r="V18" s="75">
        <f>U18*T18</f>
        <v>0.53466750314822042</v>
      </c>
      <c r="W18" s="80">
        <f>EXP(V18)</f>
        <v>1.7068806154613758</v>
      </c>
      <c r="X18" s="80">
        <f>EXP(-V18)</f>
        <v>0.58586405571762645</v>
      </c>
      <c r="AC18" s="26"/>
      <c r="AG18" s="26"/>
      <c r="AH18" s="67"/>
      <c r="AI18" s="67"/>
      <c r="AJ18" s="67"/>
      <c r="AK18" s="67"/>
      <c r="AL18" s="67"/>
      <c r="AM18" s="67"/>
    </row>
    <row r="19" spans="1:41" x14ac:dyDescent="0.25">
      <c r="A19" s="72">
        <v>82</v>
      </c>
      <c r="B19" s="81">
        <f t="shared" si="3"/>
        <v>47</v>
      </c>
      <c r="C19" s="82">
        <f t="shared" si="4"/>
        <v>6</v>
      </c>
      <c r="D19" s="73">
        <v>8</v>
      </c>
      <c r="E19" s="73">
        <f t="shared" si="5"/>
        <v>177</v>
      </c>
      <c r="F19" s="33">
        <f t="shared" si="6"/>
        <v>6</v>
      </c>
      <c r="G19" s="73">
        <f t="shared" si="7"/>
        <v>17</v>
      </c>
      <c r="H19" s="54">
        <v>154</v>
      </c>
      <c r="I19" s="83">
        <f t="shared" si="8"/>
        <v>3.3898305084745763E-2</v>
      </c>
      <c r="J19" s="30">
        <f t="shared" si="9"/>
        <v>0.96610169491525422</v>
      </c>
      <c r="K19" s="30">
        <f t="shared" si="10"/>
        <v>0.81618260870360093</v>
      </c>
      <c r="L19" s="67"/>
      <c r="M19" s="55">
        <f>K19^W19</f>
        <v>0.7093868072999564</v>
      </c>
      <c r="N19" s="55">
        <f>K19^X19</f>
        <v>0.88678079933375531</v>
      </c>
      <c r="O19" s="75">
        <f t="shared" si="0"/>
        <v>4.1256582261930026E-2</v>
      </c>
      <c r="P19" s="76">
        <f t="shared" si="1"/>
        <v>23</v>
      </c>
      <c r="Q19" s="76">
        <f t="shared" si="2"/>
        <v>27258</v>
      </c>
      <c r="R19" s="77">
        <f>P19/Q19</f>
        <v>8.4378897938219974E-4</v>
      </c>
      <c r="S19" s="77">
        <f>S18+R19</f>
        <v>2.959937588912854E-3</v>
      </c>
      <c r="T19" s="78">
        <f>SQRT((1/O19)*S19)</f>
        <v>0.26785185172849446</v>
      </c>
      <c r="U19" s="79">
        <f t="shared" si="11"/>
        <v>1.9599639845400538</v>
      </c>
      <c r="V19" s="75">
        <f>U19*T19</f>
        <v>0.52497998258021172</v>
      </c>
      <c r="W19" s="80">
        <f>EXP(V19)</f>
        <v>1.6904250100933673</v>
      </c>
      <c r="X19" s="80">
        <f>EXP(-V19)</f>
        <v>0.59156720589738965</v>
      </c>
      <c r="AC19" s="26"/>
      <c r="AG19" s="26"/>
      <c r="AH19" s="67"/>
      <c r="AI19" s="67"/>
      <c r="AJ19" s="67"/>
      <c r="AK19" s="67"/>
      <c r="AL19" s="67"/>
      <c r="AM19" s="67"/>
    </row>
    <row r="20" spans="1:41" x14ac:dyDescent="0.25">
      <c r="A20" s="81">
        <v>119</v>
      </c>
      <c r="B20" s="81">
        <f t="shared" si="3"/>
        <v>56</v>
      </c>
      <c r="C20" s="82">
        <f t="shared" si="4"/>
        <v>8</v>
      </c>
      <c r="D20" s="73">
        <v>10</v>
      </c>
      <c r="E20" s="73">
        <f t="shared" si="5"/>
        <v>154</v>
      </c>
      <c r="F20" s="33">
        <f t="shared" si="6"/>
        <v>9</v>
      </c>
      <c r="G20" s="73">
        <f t="shared" si="7"/>
        <v>37</v>
      </c>
      <c r="H20" s="54">
        <v>108</v>
      </c>
      <c r="I20" s="83">
        <f t="shared" si="8"/>
        <v>5.844155844155844E-2</v>
      </c>
      <c r="J20" s="30">
        <f t="shared" si="9"/>
        <v>0.94155844155844159</v>
      </c>
      <c r="K20" s="30">
        <f t="shared" si="10"/>
        <v>0.76848362507806589</v>
      </c>
      <c r="L20" s="67"/>
      <c r="M20" s="55">
        <f>K20^W20</f>
        <v>0.62971609169681497</v>
      </c>
      <c r="N20" s="55">
        <f>K20^X20</f>
        <v>0.8607583562617922</v>
      </c>
      <c r="O20" s="75">
        <f t="shared" si="0"/>
        <v>6.9345861468330397E-2</v>
      </c>
      <c r="P20" s="76">
        <f t="shared" si="1"/>
        <v>46</v>
      </c>
      <c r="Q20" s="76">
        <f t="shared" si="2"/>
        <v>16632</v>
      </c>
      <c r="R20" s="77">
        <f>P20/Q20</f>
        <v>2.7657527657527657E-3</v>
      </c>
      <c r="S20" s="77">
        <f>S19+R20</f>
        <v>5.7256903546656201E-3</v>
      </c>
      <c r="T20" s="78">
        <f>SQRT((1/O20)*S20)</f>
        <v>0.28734500693918463</v>
      </c>
      <c r="U20" s="79">
        <f t="shared" si="11"/>
        <v>1.9599639845400538</v>
      </c>
      <c r="V20" s="75">
        <f>U20*T20</f>
        <v>0.56318586473821375</v>
      </c>
      <c r="W20" s="80">
        <f>EXP(V20)</f>
        <v>1.7562587999555521</v>
      </c>
      <c r="X20" s="80">
        <f>EXP(-V20)</f>
        <v>0.56939216476826093</v>
      </c>
      <c r="AC20" s="26"/>
      <c r="AG20" s="26"/>
      <c r="AH20" s="67"/>
      <c r="AI20" s="67"/>
      <c r="AJ20" s="67"/>
      <c r="AK20" s="67"/>
      <c r="AL20" s="67"/>
      <c r="AM20" s="67"/>
    </row>
    <row r="21" spans="1:41" x14ac:dyDescent="0.25">
      <c r="A21" s="72">
        <v>140</v>
      </c>
      <c r="B21" s="81">
        <f t="shared" si="3"/>
        <v>60</v>
      </c>
      <c r="C21" s="82">
        <f t="shared" si="4"/>
        <v>10</v>
      </c>
      <c r="D21" s="73">
        <v>12</v>
      </c>
      <c r="E21" s="73">
        <f t="shared" si="5"/>
        <v>108</v>
      </c>
      <c r="F21" s="33">
        <f t="shared" si="6"/>
        <v>4</v>
      </c>
      <c r="G21" s="73">
        <f t="shared" si="7"/>
        <v>21</v>
      </c>
      <c r="H21" s="54">
        <v>83</v>
      </c>
      <c r="I21" s="83">
        <f t="shared" si="8"/>
        <v>3.7037037037037035E-2</v>
      </c>
      <c r="J21" s="30">
        <f t="shared" si="9"/>
        <v>0.96296296296296302</v>
      </c>
      <c r="K21" s="30">
        <f t="shared" si="10"/>
        <v>0.7400212685936931</v>
      </c>
      <c r="L21" s="67"/>
      <c r="M21" s="55">
        <f>K21^W21</f>
        <v>0.57753951651415225</v>
      </c>
      <c r="N21" s="55">
        <f>K21^X21</f>
        <v>0.84779249689903979</v>
      </c>
      <c r="O21" s="75">
        <f t="shared" si="0"/>
        <v>9.0646969645784406E-2</v>
      </c>
      <c r="P21" s="76">
        <f t="shared" si="1"/>
        <v>25</v>
      </c>
      <c r="Q21" s="76">
        <f t="shared" si="2"/>
        <v>8964</v>
      </c>
      <c r="R21" s="77">
        <f>P21/Q21</f>
        <v>2.7889335118250779E-3</v>
      </c>
      <c r="S21" s="77">
        <f>S20+R21</f>
        <v>8.5146238664906976E-3</v>
      </c>
      <c r="T21" s="78">
        <f>SQRT((1/O21)*S21)</f>
        <v>0.30648278741720419</v>
      </c>
      <c r="U21" s="79">
        <f t="shared" si="11"/>
        <v>1.9599639845400538</v>
      </c>
      <c r="V21" s="75">
        <f>U21*T21</f>
        <v>0.60069522521916585</v>
      </c>
      <c r="W21" s="80">
        <f>EXP(V21)</f>
        <v>1.8233860237846462</v>
      </c>
      <c r="X21" s="80">
        <f>EXP(-V21)</f>
        <v>0.54843022100409966</v>
      </c>
      <c r="AC21" s="26"/>
      <c r="AG21" s="26"/>
      <c r="AH21" s="67"/>
      <c r="AI21" s="67"/>
      <c r="AJ21" s="67"/>
      <c r="AK21" s="67"/>
      <c r="AL21" s="67"/>
      <c r="AM21" s="67"/>
    </row>
    <row r="22" spans="1:41" x14ac:dyDescent="0.25">
      <c r="A22" s="81">
        <v>165</v>
      </c>
      <c r="B22" s="81">
        <f t="shared" si="3"/>
        <v>63</v>
      </c>
      <c r="C22" s="82">
        <f t="shared" si="4"/>
        <v>12</v>
      </c>
      <c r="D22" s="73">
        <v>14</v>
      </c>
      <c r="E22" s="73">
        <f t="shared" si="5"/>
        <v>83</v>
      </c>
      <c r="F22" s="33">
        <f t="shared" si="6"/>
        <v>3</v>
      </c>
      <c r="G22" s="73">
        <f t="shared" si="7"/>
        <v>25</v>
      </c>
      <c r="H22" s="54">
        <v>55</v>
      </c>
      <c r="I22" s="83">
        <f t="shared" si="8"/>
        <v>3.614457831325301E-2</v>
      </c>
      <c r="J22" s="30">
        <f t="shared" si="9"/>
        <v>0.96385542168674698</v>
      </c>
      <c r="K22" s="30">
        <f t="shared" si="10"/>
        <v>0.71327351189753552</v>
      </c>
      <c r="L22" s="67"/>
      <c r="M22" s="55">
        <f>K22^W22</f>
        <v>0.50569542149764501</v>
      </c>
      <c r="N22" s="55">
        <f>K22^X22</f>
        <v>0.8458201584293753</v>
      </c>
      <c r="O22" s="75">
        <f t="shared" si="0"/>
        <v>0.11416987171295043</v>
      </c>
      <c r="P22" s="76">
        <f t="shared" si="1"/>
        <v>28</v>
      </c>
      <c r="Q22" s="76">
        <f t="shared" si="2"/>
        <v>4565</v>
      </c>
      <c r="R22" s="77">
        <f>P22/Q22</f>
        <v>6.1336254107338447E-3</v>
      </c>
      <c r="S22" s="77">
        <f>S21+R22</f>
        <v>1.4648249277224542E-2</v>
      </c>
      <c r="T22" s="78">
        <f>SQRT((1/O22)*S22)</f>
        <v>0.35819300831474077</v>
      </c>
      <c r="U22" s="79">
        <f t="shared" si="11"/>
        <v>1.9599639845400538</v>
      </c>
      <c r="V22" s="75">
        <f>U22*T22</f>
        <v>0.70204539581094794</v>
      </c>
      <c r="W22" s="80">
        <f>EXP(V22)</f>
        <v>2.0178758441083473</v>
      </c>
      <c r="X22" s="80">
        <f>EXP(-V22)</f>
        <v>0.49557062835145682</v>
      </c>
      <c r="AC22" s="26"/>
      <c r="AG22" s="26"/>
      <c r="AH22" s="67"/>
      <c r="AI22" s="67"/>
      <c r="AJ22" s="67"/>
      <c r="AK22" s="67"/>
      <c r="AL22" s="67"/>
      <c r="AM22" s="67"/>
    </row>
    <row r="23" spans="1:41" x14ac:dyDescent="0.25">
      <c r="A23" s="72">
        <v>177</v>
      </c>
      <c r="B23" s="81">
        <f t="shared" si="3"/>
        <v>64</v>
      </c>
      <c r="C23" s="82">
        <f t="shared" si="4"/>
        <v>14</v>
      </c>
      <c r="D23" s="73">
        <v>16</v>
      </c>
      <c r="E23" s="73">
        <f t="shared" si="5"/>
        <v>55</v>
      </c>
      <c r="F23" s="33">
        <f t="shared" si="6"/>
        <v>1</v>
      </c>
      <c r="G23" s="73">
        <f t="shared" si="7"/>
        <v>12</v>
      </c>
      <c r="H23" s="54">
        <v>42</v>
      </c>
      <c r="I23" s="83">
        <f t="shared" si="8"/>
        <v>1.8181818181818181E-2</v>
      </c>
      <c r="J23" s="30">
        <f t="shared" si="9"/>
        <v>0.98181818181818181</v>
      </c>
      <c r="K23" s="30">
        <f t="shared" si="10"/>
        <v>0.70030490259030764</v>
      </c>
      <c r="L23" s="67"/>
      <c r="M23" s="55">
        <f>K23^W23</f>
        <v>0.4585014891288699</v>
      </c>
      <c r="N23" s="55">
        <f>K23^X23</f>
        <v>0.84980857144187938</v>
      </c>
      <c r="O23" s="75">
        <f t="shared" si="0"/>
        <v>0.1269065554580989</v>
      </c>
      <c r="P23" s="76">
        <f t="shared" si="1"/>
        <v>13</v>
      </c>
      <c r="Q23" s="76">
        <f t="shared" si="2"/>
        <v>2310</v>
      </c>
      <c r="R23" s="77">
        <f>P23/Q23</f>
        <v>5.6277056277056281E-3</v>
      </c>
      <c r="S23" s="77">
        <f>S22+R23</f>
        <v>2.0275954904930171E-2</v>
      </c>
      <c r="T23" s="78">
        <f>SQRT((1/O23)*S23)</f>
        <v>0.39971332846524837</v>
      </c>
      <c r="U23" s="79">
        <f t="shared" si="11"/>
        <v>1.9599639845400538</v>
      </c>
      <c r="V23" s="75">
        <f>U23*T23</f>
        <v>0.78342372793251547</v>
      </c>
      <c r="W23" s="80">
        <f>EXP(V23)</f>
        <v>2.1889538331454728</v>
      </c>
      <c r="X23" s="80">
        <f>EXP(-V23)</f>
        <v>0.456839237474015</v>
      </c>
      <c r="AC23" s="26"/>
      <c r="AG23" s="26"/>
      <c r="AH23" s="67"/>
      <c r="AI23" s="67"/>
      <c r="AJ23" s="67"/>
      <c r="AK23" s="67"/>
      <c r="AL23" s="67"/>
      <c r="AM23" s="67"/>
    </row>
    <row r="24" spans="1:41" x14ac:dyDescent="0.25">
      <c r="A24" s="81">
        <v>192</v>
      </c>
      <c r="B24" s="81">
        <f t="shared" si="3"/>
        <v>67</v>
      </c>
      <c r="C24" s="82">
        <f t="shared" si="4"/>
        <v>16</v>
      </c>
      <c r="D24" s="73">
        <v>18</v>
      </c>
      <c r="E24" s="73">
        <f t="shared" si="5"/>
        <v>42</v>
      </c>
      <c r="F24" s="33">
        <f t="shared" si="6"/>
        <v>3</v>
      </c>
      <c r="G24" s="73">
        <f t="shared" si="7"/>
        <v>15</v>
      </c>
      <c r="H24" s="54">
        <v>24</v>
      </c>
      <c r="I24" s="83">
        <f t="shared" si="8"/>
        <v>7.1428571428571425E-2</v>
      </c>
      <c r="J24" s="30">
        <f t="shared" si="9"/>
        <v>0.9285714285714286</v>
      </c>
      <c r="K24" s="30">
        <f t="shared" si="10"/>
        <v>0.65028312383385711</v>
      </c>
      <c r="L24" s="67"/>
      <c r="M24" s="55">
        <f>K24^W24</f>
        <v>0.35088866238205835</v>
      </c>
      <c r="N24" s="55">
        <f>K24^X24</f>
        <v>0.83791639630398174</v>
      </c>
      <c r="O24" s="75">
        <f t="shared" si="0"/>
        <v>0.18519891549856118</v>
      </c>
      <c r="P24" s="76">
        <f t="shared" si="1"/>
        <v>18</v>
      </c>
      <c r="Q24" s="76">
        <f t="shared" si="2"/>
        <v>1008</v>
      </c>
      <c r="R24" s="77">
        <f>P24/Q24</f>
        <v>1.7857142857142856E-2</v>
      </c>
      <c r="S24" s="77">
        <f>S23+R24</f>
        <v>3.8133097762073027E-2</v>
      </c>
      <c r="T24" s="78">
        <f>SQRT((1/O24)*S24)</f>
        <v>0.45376586635876193</v>
      </c>
      <c r="U24" s="79">
        <f t="shared" si="11"/>
        <v>1.9599639845400538</v>
      </c>
      <c r="V24" s="75">
        <f>U24*T24</f>
        <v>0.88936475547678862</v>
      </c>
      <c r="W24" s="80">
        <f>EXP(V24)</f>
        <v>2.4335832397423189</v>
      </c>
      <c r="X24" s="80">
        <f>EXP(-V24)</f>
        <v>0.41091670244486295</v>
      </c>
      <c r="AC24" s="26"/>
      <c r="AG24" s="26"/>
      <c r="AH24" s="67"/>
      <c r="AI24" s="67"/>
      <c r="AJ24" s="67"/>
      <c r="AK24" s="67"/>
      <c r="AL24" s="67"/>
      <c r="AM24" s="67"/>
    </row>
    <row r="25" spans="1:41" x14ac:dyDescent="0.25">
      <c r="A25" s="72">
        <v>197</v>
      </c>
      <c r="B25" s="81">
        <f t="shared" si="3"/>
        <v>68</v>
      </c>
      <c r="C25" s="82">
        <f t="shared" si="4"/>
        <v>18</v>
      </c>
      <c r="D25" s="73">
        <v>20</v>
      </c>
      <c r="E25" s="73">
        <f t="shared" si="5"/>
        <v>24</v>
      </c>
      <c r="F25" s="33">
        <f t="shared" si="6"/>
        <v>1</v>
      </c>
      <c r="G25" s="73">
        <f t="shared" si="7"/>
        <v>5</v>
      </c>
      <c r="H25" s="54">
        <v>18</v>
      </c>
      <c r="I25" s="83">
        <f t="shared" si="8"/>
        <v>4.1666666666666664E-2</v>
      </c>
      <c r="J25" s="30">
        <f t="shared" si="9"/>
        <v>0.95833333333333337</v>
      </c>
      <c r="K25" s="30">
        <f t="shared" si="10"/>
        <v>0.62318799367411304</v>
      </c>
      <c r="L25" s="67"/>
      <c r="M25" s="55">
        <f>K25^W25</f>
        <v>0.29610050186613557</v>
      </c>
      <c r="N25" s="55">
        <f>K25^X25</f>
        <v>0.83213904540766948</v>
      </c>
      <c r="O25" s="75">
        <f t="shared" si="0"/>
        <v>0.22364107814546266</v>
      </c>
      <c r="P25" s="76">
        <f t="shared" si="1"/>
        <v>6</v>
      </c>
      <c r="Q25" s="76">
        <f t="shared" si="2"/>
        <v>432</v>
      </c>
      <c r="R25" s="77">
        <f>P25/Q25</f>
        <v>1.3888888888888888E-2</v>
      </c>
      <c r="S25" s="77">
        <f>S24+R25</f>
        <v>5.2021986650961916E-2</v>
      </c>
      <c r="T25" s="78">
        <f>SQRT((1/O25)*S25)</f>
        <v>0.48230046209168187</v>
      </c>
      <c r="U25" s="79">
        <f t="shared" si="11"/>
        <v>1.9599639845400538</v>
      </c>
      <c r="V25" s="75">
        <f>U25*T25</f>
        <v>0.94529153542672195</v>
      </c>
      <c r="W25" s="80">
        <f>EXP(V25)</f>
        <v>2.5735635541805961</v>
      </c>
      <c r="X25" s="80">
        <f>EXP(-V25)</f>
        <v>0.38856627355308998</v>
      </c>
      <c r="AC25" s="26"/>
      <c r="AG25" s="26"/>
      <c r="AH25" s="67"/>
      <c r="AI25" s="67"/>
      <c r="AJ25" s="67"/>
      <c r="AK25" s="67"/>
      <c r="AL25" s="67"/>
      <c r="AM25" s="67"/>
    </row>
    <row r="26" spans="1:41" x14ac:dyDescent="0.25">
      <c r="A26" s="81">
        <v>199</v>
      </c>
      <c r="B26" s="81">
        <f t="shared" si="3"/>
        <v>69</v>
      </c>
      <c r="C26" s="82">
        <f t="shared" si="4"/>
        <v>20</v>
      </c>
      <c r="D26" s="73">
        <v>22</v>
      </c>
      <c r="E26" s="73">
        <f t="shared" si="5"/>
        <v>18</v>
      </c>
      <c r="F26" s="33">
        <f t="shared" si="6"/>
        <v>1</v>
      </c>
      <c r="G26" s="73">
        <f t="shared" si="7"/>
        <v>2</v>
      </c>
      <c r="H26" s="54">
        <v>15</v>
      </c>
      <c r="I26" s="83">
        <f t="shared" si="8"/>
        <v>5.5555555555555552E-2</v>
      </c>
      <c r="J26" s="30">
        <f t="shared" si="9"/>
        <v>0.94444444444444442</v>
      </c>
      <c r="K26" s="30">
        <f t="shared" si="10"/>
        <v>0.58856643846999568</v>
      </c>
      <c r="L26" s="67"/>
      <c r="M26" s="55">
        <f>K26^W26</f>
        <v>0.26126940448925134</v>
      </c>
      <c r="N26" s="55">
        <f>K26^X26</f>
        <v>0.81112389361452308</v>
      </c>
      <c r="O26" s="75">
        <f t="shared" si="0"/>
        <v>0.28096939618648942</v>
      </c>
      <c r="P26" s="76">
        <f t="shared" si="1"/>
        <v>3</v>
      </c>
      <c r="Q26" s="76">
        <f t="shared" si="2"/>
        <v>270</v>
      </c>
      <c r="R26" s="77">
        <f>P26/Q26</f>
        <v>1.1111111111111112E-2</v>
      </c>
      <c r="S26" s="77">
        <f>S25+R26</f>
        <v>6.3133097762073029E-2</v>
      </c>
      <c r="T26" s="78">
        <f>SQRT((1/O26)*S26)</f>
        <v>0.47402259192050006</v>
      </c>
      <c r="U26" s="79">
        <f t="shared" si="11"/>
        <v>1.9599639845400538</v>
      </c>
      <c r="V26" s="75">
        <f>U26*T26</f>
        <v>0.9290672080225072</v>
      </c>
      <c r="W26" s="80">
        <f>EXP(V26)</f>
        <v>2.5321461100866509</v>
      </c>
      <c r="X26" s="80">
        <f>EXP(-V26)</f>
        <v>0.39492191861147369</v>
      </c>
      <c r="AC26" s="26"/>
      <c r="AG26" s="26"/>
      <c r="AH26" s="67"/>
      <c r="AI26" s="67"/>
      <c r="AJ26" s="67"/>
      <c r="AK26" s="67"/>
      <c r="AL26" s="67"/>
      <c r="AM26" s="67"/>
    </row>
    <row r="27" spans="1:41" x14ac:dyDescent="0.25">
      <c r="A27" s="72">
        <v>203</v>
      </c>
      <c r="B27" s="81">
        <f t="shared" si="3"/>
        <v>70</v>
      </c>
      <c r="C27" s="82">
        <f t="shared" si="4"/>
        <v>22</v>
      </c>
      <c r="D27" s="73">
        <v>24</v>
      </c>
      <c r="E27" s="73">
        <f t="shared" si="5"/>
        <v>15</v>
      </c>
      <c r="F27" s="33">
        <f t="shared" si="6"/>
        <v>1</v>
      </c>
      <c r="G27" s="73">
        <f t="shared" si="7"/>
        <v>4</v>
      </c>
      <c r="H27" s="54">
        <v>10</v>
      </c>
      <c r="I27" s="83">
        <f t="shared" si="8"/>
        <v>6.6666666666666666E-2</v>
      </c>
      <c r="J27" s="30">
        <f t="shared" si="9"/>
        <v>0.93333333333333335</v>
      </c>
      <c r="K27" s="30">
        <f t="shared" si="10"/>
        <v>0.5493286759053293</v>
      </c>
      <c r="L27" s="67"/>
      <c r="M27" s="55">
        <f>K27^W27</f>
        <v>0.1911001646747178</v>
      </c>
      <c r="N27" s="55">
        <f>K27^X27</f>
        <v>0.80505395702503446</v>
      </c>
      <c r="O27" s="75">
        <f t="shared" si="0"/>
        <v>0.35887088938528472</v>
      </c>
      <c r="P27" s="76">
        <f t="shared" si="1"/>
        <v>5</v>
      </c>
      <c r="Q27" s="76">
        <f t="shared" si="2"/>
        <v>150</v>
      </c>
      <c r="R27" s="77">
        <f>P27/Q27</f>
        <v>3.3333333333333333E-2</v>
      </c>
      <c r="S27" s="77">
        <f>S26+R27</f>
        <v>9.6466431095406369E-2</v>
      </c>
      <c r="T27" s="78">
        <f>SQRT((1/O27)*S27)</f>
        <v>0.51846445854814205</v>
      </c>
      <c r="U27" s="79">
        <f t="shared" si="11"/>
        <v>1.9599639845400538</v>
      </c>
      <c r="V27" s="75">
        <f>U27*T27</f>
        <v>1.0161716660184181</v>
      </c>
      <c r="W27" s="80">
        <f>EXP(V27)</f>
        <v>2.7625983444701663</v>
      </c>
      <c r="X27" s="80">
        <f>EXP(-V27)</f>
        <v>0.36197806387659592</v>
      </c>
      <c r="AC27" s="26"/>
      <c r="AG27" s="26"/>
      <c r="AH27" s="67"/>
      <c r="AI27" s="67"/>
      <c r="AJ27" s="67"/>
      <c r="AK27" s="67"/>
      <c r="AL27" s="67"/>
      <c r="AM27" s="67"/>
    </row>
    <row r="28" spans="1:41" x14ac:dyDescent="0.25">
      <c r="A28" s="81">
        <v>207</v>
      </c>
      <c r="B28" s="81">
        <f t="shared" si="3"/>
        <v>70</v>
      </c>
      <c r="C28" s="82">
        <f t="shared" si="4"/>
        <v>24</v>
      </c>
      <c r="D28" s="73">
        <v>26</v>
      </c>
      <c r="E28" s="73">
        <f t="shared" si="5"/>
        <v>10</v>
      </c>
      <c r="F28" s="33">
        <f t="shared" si="6"/>
        <v>0</v>
      </c>
      <c r="G28" s="73">
        <f t="shared" si="7"/>
        <v>4</v>
      </c>
      <c r="H28" s="54">
        <v>6</v>
      </c>
      <c r="I28" s="83">
        <f t="shared" si="8"/>
        <v>0</v>
      </c>
      <c r="J28" s="30">
        <f t="shared" si="9"/>
        <v>1</v>
      </c>
      <c r="K28" s="30">
        <f t="shared" si="10"/>
        <v>0.5493286759053293</v>
      </c>
      <c r="L28" s="67"/>
      <c r="M28" s="55">
        <f>K28^W28</f>
        <v>0.10584527766963492</v>
      </c>
      <c r="N28" s="55">
        <f>K28^X28</f>
        <v>0.85231585097479423</v>
      </c>
      <c r="O28" s="75">
        <f t="shared" si="0"/>
        <v>0.35887088938528472</v>
      </c>
      <c r="P28" s="76">
        <f t="shared" si="1"/>
        <v>4</v>
      </c>
      <c r="Q28" s="76">
        <f t="shared" si="2"/>
        <v>60</v>
      </c>
      <c r="R28" s="77">
        <f>P28/Q28</f>
        <v>6.6666666666666666E-2</v>
      </c>
      <c r="S28" s="77">
        <f>S27+R28</f>
        <v>0.16313309776207302</v>
      </c>
      <c r="T28" s="78">
        <f>SQRT((1/O28)*S28)</f>
        <v>0.67422045771448813</v>
      </c>
      <c r="U28" s="79">
        <f t="shared" si="11"/>
        <v>1.9599639845400538</v>
      </c>
      <c r="V28" s="75">
        <f>U28*T28</f>
        <v>1.3214478147605071</v>
      </c>
      <c r="W28" s="80">
        <f>EXP(V28)</f>
        <v>3.7488450832990718</v>
      </c>
      <c r="X28" s="80">
        <f>EXP(-V28)</f>
        <v>0.2667488193777206</v>
      </c>
      <c r="AC28" s="26"/>
      <c r="AG28" s="26"/>
      <c r="AH28" s="67"/>
      <c r="AI28" s="67"/>
      <c r="AJ28" s="67"/>
      <c r="AK28" s="67"/>
      <c r="AL28" s="67"/>
      <c r="AM28" s="67"/>
    </row>
    <row r="29" spans="1:41" x14ac:dyDescent="0.25">
      <c r="A29" s="72">
        <v>210</v>
      </c>
      <c r="B29" s="81">
        <f t="shared" si="3"/>
        <v>70</v>
      </c>
      <c r="C29" s="82">
        <f t="shared" si="4"/>
        <v>26</v>
      </c>
      <c r="D29" s="73">
        <v>28</v>
      </c>
      <c r="E29" s="73">
        <f t="shared" si="5"/>
        <v>6</v>
      </c>
      <c r="F29" s="33">
        <f t="shared" si="6"/>
        <v>0</v>
      </c>
      <c r="G29" s="73">
        <f t="shared" si="7"/>
        <v>3</v>
      </c>
      <c r="H29" s="54">
        <v>3</v>
      </c>
      <c r="I29" s="83">
        <f t="shared" si="8"/>
        <v>0</v>
      </c>
      <c r="J29" s="30">
        <f t="shared" si="9"/>
        <v>1</v>
      </c>
      <c r="K29" s="30">
        <f t="shared" si="10"/>
        <v>0.5493286759053293</v>
      </c>
      <c r="L29" s="67"/>
      <c r="M29" s="55">
        <f>K29^W29</f>
        <v>1.9808904859055402E-2</v>
      </c>
      <c r="N29" s="55">
        <f>K29^X29</f>
        <v>0.91255146819556687</v>
      </c>
      <c r="O29" s="75">
        <f t="shared" si="0"/>
        <v>0.35887088938528472</v>
      </c>
      <c r="P29" s="76">
        <f t="shared" si="1"/>
        <v>3</v>
      </c>
      <c r="Q29" s="76">
        <f t="shared" si="2"/>
        <v>18</v>
      </c>
      <c r="R29" s="77">
        <f>P29/Q29</f>
        <v>0.16666666666666666</v>
      </c>
      <c r="S29" s="77">
        <f>S28+R29</f>
        <v>0.32979976442873971</v>
      </c>
      <c r="T29" s="78">
        <f>SQRT((1/O29)*S29)</f>
        <v>0.95864112297487181</v>
      </c>
      <c r="U29" s="79">
        <f t="shared" si="11"/>
        <v>1.9599639845400538</v>
      </c>
      <c r="V29" s="75">
        <f>U29*T29</f>
        <v>1.8789020751297816</v>
      </c>
      <c r="W29" s="80">
        <f>EXP(V29)</f>
        <v>6.5463135546959164</v>
      </c>
      <c r="X29" s="80">
        <f>EXP(-V29)</f>
        <v>0.15275773023164504</v>
      </c>
      <c r="AC29" s="26"/>
      <c r="AG29" s="26"/>
      <c r="AH29" s="67"/>
      <c r="AI29" s="67"/>
      <c r="AJ29" s="67"/>
      <c r="AK29" s="67"/>
      <c r="AL29" s="67"/>
      <c r="AM29" s="67"/>
    </row>
    <row r="30" spans="1:41" x14ac:dyDescent="0.25">
      <c r="A30" s="81">
        <v>212</v>
      </c>
      <c r="B30" s="81">
        <f t="shared" si="3"/>
        <v>70</v>
      </c>
      <c r="C30" s="82">
        <f t="shared" si="4"/>
        <v>28</v>
      </c>
      <c r="D30" s="73">
        <v>30</v>
      </c>
      <c r="E30" s="73">
        <f t="shared" si="5"/>
        <v>3</v>
      </c>
      <c r="F30" s="33">
        <f t="shared" si="6"/>
        <v>0</v>
      </c>
      <c r="G30" s="73">
        <f t="shared" si="7"/>
        <v>2</v>
      </c>
      <c r="H30" s="54">
        <v>1</v>
      </c>
      <c r="I30" s="83">
        <f t="shared" si="8"/>
        <v>0</v>
      </c>
      <c r="J30" s="30">
        <f t="shared" si="9"/>
        <v>1</v>
      </c>
      <c r="K30" s="30">
        <f t="shared" si="10"/>
        <v>0.5493286759053293</v>
      </c>
      <c r="L30" s="67"/>
      <c r="M30" s="55">
        <f>K30^W30</f>
        <v>1.521479927230748E-7</v>
      </c>
      <c r="N30" s="55">
        <f>K30^X30</f>
        <v>0.97739898711599649</v>
      </c>
      <c r="O30" s="75">
        <f t="shared" si="0"/>
        <v>0.35887088938528472</v>
      </c>
      <c r="P30" s="76">
        <f t="shared" si="1"/>
        <v>2</v>
      </c>
      <c r="Q30" s="76">
        <f t="shared" si="2"/>
        <v>3</v>
      </c>
      <c r="R30" s="77">
        <f>P30/Q30</f>
        <v>0.66666666666666663</v>
      </c>
      <c r="S30" s="77">
        <f>S29+R30</f>
        <v>0.99646643109540634</v>
      </c>
      <c r="T30" s="78">
        <f>SQRT((1/O30)*S30)</f>
        <v>1.666334633526436</v>
      </c>
      <c r="U30" s="79">
        <f t="shared" si="11"/>
        <v>1.9599639845400538</v>
      </c>
      <c r="V30" s="75">
        <f>U30*T30</f>
        <v>3.2659558679035636</v>
      </c>
      <c r="W30" s="80">
        <f>EXP(V30)</f>
        <v>26.205147682609564</v>
      </c>
      <c r="X30" s="80">
        <f>EXP(-V30)</f>
        <v>3.8160441303814012E-2</v>
      </c>
      <c r="AC30" s="26"/>
      <c r="AG30" s="26"/>
      <c r="AH30" s="67"/>
      <c r="AI30" s="67"/>
      <c r="AJ30" s="67"/>
      <c r="AK30" s="67"/>
      <c r="AL30" s="67"/>
      <c r="AM30" s="67"/>
    </row>
    <row r="31" spans="1:41" x14ac:dyDescent="0.25">
      <c r="A31" s="72">
        <v>213</v>
      </c>
      <c r="B31" s="81">
        <f t="shared" si="3"/>
        <v>70</v>
      </c>
      <c r="C31" s="82">
        <f t="shared" si="4"/>
        <v>30</v>
      </c>
      <c r="D31" s="73">
        <v>32</v>
      </c>
      <c r="E31" s="73">
        <f t="shared" si="5"/>
        <v>1</v>
      </c>
      <c r="F31" s="33">
        <f t="shared" si="6"/>
        <v>0</v>
      </c>
      <c r="G31" s="73">
        <f t="shared" si="7"/>
        <v>1</v>
      </c>
      <c r="H31" s="54">
        <v>0</v>
      </c>
      <c r="I31" s="83">
        <f t="shared" si="8"/>
        <v>0</v>
      </c>
      <c r="J31" s="30">
        <f t="shared" si="9"/>
        <v>1</v>
      </c>
      <c r="K31" s="30">
        <f t="shared" si="10"/>
        <v>0.5493286759053293</v>
      </c>
      <c r="L31" s="67"/>
      <c r="M31" s="55" t="e">
        <f>K31^W31</f>
        <v>#DIV/0!</v>
      </c>
      <c r="N31" s="55" t="e">
        <f>K31^X31</f>
        <v>#DIV/0!</v>
      </c>
      <c r="O31" s="75">
        <f t="shared" si="0"/>
        <v>0.35887088938528472</v>
      </c>
      <c r="P31" s="76">
        <f t="shared" si="1"/>
        <v>1</v>
      </c>
      <c r="Q31" s="76">
        <f t="shared" si="2"/>
        <v>0</v>
      </c>
      <c r="R31" s="77" t="e">
        <f>P31/Q31</f>
        <v>#DIV/0!</v>
      </c>
      <c r="S31" s="77" t="e">
        <f>S30+R31</f>
        <v>#DIV/0!</v>
      </c>
      <c r="T31" s="78" t="e">
        <f>SQRT((1/O31)*S31)</f>
        <v>#DIV/0!</v>
      </c>
      <c r="U31" s="79">
        <f t="shared" si="11"/>
        <v>1.9599639845400538</v>
      </c>
      <c r="V31" s="75" t="e">
        <f>U31*T31</f>
        <v>#DIV/0!</v>
      </c>
      <c r="W31" s="80" t="e">
        <f>EXP(V31)</f>
        <v>#DIV/0!</v>
      </c>
      <c r="X31" s="80" t="e">
        <f>EXP(-V31)</f>
        <v>#DIV/0!</v>
      </c>
      <c r="AC31" s="26"/>
      <c r="AG31" s="26"/>
      <c r="AH31" s="67"/>
      <c r="AI31" s="67"/>
      <c r="AJ31" s="67"/>
      <c r="AK31" s="67"/>
      <c r="AL31" s="67"/>
      <c r="AM31" s="67"/>
    </row>
    <row r="32" spans="1:41" ht="10" customHeight="1" x14ac:dyDescent="0.25">
      <c r="D32" s="84"/>
      <c r="E32" s="84"/>
      <c r="F32" s="84"/>
      <c r="G32" s="85"/>
      <c r="H32" s="84"/>
      <c r="I32" s="86"/>
      <c r="J32" s="87"/>
      <c r="K32" s="87"/>
      <c r="L32" s="88"/>
      <c r="M32" s="89"/>
      <c r="N32" s="89"/>
      <c r="O32" s="89"/>
      <c r="P32" s="89"/>
      <c r="Q32" s="88"/>
      <c r="R32" s="90"/>
      <c r="S32" s="90"/>
      <c r="T32" s="90"/>
      <c r="U32" s="90"/>
      <c r="Z32" s="91"/>
      <c r="AA32" s="91"/>
      <c r="AC32" s="26"/>
      <c r="AE32" s="91"/>
      <c r="AF32" s="92"/>
      <c r="AG32" s="67"/>
      <c r="AH32" s="67"/>
      <c r="AI32" s="67"/>
      <c r="AJ32" s="67"/>
      <c r="AK32" s="67"/>
      <c r="AL32" s="67"/>
      <c r="AM32" s="67"/>
      <c r="AN32" s="91"/>
      <c r="AO32" s="91"/>
    </row>
    <row r="33" spans="1:41" ht="15" x14ac:dyDescent="0.25">
      <c r="D33" s="93"/>
      <c r="E33" s="60" t="s">
        <v>0</v>
      </c>
      <c r="F33" s="61">
        <f>SUM(F16:F31)</f>
        <v>70</v>
      </c>
      <c r="G33" s="61">
        <f>SUM(G16:G31)</f>
        <v>213</v>
      </c>
      <c r="H33" s="153">
        <f>H15-F33-G33</f>
        <v>0</v>
      </c>
      <c r="I33" s="86"/>
      <c r="J33" s="94" t="s">
        <v>60</v>
      </c>
      <c r="K33" s="41">
        <f>1-K31</f>
        <v>0.4506713240946707</v>
      </c>
      <c r="L33" s="42" t="s">
        <v>37</v>
      </c>
      <c r="M33" s="88"/>
      <c r="N33" s="88"/>
      <c r="O33" s="89"/>
      <c r="P33" s="89"/>
      <c r="Q33" s="88"/>
      <c r="R33" s="90"/>
      <c r="S33" s="90"/>
      <c r="T33" s="90"/>
      <c r="U33" s="90"/>
      <c r="Z33" s="91"/>
      <c r="AA33" s="91"/>
      <c r="AC33" s="26"/>
      <c r="AE33" s="91"/>
      <c r="AF33" s="67"/>
      <c r="AG33" s="67"/>
      <c r="AH33" s="67"/>
      <c r="AI33" s="67"/>
      <c r="AJ33" s="67"/>
      <c r="AK33" s="67"/>
      <c r="AL33" s="67"/>
      <c r="AM33" s="67"/>
      <c r="AN33" s="91"/>
      <c r="AO33" s="91"/>
    </row>
    <row r="34" spans="1:41" ht="15" customHeight="1" x14ac:dyDescent="0.25">
      <c r="D34" s="93"/>
      <c r="F34" s="12">
        <f>F33/E15</f>
        <v>0.24734982332155478</v>
      </c>
      <c r="G34" s="13">
        <f>G33/E15</f>
        <v>0.75265017667844525</v>
      </c>
      <c r="H34" s="14">
        <f>H33/E15</f>
        <v>0</v>
      </c>
      <c r="I34" s="86"/>
      <c r="J34" s="86"/>
      <c r="K34" s="86"/>
      <c r="L34" s="95"/>
      <c r="M34" s="95"/>
      <c r="N34" s="95"/>
      <c r="O34" s="95"/>
      <c r="P34" s="95"/>
      <c r="Q34" s="95"/>
      <c r="R34" s="90"/>
      <c r="S34" s="90"/>
      <c r="T34" s="90"/>
      <c r="U34" s="90"/>
      <c r="Z34" s="91"/>
      <c r="AA34" s="91"/>
      <c r="AC34" s="26"/>
      <c r="AE34" s="96"/>
      <c r="AF34" s="67"/>
      <c r="AG34" s="67"/>
      <c r="AH34" s="67"/>
      <c r="AI34" s="67"/>
      <c r="AJ34" s="67"/>
      <c r="AK34" s="67"/>
      <c r="AL34" s="67"/>
      <c r="AM34" s="67"/>
      <c r="AN34" s="67"/>
      <c r="AO34" s="67"/>
    </row>
    <row r="35" spans="1:41" ht="15" customHeight="1" x14ac:dyDescent="0.25">
      <c r="D35" s="93"/>
      <c r="F35" s="155" t="s">
        <v>88</v>
      </c>
      <c r="G35" s="156" t="s">
        <v>89</v>
      </c>
      <c r="H35" s="154" t="s">
        <v>90</v>
      </c>
      <c r="I35" s="86"/>
      <c r="J35" s="86"/>
      <c r="K35" s="86"/>
      <c r="L35" s="95"/>
      <c r="M35" s="95"/>
      <c r="N35" s="95"/>
      <c r="O35" s="95"/>
      <c r="P35" s="95"/>
      <c r="Q35" s="95"/>
      <c r="R35" s="90"/>
      <c r="S35" s="90"/>
      <c r="T35" s="90"/>
      <c r="U35" s="90"/>
      <c r="Z35" s="91"/>
      <c r="AA35" s="91"/>
      <c r="AC35" s="26"/>
      <c r="AE35" s="96"/>
      <c r="AF35" s="67"/>
      <c r="AG35" s="67"/>
      <c r="AH35" s="67"/>
      <c r="AI35" s="67"/>
      <c r="AJ35" s="67"/>
      <c r="AK35" s="67"/>
      <c r="AL35" s="67"/>
      <c r="AM35" s="67"/>
      <c r="AN35" s="67"/>
      <c r="AO35" s="67"/>
    </row>
    <row r="36" spans="1:41" ht="27.5" customHeight="1" x14ac:dyDescent="0.25">
      <c r="A36" s="97" t="s">
        <v>102</v>
      </c>
      <c r="B36" s="97"/>
      <c r="C36" s="97"/>
      <c r="D36" s="97"/>
      <c r="E36" s="97"/>
      <c r="F36" s="97"/>
      <c r="G36" s="97"/>
      <c r="H36" s="97"/>
      <c r="I36" s="98"/>
      <c r="J36" s="233" t="s">
        <v>38</v>
      </c>
      <c r="K36" s="234"/>
      <c r="L36" s="99"/>
      <c r="M36" s="70" t="s">
        <v>51</v>
      </c>
      <c r="N36" s="70" t="s">
        <v>52</v>
      </c>
      <c r="O36" s="99"/>
      <c r="P36" s="99"/>
      <c r="Q36" s="97"/>
      <c r="R36" s="90"/>
      <c r="S36" s="90"/>
      <c r="T36" s="90"/>
      <c r="U36" s="90"/>
      <c r="AC36" s="26"/>
      <c r="AE36" s="32"/>
      <c r="AF36" s="67"/>
      <c r="AG36" s="67"/>
      <c r="AH36" s="67"/>
      <c r="AI36" s="67"/>
      <c r="AJ36" s="67"/>
      <c r="AK36" s="67"/>
      <c r="AL36" s="67"/>
      <c r="AM36" s="67"/>
      <c r="AN36" s="67"/>
      <c r="AO36" s="67"/>
    </row>
    <row r="37" spans="1:41" ht="66" customHeight="1" x14ac:dyDescent="0.25">
      <c r="A37" s="44" t="s">
        <v>22</v>
      </c>
      <c r="B37" s="4" t="s">
        <v>23</v>
      </c>
      <c r="C37" s="1" t="s">
        <v>21</v>
      </c>
      <c r="D37" s="45" t="s">
        <v>24</v>
      </c>
      <c r="E37" s="1" t="s">
        <v>36</v>
      </c>
      <c r="F37" s="2" t="s">
        <v>25</v>
      </c>
      <c r="G37" s="2" t="s">
        <v>26</v>
      </c>
      <c r="H37" s="28" t="s">
        <v>99</v>
      </c>
      <c r="I37" s="2" t="s">
        <v>27</v>
      </c>
      <c r="J37" s="40" t="s">
        <v>39</v>
      </c>
      <c r="K37" s="46" t="s">
        <v>40</v>
      </c>
      <c r="M37" s="57" t="s">
        <v>53</v>
      </c>
      <c r="N37" s="57" t="s">
        <v>54</v>
      </c>
      <c r="O37" s="37" t="s">
        <v>76</v>
      </c>
      <c r="P37" s="37" t="s">
        <v>77</v>
      </c>
      <c r="Q37" s="37" t="s">
        <v>78</v>
      </c>
      <c r="R37" s="37" t="s">
        <v>79</v>
      </c>
      <c r="S37" s="37" t="s">
        <v>80</v>
      </c>
      <c r="T37" s="38" t="s">
        <v>55</v>
      </c>
      <c r="U37" s="38" t="s">
        <v>56</v>
      </c>
      <c r="V37" s="39" t="s">
        <v>57</v>
      </c>
      <c r="W37" s="39" t="s">
        <v>58</v>
      </c>
      <c r="X37" s="39" t="s">
        <v>59</v>
      </c>
      <c r="AC37" s="26"/>
      <c r="AG37" s="67"/>
      <c r="AH37" s="67"/>
      <c r="AI37" s="67"/>
      <c r="AJ37" s="67"/>
      <c r="AK37" s="67"/>
      <c r="AL37" s="67"/>
      <c r="AM37" s="67"/>
      <c r="AN37" s="67"/>
      <c r="AO37" s="67"/>
    </row>
    <row r="38" spans="1:41" x14ac:dyDescent="0.25">
      <c r="A38" s="72">
        <v>0</v>
      </c>
      <c r="B38" s="72">
        <v>0</v>
      </c>
      <c r="C38" s="67"/>
      <c r="D38" s="73">
        <v>0</v>
      </c>
      <c r="E38" s="33">
        <f>H38</f>
        <v>280</v>
      </c>
      <c r="F38" s="3">
        <v>0</v>
      </c>
      <c r="G38" s="3">
        <v>0</v>
      </c>
      <c r="H38" s="54">
        <v>280</v>
      </c>
      <c r="I38" s="74">
        <f>F38/E38</f>
        <v>0</v>
      </c>
      <c r="J38" s="30">
        <f>1-I38</f>
        <v>1</v>
      </c>
      <c r="K38" s="30">
        <f>J38</f>
        <v>1</v>
      </c>
      <c r="L38" s="67"/>
      <c r="M38" s="55">
        <f>K38^W38</f>
        <v>1</v>
      </c>
      <c r="N38" s="55">
        <f>K38^X38</f>
        <v>1</v>
      </c>
      <c r="O38" s="75">
        <f t="shared" ref="O38:O54" si="12">(LN(K38))^2</f>
        <v>0</v>
      </c>
      <c r="P38" s="76">
        <f t="shared" ref="P38:P54" si="13">E38-H38</f>
        <v>0</v>
      </c>
      <c r="Q38" s="76">
        <f t="shared" ref="Q38:Q54" si="14">E38*H38</f>
        <v>78400</v>
      </c>
      <c r="R38" s="77">
        <f>P38/Q38</f>
        <v>0</v>
      </c>
      <c r="S38" s="77">
        <f>R38</f>
        <v>0</v>
      </c>
      <c r="T38" s="78">
        <v>0</v>
      </c>
      <c r="U38" s="79">
        <f>-NORMSINV(2.5/100)</f>
        <v>1.9599639845400538</v>
      </c>
      <c r="V38" s="75">
        <f>U38*T38</f>
        <v>0</v>
      </c>
      <c r="W38" s="80">
        <f>EXP(V38)</f>
        <v>1</v>
      </c>
      <c r="X38" s="80">
        <f>EXP(-V38)</f>
        <v>1</v>
      </c>
      <c r="AC38" s="26"/>
      <c r="AG38" s="67"/>
      <c r="AH38" s="67"/>
      <c r="AI38" s="67"/>
      <c r="AJ38" s="67"/>
      <c r="AK38" s="67"/>
      <c r="AL38" s="67"/>
      <c r="AM38" s="67"/>
      <c r="AN38" s="67"/>
      <c r="AO38" s="67"/>
    </row>
    <row r="39" spans="1:41" x14ac:dyDescent="0.25">
      <c r="A39" s="81">
        <v>24</v>
      </c>
      <c r="B39" s="81">
        <f>B38+F39</f>
        <v>17</v>
      </c>
      <c r="C39" s="82">
        <f>D38</f>
        <v>0</v>
      </c>
      <c r="D39" s="73">
        <v>2</v>
      </c>
      <c r="E39" s="73">
        <f>H38</f>
        <v>280</v>
      </c>
      <c r="F39" s="33">
        <f>E39-H39-G39</f>
        <v>17</v>
      </c>
      <c r="G39" s="73">
        <f>A39-A38</f>
        <v>24</v>
      </c>
      <c r="H39" s="54">
        <v>239</v>
      </c>
      <c r="I39" s="83">
        <f>F39/E39</f>
        <v>6.0714285714285714E-2</v>
      </c>
      <c r="J39" s="30">
        <f>1-I39</f>
        <v>0.93928571428571428</v>
      </c>
      <c r="K39" s="30">
        <f>J39*K38</f>
        <v>0.93928571428571428</v>
      </c>
      <c r="L39" s="67"/>
      <c r="M39" s="55">
        <f>K39^W39</f>
        <v>0.87293597598297556</v>
      </c>
      <c r="N39" s="55">
        <f>K39^X39</f>
        <v>0.97154288548576795</v>
      </c>
      <c r="O39" s="75">
        <f t="shared" si="12"/>
        <v>3.9232147534293653E-3</v>
      </c>
      <c r="P39" s="76">
        <f t="shared" si="13"/>
        <v>41</v>
      </c>
      <c r="Q39" s="76">
        <f t="shared" si="14"/>
        <v>66920</v>
      </c>
      <c r="R39" s="77">
        <f>P39/Q39</f>
        <v>6.1267184698147038E-4</v>
      </c>
      <c r="S39" s="77">
        <f>S38+R39</f>
        <v>6.1267184698147038E-4</v>
      </c>
      <c r="T39" s="78">
        <f>SQRT((1/O39)*S39)</f>
        <v>0.39517814780870003</v>
      </c>
      <c r="U39" s="79">
        <f>-NORMSINV(2.5/100)</f>
        <v>1.9599639845400538</v>
      </c>
      <c r="V39" s="75">
        <f>U39*T39</f>
        <v>0.77453493718229804</v>
      </c>
      <c r="W39" s="80">
        <f>EXP(V39)</f>
        <v>2.1695829001878577</v>
      </c>
      <c r="X39" s="80">
        <f>EXP(-V39)</f>
        <v>0.46091808702650305</v>
      </c>
      <c r="AC39" s="26"/>
      <c r="AG39" s="67"/>
      <c r="AH39" s="67"/>
      <c r="AI39" s="67"/>
      <c r="AJ39" s="67"/>
      <c r="AK39" s="67"/>
      <c r="AL39" s="67"/>
      <c r="AM39" s="67"/>
      <c r="AN39" s="67"/>
      <c r="AO39" s="67"/>
    </row>
    <row r="40" spans="1:41" x14ac:dyDescent="0.25">
      <c r="A40" s="72">
        <v>45</v>
      </c>
      <c r="B40" s="81">
        <f t="shared" ref="B40:B54" si="15">B39+F40</f>
        <v>37</v>
      </c>
      <c r="C40" s="82">
        <f t="shared" ref="C40:C54" si="16">D39</f>
        <v>2</v>
      </c>
      <c r="D40" s="73">
        <v>4</v>
      </c>
      <c r="E40" s="73">
        <f t="shared" ref="E40:E54" si="17">H39</f>
        <v>239</v>
      </c>
      <c r="F40" s="33">
        <f t="shared" ref="F40:F54" si="18">E40-H40-G40</f>
        <v>20</v>
      </c>
      <c r="G40" s="73">
        <f t="shared" ref="G40:G54" si="19">A40-A39</f>
        <v>21</v>
      </c>
      <c r="H40" s="54">
        <v>198</v>
      </c>
      <c r="I40" s="83">
        <f t="shared" ref="I40:I54" si="20">F40/E40</f>
        <v>8.3682008368200833E-2</v>
      </c>
      <c r="J40" s="30">
        <f t="shared" ref="J40:J54" si="21">1-I40</f>
        <v>0.91631799163179917</v>
      </c>
      <c r="K40" s="30">
        <f t="shared" ref="K40:K53" si="22">J40*K39</f>
        <v>0.86068439928272567</v>
      </c>
      <c r="L40" s="67"/>
      <c r="M40" s="55">
        <f>K40^W40</f>
        <v>0.78039554912122377</v>
      </c>
      <c r="N40" s="55">
        <f>K40^X40</f>
        <v>0.91322257216298253</v>
      </c>
      <c r="O40" s="75">
        <f t="shared" si="12"/>
        <v>2.2508218682330747E-2</v>
      </c>
      <c r="P40" s="76">
        <f t="shared" si="13"/>
        <v>41</v>
      </c>
      <c r="Q40" s="76">
        <f t="shared" si="14"/>
        <v>47322</v>
      </c>
      <c r="R40" s="77">
        <f>P40/Q40</f>
        <v>8.6640463209500869E-4</v>
      </c>
      <c r="S40" s="77">
        <f>S39+R40</f>
        <v>1.4790764790764792E-3</v>
      </c>
      <c r="T40" s="78">
        <f>SQRT((1/O40)*S40)</f>
        <v>0.25634494182904644</v>
      </c>
      <c r="U40" s="79">
        <f t="shared" ref="U40:U54" si="23">-NORMSINV(2.5/100)</f>
        <v>1.9599639845400538</v>
      </c>
      <c r="V40" s="75">
        <f>U40*T40</f>
        <v>0.50242685360394612</v>
      </c>
      <c r="W40" s="80">
        <f>EXP(V40)</f>
        <v>1.6527273349573872</v>
      </c>
      <c r="X40" s="80">
        <f>EXP(-V40)</f>
        <v>0.605060483268272</v>
      </c>
      <c r="AC40" s="26"/>
      <c r="AG40" s="67"/>
      <c r="AH40" s="67"/>
      <c r="AI40" s="67"/>
      <c r="AJ40" s="67"/>
      <c r="AK40" s="67"/>
      <c r="AL40" s="67"/>
      <c r="AM40" s="67"/>
      <c r="AN40" s="67"/>
      <c r="AO40" s="67"/>
    </row>
    <row r="41" spans="1:41" x14ac:dyDescent="0.25">
      <c r="A41" s="81">
        <v>66</v>
      </c>
      <c r="B41" s="81">
        <f t="shared" si="15"/>
        <v>61</v>
      </c>
      <c r="C41" s="82">
        <f t="shared" si="16"/>
        <v>4</v>
      </c>
      <c r="D41" s="73">
        <v>6</v>
      </c>
      <c r="E41" s="73">
        <f t="shared" si="17"/>
        <v>198</v>
      </c>
      <c r="F41" s="33">
        <f t="shared" si="18"/>
        <v>24</v>
      </c>
      <c r="G41" s="73">
        <f t="shared" si="19"/>
        <v>21</v>
      </c>
      <c r="H41" s="54">
        <v>153</v>
      </c>
      <c r="I41" s="83">
        <f t="shared" si="20"/>
        <v>0.12121212121212122</v>
      </c>
      <c r="J41" s="30">
        <f t="shared" si="21"/>
        <v>0.87878787878787878</v>
      </c>
      <c r="K41" s="30">
        <f t="shared" si="22"/>
        <v>0.75635901755148616</v>
      </c>
      <c r="L41" s="67"/>
      <c r="M41" s="55">
        <f>K41^W41</f>
        <v>0.66417384472027285</v>
      </c>
      <c r="N41" s="55">
        <f>K41^X41</f>
        <v>0.82650591384067351</v>
      </c>
      <c r="O41" s="75">
        <f t="shared" si="12"/>
        <v>7.7974488699835504E-2</v>
      </c>
      <c r="P41" s="76">
        <f t="shared" si="13"/>
        <v>45</v>
      </c>
      <c r="Q41" s="76">
        <f t="shared" si="14"/>
        <v>30294</v>
      </c>
      <c r="R41" s="77">
        <f>P41/Q41</f>
        <v>1.4854426619132501E-3</v>
      </c>
      <c r="S41" s="77">
        <f>S40+R41</f>
        <v>2.9645191409897291E-3</v>
      </c>
      <c r="T41" s="78">
        <f>SQRT((1/O41)*S41)</f>
        <v>0.19498484679515479</v>
      </c>
      <c r="U41" s="79">
        <f t="shared" si="23"/>
        <v>1.9599639845400538</v>
      </c>
      <c r="V41" s="75">
        <f>U41*T41</f>
        <v>0.3821632772495635</v>
      </c>
      <c r="W41" s="80">
        <f>EXP(V41)</f>
        <v>1.4654513404641922</v>
      </c>
      <c r="X41" s="80">
        <f>EXP(-V41)</f>
        <v>0.6823836263872417</v>
      </c>
      <c r="AC41" s="26"/>
      <c r="AG41" s="67"/>
      <c r="AH41" s="67"/>
      <c r="AI41" s="67"/>
      <c r="AJ41" s="67"/>
      <c r="AK41" s="67"/>
      <c r="AL41" s="67"/>
      <c r="AM41" s="67"/>
      <c r="AN41" s="67"/>
      <c r="AO41" s="67"/>
    </row>
    <row r="42" spans="1:41" x14ac:dyDescent="0.25">
      <c r="A42" s="72">
        <v>82</v>
      </c>
      <c r="B42" s="81">
        <f t="shared" si="15"/>
        <v>73</v>
      </c>
      <c r="C42" s="82">
        <f t="shared" si="16"/>
        <v>6</v>
      </c>
      <c r="D42" s="73">
        <v>8</v>
      </c>
      <c r="E42" s="73">
        <f t="shared" si="17"/>
        <v>153</v>
      </c>
      <c r="F42" s="33">
        <f t="shared" si="18"/>
        <v>12</v>
      </c>
      <c r="G42" s="73">
        <f t="shared" si="19"/>
        <v>16</v>
      </c>
      <c r="H42" s="54">
        <v>125</v>
      </c>
      <c r="I42" s="83">
        <f t="shared" si="20"/>
        <v>7.8431372549019607E-2</v>
      </c>
      <c r="J42" s="30">
        <f t="shared" si="21"/>
        <v>0.92156862745098045</v>
      </c>
      <c r="K42" s="30">
        <f t="shared" si="22"/>
        <v>0.69703674166509511</v>
      </c>
      <c r="L42" s="67"/>
      <c r="M42" s="55">
        <f>K42^W42</f>
        <v>0.59569223542203797</v>
      </c>
      <c r="N42" s="55">
        <f>K42^X42</f>
        <v>0.77766893872357934</v>
      </c>
      <c r="O42" s="75">
        <f t="shared" si="12"/>
        <v>0.13026119320694921</v>
      </c>
      <c r="P42" s="76">
        <f t="shared" si="13"/>
        <v>28</v>
      </c>
      <c r="Q42" s="76">
        <f t="shared" si="14"/>
        <v>19125</v>
      </c>
      <c r="R42" s="77">
        <f>P42/Q42</f>
        <v>1.4640522875816993E-3</v>
      </c>
      <c r="S42" s="77">
        <f>S41+R42</f>
        <v>4.4285714285714284E-3</v>
      </c>
      <c r="T42" s="78">
        <f>SQRT((1/O42)*S42)</f>
        <v>0.18438445369574327</v>
      </c>
      <c r="U42" s="79">
        <f t="shared" si="23"/>
        <v>1.9599639845400538</v>
      </c>
      <c r="V42" s="75">
        <f>U42*T42</f>
        <v>0.36138688855275003</v>
      </c>
      <c r="W42" s="80">
        <f>EXP(V42)</f>
        <v>1.435318661830995</v>
      </c>
      <c r="X42" s="80">
        <f>EXP(-V42)</f>
        <v>0.69670939742699967</v>
      </c>
      <c r="AC42" s="26"/>
      <c r="AG42" s="67"/>
      <c r="AH42" s="67"/>
      <c r="AI42" s="67"/>
      <c r="AJ42" s="67"/>
      <c r="AK42" s="67"/>
      <c r="AL42" s="67"/>
      <c r="AM42" s="67"/>
      <c r="AN42" s="67"/>
      <c r="AO42" s="67"/>
    </row>
    <row r="43" spans="1:41" x14ac:dyDescent="0.25">
      <c r="A43" s="81">
        <v>110</v>
      </c>
      <c r="B43" s="81">
        <f t="shared" si="15"/>
        <v>83</v>
      </c>
      <c r="C43" s="82">
        <f t="shared" si="16"/>
        <v>8</v>
      </c>
      <c r="D43" s="73">
        <v>10</v>
      </c>
      <c r="E43" s="73">
        <f t="shared" si="17"/>
        <v>125</v>
      </c>
      <c r="F43" s="33">
        <f t="shared" si="18"/>
        <v>10</v>
      </c>
      <c r="G43" s="73">
        <f t="shared" si="19"/>
        <v>28</v>
      </c>
      <c r="H43" s="54">
        <v>87</v>
      </c>
      <c r="I43" s="83">
        <f t="shared" si="20"/>
        <v>0.08</v>
      </c>
      <c r="J43" s="30">
        <f t="shared" si="21"/>
        <v>0.92</v>
      </c>
      <c r="K43" s="30">
        <f t="shared" si="22"/>
        <v>0.64127380233188758</v>
      </c>
      <c r="L43" s="67"/>
      <c r="M43" s="55">
        <f>K43^W43</f>
        <v>0.51790345576158825</v>
      </c>
      <c r="N43" s="55">
        <f>K43^X43</f>
        <v>0.74080531515890224</v>
      </c>
      <c r="O43" s="75">
        <f t="shared" si="12"/>
        <v>0.19740139217160971</v>
      </c>
      <c r="P43" s="76">
        <f t="shared" si="13"/>
        <v>38</v>
      </c>
      <c r="Q43" s="76">
        <f t="shared" si="14"/>
        <v>10875</v>
      </c>
      <c r="R43" s="77">
        <f>P43/Q43</f>
        <v>3.4942528735632185E-3</v>
      </c>
      <c r="S43" s="77">
        <f>S42+R43</f>
        <v>7.9228243021346473E-3</v>
      </c>
      <c r="T43" s="78">
        <f>SQRT((1/O43)*S43)</f>
        <v>0.20033872565580083</v>
      </c>
      <c r="U43" s="79">
        <f t="shared" si="23"/>
        <v>1.9599639845400538</v>
      </c>
      <c r="V43" s="75">
        <f>U43*T43</f>
        <v>0.39265668699402012</v>
      </c>
      <c r="W43" s="80">
        <f>EXP(V43)</f>
        <v>1.4809098864217352</v>
      </c>
      <c r="X43" s="80">
        <f>EXP(-V43)</f>
        <v>0.67526053351987603</v>
      </c>
      <c r="AC43" s="26"/>
      <c r="AG43" s="67"/>
      <c r="AH43" s="67"/>
      <c r="AI43" s="67"/>
      <c r="AJ43" s="67"/>
      <c r="AK43" s="67"/>
      <c r="AL43" s="67"/>
      <c r="AM43" s="67"/>
      <c r="AN43" s="67"/>
      <c r="AO43" s="67"/>
    </row>
    <row r="44" spans="1:41" x14ac:dyDescent="0.25">
      <c r="A44" s="72">
        <v>130</v>
      </c>
      <c r="B44" s="81">
        <f t="shared" si="15"/>
        <v>93</v>
      </c>
      <c r="C44" s="82">
        <f t="shared" si="16"/>
        <v>10</v>
      </c>
      <c r="D44" s="73">
        <v>12</v>
      </c>
      <c r="E44" s="73">
        <f t="shared" si="17"/>
        <v>87</v>
      </c>
      <c r="F44" s="33">
        <f t="shared" si="18"/>
        <v>10</v>
      </c>
      <c r="G44" s="73">
        <f t="shared" si="19"/>
        <v>20</v>
      </c>
      <c r="H44" s="54">
        <v>57</v>
      </c>
      <c r="I44" s="83">
        <f t="shared" si="20"/>
        <v>0.11494252873563218</v>
      </c>
      <c r="J44" s="30">
        <f t="shared" si="21"/>
        <v>0.88505747126436785</v>
      </c>
      <c r="K44" s="30">
        <f t="shared" si="22"/>
        <v>0.56756416987994651</v>
      </c>
      <c r="L44" s="67"/>
      <c r="M44" s="55">
        <f>K44^W44</f>
        <v>0.42628804802229048</v>
      </c>
      <c r="N44" s="55">
        <f>K44^X44</f>
        <v>0.68642682482774409</v>
      </c>
      <c r="O44" s="75">
        <f t="shared" si="12"/>
        <v>0.32081061540890199</v>
      </c>
      <c r="P44" s="76">
        <f t="shared" si="13"/>
        <v>30</v>
      </c>
      <c r="Q44" s="76">
        <f t="shared" si="14"/>
        <v>4959</v>
      </c>
      <c r="R44" s="77">
        <f>P44/Q44</f>
        <v>6.0496067755595887E-3</v>
      </c>
      <c r="S44" s="77">
        <f>S43+R44</f>
        <v>1.3972431077694237E-2</v>
      </c>
      <c r="T44" s="78">
        <f>SQRT((1/O44)*S44)</f>
        <v>0.20869479752496004</v>
      </c>
      <c r="U44" s="79">
        <f t="shared" si="23"/>
        <v>1.9599639845400538</v>
      </c>
      <c r="V44" s="75">
        <f>U44*T44</f>
        <v>0.40903428690980043</v>
      </c>
      <c r="W44" s="80">
        <f>EXP(V44)</f>
        <v>1.505363333857568</v>
      </c>
      <c r="X44" s="80">
        <f>EXP(-V44)</f>
        <v>0.66429145543053081</v>
      </c>
      <c r="AC44" s="26"/>
      <c r="AG44" s="67"/>
      <c r="AH44" s="67"/>
      <c r="AI44" s="67"/>
      <c r="AJ44" s="67"/>
      <c r="AK44" s="67"/>
      <c r="AL44" s="67"/>
      <c r="AM44" s="67"/>
      <c r="AN44" s="67"/>
      <c r="AO44" s="67"/>
    </row>
    <row r="45" spans="1:41" x14ac:dyDescent="0.25">
      <c r="A45" s="81">
        <v>144</v>
      </c>
      <c r="B45" s="81">
        <f t="shared" si="15"/>
        <v>95</v>
      </c>
      <c r="C45" s="82">
        <f t="shared" si="16"/>
        <v>12</v>
      </c>
      <c r="D45" s="73">
        <v>14</v>
      </c>
      <c r="E45" s="73">
        <f t="shared" si="17"/>
        <v>57</v>
      </c>
      <c r="F45" s="33">
        <f t="shared" si="18"/>
        <v>2</v>
      </c>
      <c r="G45" s="73">
        <f t="shared" si="19"/>
        <v>14</v>
      </c>
      <c r="H45" s="54">
        <v>41</v>
      </c>
      <c r="I45" s="83">
        <f t="shared" si="20"/>
        <v>3.5087719298245612E-2</v>
      </c>
      <c r="J45" s="30">
        <f t="shared" si="21"/>
        <v>0.96491228070175439</v>
      </c>
      <c r="K45" s="30">
        <f t="shared" si="22"/>
        <v>0.5476496376034572</v>
      </c>
      <c r="L45" s="67"/>
      <c r="M45" s="55">
        <f>K45^W45</f>
        <v>0.38171902252584633</v>
      </c>
      <c r="N45" s="55">
        <f>K45^X45</f>
        <v>0.68629338771699955</v>
      </c>
      <c r="O45" s="75">
        <f t="shared" si="12"/>
        <v>0.3625479451978833</v>
      </c>
      <c r="P45" s="76">
        <f t="shared" si="13"/>
        <v>16</v>
      </c>
      <c r="Q45" s="76">
        <f t="shared" si="14"/>
        <v>2337</v>
      </c>
      <c r="R45" s="77">
        <f>P45/Q45</f>
        <v>6.8463842533162175E-3</v>
      </c>
      <c r="S45" s="77">
        <f>S44+R45</f>
        <v>2.0818815331010453E-2</v>
      </c>
      <c r="T45" s="78">
        <f>SQRT((1/O45)*S45)</f>
        <v>0.23963225932277765</v>
      </c>
      <c r="U45" s="79">
        <f t="shared" si="23"/>
        <v>1.9599639845400538</v>
      </c>
      <c r="V45" s="75">
        <f>U45*T45</f>
        <v>0.46967059780660675</v>
      </c>
      <c r="W45" s="80">
        <f>EXP(V45)</f>
        <v>1.5994672384154967</v>
      </c>
      <c r="X45" s="80">
        <f>EXP(-V45)</f>
        <v>0.62520817931265948</v>
      </c>
      <c r="AC45" s="26"/>
      <c r="AG45" s="67"/>
      <c r="AH45" s="67"/>
      <c r="AI45" s="67"/>
      <c r="AJ45" s="67"/>
      <c r="AK45" s="67"/>
      <c r="AL45" s="67"/>
      <c r="AM45" s="67"/>
      <c r="AN45" s="67"/>
      <c r="AO45" s="67"/>
    </row>
    <row r="46" spans="1:41" x14ac:dyDescent="0.25">
      <c r="A46" s="72">
        <v>156</v>
      </c>
      <c r="B46" s="81">
        <f t="shared" si="15"/>
        <v>99</v>
      </c>
      <c r="C46" s="82">
        <f t="shared" si="16"/>
        <v>14</v>
      </c>
      <c r="D46" s="73">
        <v>16</v>
      </c>
      <c r="E46" s="73">
        <f t="shared" si="17"/>
        <v>41</v>
      </c>
      <c r="F46" s="33">
        <f t="shared" si="18"/>
        <v>4</v>
      </c>
      <c r="G46" s="73">
        <f t="shared" si="19"/>
        <v>12</v>
      </c>
      <c r="H46" s="54">
        <v>25</v>
      </c>
      <c r="I46" s="83">
        <f t="shared" si="20"/>
        <v>9.7560975609756101E-2</v>
      </c>
      <c r="J46" s="30">
        <f t="shared" si="21"/>
        <v>0.90243902439024393</v>
      </c>
      <c r="K46" s="30">
        <f t="shared" si="22"/>
        <v>0.49422040466653455</v>
      </c>
      <c r="L46" s="67"/>
      <c r="M46" s="55">
        <f>K46^W46</f>
        <v>0.30170537318614826</v>
      </c>
      <c r="N46" s="55">
        <f>K46^X46</f>
        <v>0.6606656687460023</v>
      </c>
      <c r="O46" s="75">
        <f t="shared" si="12"/>
        <v>0.49670596539665696</v>
      </c>
      <c r="P46" s="76">
        <f t="shared" si="13"/>
        <v>16</v>
      </c>
      <c r="Q46" s="76">
        <f t="shared" si="14"/>
        <v>1025</v>
      </c>
      <c r="R46" s="77">
        <f>P46/Q46</f>
        <v>1.5609756097560976E-2</v>
      </c>
      <c r="S46" s="77">
        <f>S45+R46</f>
        <v>3.6428571428571428E-2</v>
      </c>
      <c r="T46" s="78">
        <f>SQRT((1/O46)*S46)</f>
        <v>0.2708141686117877</v>
      </c>
      <c r="U46" s="79">
        <f t="shared" si="23"/>
        <v>1.9599639845400538</v>
      </c>
      <c r="V46" s="75">
        <f>U46*T46</f>
        <v>0.53078601698226135</v>
      </c>
      <c r="W46" s="80">
        <f>EXP(V46)</f>
        <v>1.70026822322184</v>
      </c>
      <c r="X46" s="80">
        <f>EXP(-V46)</f>
        <v>0.58814249795546902</v>
      </c>
      <c r="AC46" s="26"/>
      <c r="AG46" s="67"/>
      <c r="AH46" s="67"/>
      <c r="AI46" s="67"/>
      <c r="AJ46" s="67"/>
      <c r="AK46" s="67"/>
      <c r="AL46" s="67"/>
      <c r="AM46" s="67"/>
      <c r="AN46" s="67"/>
      <c r="AO46" s="67"/>
    </row>
    <row r="47" spans="1:41" x14ac:dyDescent="0.25">
      <c r="A47" s="81">
        <v>163</v>
      </c>
      <c r="B47" s="81">
        <f t="shared" si="15"/>
        <v>102</v>
      </c>
      <c r="C47" s="82">
        <f t="shared" si="16"/>
        <v>16</v>
      </c>
      <c r="D47" s="73">
        <v>18</v>
      </c>
      <c r="E47" s="73">
        <f t="shared" si="17"/>
        <v>25</v>
      </c>
      <c r="F47" s="33">
        <f t="shared" si="18"/>
        <v>3</v>
      </c>
      <c r="G47" s="73">
        <f t="shared" si="19"/>
        <v>7</v>
      </c>
      <c r="H47" s="54">
        <v>15</v>
      </c>
      <c r="I47" s="83">
        <f t="shared" si="20"/>
        <v>0.12</v>
      </c>
      <c r="J47" s="30">
        <f t="shared" si="21"/>
        <v>0.88</v>
      </c>
      <c r="K47" s="30">
        <f t="shared" si="22"/>
        <v>0.43491395610655043</v>
      </c>
      <c r="L47" s="67"/>
      <c r="M47" s="55">
        <f>K47^W47</f>
        <v>0.22224739206530819</v>
      </c>
      <c r="N47" s="55">
        <f>K47^X47</f>
        <v>0.63069164909857955</v>
      </c>
      <c r="O47" s="75">
        <f t="shared" si="12"/>
        <v>0.69323453220263664</v>
      </c>
      <c r="P47" s="76">
        <f t="shared" si="13"/>
        <v>10</v>
      </c>
      <c r="Q47" s="76">
        <f t="shared" si="14"/>
        <v>375</v>
      </c>
      <c r="R47" s="77">
        <f>P47/Q47</f>
        <v>2.6666666666666668E-2</v>
      </c>
      <c r="S47" s="77">
        <f>S46+R47</f>
        <v>6.3095238095238093E-2</v>
      </c>
      <c r="T47" s="78">
        <f>SQRT((1/O47)*S47)</f>
        <v>0.30168811236253473</v>
      </c>
      <c r="U47" s="79">
        <f t="shared" si="23"/>
        <v>1.9599639845400538</v>
      </c>
      <c r="V47" s="75">
        <f>U47*T47</f>
        <v>0.59129783479444109</v>
      </c>
      <c r="W47" s="80">
        <f>EXP(V47)</f>
        <v>1.8063312142862398</v>
      </c>
      <c r="X47" s="80">
        <f>EXP(-V47)</f>
        <v>0.55360832614252509</v>
      </c>
      <c r="AC47" s="26"/>
      <c r="AG47" s="67"/>
      <c r="AH47" s="67"/>
      <c r="AI47" s="67"/>
      <c r="AJ47" s="67"/>
      <c r="AK47" s="67"/>
      <c r="AL47" s="67"/>
      <c r="AM47" s="67"/>
      <c r="AN47" s="67"/>
      <c r="AO47" s="67"/>
    </row>
    <row r="48" spans="1:41" x14ac:dyDescent="0.25">
      <c r="A48" s="72">
        <v>165</v>
      </c>
      <c r="B48" s="81">
        <f t="shared" si="15"/>
        <v>104</v>
      </c>
      <c r="C48" s="82">
        <f t="shared" si="16"/>
        <v>18</v>
      </c>
      <c r="D48" s="73">
        <v>20</v>
      </c>
      <c r="E48" s="73">
        <f t="shared" si="17"/>
        <v>15</v>
      </c>
      <c r="F48" s="33">
        <f t="shared" si="18"/>
        <v>2</v>
      </c>
      <c r="G48" s="73">
        <f t="shared" si="19"/>
        <v>2</v>
      </c>
      <c r="H48" s="54">
        <v>11</v>
      </c>
      <c r="I48" s="83">
        <f t="shared" si="20"/>
        <v>0.13333333333333333</v>
      </c>
      <c r="J48" s="30">
        <f t="shared" si="21"/>
        <v>0.8666666666666667</v>
      </c>
      <c r="K48" s="30">
        <f t="shared" si="22"/>
        <v>0.37692542862567707</v>
      </c>
      <c r="L48" s="67"/>
      <c r="M48" s="55">
        <f>K48^W48</f>
        <v>0.1709133336898197</v>
      </c>
      <c r="N48" s="55">
        <f>K48^X48</f>
        <v>0.58339428189912779</v>
      </c>
      <c r="O48" s="75">
        <f t="shared" si="12"/>
        <v>0.95200593179024007</v>
      </c>
      <c r="P48" s="76">
        <f t="shared" si="13"/>
        <v>4</v>
      </c>
      <c r="Q48" s="76">
        <f t="shared" si="14"/>
        <v>165</v>
      </c>
      <c r="R48" s="77">
        <f>P48/Q48</f>
        <v>2.4242424242424242E-2</v>
      </c>
      <c r="S48" s="77">
        <f>S47+R48</f>
        <v>8.7337662337662339E-2</v>
      </c>
      <c r="T48" s="78">
        <f>SQRT((1/O48)*S48)</f>
        <v>0.30288722377634669</v>
      </c>
      <c r="U48" s="79">
        <f t="shared" si="23"/>
        <v>1.9599639845400538</v>
      </c>
      <c r="V48" s="75">
        <f>U48*T48</f>
        <v>0.59364804997896337</v>
      </c>
      <c r="W48" s="80">
        <f>EXP(V48)</f>
        <v>1.8105814738902988</v>
      </c>
      <c r="X48" s="80">
        <f>EXP(-V48)</f>
        <v>0.55230875518203215</v>
      </c>
      <c r="AC48" s="26"/>
      <c r="AG48" s="67"/>
      <c r="AH48" s="67"/>
      <c r="AI48" s="67"/>
      <c r="AJ48" s="67"/>
      <c r="AK48" s="67"/>
      <c r="AL48" s="67"/>
      <c r="AM48" s="67"/>
      <c r="AN48" s="67"/>
      <c r="AO48" s="67"/>
    </row>
    <row r="49" spans="1:41" x14ac:dyDescent="0.25">
      <c r="A49" s="81">
        <v>170</v>
      </c>
      <c r="B49" s="81">
        <f t="shared" si="15"/>
        <v>104</v>
      </c>
      <c r="C49" s="82">
        <f t="shared" si="16"/>
        <v>20</v>
      </c>
      <c r="D49" s="73">
        <v>22</v>
      </c>
      <c r="E49" s="73">
        <f t="shared" si="17"/>
        <v>11</v>
      </c>
      <c r="F49" s="33">
        <f t="shared" si="18"/>
        <v>0</v>
      </c>
      <c r="G49" s="73">
        <f t="shared" si="19"/>
        <v>5</v>
      </c>
      <c r="H49" s="54">
        <v>6</v>
      </c>
      <c r="I49" s="83">
        <f t="shared" si="20"/>
        <v>0</v>
      </c>
      <c r="J49" s="30">
        <f t="shared" si="21"/>
        <v>1</v>
      </c>
      <c r="K49" s="30">
        <f t="shared" si="22"/>
        <v>0.37692542862567707</v>
      </c>
      <c r="L49" s="67"/>
      <c r="M49" s="55">
        <f>K49^W49</f>
        <v>0.11124490715566282</v>
      </c>
      <c r="N49" s="55">
        <f>K49^X49</f>
        <v>0.64822721015417117</v>
      </c>
      <c r="O49" s="75">
        <f t="shared" si="12"/>
        <v>0.95200593179024007</v>
      </c>
      <c r="P49" s="76">
        <f t="shared" si="13"/>
        <v>5</v>
      </c>
      <c r="Q49" s="76">
        <f t="shared" si="14"/>
        <v>66</v>
      </c>
      <c r="R49" s="77">
        <f>P49/Q49</f>
        <v>7.575757575757576E-2</v>
      </c>
      <c r="S49" s="77">
        <f>S48+R49</f>
        <v>0.1630952380952381</v>
      </c>
      <c r="T49" s="78">
        <f>SQRT((1/O49)*S49)</f>
        <v>0.41390513400268758</v>
      </c>
      <c r="U49" s="79">
        <f t="shared" si="23"/>
        <v>1.9599639845400538</v>
      </c>
      <c r="V49" s="75">
        <f>U49*T49</f>
        <v>0.81123915566149252</v>
      </c>
      <c r="W49" s="80">
        <f>EXP(V49)</f>
        <v>2.2506952211367048</v>
      </c>
      <c r="X49" s="80">
        <f>EXP(-V49)</f>
        <v>0.44430715923187231</v>
      </c>
      <c r="AC49" s="26"/>
      <c r="AG49" s="67"/>
      <c r="AH49" s="67"/>
      <c r="AI49" s="67"/>
      <c r="AJ49" s="67"/>
      <c r="AK49" s="67"/>
      <c r="AL49" s="67"/>
      <c r="AM49" s="67"/>
      <c r="AN49" s="67"/>
      <c r="AO49" s="67"/>
    </row>
    <row r="50" spans="1:41" x14ac:dyDescent="0.25">
      <c r="A50" s="72">
        <v>171</v>
      </c>
      <c r="B50" s="81">
        <f t="shared" si="15"/>
        <v>105</v>
      </c>
      <c r="C50" s="82">
        <f t="shared" si="16"/>
        <v>22</v>
      </c>
      <c r="D50" s="73">
        <v>24</v>
      </c>
      <c r="E50" s="73">
        <f t="shared" si="17"/>
        <v>6</v>
      </c>
      <c r="F50" s="33">
        <f t="shared" si="18"/>
        <v>1</v>
      </c>
      <c r="G50" s="73">
        <f t="shared" si="19"/>
        <v>1</v>
      </c>
      <c r="H50" s="54">
        <v>4</v>
      </c>
      <c r="I50" s="83">
        <f t="shared" si="20"/>
        <v>0.16666666666666666</v>
      </c>
      <c r="J50" s="30">
        <f t="shared" si="21"/>
        <v>0.83333333333333337</v>
      </c>
      <c r="K50" s="30">
        <f t="shared" si="22"/>
        <v>0.31410452385473092</v>
      </c>
      <c r="L50" s="67"/>
      <c r="M50" s="55">
        <f>K50^W50</f>
        <v>6.8363736096235236E-2</v>
      </c>
      <c r="N50" s="55">
        <f>K50^X50</f>
        <v>0.60662655135981125</v>
      </c>
      <c r="O50" s="75">
        <f t="shared" si="12"/>
        <v>1.3410322532666425</v>
      </c>
      <c r="P50" s="76">
        <f t="shared" si="13"/>
        <v>2</v>
      </c>
      <c r="Q50" s="76">
        <f t="shared" si="14"/>
        <v>24</v>
      </c>
      <c r="R50" s="77">
        <f>P50/Q50</f>
        <v>8.3333333333333329E-2</v>
      </c>
      <c r="S50" s="77">
        <f>S49+R50</f>
        <v>0.24642857142857144</v>
      </c>
      <c r="T50" s="78">
        <f>SQRT((1/O50)*S50)</f>
        <v>0.42867279052883145</v>
      </c>
      <c r="U50" s="79">
        <f t="shared" si="23"/>
        <v>1.9599639845400538</v>
      </c>
      <c r="V50" s="75">
        <f>U50*T50</f>
        <v>0.8401832305887923</v>
      </c>
      <c r="W50" s="80">
        <f>EXP(V50)</f>
        <v>2.3167914449526954</v>
      </c>
      <c r="X50" s="80">
        <f>EXP(-V50)</f>
        <v>0.43163142810224692</v>
      </c>
      <c r="AC50" s="26"/>
      <c r="AG50" s="67"/>
      <c r="AH50" s="67"/>
      <c r="AI50" s="67"/>
      <c r="AJ50" s="67"/>
      <c r="AK50" s="67"/>
      <c r="AL50" s="67"/>
      <c r="AM50" s="67"/>
      <c r="AN50" s="67"/>
      <c r="AO50" s="67"/>
    </row>
    <row r="51" spans="1:41" x14ac:dyDescent="0.25">
      <c r="A51" s="81">
        <v>173</v>
      </c>
      <c r="B51" s="81">
        <f t="shared" si="15"/>
        <v>105</v>
      </c>
      <c r="C51" s="82">
        <f t="shared" si="16"/>
        <v>24</v>
      </c>
      <c r="D51" s="73">
        <v>26</v>
      </c>
      <c r="E51" s="73">
        <f t="shared" si="17"/>
        <v>4</v>
      </c>
      <c r="F51" s="33">
        <f t="shared" si="18"/>
        <v>0</v>
      </c>
      <c r="G51" s="73">
        <f t="shared" si="19"/>
        <v>2</v>
      </c>
      <c r="H51" s="54">
        <v>2</v>
      </c>
      <c r="I51" s="83">
        <f t="shared" si="20"/>
        <v>0</v>
      </c>
      <c r="J51" s="30">
        <f t="shared" si="21"/>
        <v>1</v>
      </c>
      <c r="K51" s="30">
        <f t="shared" si="22"/>
        <v>0.31410452385473092</v>
      </c>
      <c r="L51" s="67"/>
      <c r="M51" s="55">
        <f>K51^W51</f>
        <v>2.2014604859579304E-2</v>
      </c>
      <c r="N51" s="55">
        <f>K51^X51</f>
        <v>0.70368883475003974</v>
      </c>
      <c r="O51" s="75">
        <f t="shared" si="12"/>
        <v>1.3410322532666425</v>
      </c>
      <c r="P51" s="76">
        <f t="shared" si="13"/>
        <v>2</v>
      </c>
      <c r="Q51" s="76">
        <f t="shared" si="14"/>
        <v>8</v>
      </c>
      <c r="R51" s="77">
        <f>P51/Q51</f>
        <v>0.25</v>
      </c>
      <c r="S51" s="77">
        <f>S50+R51</f>
        <v>0.49642857142857144</v>
      </c>
      <c r="T51" s="78">
        <f>SQRT((1/O51)*S51)</f>
        <v>0.608427412533456</v>
      </c>
      <c r="U51" s="79">
        <f t="shared" si="23"/>
        <v>1.9599639845400538</v>
      </c>
      <c r="V51" s="75">
        <f>U51*T51</f>
        <v>1.1924958157724674</v>
      </c>
      <c r="W51" s="80">
        <f>EXP(V51)</f>
        <v>3.29529540280121</v>
      </c>
      <c r="X51" s="80">
        <f>EXP(-V51)</f>
        <v>0.30346293056153223</v>
      </c>
      <c r="AC51" s="26"/>
      <c r="AG51" s="67"/>
      <c r="AH51" s="67"/>
      <c r="AI51" s="67"/>
      <c r="AJ51" s="67"/>
      <c r="AK51" s="67"/>
      <c r="AL51" s="67"/>
      <c r="AM51" s="67"/>
      <c r="AN51" s="67"/>
      <c r="AO51" s="67"/>
    </row>
    <row r="52" spans="1:41" x14ac:dyDescent="0.25">
      <c r="A52" s="72">
        <v>174</v>
      </c>
      <c r="B52" s="81">
        <f t="shared" si="15"/>
        <v>105</v>
      </c>
      <c r="C52" s="82">
        <f t="shared" si="16"/>
        <v>26</v>
      </c>
      <c r="D52" s="73">
        <v>28</v>
      </c>
      <c r="E52" s="73">
        <f t="shared" si="17"/>
        <v>2</v>
      </c>
      <c r="F52" s="33">
        <f t="shared" si="18"/>
        <v>0</v>
      </c>
      <c r="G52" s="73">
        <f t="shared" si="19"/>
        <v>1</v>
      </c>
      <c r="H52" s="54">
        <v>1</v>
      </c>
      <c r="I52" s="83">
        <f t="shared" si="20"/>
        <v>0</v>
      </c>
      <c r="J52" s="30">
        <f t="shared" si="21"/>
        <v>1</v>
      </c>
      <c r="K52" s="30">
        <f t="shared" si="22"/>
        <v>0.31410452385473092</v>
      </c>
      <c r="L52" s="67"/>
      <c r="M52" s="55">
        <f>K52^W52</f>
        <v>1.8872785836962921E-3</v>
      </c>
      <c r="N52" s="55">
        <f>K52^X52</f>
        <v>0.8075167933028079</v>
      </c>
      <c r="O52" s="75">
        <f t="shared" si="12"/>
        <v>1.3410322532666425</v>
      </c>
      <c r="P52" s="76">
        <f t="shared" si="13"/>
        <v>1</v>
      </c>
      <c r="Q52" s="76">
        <f t="shared" si="14"/>
        <v>2</v>
      </c>
      <c r="R52" s="77">
        <f>P52/Q52</f>
        <v>0.5</v>
      </c>
      <c r="S52" s="77">
        <f>S51+R52</f>
        <v>0.99642857142857144</v>
      </c>
      <c r="T52" s="78">
        <f>SQRT((1/O52)*S52)</f>
        <v>0.86199247461153505</v>
      </c>
      <c r="U52" s="79">
        <f t="shared" si="23"/>
        <v>1.9599639845400538</v>
      </c>
      <c r="V52" s="75">
        <f>U52*T52</f>
        <v>1.6894742051831655</v>
      </c>
      <c r="W52" s="80">
        <f>EXP(V52)</f>
        <v>5.4166319192705652</v>
      </c>
      <c r="X52" s="80">
        <f>EXP(-V52)</f>
        <v>0.18461656891293174</v>
      </c>
      <c r="AC52" s="26"/>
      <c r="AG52" s="67"/>
      <c r="AH52" s="67"/>
      <c r="AI52" s="67"/>
      <c r="AJ52" s="67"/>
      <c r="AK52" s="67"/>
      <c r="AL52" s="67"/>
      <c r="AM52" s="67"/>
      <c r="AN52" s="67"/>
      <c r="AO52" s="67"/>
    </row>
    <row r="53" spans="1:41" x14ac:dyDescent="0.25">
      <c r="A53" s="81">
        <v>175</v>
      </c>
      <c r="B53" s="81">
        <f t="shared" si="15"/>
        <v>105</v>
      </c>
      <c r="C53" s="82">
        <f t="shared" si="16"/>
        <v>28</v>
      </c>
      <c r="D53" s="73">
        <v>30</v>
      </c>
      <c r="E53" s="73">
        <f t="shared" si="17"/>
        <v>1</v>
      </c>
      <c r="F53" s="33">
        <f t="shared" si="18"/>
        <v>0</v>
      </c>
      <c r="G53" s="73">
        <f t="shared" si="19"/>
        <v>1</v>
      </c>
      <c r="H53" s="54">
        <v>0</v>
      </c>
      <c r="I53" s="83">
        <f t="shared" si="20"/>
        <v>0</v>
      </c>
      <c r="J53" s="30">
        <f t="shared" si="21"/>
        <v>1</v>
      </c>
      <c r="K53" s="30">
        <f t="shared" si="22"/>
        <v>0.31410452385473092</v>
      </c>
      <c r="L53" s="67"/>
      <c r="M53" s="55" t="e">
        <f>K53^W53</f>
        <v>#DIV/0!</v>
      </c>
      <c r="N53" s="55" t="e">
        <f>K53^X53</f>
        <v>#DIV/0!</v>
      </c>
      <c r="O53" s="75">
        <f t="shared" si="12"/>
        <v>1.3410322532666425</v>
      </c>
      <c r="P53" s="76">
        <f t="shared" si="13"/>
        <v>1</v>
      </c>
      <c r="Q53" s="76">
        <f t="shared" si="14"/>
        <v>0</v>
      </c>
      <c r="R53" s="77" t="e">
        <f>P53/Q53</f>
        <v>#DIV/0!</v>
      </c>
      <c r="S53" s="77" t="e">
        <f>S52+R53</f>
        <v>#DIV/0!</v>
      </c>
      <c r="T53" s="78" t="e">
        <f>SQRT((1/O53)*S53)</f>
        <v>#DIV/0!</v>
      </c>
      <c r="U53" s="79">
        <f t="shared" si="23"/>
        <v>1.9599639845400538</v>
      </c>
      <c r="V53" s="75" t="e">
        <f>U53*T53</f>
        <v>#DIV/0!</v>
      </c>
      <c r="W53" s="80" t="e">
        <f>EXP(V53)</f>
        <v>#DIV/0!</v>
      </c>
      <c r="X53" s="80" t="e">
        <f>EXP(-V53)</f>
        <v>#DIV/0!</v>
      </c>
      <c r="AC53" s="26"/>
      <c r="AG53" s="67"/>
      <c r="AH53" s="67"/>
      <c r="AI53" s="67"/>
      <c r="AJ53" s="67"/>
      <c r="AK53" s="67"/>
      <c r="AL53" s="67"/>
      <c r="AM53" s="67"/>
      <c r="AN53" s="67"/>
      <c r="AO53" s="67"/>
    </row>
    <row r="54" spans="1:41" x14ac:dyDescent="0.25">
      <c r="A54" s="72">
        <v>175</v>
      </c>
      <c r="B54" s="81">
        <f t="shared" si="15"/>
        <v>105</v>
      </c>
      <c r="C54" s="82">
        <f t="shared" si="16"/>
        <v>30</v>
      </c>
      <c r="D54" s="73">
        <v>32</v>
      </c>
      <c r="E54" s="73">
        <f t="shared" si="17"/>
        <v>0</v>
      </c>
      <c r="F54" s="33">
        <f t="shared" si="18"/>
        <v>0</v>
      </c>
      <c r="G54" s="73">
        <f t="shared" si="19"/>
        <v>0</v>
      </c>
      <c r="H54" s="54">
        <v>0</v>
      </c>
      <c r="I54" s="83" t="e">
        <f t="shared" si="20"/>
        <v>#DIV/0!</v>
      </c>
      <c r="J54" s="30" t="e">
        <f t="shared" si="21"/>
        <v>#DIV/0!</v>
      </c>
      <c r="K54" s="30">
        <f>K53</f>
        <v>0.31410452385473092</v>
      </c>
      <c r="L54" s="67"/>
      <c r="M54" s="55" t="e">
        <f>K54^W54</f>
        <v>#DIV/0!</v>
      </c>
      <c r="N54" s="55" t="e">
        <f>K54^X54</f>
        <v>#DIV/0!</v>
      </c>
      <c r="O54" s="75">
        <f t="shared" si="12"/>
        <v>1.3410322532666425</v>
      </c>
      <c r="P54" s="76">
        <f t="shared" si="13"/>
        <v>0</v>
      </c>
      <c r="Q54" s="76">
        <f t="shared" si="14"/>
        <v>0</v>
      </c>
      <c r="R54" s="77" t="e">
        <f>P54/Q54</f>
        <v>#DIV/0!</v>
      </c>
      <c r="S54" s="77" t="e">
        <f>S53+R54</f>
        <v>#DIV/0!</v>
      </c>
      <c r="T54" s="78" t="e">
        <f>SQRT((1/O54)*S54)</f>
        <v>#DIV/0!</v>
      </c>
      <c r="U54" s="79">
        <f t="shared" si="23"/>
        <v>1.9599639845400538</v>
      </c>
      <c r="V54" s="75" t="e">
        <f>U54*T54</f>
        <v>#DIV/0!</v>
      </c>
      <c r="W54" s="80" t="e">
        <f>EXP(V54)</f>
        <v>#DIV/0!</v>
      </c>
      <c r="X54" s="80" t="e">
        <f>EXP(-V54)</f>
        <v>#DIV/0!</v>
      </c>
      <c r="AC54" s="26"/>
      <c r="AG54" s="67"/>
      <c r="AH54" s="67"/>
      <c r="AI54" s="67"/>
      <c r="AJ54" s="67"/>
      <c r="AK54" s="67"/>
      <c r="AL54" s="67"/>
      <c r="AM54" s="67"/>
      <c r="AN54" s="67"/>
      <c r="AO54" s="67"/>
    </row>
    <row r="55" spans="1:41" ht="10" customHeight="1" x14ac:dyDescent="0.25">
      <c r="D55" s="84"/>
      <c r="E55" s="84"/>
      <c r="F55" s="85"/>
      <c r="G55" s="85"/>
      <c r="H55" s="84"/>
      <c r="I55" s="86"/>
      <c r="J55" s="87"/>
      <c r="K55" s="87"/>
      <c r="L55" s="87"/>
      <c r="M55" s="100"/>
      <c r="N55" s="100"/>
      <c r="O55" s="100"/>
      <c r="P55" s="100"/>
      <c r="Q55" s="87"/>
      <c r="AC55" s="26"/>
    </row>
    <row r="56" spans="1:41" ht="15" x14ac:dyDescent="0.25">
      <c r="D56" s="93"/>
      <c r="E56" s="60" t="s">
        <v>0</v>
      </c>
      <c r="F56" s="61">
        <f>SUM(F39:F54)</f>
        <v>105</v>
      </c>
      <c r="G56" s="61">
        <f>SUM(G39:G54)</f>
        <v>175</v>
      </c>
      <c r="H56" s="153">
        <f>H38-F56-G56</f>
        <v>0</v>
      </c>
      <c r="I56" s="86"/>
      <c r="J56" s="94" t="s">
        <v>60</v>
      </c>
      <c r="K56" s="41">
        <f>1-K54</f>
        <v>0.68589547614526913</v>
      </c>
      <c r="L56" s="42" t="s">
        <v>37</v>
      </c>
      <c r="M56" s="100"/>
      <c r="N56" s="100"/>
      <c r="O56" s="100"/>
      <c r="P56" s="101"/>
      <c r="Q56" s="87"/>
      <c r="AA56" s="64"/>
      <c r="AB56" s="64"/>
      <c r="AC56" s="26"/>
    </row>
    <row r="57" spans="1:41" ht="15" customHeight="1" x14ac:dyDescent="0.25">
      <c r="D57" s="93"/>
      <c r="F57" s="12">
        <f>F56/E38</f>
        <v>0.375</v>
      </c>
      <c r="G57" s="13">
        <f>G56/E38</f>
        <v>0.625</v>
      </c>
      <c r="H57" s="14">
        <f>H56/E38</f>
        <v>0</v>
      </c>
      <c r="I57" s="86"/>
      <c r="J57" s="86"/>
      <c r="K57" s="86"/>
      <c r="L57" s="95"/>
      <c r="M57" s="95"/>
      <c r="N57" s="95"/>
      <c r="O57" s="95"/>
      <c r="P57" s="95"/>
      <c r="Q57" s="95"/>
      <c r="R57" s="90"/>
      <c r="S57" s="90"/>
      <c r="T57" s="90"/>
      <c r="U57" s="90"/>
      <c r="Z57" s="91"/>
      <c r="AA57" s="91"/>
      <c r="AC57" s="26"/>
      <c r="AE57" s="96"/>
      <c r="AF57" s="67"/>
      <c r="AG57" s="67"/>
      <c r="AH57" s="67"/>
      <c r="AI57" s="67"/>
      <c r="AJ57" s="67"/>
      <c r="AK57" s="67"/>
      <c r="AL57" s="67"/>
      <c r="AM57" s="67"/>
      <c r="AN57" s="67"/>
      <c r="AO57" s="67"/>
    </row>
    <row r="58" spans="1:41" ht="15" customHeight="1" x14ac:dyDescent="0.25">
      <c r="D58" s="93"/>
      <c r="F58" s="155" t="s">
        <v>88</v>
      </c>
      <c r="G58" s="156" t="s">
        <v>89</v>
      </c>
      <c r="H58" s="154" t="s">
        <v>90</v>
      </c>
      <c r="I58" s="86"/>
      <c r="J58" s="86"/>
      <c r="K58" s="86"/>
      <c r="L58" s="95"/>
      <c r="M58" s="95"/>
      <c r="N58" s="95"/>
      <c r="O58" s="95"/>
      <c r="P58" s="95"/>
      <c r="Q58" s="95"/>
      <c r="R58" s="90"/>
      <c r="S58" s="90"/>
      <c r="T58" s="90"/>
      <c r="U58" s="90"/>
      <c r="Z58" s="91"/>
      <c r="AA58" s="91"/>
      <c r="AC58" s="26"/>
      <c r="AE58" s="96"/>
      <c r="AF58" s="67"/>
      <c r="AG58" s="67"/>
      <c r="AH58" s="67"/>
      <c r="AI58" s="67"/>
      <c r="AJ58" s="67"/>
      <c r="AK58" s="67"/>
      <c r="AL58" s="67"/>
      <c r="AM58" s="67"/>
      <c r="AN58" s="67"/>
      <c r="AO58" s="67"/>
    </row>
    <row r="59" spans="1:41" ht="17.5" customHeight="1" x14ac:dyDescent="0.25">
      <c r="D59" s="93"/>
      <c r="E59" s="93"/>
      <c r="F59" s="93"/>
      <c r="G59" s="93"/>
      <c r="I59" s="86"/>
      <c r="J59" s="86"/>
      <c r="K59" s="86"/>
      <c r="L59" s="86"/>
      <c r="M59" s="86"/>
      <c r="N59" s="86"/>
      <c r="AC59" s="26"/>
    </row>
    <row r="60" spans="1:41" ht="15.5" customHeight="1" x14ac:dyDescent="0.25">
      <c r="B60" s="235" t="s">
        <v>6</v>
      </c>
      <c r="C60" s="236"/>
      <c r="D60" s="236"/>
      <c r="E60" s="236"/>
      <c r="F60" s="236"/>
      <c r="G60" s="236"/>
      <c r="H60" s="236"/>
      <c r="I60" s="236"/>
      <c r="J60" s="236"/>
      <c r="K60" s="237"/>
      <c r="L60" s="86"/>
      <c r="P60" s="26"/>
      <c r="Q60" s="238" t="s">
        <v>62</v>
      </c>
      <c r="AC60" s="26"/>
    </row>
    <row r="61" spans="1:41" ht="36" customHeight="1" x14ac:dyDescent="0.25">
      <c r="B61" s="245" t="s">
        <v>82</v>
      </c>
      <c r="C61" s="240" t="s">
        <v>83</v>
      </c>
      <c r="D61" s="241"/>
      <c r="E61" s="242"/>
      <c r="F61" s="240" t="s">
        <v>85</v>
      </c>
      <c r="G61" s="241"/>
      <c r="H61" s="242"/>
      <c r="I61" s="240" t="s">
        <v>84</v>
      </c>
      <c r="J61" s="241"/>
      <c r="K61" s="242"/>
      <c r="M61" s="9" t="s">
        <v>9</v>
      </c>
      <c r="N61" s="243" t="s">
        <v>61</v>
      </c>
      <c r="O61" s="244"/>
      <c r="P61" s="25" t="s">
        <v>9</v>
      </c>
      <c r="Q61" s="239"/>
      <c r="R61" s="35"/>
      <c r="S61" s="64"/>
      <c r="T61" s="64"/>
      <c r="AC61" s="26"/>
    </row>
    <row r="62" spans="1:41" ht="33.5" customHeight="1" x14ac:dyDescent="0.25">
      <c r="B62" s="246"/>
      <c r="C62" s="240" t="s">
        <v>86</v>
      </c>
      <c r="D62" s="242"/>
      <c r="E62" s="103"/>
      <c r="F62" s="240" t="s">
        <v>86</v>
      </c>
      <c r="G62" s="242"/>
      <c r="H62" s="104"/>
      <c r="I62" s="240" t="s">
        <v>86</v>
      </c>
      <c r="J62" s="242"/>
      <c r="K62" s="103"/>
      <c r="N62" s="48" t="s">
        <v>29</v>
      </c>
      <c r="O62" s="48" t="s">
        <v>30</v>
      </c>
      <c r="P62" s="21"/>
      <c r="Q62" s="198" t="s">
        <v>103</v>
      </c>
      <c r="R62" s="199" t="s">
        <v>16</v>
      </c>
      <c r="S62" s="200" t="s">
        <v>10</v>
      </c>
      <c r="T62" s="24"/>
      <c r="U62" s="31" t="s">
        <v>19</v>
      </c>
      <c r="V62" s="189" t="s">
        <v>103</v>
      </c>
      <c r="W62" s="201" t="s">
        <v>104</v>
      </c>
      <c r="X62" s="202" t="s">
        <v>105</v>
      </c>
      <c r="AC62" s="26"/>
    </row>
    <row r="63" spans="1:41" ht="13" customHeight="1" x14ac:dyDescent="0.25">
      <c r="B63" s="247"/>
      <c r="C63" s="105" t="s">
        <v>1</v>
      </c>
      <c r="D63" s="105" t="s">
        <v>2</v>
      </c>
      <c r="E63" s="105" t="s">
        <v>3</v>
      </c>
      <c r="F63" s="105" t="s">
        <v>1</v>
      </c>
      <c r="G63" s="105" t="s">
        <v>2</v>
      </c>
      <c r="H63" s="105" t="s">
        <v>3</v>
      </c>
      <c r="I63" s="106" t="s">
        <v>1</v>
      </c>
      <c r="J63" s="106" t="s">
        <v>2</v>
      </c>
      <c r="K63" s="105" t="s">
        <v>3</v>
      </c>
      <c r="M63" s="63">
        <f t="shared" ref="M63:M79" si="24">D15</f>
        <v>0</v>
      </c>
      <c r="N63" s="107">
        <f t="shared" ref="N63:N79" si="25">K38</f>
        <v>1</v>
      </c>
      <c r="O63" s="30">
        <f t="shared" ref="O63:O78" si="26">K15</f>
        <v>1</v>
      </c>
      <c r="P63" s="102">
        <f t="shared" ref="P63:P79" si="27">D38</f>
        <v>0</v>
      </c>
      <c r="Q63" s="36">
        <f t="shared" ref="Q63:Q78" si="28">(IF(N63=O63,1,LOG(O63,N63)))</f>
        <v>1</v>
      </c>
      <c r="R63" s="108">
        <f>O63-N63</f>
        <v>0</v>
      </c>
      <c r="S63" s="23" t="e">
        <f>1/(O63-N63)</f>
        <v>#DIV/0!</v>
      </c>
      <c r="T63" s="24"/>
      <c r="U63" s="109"/>
      <c r="V63" s="67"/>
      <c r="W63" s="72"/>
      <c r="X63" s="72"/>
      <c r="AC63" s="26"/>
    </row>
    <row r="64" spans="1:41" x14ac:dyDescent="0.3">
      <c r="A64" s="194" t="s">
        <v>91</v>
      </c>
      <c r="B64" s="73">
        <f>D16</f>
        <v>2</v>
      </c>
      <c r="C64" s="110">
        <f t="shared" ref="C64:C79" si="29">E16</f>
        <v>283</v>
      </c>
      <c r="D64" s="110">
        <f t="shared" ref="D64:D79" si="30">E39</f>
        <v>280</v>
      </c>
      <c r="E64" s="110">
        <f>C64+D64</f>
        <v>563</v>
      </c>
      <c r="F64" s="110">
        <f t="shared" ref="F64:F79" si="31">F16</f>
        <v>18</v>
      </c>
      <c r="G64" s="110">
        <f t="shared" ref="G64:G79" si="32">F39</f>
        <v>17</v>
      </c>
      <c r="H64" s="110">
        <f t="shared" ref="H64:H79" si="33">F64+G64</f>
        <v>35</v>
      </c>
      <c r="I64" s="111">
        <f t="shared" ref="I64:I79" si="34">H64*C64/E64</f>
        <v>17.593250444049733</v>
      </c>
      <c r="J64" s="111">
        <f t="shared" ref="J64:J79" si="35">H64*D64/E64</f>
        <v>17.406749555950267</v>
      </c>
      <c r="K64" s="112">
        <f t="shared" ref="K64:K79" si="36">I64+J64</f>
        <v>35</v>
      </c>
      <c r="M64" s="63">
        <f t="shared" si="24"/>
        <v>2</v>
      </c>
      <c r="N64" s="107">
        <f t="shared" si="25"/>
        <v>0.93928571428571428</v>
      </c>
      <c r="O64" s="30">
        <f t="shared" si="26"/>
        <v>0.93639575971731448</v>
      </c>
      <c r="P64" s="102">
        <f t="shared" si="27"/>
        <v>2</v>
      </c>
      <c r="Q64" s="22">
        <f t="shared" si="28"/>
        <v>1.0491972950314332</v>
      </c>
      <c r="R64" s="108">
        <f>O64-N64</f>
        <v>-2.8899545683997996E-3</v>
      </c>
      <c r="S64" s="23">
        <f>1/(O64-N64)</f>
        <v>-346.02620087336226</v>
      </c>
      <c r="T64" s="24"/>
      <c r="U64" s="113">
        <f>SQRT((1/(SUM(I64:I64)))+(1/(SUM(J64:J64))))</f>
        <v>0.33806650144611256</v>
      </c>
      <c r="V64" s="114">
        <f>Q64</f>
        <v>1.0491972950314332</v>
      </c>
      <c r="W64" s="43">
        <f>EXP(LN(Q64)-(1.96*U64))</f>
        <v>0.54086533383077517</v>
      </c>
      <c r="X64" s="43">
        <f>EXP(LN(Q64)+(1.96*U64))</f>
        <v>2.0352847465829584</v>
      </c>
      <c r="AC64" s="26"/>
    </row>
    <row r="65" spans="1:29" x14ac:dyDescent="0.3">
      <c r="A65" s="194" t="s">
        <v>91</v>
      </c>
      <c r="B65" s="73">
        <f t="shared" ref="B65:B79" si="37">D17</f>
        <v>4</v>
      </c>
      <c r="C65" s="110">
        <f t="shared" si="29"/>
        <v>244</v>
      </c>
      <c r="D65" s="110">
        <f t="shared" si="30"/>
        <v>239</v>
      </c>
      <c r="E65" s="110">
        <f t="shared" ref="E65:E79" si="38">C65+D65</f>
        <v>483</v>
      </c>
      <c r="F65" s="110">
        <f t="shared" si="31"/>
        <v>16</v>
      </c>
      <c r="G65" s="110">
        <f t="shared" si="32"/>
        <v>20</v>
      </c>
      <c r="H65" s="110">
        <f t="shared" si="33"/>
        <v>36</v>
      </c>
      <c r="I65" s="111">
        <f t="shared" si="34"/>
        <v>18.186335403726709</v>
      </c>
      <c r="J65" s="111">
        <f t="shared" si="35"/>
        <v>17.813664596273291</v>
      </c>
      <c r="K65" s="112">
        <f t="shared" si="36"/>
        <v>36</v>
      </c>
      <c r="M65" s="63">
        <f t="shared" si="24"/>
        <v>4</v>
      </c>
      <c r="N65" s="107">
        <f t="shared" si="25"/>
        <v>0.86068439928272567</v>
      </c>
      <c r="O65" s="30">
        <f t="shared" si="26"/>
        <v>0.87499275908011354</v>
      </c>
      <c r="P65" s="102">
        <f t="shared" si="27"/>
        <v>4</v>
      </c>
      <c r="Q65" s="22">
        <f t="shared" si="28"/>
        <v>0.89010190226384345</v>
      </c>
      <c r="R65" s="108">
        <f>O65-N65</f>
        <v>1.4308359797387871E-2</v>
      </c>
      <c r="S65" s="23">
        <f>1/(O65-N65)</f>
        <v>69.889212611396573</v>
      </c>
      <c r="T65" s="24"/>
      <c r="U65" s="113">
        <f>SQRT((1/(SUM(I64:I65)))+(1/(SUM(J64:J65))))</f>
        <v>0.23736369311123307</v>
      </c>
      <c r="V65" s="114">
        <f>Q65</f>
        <v>0.89010190226384345</v>
      </c>
      <c r="W65" s="43">
        <f>EXP(LN(Q65)-(1.96*U65))</f>
        <v>0.55897408616812372</v>
      </c>
      <c r="X65" s="43">
        <f>EXP(LN(Q65)+(1.96*U65))</f>
        <v>1.417384841299095</v>
      </c>
      <c r="AC65" s="26"/>
    </row>
    <row r="66" spans="1:29" x14ac:dyDescent="0.3">
      <c r="A66" s="194" t="s">
        <v>91</v>
      </c>
      <c r="B66" s="73">
        <f t="shared" si="37"/>
        <v>6</v>
      </c>
      <c r="C66" s="110">
        <f t="shared" si="29"/>
        <v>203</v>
      </c>
      <c r="D66" s="110">
        <f t="shared" si="30"/>
        <v>198</v>
      </c>
      <c r="E66" s="110">
        <f t="shared" si="38"/>
        <v>401</v>
      </c>
      <c r="F66" s="110">
        <f t="shared" si="31"/>
        <v>7</v>
      </c>
      <c r="G66" s="110">
        <f t="shared" si="32"/>
        <v>24</v>
      </c>
      <c r="H66" s="110">
        <f t="shared" si="33"/>
        <v>31</v>
      </c>
      <c r="I66" s="111">
        <f t="shared" si="34"/>
        <v>15.693266832917706</v>
      </c>
      <c r="J66" s="111">
        <f t="shared" si="35"/>
        <v>15.306733167082294</v>
      </c>
      <c r="K66" s="112">
        <f t="shared" si="36"/>
        <v>31</v>
      </c>
      <c r="M66" s="63">
        <f t="shared" si="24"/>
        <v>6</v>
      </c>
      <c r="N66" s="107">
        <f t="shared" si="25"/>
        <v>0.75635901755148616</v>
      </c>
      <c r="O66" s="30">
        <f t="shared" si="26"/>
        <v>0.84482059497390272</v>
      </c>
      <c r="P66" s="102">
        <f t="shared" si="27"/>
        <v>6</v>
      </c>
      <c r="Q66" s="22">
        <f t="shared" si="28"/>
        <v>0.60389455831719985</v>
      </c>
      <c r="R66" s="108">
        <f>O66-N66</f>
        <v>8.846157742241656E-2</v>
      </c>
      <c r="S66" s="23">
        <f>1/(O66-N66)</f>
        <v>11.304342847345559</v>
      </c>
      <c r="T66" s="24"/>
      <c r="U66" s="113">
        <f>SQRT((1/(SUM(I64:I66)))+(1/(SUM(J64:J66))))</f>
        <v>0.19803802074544885</v>
      </c>
      <c r="V66" s="114">
        <f>Q66</f>
        <v>0.60389455831719985</v>
      </c>
      <c r="W66" s="43">
        <f>EXP(LN(Q66)-(1.96*U66))</f>
        <v>0.40962622178732683</v>
      </c>
      <c r="X66" s="43">
        <f>EXP(LN(Q66)+(1.96*U66))</f>
        <v>0.89029612404663883</v>
      </c>
      <c r="AC66" s="26"/>
    </row>
    <row r="67" spans="1:29" x14ac:dyDescent="0.3">
      <c r="A67" s="194" t="s">
        <v>91</v>
      </c>
      <c r="B67" s="73">
        <f t="shared" si="37"/>
        <v>8</v>
      </c>
      <c r="C67" s="110">
        <f t="shared" si="29"/>
        <v>177</v>
      </c>
      <c r="D67" s="110">
        <f t="shared" si="30"/>
        <v>153</v>
      </c>
      <c r="E67" s="110">
        <f t="shared" si="38"/>
        <v>330</v>
      </c>
      <c r="F67" s="110">
        <f t="shared" si="31"/>
        <v>6</v>
      </c>
      <c r="G67" s="110">
        <f t="shared" si="32"/>
        <v>12</v>
      </c>
      <c r="H67" s="110">
        <f t="shared" si="33"/>
        <v>18</v>
      </c>
      <c r="I67" s="111">
        <f t="shared" si="34"/>
        <v>9.6545454545454543</v>
      </c>
      <c r="J67" s="111">
        <f t="shared" si="35"/>
        <v>8.3454545454545457</v>
      </c>
      <c r="K67" s="112">
        <f t="shared" si="36"/>
        <v>18</v>
      </c>
      <c r="M67" s="63">
        <f t="shared" si="24"/>
        <v>8</v>
      </c>
      <c r="N67" s="107">
        <f t="shared" si="25"/>
        <v>0.69703674166509511</v>
      </c>
      <c r="O67" s="30">
        <f t="shared" si="26"/>
        <v>0.81618260870360093</v>
      </c>
      <c r="P67" s="102">
        <f t="shared" si="27"/>
        <v>8</v>
      </c>
      <c r="Q67" s="22">
        <f t="shared" si="28"/>
        <v>0.56278057367518375</v>
      </c>
      <c r="R67" s="108">
        <f>O67-N67</f>
        <v>0.11914586703850583</v>
      </c>
      <c r="S67" s="23">
        <f>1/(O67-N67)</f>
        <v>8.3930733382200984</v>
      </c>
      <c r="T67" s="24"/>
      <c r="U67" s="113">
        <f>SQRT((1/(SUM(I64:I67)))+(1/(SUM(J64:J67))))</f>
        <v>0.18260642446068717</v>
      </c>
      <c r="V67" s="114">
        <f>Q67</f>
        <v>0.56278057367518375</v>
      </c>
      <c r="W67" s="43">
        <f>EXP(LN(Q67)-(1.96*U67))</f>
        <v>0.39346071002836053</v>
      </c>
      <c r="X67" s="43">
        <f>EXP(LN(Q67)+(1.96*U67))</f>
        <v>0.80496467889599366</v>
      </c>
      <c r="AC67" s="26"/>
    </row>
    <row r="68" spans="1:29" x14ac:dyDescent="0.3">
      <c r="A68" s="194" t="s">
        <v>91</v>
      </c>
      <c r="B68" s="73">
        <f t="shared" si="37"/>
        <v>10</v>
      </c>
      <c r="C68" s="110">
        <f t="shared" si="29"/>
        <v>154</v>
      </c>
      <c r="D68" s="110">
        <f t="shared" si="30"/>
        <v>125</v>
      </c>
      <c r="E68" s="110">
        <f t="shared" si="38"/>
        <v>279</v>
      </c>
      <c r="F68" s="110">
        <f t="shared" si="31"/>
        <v>9</v>
      </c>
      <c r="G68" s="110">
        <f t="shared" si="32"/>
        <v>10</v>
      </c>
      <c r="H68" s="110">
        <f t="shared" si="33"/>
        <v>19</v>
      </c>
      <c r="I68" s="111">
        <f t="shared" si="34"/>
        <v>10.487455197132617</v>
      </c>
      <c r="J68" s="111">
        <f t="shared" si="35"/>
        <v>8.5125448028673834</v>
      </c>
      <c r="K68" s="112">
        <f t="shared" si="36"/>
        <v>19</v>
      </c>
      <c r="M68" s="63">
        <f t="shared" si="24"/>
        <v>10</v>
      </c>
      <c r="N68" s="107">
        <f t="shared" si="25"/>
        <v>0.64127380233188758</v>
      </c>
      <c r="O68" s="30">
        <f t="shared" si="26"/>
        <v>0.76848362507806589</v>
      </c>
      <c r="P68" s="102">
        <f t="shared" si="27"/>
        <v>10</v>
      </c>
      <c r="Q68" s="22">
        <f t="shared" si="28"/>
        <v>0.59270032889697521</v>
      </c>
      <c r="R68" s="108">
        <f>O68-N68</f>
        <v>0.12720982274617831</v>
      </c>
      <c r="S68" s="23">
        <f>1/(O68-N68)</f>
        <v>7.861028169147751</v>
      </c>
      <c r="T68" s="24"/>
      <c r="U68" s="113">
        <f>SQRT((1/(SUM(I64:I68)))+(1/(SUM(J64:J68))))</f>
        <v>0.16971637918273638</v>
      </c>
      <c r="V68" s="114">
        <f>Q68</f>
        <v>0.59270032889697521</v>
      </c>
      <c r="W68" s="43">
        <f>EXP(LN(Q68)-(1.96*U68))</f>
        <v>0.42498115234118855</v>
      </c>
      <c r="X68" s="43">
        <f>EXP(LN(Q68)+(1.96*U68))</f>
        <v>0.82661002244295456</v>
      </c>
      <c r="AC68" s="26"/>
    </row>
    <row r="69" spans="1:29" x14ac:dyDescent="0.3">
      <c r="A69" s="194" t="s">
        <v>91</v>
      </c>
      <c r="B69" s="73">
        <f t="shared" si="37"/>
        <v>12</v>
      </c>
      <c r="C69" s="110">
        <f t="shared" si="29"/>
        <v>108</v>
      </c>
      <c r="D69" s="110">
        <f t="shared" si="30"/>
        <v>87</v>
      </c>
      <c r="E69" s="110">
        <f t="shared" si="38"/>
        <v>195</v>
      </c>
      <c r="F69" s="110">
        <f t="shared" si="31"/>
        <v>4</v>
      </c>
      <c r="G69" s="110">
        <f t="shared" si="32"/>
        <v>10</v>
      </c>
      <c r="H69" s="110">
        <f t="shared" si="33"/>
        <v>14</v>
      </c>
      <c r="I69" s="111">
        <f t="shared" si="34"/>
        <v>7.7538461538461538</v>
      </c>
      <c r="J69" s="111">
        <f t="shared" si="35"/>
        <v>6.2461538461538462</v>
      </c>
      <c r="K69" s="112">
        <f t="shared" si="36"/>
        <v>14</v>
      </c>
      <c r="M69" s="63">
        <f t="shared" si="24"/>
        <v>12</v>
      </c>
      <c r="N69" s="107">
        <f t="shared" si="25"/>
        <v>0.56756416987994651</v>
      </c>
      <c r="O69" s="30">
        <f t="shared" si="26"/>
        <v>0.7400212685936931</v>
      </c>
      <c r="P69" s="102">
        <f t="shared" si="27"/>
        <v>12</v>
      </c>
      <c r="Q69" s="22">
        <f t="shared" si="28"/>
        <v>0.53155998422293083</v>
      </c>
      <c r="R69" s="108">
        <f>O69-N69</f>
        <v>0.17245709871374659</v>
      </c>
      <c r="S69" s="23">
        <f>1/(O69-N69)</f>
        <v>5.7985435650860211</v>
      </c>
      <c r="T69" s="24"/>
      <c r="U69" s="113">
        <f>SQRT((1/(SUM(I64:I69)))+(1/(SUM(J64:J69))))</f>
        <v>0.16180422129958294</v>
      </c>
      <c r="V69" s="114">
        <f>Q69</f>
        <v>0.53155998422293083</v>
      </c>
      <c r="W69" s="43">
        <f>EXP(LN(Q69)-(1.96*U69))</f>
        <v>0.38709872971478709</v>
      </c>
      <c r="X69" s="43">
        <f>EXP(LN(Q69)+(1.96*U69))</f>
        <v>0.72993268935619782</v>
      </c>
      <c r="AC69" s="26"/>
    </row>
    <row r="70" spans="1:29" x14ac:dyDescent="0.3">
      <c r="A70" s="194" t="s">
        <v>91</v>
      </c>
      <c r="B70" s="73">
        <f t="shared" si="37"/>
        <v>14</v>
      </c>
      <c r="C70" s="110">
        <f t="shared" si="29"/>
        <v>83</v>
      </c>
      <c r="D70" s="110">
        <f t="shared" si="30"/>
        <v>57</v>
      </c>
      <c r="E70" s="110">
        <f t="shared" si="38"/>
        <v>140</v>
      </c>
      <c r="F70" s="110">
        <f t="shared" si="31"/>
        <v>3</v>
      </c>
      <c r="G70" s="110">
        <f t="shared" si="32"/>
        <v>2</v>
      </c>
      <c r="H70" s="110">
        <f t="shared" si="33"/>
        <v>5</v>
      </c>
      <c r="I70" s="111">
        <f t="shared" si="34"/>
        <v>2.9642857142857144</v>
      </c>
      <c r="J70" s="111">
        <f t="shared" si="35"/>
        <v>2.0357142857142856</v>
      </c>
      <c r="K70" s="112">
        <f t="shared" si="36"/>
        <v>5</v>
      </c>
      <c r="M70" s="63">
        <f t="shared" si="24"/>
        <v>14</v>
      </c>
      <c r="N70" s="107">
        <f t="shared" si="25"/>
        <v>0.5476496376034572</v>
      </c>
      <c r="O70" s="30">
        <f t="shared" si="26"/>
        <v>0.71327351189753552</v>
      </c>
      <c r="P70" s="102">
        <f t="shared" si="27"/>
        <v>14</v>
      </c>
      <c r="Q70" s="22">
        <f t="shared" si="28"/>
        <v>0.5611681739547284</v>
      </c>
      <c r="R70" s="108">
        <f>O70-N70</f>
        <v>0.16562387429407832</v>
      </c>
      <c r="S70" s="23">
        <f>1/(O70-N70)</f>
        <v>6.0377768861053251</v>
      </c>
      <c r="T70" s="24"/>
      <c r="U70" s="113">
        <f>SQRT((1/(SUM(I64:I70)))+(1/(SUM(J64:J70))))</f>
        <v>0.15925325293683526</v>
      </c>
      <c r="V70" s="114">
        <f>Q70</f>
        <v>0.5611681739547284</v>
      </c>
      <c r="W70" s="43">
        <f>EXP(LN(Q70)-(1.96*U70))</f>
        <v>0.41070872303236811</v>
      </c>
      <c r="X70" s="43">
        <f>EXP(LN(Q70)+(1.96*U70))</f>
        <v>0.76674709301186705</v>
      </c>
      <c r="AC70" s="26"/>
    </row>
    <row r="71" spans="1:29" x14ac:dyDescent="0.3">
      <c r="A71" s="194" t="s">
        <v>91</v>
      </c>
      <c r="B71" s="73">
        <f t="shared" si="37"/>
        <v>16</v>
      </c>
      <c r="C71" s="110">
        <f t="shared" si="29"/>
        <v>55</v>
      </c>
      <c r="D71" s="110">
        <f t="shared" si="30"/>
        <v>41</v>
      </c>
      <c r="E71" s="110">
        <f t="shared" si="38"/>
        <v>96</v>
      </c>
      <c r="F71" s="110">
        <f t="shared" si="31"/>
        <v>1</v>
      </c>
      <c r="G71" s="110">
        <f t="shared" si="32"/>
        <v>4</v>
      </c>
      <c r="H71" s="110">
        <f t="shared" si="33"/>
        <v>5</v>
      </c>
      <c r="I71" s="111">
        <f t="shared" si="34"/>
        <v>2.8645833333333335</v>
      </c>
      <c r="J71" s="111">
        <f t="shared" si="35"/>
        <v>2.1354166666666665</v>
      </c>
      <c r="K71" s="112">
        <f t="shared" si="36"/>
        <v>5</v>
      </c>
      <c r="M71" s="63">
        <f t="shared" si="24"/>
        <v>16</v>
      </c>
      <c r="N71" s="107">
        <f t="shared" si="25"/>
        <v>0.49422040466653455</v>
      </c>
      <c r="O71" s="30">
        <f t="shared" si="26"/>
        <v>0.70030490259030764</v>
      </c>
      <c r="P71" s="102">
        <f t="shared" si="27"/>
        <v>16</v>
      </c>
      <c r="Q71" s="22">
        <f t="shared" si="28"/>
        <v>0.50546645633131138</v>
      </c>
      <c r="R71" s="108">
        <f>O71-N71</f>
        <v>0.20608449792377309</v>
      </c>
      <c r="S71" s="23">
        <f>1/(O71-N71)</f>
        <v>4.8523785635243746</v>
      </c>
      <c r="T71" s="151"/>
      <c r="U71" s="113">
        <f>SQRT((1/(SUM(I64:I71)))+(1/(SUM(J64:J71))))</f>
        <v>0.15681356099308513</v>
      </c>
      <c r="V71" s="114">
        <f>Q71</f>
        <v>0.50546645633131138</v>
      </c>
      <c r="W71" s="43">
        <f>EXP(LN(Q71)-(1.96*U71))</f>
        <v>0.37171487647628459</v>
      </c>
      <c r="X71" s="43">
        <f>EXP(LN(Q71)+(1.96*U71))</f>
        <v>0.68734493732976598</v>
      </c>
      <c r="AC71" s="26"/>
    </row>
    <row r="72" spans="1:29" x14ac:dyDescent="0.3">
      <c r="A72" s="194" t="s">
        <v>91</v>
      </c>
      <c r="B72" s="73">
        <f t="shared" si="37"/>
        <v>18</v>
      </c>
      <c r="C72" s="110">
        <f t="shared" si="29"/>
        <v>42</v>
      </c>
      <c r="D72" s="110">
        <f t="shared" si="30"/>
        <v>25</v>
      </c>
      <c r="E72" s="110">
        <f t="shared" si="38"/>
        <v>67</v>
      </c>
      <c r="F72" s="110">
        <f t="shared" si="31"/>
        <v>3</v>
      </c>
      <c r="G72" s="110">
        <f t="shared" si="32"/>
        <v>3</v>
      </c>
      <c r="H72" s="110">
        <f t="shared" si="33"/>
        <v>6</v>
      </c>
      <c r="I72" s="111">
        <f t="shared" si="34"/>
        <v>3.7611940298507465</v>
      </c>
      <c r="J72" s="111">
        <f t="shared" si="35"/>
        <v>2.2388059701492535</v>
      </c>
      <c r="K72" s="112">
        <f t="shared" si="36"/>
        <v>6</v>
      </c>
      <c r="M72" s="63">
        <f t="shared" si="24"/>
        <v>18</v>
      </c>
      <c r="N72" s="107">
        <f t="shared" si="25"/>
        <v>0.43491395610655043</v>
      </c>
      <c r="O72" s="30">
        <f t="shared" si="26"/>
        <v>0.65028312383385711</v>
      </c>
      <c r="P72" s="102">
        <f t="shared" si="27"/>
        <v>18</v>
      </c>
      <c r="Q72" s="22">
        <f t="shared" si="28"/>
        <v>0.51686738145351974</v>
      </c>
      <c r="R72" s="108">
        <f>O72-N72</f>
        <v>0.21536916772730669</v>
      </c>
      <c r="S72" s="23">
        <f>1/(O72-N72)</f>
        <v>4.6431901583339306</v>
      </c>
      <c r="T72" s="151"/>
      <c r="U72" s="113">
        <f>SQRT((1/(SUM(I64:I72)))+(1/(SUM(J64:J72))))</f>
        <v>0.15406077868613297</v>
      </c>
      <c r="V72" s="114">
        <f>Q72</f>
        <v>0.51686738145351974</v>
      </c>
      <c r="W72" s="43">
        <f>EXP(LN(Q72)-(1.96*U72))</f>
        <v>0.38215534942097812</v>
      </c>
      <c r="X72" s="43">
        <f>EXP(LN(Q72)+(1.96*U72))</f>
        <v>0.69906620544601283</v>
      </c>
      <c r="AC72" s="26"/>
    </row>
    <row r="73" spans="1:29" x14ac:dyDescent="0.3">
      <c r="A73" s="194" t="s">
        <v>91</v>
      </c>
      <c r="B73" s="73">
        <f t="shared" si="37"/>
        <v>20</v>
      </c>
      <c r="C73" s="110">
        <f t="shared" si="29"/>
        <v>24</v>
      </c>
      <c r="D73" s="110">
        <f t="shared" si="30"/>
        <v>15</v>
      </c>
      <c r="E73" s="110">
        <f t="shared" si="38"/>
        <v>39</v>
      </c>
      <c r="F73" s="110">
        <f t="shared" si="31"/>
        <v>1</v>
      </c>
      <c r="G73" s="110">
        <f t="shared" si="32"/>
        <v>2</v>
      </c>
      <c r="H73" s="110">
        <f t="shared" si="33"/>
        <v>3</v>
      </c>
      <c r="I73" s="111">
        <f t="shared" si="34"/>
        <v>1.8461538461538463</v>
      </c>
      <c r="J73" s="111">
        <f t="shared" si="35"/>
        <v>1.1538461538461537</v>
      </c>
      <c r="K73" s="112">
        <f t="shared" si="36"/>
        <v>3</v>
      </c>
      <c r="M73" s="63">
        <f t="shared" si="24"/>
        <v>20</v>
      </c>
      <c r="N73" s="107">
        <f t="shared" si="25"/>
        <v>0.37692542862567707</v>
      </c>
      <c r="O73" s="30">
        <f t="shared" si="26"/>
        <v>0.62318799367411304</v>
      </c>
      <c r="P73" s="102">
        <f t="shared" si="27"/>
        <v>20</v>
      </c>
      <c r="Q73" s="22">
        <f t="shared" si="28"/>
        <v>0.48468096224528512</v>
      </c>
      <c r="R73" s="108">
        <f>O73-N73</f>
        <v>0.24626256504843597</v>
      </c>
      <c r="S73" s="23">
        <f>1/(O73-N73)</f>
        <v>4.0607065056896312</v>
      </c>
      <c r="T73" s="151"/>
      <c r="U73" s="113">
        <f>SQRT((1/(SUM(I64:I73)))+(1/(SUM(J64:J73))))</f>
        <v>0.15273714744046893</v>
      </c>
      <c r="V73" s="114">
        <f>Q73</f>
        <v>0.48468096224528512</v>
      </c>
      <c r="W73" s="43">
        <f>EXP(LN(Q73)-(1.96*U73))</f>
        <v>0.35928863249528942</v>
      </c>
      <c r="X73" s="43">
        <f>EXP(LN(Q73)+(1.96*U73))</f>
        <v>0.65383542343521117</v>
      </c>
      <c r="AC73" s="26"/>
    </row>
    <row r="74" spans="1:29" x14ac:dyDescent="0.3">
      <c r="A74" s="194" t="s">
        <v>91</v>
      </c>
      <c r="B74" s="73">
        <f t="shared" si="37"/>
        <v>22</v>
      </c>
      <c r="C74" s="110">
        <f t="shared" si="29"/>
        <v>18</v>
      </c>
      <c r="D74" s="110">
        <f t="shared" si="30"/>
        <v>11</v>
      </c>
      <c r="E74" s="110">
        <f t="shared" si="38"/>
        <v>29</v>
      </c>
      <c r="F74" s="110">
        <f t="shared" si="31"/>
        <v>1</v>
      </c>
      <c r="G74" s="110">
        <f t="shared" si="32"/>
        <v>0</v>
      </c>
      <c r="H74" s="110">
        <f t="shared" si="33"/>
        <v>1</v>
      </c>
      <c r="I74" s="111">
        <f t="shared" si="34"/>
        <v>0.62068965517241381</v>
      </c>
      <c r="J74" s="111">
        <f t="shared" si="35"/>
        <v>0.37931034482758619</v>
      </c>
      <c r="K74" s="112">
        <f t="shared" si="36"/>
        <v>1</v>
      </c>
      <c r="M74" s="63">
        <f t="shared" si="24"/>
        <v>22</v>
      </c>
      <c r="N74" s="107">
        <f t="shared" si="25"/>
        <v>0.37692542862567707</v>
      </c>
      <c r="O74" s="30">
        <f t="shared" si="26"/>
        <v>0.58856643846999568</v>
      </c>
      <c r="P74" s="102">
        <f t="shared" si="27"/>
        <v>22</v>
      </c>
      <c r="Q74" s="22">
        <f t="shared" si="28"/>
        <v>0.54326244249096167</v>
      </c>
      <c r="R74" s="108">
        <f>O74-N74</f>
        <v>0.21164100984431861</v>
      </c>
      <c r="S74" s="23">
        <f>1/(O74-N74)</f>
        <v>4.7249821796616445</v>
      </c>
      <c r="T74" s="151"/>
      <c r="U74" s="113">
        <f>SQRT((1/(SUM(I64:I74)))+(1/(SUM(J64:J74))))</f>
        <v>0.15230431217991486</v>
      </c>
      <c r="V74" s="114">
        <f>Q74</f>
        <v>0.54326244249096167</v>
      </c>
      <c r="W74" s="43">
        <f>EXP(LN(Q74)-(1.96*U74))</f>
        <v>0.40305622599165508</v>
      </c>
      <c r="X74" s="43">
        <f>EXP(LN(Q74)+(1.96*U74))</f>
        <v>0.73224047264154135</v>
      </c>
      <c r="AC74" s="26"/>
    </row>
    <row r="75" spans="1:29" x14ac:dyDescent="0.3">
      <c r="A75" s="194" t="s">
        <v>91</v>
      </c>
      <c r="B75" s="73">
        <f t="shared" si="37"/>
        <v>24</v>
      </c>
      <c r="C75" s="110">
        <f t="shared" si="29"/>
        <v>15</v>
      </c>
      <c r="D75" s="110">
        <f t="shared" si="30"/>
        <v>6</v>
      </c>
      <c r="E75" s="110">
        <f t="shared" si="38"/>
        <v>21</v>
      </c>
      <c r="F75" s="110">
        <f t="shared" si="31"/>
        <v>1</v>
      </c>
      <c r="G75" s="110">
        <f t="shared" si="32"/>
        <v>1</v>
      </c>
      <c r="H75" s="110">
        <f t="shared" si="33"/>
        <v>2</v>
      </c>
      <c r="I75" s="111">
        <f t="shared" si="34"/>
        <v>1.4285714285714286</v>
      </c>
      <c r="J75" s="111">
        <f t="shared" si="35"/>
        <v>0.5714285714285714</v>
      </c>
      <c r="K75" s="112">
        <f t="shared" si="36"/>
        <v>2</v>
      </c>
      <c r="M75" s="63">
        <f t="shared" si="24"/>
        <v>24</v>
      </c>
      <c r="N75" s="107">
        <f t="shared" si="25"/>
        <v>0.31410452385473092</v>
      </c>
      <c r="O75" s="30">
        <f t="shared" si="26"/>
        <v>0.5493286759053293</v>
      </c>
      <c r="P75" s="102">
        <f t="shared" si="27"/>
        <v>24</v>
      </c>
      <c r="Q75" s="22">
        <f t="shared" si="28"/>
        <v>0.51730836830228655</v>
      </c>
      <c r="R75" s="108">
        <f>O75-N75</f>
        <v>0.23522415205059838</v>
      </c>
      <c r="S75" s="23">
        <f>1/(O75-N75)</f>
        <v>4.2512641294797522</v>
      </c>
      <c r="T75" s="151"/>
      <c r="U75" s="113">
        <f>SQRT((1/(SUM(I64:I75)))+(1/(SUM(J64:J75))))</f>
        <v>0.15146962821744756</v>
      </c>
      <c r="V75" s="114">
        <f>Q75</f>
        <v>0.51730836830228655</v>
      </c>
      <c r="W75" s="43">
        <f>EXP(LN(Q75)-(1.96*U75))</f>
        <v>0.38442883314194587</v>
      </c>
      <c r="X75" s="43">
        <f>EXP(LN(Q75)+(1.96*U75))</f>
        <v>0.69611830550900178</v>
      </c>
      <c r="AC75" s="26"/>
    </row>
    <row r="76" spans="1:29" x14ac:dyDescent="0.3">
      <c r="A76" s="194" t="s">
        <v>91</v>
      </c>
      <c r="B76" s="73">
        <f t="shared" si="37"/>
        <v>26</v>
      </c>
      <c r="C76" s="110">
        <f t="shared" si="29"/>
        <v>10</v>
      </c>
      <c r="D76" s="110">
        <f t="shared" si="30"/>
        <v>4</v>
      </c>
      <c r="E76" s="110">
        <f t="shared" si="38"/>
        <v>14</v>
      </c>
      <c r="F76" s="110">
        <f t="shared" si="31"/>
        <v>0</v>
      </c>
      <c r="G76" s="110">
        <f t="shared" si="32"/>
        <v>0</v>
      </c>
      <c r="H76" s="110">
        <f t="shared" si="33"/>
        <v>0</v>
      </c>
      <c r="I76" s="111">
        <f t="shared" si="34"/>
        <v>0</v>
      </c>
      <c r="J76" s="111">
        <f t="shared" si="35"/>
        <v>0</v>
      </c>
      <c r="K76" s="112">
        <f t="shared" si="36"/>
        <v>0</v>
      </c>
      <c r="M76" s="63">
        <f t="shared" si="24"/>
        <v>26</v>
      </c>
      <c r="N76" s="107">
        <f t="shared" si="25"/>
        <v>0.31410452385473092</v>
      </c>
      <c r="O76" s="30">
        <f t="shared" si="26"/>
        <v>0.5493286759053293</v>
      </c>
      <c r="P76" s="102">
        <f t="shared" si="27"/>
        <v>26</v>
      </c>
      <c r="Q76" s="22">
        <f t="shared" si="28"/>
        <v>0.51730836830228655</v>
      </c>
      <c r="R76" s="108">
        <f>O76-N76</f>
        <v>0.23522415205059838</v>
      </c>
      <c r="S76" s="23">
        <f>1/(O76-N76)</f>
        <v>4.2512641294797522</v>
      </c>
      <c r="T76" s="151"/>
      <c r="U76" s="113">
        <f>SQRT((1/(SUM(I64:I76)))+(1/(SUM(J64:J76))))</f>
        <v>0.15146962821744756</v>
      </c>
      <c r="V76" s="114">
        <f>Q76</f>
        <v>0.51730836830228655</v>
      </c>
      <c r="W76" s="43">
        <f>EXP(LN(Q76)-(1.96*U76))</f>
        <v>0.38442883314194587</v>
      </c>
      <c r="X76" s="43">
        <f>EXP(LN(Q76)+(1.96*U76))</f>
        <v>0.69611830550900178</v>
      </c>
      <c r="AC76" s="26"/>
    </row>
    <row r="77" spans="1:29" x14ac:dyDescent="0.3">
      <c r="A77" s="194" t="s">
        <v>91</v>
      </c>
      <c r="B77" s="73">
        <f t="shared" si="37"/>
        <v>28</v>
      </c>
      <c r="C77" s="110">
        <f t="shared" si="29"/>
        <v>6</v>
      </c>
      <c r="D77" s="110">
        <f t="shared" si="30"/>
        <v>2</v>
      </c>
      <c r="E77" s="110">
        <f t="shared" si="38"/>
        <v>8</v>
      </c>
      <c r="F77" s="110">
        <f t="shared" si="31"/>
        <v>0</v>
      </c>
      <c r="G77" s="110">
        <f t="shared" si="32"/>
        <v>0</v>
      </c>
      <c r="H77" s="110">
        <f t="shared" si="33"/>
        <v>0</v>
      </c>
      <c r="I77" s="111">
        <f t="shared" si="34"/>
        <v>0</v>
      </c>
      <c r="J77" s="111">
        <f t="shared" si="35"/>
        <v>0</v>
      </c>
      <c r="K77" s="112">
        <f t="shared" si="36"/>
        <v>0</v>
      </c>
      <c r="M77" s="63">
        <f t="shared" si="24"/>
        <v>28</v>
      </c>
      <c r="N77" s="107">
        <f t="shared" si="25"/>
        <v>0.31410452385473092</v>
      </c>
      <c r="O77" s="30">
        <f t="shared" si="26"/>
        <v>0.5493286759053293</v>
      </c>
      <c r="P77" s="102">
        <f t="shared" si="27"/>
        <v>28</v>
      </c>
      <c r="Q77" s="22">
        <f t="shared" si="28"/>
        <v>0.51730836830228655</v>
      </c>
      <c r="R77" s="108">
        <f>O77-N77</f>
        <v>0.23522415205059838</v>
      </c>
      <c r="S77" s="23">
        <f>1/(O77-N77)</f>
        <v>4.2512641294797522</v>
      </c>
      <c r="T77" s="151"/>
      <c r="U77" s="113">
        <f>SQRT((1/(SUM(I64:I77)))+(1/(SUM(J64:J77))))</f>
        <v>0.15146962821744756</v>
      </c>
      <c r="V77" s="114">
        <f>Q77</f>
        <v>0.51730836830228655</v>
      </c>
      <c r="W77" s="43">
        <f>EXP(LN(Q77)-(1.96*U77))</f>
        <v>0.38442883314194587</v>
      </c>
      <c r="X77" s="43">
        <f>EXP(LN(Q77)+(1.96*U77))</f>
        <v>0.69611830550900178</v>
      </c>
      <c r="AC77" s="26"/>
    </row>
    <row r="78" spans="1:29" x14ac:dyDescent="0.25">
      <c r="B78" s="73">
        <f t="shared" si="37"/>
        <v>30</v>
      </c>
      <c r="C78" s="110">
        <f t="shared" si="29"/>
        <v>3</v>
      </c>
      <c r="D78" s="110">
        <f t="shared" si="30"/>
        <v>1</v>
      </c>
      <c r="E78" s="110">
        <f t="shared" si="38"/>
        <v>4</v>
      </c>
      <c r="F78" s="110">
        <f t="shared" si="31"/>
        <v>0</v>
      </c>
      <c r="G78" s="110">
        <f t="shared" si="32"/>
        <v>0</v>
      </c>
      <c r="H78" s="110">
        <f t="shared" si="33"/>
        <v>0</v>
      </c>
      <c r="I78" s="111">
        <f t="shared" si="34"/>
        <v>0</v>
      </c>
      <c r="J78" s="111">
        <f t="shared" si="35"/>
        <v>0</v>
      </c>
      <c r="K78" s="112">
        <f t="shared" si="36"/>
        <v>0</v>
      </c>
      <c r="M78" s="63">
        <f t="shared" si="24"/>
        <v>30</v>
      </c>
      <c r="N78" s="107">
        <f t="shared" si="25"/>
        <v>0.31410452385473092</v>
      </c>
      <c r="O78" s="30">
        <f t="shared" si="26"/>
        <v>0.5493286759053293</v>
      </c>
      <c r="P78" s="102">
        <f t="shared" si="27"/>
        <v>30</v>
      </c>
      <c r="Q78" s="22">
        <f t="shared" si="28"/>
        <v>0.51730836830228655</v>
      </c>
      <c r="R78" s="108">
        <f>O78-N78</f>
        <v>0.23522415205059838</v>
      </c>
      <c r="S78" s="23">
        <f>1/(O78-N78)</f>
        <v>4.2512641294797522</v>
      </c>
      <c r="T78" s="151"/>
      <c r="U78" s="113">
        <f>SQRT((1/(SUM(I64:I78)))+(1/(SUM(J64:J78))))</f>
        <v>0.15146962821744756</v>
      </c>
      <c r="V78" s="114">
        <f>Q78</f>
        <v>0.51730836830228655</v>
      </c>
      <c r="W78" s="43">
        <f>EXP(LN(Q78)-(1.96*U78))</f>
        <v>0.38442883314194587</v>
      </c>
      <c r="X78" s="43">
        <f>EXP(LN(Q78)+(1.96*U78))</f>
        <v>0.69611830550900178</v>
      </c>
      <c r="AC78" s="26"/>
    </row>
    <row r="79" spans="1:29" x14ac:dyDescent="0.25">
      <c r="B79" s="73">
        <f t="shared" si="37"/>
        <v>32</v>
      </c>
      <c r="C79" s="110">
        <f t="shared" si="29"/>
        <v>1</v>
      </c>
      <c r="D79" s="110">
        <f t="shared" si="30"/>
        <v>0</v>
      </c>
      <c r="E79" s="110">
        <f t="shared" si="38"/>
        <v>1</v>
      </c>
      <c r="F79" s="110">
        <f t="shared" si="31"/>
        <v>0</v>
      </c>
      <c r="G79" s="110">
        <f t="shared" si="32"/>
        <v>0</v>
      </c>
      <c r="H79" s="110">
        <f t="shared" si="33"/>
        <v>0</v>
      </c>
      <c r="I79" s="111">
        <f t="shared" si="34"/>
        <v>0</v>
      </c>
      <c r="J79" s="111">
        <f t="shared" si="35"/>
        <v>0</v>
      </c>
      <c r="K79" s="112">
        <f t="shared" si="36"/>
        <v>0</v>
      </c>
      <c r="M79" s="63">
        <f t="shared" si="24"/>
        <v>32</v>
      </c>
      <c r="N79" s="107">
        <f t="shared" si="25"/>
        <v>0.31410452385473092</v>
      </c>
      <c r="O79" s="30">
        <f t="shared" ref="O79" si="39">K31</f>
        <v>0.5493286759053293</v>
      </c>
      <c r="P79" s="102">
        <f t="shared" si="27"/>
        <v>32</v>
      </c>
      <c r="Q79" s="22"/>
      <c r="R79" s="108"/>
      <c r="S79" s="23"/>
      <c r="T79" s="151"/>
      <c r="U79" s="113"/>
      <c r="V79" s="114"/>
      <c r="W79" s="43"/>
      <c r="X79" s="43"/>
      <c r="AC79" s="26"/>
    </row>
    <row r="80" spans="1:29" x14ac:dyDescent="0.25">
      <c r="B80" s="115"/>
      <c r="C80" s="116"/>
      <c r="D80" s="116"/>
      <c r="E80" s="116"/>
      <c r="F80" s="117">
        <f>SUM(F64:F79)</f>
        <v>70</v>
      </c>
      <c r="G80" s="117">
        <f>SUM(G64:G79)</f>
        <v>105</v>
      </c>
      <c r="H80" s="117">
        <f>SUM(H64:H79)</f>
        <v>175</v>
      </c>
      <c r="I80" s="118">
        <f>SUM(I64:I79)</f>
        <v>92.854177493585837</v>
      </c>
      <c r="J80" s="118">
        <f>SUM(J64:J79)</f>
        <v>82.145822506414163</v>
      </c>
      <c r="K80" s="119">
        <f>I80+J80</f>
        <v>175</v>
      </c>
      <c r="M80" s="120"/>
      <c r="N80" s="120"/>
      <c r="O80" s="120"/>
      <c r="P80" s="26"/>
      <c r="Q80" s="26"/>
      <c r="AC80" s="26"/>
    </row>
    <row r="81" spans="2:19" x14ac:dyDescent="0.25">
      <c r="B81" s="120"/>
      <c r="C81" s="120"/>
      <c r="D81" s="120"/>
      <c r="E81" s="120"/>
      <c r="F81" s="120"/>
      <c r="G81" s="120"/>
      <c r="H81" s="120"/>
      <c r="I81" s="121"/>
      <c r="J81" s="120"/>
      <c r="K81" s="120"/>
      <c r="M81" s="120"/>
      <c r="N81" s="120"/>
      <c r="O81" s="120"/>
      <c r="P81" s="26"/>
      <c r="Q81" s="26"/>
    </row>
    <row r="82" spans="2:19" x14ac:dyDescent="0.25">
      <c r="B82" s="122" t="s">
        <v>4</v>
      </c>
      <c r="C82" s="123">
        <f>((F80-I80)^2)/I80</f>
        <v>5.6250934853674801</v>
      </c>
      <c r="D82" s="124"/>
      <c r="E82" s="125">
        <f>((G80-J80)^2)/J80</f>
        <v>6.3583687273633638</v>
      </c>
      <c r="F82" s="124"/>
      <c r="G82" s="126">
        <f>C82+E82</f>
        <v>11.983462212730844</v>
      </c>
      <c r="H82" s="62" t="s">
        <v>7</v>
      </c>
      <c r="I82" s="124"/>
      <c r="J82" s="127" t="s">
        <v>8</v>
      </c>
      <c r="K82" s="7">
        <f>CHIDIST(G82,1)</f>
        <v>5.3674767025686375E-4</v>
      </c>
      <c r="N82" s="120"/>
      <c r="O82" s="120"/>
      <c r="P82" s="26"/>
      <c r="Q82" s="26"/>
    </row>
    <row r="83" spans="2:19" x14ac:dyDescent="0.25">
      <c r="B83" s="120"/>
      <c r="C83" s="120"/>
      <c r="D83" s="120"/>
      <c r="E83" s="120"/>
      <c r="F83" s="120"/>
      <c r="G83" s="120"/>
      <c r="H83" s="128"/>
      <c r="I83" s="120"/>
      <c r="J83" s="120"/>
      <c r="K83" s="120"/>
      <c r="L83" s="10" t="s">
        <v>95</v>
      </c>
      <c r="N83" s="120"/>
      <c r="O83" s="120"/>
      <c r="P83" s="26"/>
      <c r="Q83" s="26"/>
    </row>
    <row r="84" spans="2:19" x14ac:dyDescent="0.3">
      <c r="B84" s="120"/>
      <c r="C84" s="120"/>
      <c r="D84" s="120"/>
      <c r="E84" s="120"/>
      <c r="F84" s="120"/>
      <c r="G84" s="120"/>
      <c r="H84" s="129"/>
      <c r="I84" s="5" t="s">
        <v>5</v>
      </c>
      <c r="J84" s="6">
        <f>(F80/I80)/(G80/J80)</f>
        <v>0.58978371409003916</v>
      </c>
      <c r="L84" s="193" t="s">
        <v>96</v>
      </c>
      <c r="M84" s="120"/>
      <c r="O84" s="120"/>
      <c r="P84" s="26"/>
      <c r="Q84" s="26"/>
    </row>
    <row r="86" spans="2:19" x14ac:dyDescent="0.25">
      <c r="I86" s="120"/>
      <c r="J86" s="120"/>
    </row>
    <row r="87" spans="2:19" x14ac:dyDescent="0.25">
      <c r="I87" s="120"/>
      <c r="J87" s="120"/>
      <c r="K87" s="120"/>
      <c r="L87" s="120"/>
      <c r="M87" s="120"/>
    </row>
    <row r="88" spans="2:19" x14ac:dyDescent="0.25">
      <c r="I88" s="120"/>
      <c r="J88" s="120"/>
      <c r="K88" s="120"/>
    </row>
    <row r="89" spans="2:19" x14ac:dyDescent="0.25">
      <c r="B89" s="4"/>
      <c r="I89" s="120"/>
      <c r="J89" s="120"/>
      <c r="K89" s="120"/>
      <c r="L89" s="120"/>
    </row>
    <row r="91" spans="2:19" x14ac:dyDescent="0.25">
      <c r="B91" s="92"/>
      <c r="I91" s="120"/>
      <c r="J91" s="120"/>
      <c r="K91" s="120"/>
      <c r="L91" s="120"/>
      <c r="M91" s="120"/>
      <c r="N91" s="120"/>
      <c r="O91" s="120"/>
    </row>
    <row r="92" spans="2:19" x14ac:dyDescent="0.25">
      <c r="B92" s="92"/>
      <c r="I92" s="120"/>
      <c r="J92" s="120"/>
      <c r="K92" s="120"/>
      <c r="L92" s="120"/>
      <c r="M92" s="120"/>
      <c r="N92" s="120"/>
      <c r="O92" s="120"/>
    </row>
    <row r="93" spans="2:19" x14ac:dyDescent="0.25">
      <c r="B93" s="92"/>
      <c r="I93" s="120"/>
      <c r="J93" s="120"/>
      <c r="K93" s="120"/>
      <c r="L93" s="120"/>
      <c r="M93" s="120"/>
      <c r="R93" s="130"/>
      <c r="S93" s="130"/>
    </row>
    <row r="94" spans="2:19" x14ac:dyDescent="0.25">
      <c r="B94" s="92"/>
      <c r="I94" s="120"/>
      <c r="J94" s="120"/>
      <c r="K94" s="120"/>
      <c r="L94" s="120"/>
      <c r="M94" s="120"/>
      <c r="R94" s="130"/>
      <c r="S94" s="130"/>
    </row>
    <row r="95" spans="2:19" x14ac:dyDescent="0.25">
      <c r="B95" s="92"/>
      <c r="I95" s="120"/>
      <c r="J95" s="120"/>
      <c r="K95" s="120"/>
      <c r="L95" s="120"/>
      <c r="M95" s="120"/>
      <c r="R95" s="130"/>
      <c r="S95" s="130"/>
    </row>
    <row r="96" spans="2:19" x14ac:dyDescent="0.25">
      <c r="B96" s="92"/>
      <c r="I96" s="120"/>
      <c r="J96" s="120"/>
      <c r="K96" s="120"/>
      <c r="L96" s="120"/>
      <c r="M96" s="120"/>
      <c r="N96" s="120"/>
      <c r="O96" s="120"/>
      <c r="P96" s="120"/>
      <c r="Q96" s="120"/>
      <c r="R96" s="130"/>
      <c r="S96" s="130"/>
    </row>
    <row r="97" spans="1:47" x14ac:dyDescent="0.25">
      <c r="B97" s="92"/>
      <c r="I97" s="120"/>
      <c r="J97" s="120"/>
      <c r="K97" s="120"/>
      <c r="L97" s="120"/>
      <c r="M97" s="120"/>
      <c r="N97" s="120"/>
      <c r="O97" s="120"/>
      <c r="P97" s="120"/>
      <c r="Q97" s="120"/>
      <c r="R97" s="130"/>
      <c r="S97" s="130"/>
    </row>
    <row r="98" spans="1:47" x14ac:dyDescent="0.25">
      <c r="B98" s="92"/>
      <c r="I98" s="120"/>
      <c r="J98" s="120"/>
      <c r="K98" s="120"/>
      <c r="L98" s="120"/>
      <c r="M98" s="120"/>
      <c r="N98" s="120"/>
      <c r="O98" s="120"/>
      <c r="P98" s="120"/>
      <c r="Q98" s="120"/>
      <c r="R98" s="130"/>
      <c r="S98" s="130"/>
    </row>
    <row r="99" spans="1:47" ht="14.5" x14ac:dyDescent="0.25">
      <c r="A99" s="65"/>
      <c r="D99" s="59"/>
      <c r="I99" s="120"/>
      <c r="J99" s="120"/>
      <c r="K99" s="120"/>
      <c r="L99" s="120"/>
      <c r="M99" s="120"/>
      <c r="N99" s="120"/>
      <c r="O99" s="120"/>
      <c r="P99" s="120"/>
      <c r="Q99" s="120"/>
      <c r="R99" s="130"/>
      <c r="S99" s="130"/>
    </row>
    <row r="100" spans="1:47" ht="13.5" thickBot="1" x14ac:dyDescent="0.3">
      <c r="A100" s="66"/>
      <c r="D100" s="59"/>
      <c r="I100" s="120"/>
      <c r="J100" s="120"/>
      <c r="K100" s="120"/>
      <c r="L100" s="120"/>
      <c r="M100" s="120"/>
      <c r="N100" s="120"/>
      <c r="O100" s="120"/>
      <c r="P100" s="120"/>
      <c r="Q100" s="120"/>
    </row>
    <row r="101" spans="1:47" ht="43.5" customHeight="1" thickBot="1" x14ac:dyDescent="0.3">
      <c r="A101" s="248" t="s">
        <v>112</v>
      </c>
      <c r="B101" s="249"/>
      <c r="C101" s="249"/>
      <c r="D101" s="249"/>
      <c r="E101" s="249"/>
      <c r="F101" s="249"/>
      <c r="G101" s="249"/>
      <c r="H101" s="249"/>
      <c r="I101" s="249"/>
      <c r="J101" s="249"/>
      <c r="K101" s="249"/>
      <c r="L101" s="249"/>
      <c r="M101" s="249"/>
      <c r="N101" s="249"/>
      <c r="O101" s="249"/>
      <c r="P101" s="249"/>
      <c r="Q101" s="249"/>
      <c r="R101" s="249"/>
      <c r="S101" s="250"/>
      <c r="U101" s="251" t="s">
        <v>67</v>
      </c>
      <c r="V101" s="252"/>
      <c r="X101" s="262" t="s">
        <v>113</v>
      </c>
      <c r="Y101" s="263"/>
      <c r="Z101" s="263"/>
      <c r="AA101" s="263"/>
      <c r="AB101" s="263"/>
      <c r="AC101" s="263"/>
      <c r="AD101" s="263"/>
      <c r="AE101" s="263"/>
      <c r="AF101" s="263"/>
      <c r="AG101" s="263"/>
      <c r="AH101" s="263"/>
      <c r="AI101" s="263"/>
      <c r="AJ101" s="263"/>
      <c r="AK101" s="263"/>
      <c r="AL101" s="263"/>
      <c r="AM101" s="263"/>
      <c r="AN101" s="263"/>
      <c r="AO101" s="263"/>
      <c r="AP101" s="263"/>
      <c r="AQ101" s="263"/>
      <c r="AR101" s="264"/>
      <c r="AT101" s="253" t="s">
        <v>48</v>
      </c>
      <c r="AU101" s="254"/>
    </row>
    <row r="102" spans="1:47" ht="42" customHeight="1" x14ac:dyDescent="0.25">
      <c r="A102" s="32" t="s">
        <v>101</v>
      </c>
      <c r="E102" s="68"/>
      <c r="F102" s="69"/>
      <c r="H102" s="11"/>
      <c r="J102" s="233" t="s">
        <v>38</v>
      </c>
      <c r="K102" s="234"/>
      <c r="M102" s="233" t="s">
        <v>69</v>
      </c>
      <c r="N102" s="234"/>
      <c r="O102" s="32"/>
      <c r="P102" s="270" t="s">
        <v>110</v>
      </c>
      <c r="Q102" s="32"/>
      <c r="R102" s="255" t="s">
        <v>63</v>
      </c>
      <c r="S102" s="256"/>
      <c r="T102" s="64"/>
      <c r="U102" s="257" t="s">
        <v>74</v>
      </c>
      <c r="V102" s="259" t="s">
        <v>66</v>
      </c>
      <c r="W102" s="64"/>
      <c r="Y102" s="132" t="s">
        <v>17</v>
      </c>
      <c r="Z102" s="133" t="s">
        <v>18</v>
      </c>
      <c r="AT102" s="257" t="s">
        <v>50</v>
      </c>
      <c r="AU102" s="261" t="s">
        <v>49</v>
      </c>
    </row>
    <row r="103" spans="1:47" ht="68" customHeight="1" x14ac:dyDescent="0.25">
      <c r="A103" s="44" t="s">
        <v>22</v>
      </c>
      <c r="B103" s="4" t="s">
        <v>23</v>
      </c>
      <c r="C103" s="1" t="s">
        <v>21</v>
      </c>
      <c r="D103" s="45" t="s">
        <v>24</v>
      </c>
      <c r="E103" s="1" t="s">
        <v>36</v>
      </c>
      <c r="F103" s="2" t="s">
        <v>25</v>
      </c>
      <c r="G103" s="2" t="s">
        <v>26</v>
      </c>
      <c r="H103" s="28" t="s">
        <v>99</v>
      </c>
      <c r="I103" s="2" t="s">
        <v>27</v>
      </c>
      <c r="J103" s="40" t="s">
        <v>72</v>
      </c>
      <c r="K103" s="46" t="s">
        <v>73</v>
      </c>
      <c r="M103" s="47" t="s">
        <v>71</v>
      </c>
      <c r="N103" s="47" t="s">
        <v>70</v>
      </c>
      <c r="P103" s="58" t="s">
        <v>75</v>
      </c>
      <c r="Q103" s="32"/>
      <c r="R103" s="58" t="s">
        <v>65</v>
      </c>
      <c r="S103" s="58" t="s">
        <v>64</v>
      </c>
      <c r="T103" s="64"/>
      <c r="U103" s="258"/>
      <c r="V103" s="260"/>
      <c r="W103" s="64"/>
      <c r="X103" s="16" t="s">
        <v>9</v>
      </c>
      <c r="Y103" s="49" t="s">
        <v>32</v>
      </c>
      <c r="Z103" s="50" t="s">
        <v>33</v>
      </c>
      <c r="AG103" s="265" t="s">
        <v>68</v>
      </c>
      <c r="AH103" s="266"/>
      <c r="AI103" s="266"/>
      <c r="AJ103" s="266"/>
      <c r="AK103" s="266"/>
      <c r="AL103" s="266"/>
      <c r="AM103" s="266"/>
      <c r="AN103" s="267"/>
      <c r="AQ103" s="189" t="s">
        <v>106</v>
      </c>
      <c r="AR103" s="190" t="s">
        <v>107</v>
      </c>
      <c r="AT103" s="258"/>
      <c r="AU103" s="259"/>
    </row>
    <row r="104" spans="1:47" x14ac:dyDescent="0.25">
      <c r="A104" s="72">
        <v>0</v>
      </c>
      <c r="B104" s="72">
        <v>0</v>
      </c>
      <c r="C104" s="67"/>
      <c r="D104" s="73">
        <v>0</v>
      </c>
      <c r="E104" s="33">
        <f>H104</f>
        <v>283</v>
      </c>
      <c r="F104" s="3">
        <v>0</v>
      </c>
      <c r="G104" s="3">
        <v>0</v>
      </c>
      <c r="H104" s="54">
        <v>283</v>
      </c>
      <c r="I104" s="74">
        <f>F104/E104</f>
        <v>0</v>
      </c>
      <c r="J104" s="30">
        <f>1-I104</f>
        <v>1</v>
      </c>
      <c r="K104" s="30">
        <f>J104</f>
        <v>1</v>
      </c>
      <c r="L104" s="67"/>
      <c r="M104" s="134"/>
      <c r="N104" s="135"/>
      <c r="P104" s="136">
        <f>H104/H104</f>
        <v>1</v>
      </c>
      <c r="Q104" s="32"/>
      <c r="S104" s="64"/>
      <c r="T104" s="64"/>
      <c r="U104" s="133"/>
      <c r="V104" s="32"/>
      <c r="W104" s="64"/>
      <c r="X104" s="92">
        <f>D104</f>
        <v>0</v>
      </c>
      <c r="Y104" s="17">
        <f>P104</f>
        <v>1</v>
      </c>
      <c r="Z104" s="18">
        <f>K104</f>
        <v>1</v>
      </c>
      <c r="AC104" s="26"/>
      <c r="AD104" s="26"/>
      <c r="AG104" s="168" t="s">
        <v>14</v>
      </c>
      <c r="AH104" s="169" t="s">
        <v>92</v>
      </c>
      <c r="AI104" s="169" t="s">
        <v>92</v>
      </c>
      <c r="AJ104" s="184" t="e">
        <f>AH104-AI104</f>
        <v>#VALUE!</v>
      </c>
      <c r="AK104" s="185">
        <f>X105-X104</f>
        <v>2</v>
      </c>
      <c r="AL104" s="170"/>
      <c r="AM104" s="34" t="s">
        <v>34</v>
      </c>
      <c r="AN104" s="179"/>
      <c r="AP104" s="15" t="s">
        <v>35</v>
      </c>
      <c r="AQ104" s="51" t="s">
        <v>97</v>
      </c>
      <c r="AR104" s="52">
        <f>AN109</f>
        <v>8.5434782608695645</v>
      </c>
      <c r="AT104" s="51" t="s">
        <v>98</v>
      </c>
      <c r="AU104" s="52">
        <f>AR104-AR129</f>
        <v>1.6149068322981366</v>
      </c>
    </row>
    <row r="105" spans="1:47" x14ac:dyDescent="0.25">
      <c r="A105" s="81">
        <v>21</v>
      </c>
      <c r="B105" s="81">
        <f>B104+F105</f>
        <v>18</v>
      </c>
      <c r="C105" s="82">
        <f>D104</f>
        <v>0</v>
      </c>
      <c r="D105" s="73">
        <v>2</v>
      </c>
      <c r="E105" s="73">
        <f>H104</f>
        <v>283</v>
      </c>
      <c r="F105" s="33">
        <f>E105-H105-G105</f>
        <v>18</v>
      </c>
      <c r="G105" s="73">
        <f>A105-A104</f>
        <v>21</v>
      </c>
      <c r="H105" s="54">
        <v>244</v>
      </c>
      <c r="I105" s="83">
        <f>F105/E105</f>
        <v>6.3604240282685506E-2</v>
      </c>
      <c r="J105" s="30">
        <f>1-I105</f>
        <v>0.93639575971731448</v>
      </c>
      <c r="K105" s="30">
        <f>J105*K104</f>
        <v>0.93639575971731448</v>
      </c>
      <c r="L105" s="67"/>
      <c r="M105" s="137">
        <f t="shared" ref="M105:M120" si="40">AVERAGE(K104:K105)*(D105-D104)</f>
        <v>1.9363957597173145</v>
      </c>
      <c r="N105" s="51">
        <f>M105</f>
        <v>1.9363957597173145</v>
      </c>
      <c r="O105" s="138">
        <f t="shared" ref="O105:O120" si="41">D105</f>
        <v>2</v>
      </c>
      <c r="P105" s="136">
        <f>H105/H104</f>
        <v>0.86219081272084808</v>
      </c>
      <c r="Q105" s="32"/>
      <c r="R105" s="139">
        <f>AVERAGE(P104:P105)*(D105-D104)</f>
        <v>1.862190812720848</v>
      </c>
      <c r="S105" s="139">
        <f>R105</f>
        <v>1.862190812720848</v>
      </c>
      <c r="T105" s="140">
        <f>D105</f>
        <v>2</v>
      </c>
      <c r="U105" s="51">
        <f>N105-N130</f>
        <v>-2.8899545683997996E-3</v>
      </c>
      <c r="V105" s="141">
        <f>S105-S130</f>
        <v>8.619384149419318E-3</v>
      </c>
      <c r="W105" s="64"/>
      <c r="X105" s="92">
        <f>D105</f>
        <v>2</v>
      </c>
      <c r="Y105" s="17">
        <f>P105</f>
        <v>0.86219081272084808</v>
      </c>
      <c r="Z105" s="18">
        <f>K105</f>
        <v>0.93639575971731448</v>
      </c>
      <c r="AB105" s="142"/>
      <c r="AC105" s="26"/>
      <c r="AD105" s="26"/>
      <c r="AG105" s="171"/>
      <c r="AH105" s="188" t="str">
        <f>AH104</f>
        <v>No alcan</v>
      </c>
      <c r="AI105" s="188">
        <v>0.5</v>
      </c>
      <c r="AJ105" s="186" t="e">
        <f>AH105-AI105</f>
        <v>#VALUE!</v>
      </c>
      <c r="AK105" s="187" t="e">
        <f>AJ105*AK104/AJ104</f>
        <v>#VALUE!</v>
      </c>
      <c r="AL105" s="172"/>
      <c r="AM105" s="173" t="s">
        <v>11</v>
      </c>
      <c r="AN105" s="174" t="e">
        <f>AN104+AK105</f>
        <v>#VALUE!</v>
      </c>
      <c r="AP105" s="15" t="s">
        <v>12</v>
      </c>
      <c r="AQ105" s="53">
        <v>0</v>
      </c>
      <c r="AR105" s="54">
        <f t="shared" ref="AR105:AR106" si="42">AN110</f>
        <v>141.5</v>
      </c>
      <c r="AU105" s="92"/>
    </row>
    <row r="106" spans="1:47" x14ac:dyDescent="0.25">
      <c r="A106" s="72">
        <v>46</v>
      </c>
      <c r="B106" s="81">
        <f t="shared" ref="B106:B120" si="43">B105+F106</f>
        <v>34</v>
      </c>
      <c r="C106" s="82">
        <f t="shared" ref="C106:C120" si="44">D105</f>
        <v>2</v>
      </c>
      <c r="D106" s="73">
        <v>4</v>
      </c>
      <c r="E106" s="73">
        <f t="shared" ref="E106:E120" si="45">H105</f>
        <v>244</v>
      </c>
      <c r="F106" s="33">
        <f t="shared" ref="F106:F120" si="46">E106-H106-G106</f>
        <v>16</v>
      </c>
      <c r="G106" s="73">
        <f t="shared" ref="G106:G120" si="47">A106-A105</f>
        <v>25</v>
      </c>
      <c r="H106" s="54">
        <v>203</v>
      </c>
      <c r="I106" s="83">
        <f t="shared" ref="I106:I120" si="48">F106/E106</f>
        <v>6.5573770491803282E-2</v>
      </c>
      <c r="J106" s="30">
        <f t="shared" ref="J106:J120" si="49">1-I106</f>
        <v>0.93442622950819676</v>
      </c>
      <c r="K106" s="30">
        <f t="shared" ref="K106:K120" si="50">J106*K105</f>
        <v>0.87499275908011354</v>
      </c>
      <c r="L106" s="67"/>
      <c r="M106" s="137">
        <f t="shared" si="40"/>
        <v>1.8113885187974281</v>
      </c>
      <c r="N106" s="51">
        <f t="shared" ref="N106:N120" si="51">M106+N105</f>
        <v>3.7477842785147426</v>
      </c>
      <c r="O106" s="138">
        <f t="shared" si="41"/>
        <v>4</v>
      </c>
      <c r="P106" s="136">
        <f>H106/H104</f>
        <v>0.71731448763250882</v>
      </c>
      <c r="Q106" s="32"/>
      <c r="R106" s="139">
        <f>AVERAGE(P105:P106)*(D106-D105)</f>
        <v>1.579505300353357</v>
      </c>
      <c r="S106" s="139">
        <f>R106+S105</f>
        <v>3.441696113074205</v>
      </c>
      <c r="T106" s="140">
        <f>D106</f>
        <v>4</v>
      </c>
      <c r="U106" s="51">
        <f>N106-N131</f>
        <v>8.5284506605884935E-3</v>
      </c>
      <c r="V106" s="141">
        <f>S106-S131</f>
        <v>2.7410398788490387E-2</v>
      </c>
      <c r="W106" s="64"/>
      <c r="X106" s="92">
        <f>D106</f>
        <v>4</v>
      </c>
      <c r="Y106" s="17">
        <f>P106</f>
        <v>0.71731448763250882</v>
      </c>
      <c r="Z106" s="18">
        <f>K106</f>
        <v>0.87499275908011354</v>
      </c>
      <c r="AC106" s="26"/>
      <c r="AD106" s="26"/>
      <c r="AG106" s="160" t="s">
        <v>15</v>
      </c>
      <c r="AH106" s="195">
        <v>0</v>
      </c>
      <c r="AI106" s="195">
        <v>0</v>
      </c>
      <c r="AJ106" s="180">
        <f>AH106-AI106</f>
        <v>0</v>
      </c>
      <c r="AK106" s="181">
        <f>AK104</f>
        <v>2</v>
      </c>
      <c r="AL106" s="172"/>
      <c r="AM106" s="173" t="s">
        <v>12</v>
      </c>
      <c r="AN106" s="175" t="e">
        <f>AH106-AJ107</f>
        <v>#VALUE!</v>
      </c>
      <c r="AP106" s="15" t="s">
        <v>13</v>
      </c>
      <c r="AQ106" s="55">
        <v>0</v>
      </c>
      <c r="AR106" s="56">
        <f t="shared" si="42"/>
        <v>0.5</v>
      </c>
      <c r="AU106" s="92"/>
    </row>
    <row r="107" spans="1:47" x14ac:dyDescent="0.25">
      <c r="A107" s="81">
        <v>65</v>
      </c>
      <c r="B107" s="81">
        <f t="shared" si="43"/>
        <v>41</v>
      </c>
      <c r="C107" s="82">
        <f t="shared" si="44"/>
        <v>4</v>
      </c>
      <c r="D107" s="73">
        <v>6</v>
      </c>
      <c r="E107" s="73">
        <f t="shared" si="45"/>
        <v>203</v>
      </c>
      <c r="F107" s="33">
        <f t="shared" si="46"/>
        <v>7</v>
      </c>
      <c r="G107" s="73">
        <f t="shared" si="47"/>
        <v>19</v>
      </c>
      <c r="H107" s="54">
        <v>177</v>
      </c>
      <c r="I107" s="83">
        <f t="shared" si="48"/>
        <v>3.4482758620689655E-2</v>
      </c>
      <c r="J107" s="30">
        <f t="shared" si="49"/>
        <v>0.96551724137931039</v>
      </c>
      <c r="K107" s="30">
        <f t="shared" si="50"/>
        <v>0.84482059497390272</v>
      </c>
      <c r="L107" s="67"/>
      <c r="M107" s="137">
        <f t="shared" si="40"/>
        <v>1.7198133540540161</v>
      </c>
      <c r="N107" s="51">
        <f t="shared" si="51"/>
        <v>5.4675976325687587</v>
      </c>
      <c r="O107" s="138">
        <f t="shared" si="41"/>
        <v>6</v>
      </c>
      <c r="P107" s="136">
        <f>H107/H104</f>
        <v>0.62544169611307421</v>
      </c>
      <c r="Q107" s="32"/>
      <c r="R107" s="139">
        <f>AVERAGE(P106:P107)*(D107-D106)</f>
        <v>1.342756183745583</v>
      </c>
      <c r="S107" s="139">
        <f t="shared" ref="S107:S120" si="52">R107+S106</f>
        <v>4.7844522968197882</v>
      </c>
      <c r="T107" s="140">
        <f>D107</f>
        <v>6</v>
      </c>
      <c r="U107" s="51">
        <f>N107-N132</f>
        <v>0.11129838788039326</v>
      </c>
      <c r="V107" s="141">
        <f>S107-S132</f>
        <v>0.11659515396264553</v>
      </c>
      <c r="W107" s="64"/>
      <c r="X107" s="92">
        <f>D107</f>
        <v>6</v>
      </c>
      <c r="Y107" s="17">
        <f>P107</f>
        <v>0.62544169611307421</v>
      </c>
      <c r="Z107" s="18">
        <f>K107</f>
        <v>0.84482059497390272</v>
      </c>
      <c r="AC107" s="26"/>
      <c r="AD107" s="26"/>
      <c r="AG107" s="19"/>
      <c r="AH107" s="20"/>
      <c r="AI107" s="20"/>
      <c r="AJ107" s="182" t="e">
        <f>AJ106*AK107/AK106</f>
        <v>#VALUE!</v>
      </c>
      <c r="AK107" s="183" t="e">
        <f>AK105</f>
        <v>#VALUE!</v>
      </c>
      <c r="AL107" s="176"/>
      <c r="AM107" s="177" t="s">
        <v>13</v>
      </c>
      <c r="AN107" s="178" t="e">
        <f>AN106/H104</f>
        <v>#VALUE!</v>
      </c>
      <c r="AU107" s="92"/>
    </row>
    <row r="108" spans="1:47" x14ac:dyDescent="0.25">
      <c r="A108" s="72">
        <v>82</v>
      </c>
      <c r="B108" s="81">
        <f t="shared" si="43"/>
        <v>47</v>
      </c>
      <c r="C108" s="82">
        <f t="shared" si="44"/>
        <v>6</v>
      </c>
      <c r="D108" s="73">
        <v>8</v>
      </c>
      <c r="E108" s="73">
        <f t="shared" si="45"/>
        <v>177</v>
      </c>
      <c r="F108" s="33">
        <f t="shared" si="46"/>
        <v>6</v>
      </c>
      <c r="G108" s="73">
        <f t="shared" si="47"/>
        <v>17</v>
      </c>
      <c r="H108" s="54">
        <v>154</v>
      </c>
      <c r="I108" s="83">
        <f t="shared" si="48"/>
        <v>3.3898305084745763E-2</v>
      </c>
      <c r="J108" s="30">
        <f t="shared" si="49"/>
        <v>0.96610169491525422</v>
      </c>
      <c r="K108" s="30">
        <f t="shared" si="50"/>
        <v>0.81618260870360093</v>
      </c>
      <c r="L108" s="67"/>
      <c r="M108" s="137">
        <f t="shared" si="40"/>
        <v>1.6610032036775038</v>
      </c>
      <c r="N108" s="51">
        <f t="shared" si="51"/>
        <v>7.1286008362462621</v>
      </c>
      <c r="O108" s="138">
        <f t="shared" si="41"/>
        <v>8</v>
      </c>
      <c r="P108" s="136">
        <f>H108/H104</f>
        <v>0.54416961130742048</v>
      </c>
      <c r="Q108" s="32"/>
      <c r="R108" s="139">
        <f>AVERAGE(P107:P108)*(D108-D107)</f>
        <v>1.1696113074204946</v>
      </c>
      <c r="S108" s="139">
        <f t="shared" si="52"/>
        <v>5.9540636042402824</v>
      </c>
      <c r="T108" s="140">
        <f>D108</f>
        <v>8</v>
      </c>
      <c r="U108" s="51">
        <f>N108-N133</f>
        <v>0.31890583234131498</v>
      </c>
      <c r="V108" s="141">
        <f>S108-S133</f>
        <v>0.29334931852599677</v>
      </c>
      <c r="W108" s="64"/>
      <c r="X108" s="92">
        <f>D108</f>
        <v>8</v>
      </c>
      <c r="Y108" s="17">
        <f>P108</f>
        <v>0.54416961130742048</v>
      </c>
      <c r="Z108" s="18">
        <f>K108</f>
        <v>0.81618260870360093</v>
      </c>
      <c r="AC108" s="26"/>
      <c r="AD108" s="26"/>
      <c r="AG108" s="157" t="s">
        <v>14</v>
      </c>
      <c r="AH108" s="158">
        <f>Y108</f>
        <v>0.54416961130742048</v>
      </c>
      <c r="AI108" s="158">
        <f>Y109</f>
        <v>0.38162544169611307</v>
      </c>
      <c r="AJ108" s="184">
        <f>AH108-AI108</f>
        <v>0.16254416961130741</v>
      </c>
      <c r="AK108" s="185">
        <f>X109-X108</f>
        <v>2</v>
      </c>
      <c r="AL108" s="159"/>
      <c r="AM108" s="34" t="s">
        <v>34</v>
      </c>
      <c r="AN108" s="179">
        <f>X108</f>
        <v>8</v>
      </c>
      <c r="AU108" s="92"/>
    </row>
    <row r="109" spans="1:47" x14ac:dyDescent="0.25">
      <c r="A109" s="81">
        <v>119</v>
      </c>
      <c r="B109" s="81">
        <f t="shared" si="43"/>
        <v>56</v>
      </c>
      <c r="C109" s="82">
        <f t="shared" si="44"/>
        <v>8</v>
      </c>
      <c r="D109" s="73">
        <v>10</v>
      </c>
      <c r="E109" s="73">
        <f t="shared" si="45"/>
        <v>154</v>
      </c>
      <c r="F109" s="33">
        <f t="shared" si="46"/>
        <v>9</v>
      </c>
      <c r="G109" s="73">
        <f t="shared" si="47"/>
        <v>37</v>
      </c>
      <c r="H109" s="54">
        <v>108</v>
      </c>
      <c r="I109" s="83">
        <f t="shared" si="48"/>
        <v>5.844155844155844E-2</v>
      </c>
      <c r="J109" s="30">
        <f t="shared" si="49"/>
        <v>0.94155844155844159</v>
      </c>
      <c r="K109" s="30">
        <f t="shared" si="50"/>
        <v>0.76848362507806589</v>
      </c>
      <c r="L109" s="67"/>
      <c r="M109" s="137">
        <f t="shared" si="40"/>
        <v>1.5846662337816668</v>
      </c>
      <c r="N109" s="51">
        <f t="shared" si="51"/>
        <v>8.7132670700279284</v>
      </c>
      <c r="O109" s="138">
        <f t="shared" si="41"/>
        <v>10</v>
      </c>
      <c r="P109" s="136">
        <f>H109/H104</f>
        <v>0.38162544169611307</v>
      </c>
      <c r="Q109" s="32"/>
      <c r="R109" s="139">
        <f>AVERAGE(P108:P109)*(D109-D108)</f>
        <v>0.92579505300353349</v>
      </c>
      <c r="S109" s="139">
        <f t="shared" si="52"/>
        <v>6.8798586572438154</v>
      </c>
      <c r="T109" s="140">
        <f>D109</f>
        <v>10</v>
      </c>
      <c r="U109" s="51">
        <f>N109-N134</f>
        <v>0.56526152212599889</v>
      </c>
      <c r="V109" s="141">
        <f>S109-S134</f>
        <v>0.4620015143866727</v>
      </c>
      <c r="W109" s="64"/>
      <c r="X109" s="92">
        <f>D109</f>
        <v>10</v>
      </c>
      <c r="Y109" s="17">
        <f>P109</f>
        <v>0.38162544169611307</v>
      </c>
      <c r="Z109" s="18">
        <f>K109</f>
        <v>0.76848362507806589</v>
      </c>
      <c r="AG109" s="160"/>
      <c r="AH109" s="188">
        <f>AH108</f>
        <v>0.54416961130742048</v>
      </c>
      <c r="AI109" s="188">
        <v>0.5</v>
      </c>
      <c r="AJ109" s="186">
        <f>AH109-AI109</f>
        <v>4.4169611307420475E-2</v>
      </c>
      <c r="AK109" s="187">
        <f>AJ109*AK108/AJ108</f>
        <v>0.54347826086956497</v>
      </c>
      <c r="AL109" s="161"/>
      <c r="AM109" s="162" t="s">
        <v>11</v>
      </c>
      <c r="AN109" s="163">
        <f>AN108+AK109</f>
        <v>8.5434782608695645</v>
      </c>
      <c r="AU109" s="92"/>
    </row>
    <row r="110" spans="1:47" x14ac:dyDescent="0.25">
      <c r="A110" s="72">
        <v>140</v>
      </c>
      <c r="B110" s="81">
        <f t="shared" si="43"/>
        <v>60</v>
      </c>
      <c r="C110" s="82">
        <f t="shared" si="44"/>
        <v>10</v>
      </c>
      <c r="D110" s="73">
        <v>12</v>
      </c>
      <c r="E110" s="73">
        <f t="shared" si="45"/>
        <v>108</v>
      </c>
      <c r="F110" s="33">
        <f t="shared" si="46"/>
        <v>4</v>
      </c>
      <c r="G110" s="73">
        <f t="shared" si="47"/>
        <v>21</v>
      </c>
      <c r="H110" s="54">
        <v>83</v>
      </c>
      <c r="I110" s="83">
        <f t="shared" si="48"/>
        <v>3.7037037037037035E-2</v>
      </c>
      <c r="J110" s="30">
        <f t="shared" si="49"/>
        <v>0.96296296296296302</v>
      </c>
      <c r="K110" s="30">
        <f t="shared" si="50"/>
        <v>0.7400212685936931</v>
      </c>
      <c r="L110" s="67"/>
      <c r="M110" s="137">
        <f t="shared" si="40"/>
        <v>1.5085048936717591</v>
      </c>
      <c r="N110" s="51">
        <f t="shared" si="51"/>
        <v>10.221771963699688</v>
      </c>
      <c r="O110" s="138">
        <f t="shared" si="41"/>
        <v>12</v>
      </c>
      <c r="P110" s="136">
        <f>H110/H104</f>
        <v>0.29328621908127206</v>
      </c>
      <c r="Q110" s="32"/>
      <c r="R110" s="139">
        <f>AVERAGE(P109:P110)*(D110-D109)</f>
        <v>0.67491166077738507</v>
      </c>
      <c r="S110" s="139">
        <f t="shared" si="52"/>
        <v>7.5547703180212</v>
      </c>
      <c r="T110" s="140">
        <f>D110</f>
        <v>12</v>
      </c>
      <c r="U110" s="51">
        <f>N110-N135</f>
        <v>0.86492844358592436</v>
      </c>
      <c r="V110" s="141">
        <f>S110-S135</f>
        <v>0.62262746087834309</v>
      </c>
      <c r="W110" s="64"/>
      <c r="X110" s="92">
        <f>D110</f>
        <v>12</v>
      </c>
      <c r="Y110" s="17">
        <f>P110</f>
        <v>0.29328621908127206</v>
      </c>
      <c r="Z110" s="18">
        <f>K110</f>
        <v>0.7400212685936931</v>
      </c>
      <c r="AG110" s="160" t="s">
        <v>15</v>
      </c>
      <c r="AH110" s="195">
        <f>H108</f>
        <v>154</v>
      </c>
      <c r="AI110" s="195">
        <f>H109</f>
        <v>108</v>
      </c>
      <c r="AJ110" s="180">
        <f>AH110-AI110</f>
        <v>46</v>
      </c>
      <c r="AK110" s="181">
        <f>AK108</f>
        <v>2</v>
      </c>
      <c r="AL110" s="161"/>
      <c r="AM110" s="162" t="s">
        <v>12</v>
      </c>
      <c r="AN110" s="164">
        <f>AH110-AJ111</f>
        <v>141.5</v>
      </c>
      <c r="AU110" s="92"/>
    </row>
    <row r="111" spans="1:47" x14ac:dyDescent="0.25">
      <c r="A111" s="81">
        <v>165</v>
      </c>
      <c r="B111" s="81">
        <f t="shared" si="43"/>
        <v>63</v>
      </c>
      <c r="C111" s="82">
        <f t="shared" si="44"/>
        <v>12</v>
      </c>
      <c r="D111" s="73">
        <v>14</v>
      </c>
      <c r="E111" s="73">
        <f t="shared" si="45"/>
        <v>83</v>
      </c>
      <c r="F111" s="33">
        <f t="shared" si="46"/>
        <v>3</v>
      </c>
      <c r="G111" s="73">
        <f t="shared" si="47"/>
        <v>25</v>
      </c>
      <c r="H111" s="54">
        <v>55</v>
      </c>
      <c r="I111" s="83">
        <f t="shared" si="48"/>
        <v>3.614457831325301E-2</v>
      </c>
      <c r="J111" s="30">
        <f t="shared" si="49"/>
        <v>0.96385542168674698</v>
      </c>
      <c r="K111" s="30">
        <f t="shared" si="50"/>
        <v>0.71327351189753552</v>
      </c>
      <c r="L111" s="67"/>
      <c r="M111" s="137">
        <f t="shared" si="40"/>
        <v>1.4532947804912286</v>
      </c>
      <c r="N111" s="51">
        <f t="shared" si="51"/>
        <v>11.675066744190916</v>
      </c>
      <c r="O111" s="138">
        <f t="shared" si="41"/>
        <v>14</v>
      </c>
      <c r="P111" s="136">
        <f>H111/H104</f>
        <v>0.19434628975265017</v>
      </c>
      <c r="Q111" s="32"/>
      <c r="R111" s="139">
        <f>AVERAGE(P110:P111)*(D111-D110)</f>
        <v>0.48763250883392223</v>
      </c>
      <c r="S111" s="139">
        <f t="shared" si="52"/>
        <v>8.0424028268551222</v>
      </c>
      <c r="T111" s="140">
        <f>D111</f>
        <v>14</v>
      </c>
      <c r="U111" s="51">
        <f>N111-N136</f>
        <v>1.2030094165937495</v>
      </c>
      <c r="V111" s="141">
        <f>S111-S136</f>
        <v>0.76025996971226562</v>
      </c>
      <c r="W111" s="64"/>
      <c r="X111" s="92">
        <f>D111</f>
        <v>14</v>
      </c>
      <c r="Y111" s="17">
        <f>P111</f>
        <v>0.19434628975265017</v>
      </c>
      <c r="Z111" s="18">
        <f>K111</f>
        <v>0.71327351189753552</v>
      </c>
      <c r="AG111" s="19"/>
      <c r="AH111" s="20"/>
      <c r="AI111" s="20"/>
      <c r="AJ111" s="182">
        <f>AJ110*AK111/AK110</f>
        <v>12.499999999999995</v>
      </c>
      <c r="AK111" s="183">
        <f>AK109</f>
        <v>0.54347826086956497</v>
      </c>
      <c r="AL111" s="165"/>
      <c r="AM111" s="166" t="s">
        <v>13</v>
      </c>
      <c r="AN111" s="167">
        <f>AN110/H104</f>
        <v>0.5</v>
      </c>
      <c r="AU111" s="92"/>
    </row>
    <row r="112" spans="1:47" x14ac:dyDescent="0.25">
      <c r="A112" s="72">
        <v>177</v>
      </c>
      <c r="B112" s="81">
        <f t="shared" si="43"/>
        <v>64</v>
      </c>
      <c r="C112" s="82">
        <f t="shared" si="44"/>
        <v>14</v>
      </c>
      <c r="D112" s="73">
        <v>16</v>
      </c>
      <c r="E112" s="73">
        <f t="shared" si="45"/>
        <v>55</v>
      </c>
      <c r="F112" s="33">
        <f t="shared" si="46"/>
        <v>1</v>
      </c>
      <c r="G112" s="73">
        <f t="shared" si="47"/>
        <v>12</v>
      </c>
      <c r="H112" s="54">
        <v>42</v>
      </c>
      <c r="I112" s="83">
        <f t="shared" si="48"/>
        <v>1.8181818181818181E-2</v>
      </c>
      <c r="J112" s="30">
        <f t="shared" si="49"/>
        <v>0.98181818181818181</v>
      </c>
      <c r="K112" s="30">
        <f t="shared" si="50"/>
        <v>0.70030490259030764</v>
      </c>
      <c r="L112" s="67"/>
      <c r="M112" s="137">
        <f t="shared" si="40"/>
        <v>1.4135784144878432</v>
      </c>
      <c r="N112" s="51">
        <f t="shared" si="51"/>
        <v>13.088645158678759</v>
      </c>
      <c r="O112" s="138">
        <f t="shared" si="41"/>
        <v>16</v>
      </c>
      <c r="P112" s="136">
        <f>H112/H104</f>
        <v>0.14840989399293286</v>
      </c>
      <c r="Q112" s="32"/>
      <c r="R112" s="139">
        <f>AVERAGE(P111:P112)*(D112-D111)</f>
        <v>0.34275618374558303</v>
      </c>
      <c r="S112" s="139">
        <f t="shared" si="52"/>
        <v>8.3851590106007059</v>
      </c>
      <c r="T112" s="140">
        <f>D112</f>
        <v>16</v>
      </c>
      <c r="U112" s="51">
        <f>N112-N137</f>
        <v>1.5747177888116006</v>
      </c>
      <c r="V112" s="141">
        <f>S112-S137</f>
        <v>0.86730186774356355</v>
      </c>
      <c r="W112" s="64"/>
      <c r="X112" s="92">
        <f>D112</f>
        <v>16</v>
      </c>
      <c r="Y112" s="17">
        <f>P112</f>
        <v>0.14840989399293286</v>
      </c>
      <c r="Z112" s="18">
        <f>K112</f>
        <v>0.70030490259030764</v>
      </c>
      <c r="AU112" s="92"/>
    </row>
    <row r="113" spans="1:47" x14ac:dyDescent="0.25">
      <c r="A113" s="81">
        <v>192</v>
      </c>
      <c r="B113" s="81">
        <f t="shared" si="43"/>
        <v>67</v>
      </c>
      <c r="C113" s="82">
        <f t="shared" si="44"/>
        <v>16</v>
      </c>
      <c r="D113" s="73">
        <v>18</v>
      </c>
      <c r="E113" s="73">
        <f t="shared" si="45"/>
        <v>42</v>
      </c>
      <c r="F113" s="33">
        <f t="shared" si="46"/>
        <v>3</v>
      </c>
      <c r="G113" s="73">
        <f t="shared" si="47"/>
        <v>15</v>
      </c>
      <c r="H113" s="54">
        <v>24</v>
      </c>
      <c r="I113" s="83">
        <f t="shared" si="48"/>
        <v>7.1428571428571425E-2</v>
      </c>
      <c r="J113" s="30">
        <f t="shared" si="49"/>
        <v>0.9285714285714286</v>
      </c>
      <c r="K113" s="30">
        <f t="shared" si="50"/>
        <v>0.65028312383385711</v>
      </c>
      <c r="L113" s="67"/>
      <c r="M113" s="137">
        <f t="shared" si="40"/>
        <v>1.3505880264241648</v>
      </c>
      <c r="N113" s="51">
        <f t="shared" si="51"/>
        <v>14.439233185102923</v>
      </c>
      <c r="O113" s="138">
        <f t="shared" si="41"/>
        <v>18</v>
      </c>
      <c r="P113" s="136">
        <f>H113/H104</f>
        <v>8.4805653710247356E-2</v>
      </c>
      <c r="Q113" s="32"/>
      <c r="R113" s="139">
        <f>AVERAGE(P112:P113)*(D113-D112)</f>
        <v>0.2332155477031802</v>
      </c>
      <c r="S113" s="139">
        <f t="shared" si="52"/>
        <v>8.618374558303886</v>
      </c>
      <c r="T113" s="140">
        <f>D113</f>
        <v>18</v>
      </c>
      <c r="U113" s="51">
        <f>N113-N138</f>
        <v>1.9961714544626794</v>
      </c>
      <c r="V113" s="141">
        <f>S113-S138</f>
        <v>0.9576602725896004</v>
      </c>
      <c r="W113" s="64"/>
      <c r="X113" s="92">
        <f>D113</f>
        <v>18</v>
      </c>
      <c r="Y113" s="17">
        <f>P113</f>
        <v>8.4805653710247356E-2</v>
      </c>
      <c r="Z113" s="18">
        <f>K113</f>
        <v>0.65028312383385711</v>
      </c>
      <c r="AU113" s="92"/>
    </row>
    <row r="114" spans="1:47" x14ac:dyDescent="0.25">
      <c r="A114" s="72">
        <v>197</v>
      </c>
      <c r="B114" s="81">
        <f t="shared" si="43"/>
        <v>68</v>
      </c>
      <c r="C114" s="82">
        <f t="shared" si="44"/>
        <v>18</v>
      </c>
      <c r="D114" s="73">
        <v>20</v>
      </c>
      <c r="E114" s="73">
        <f t="shared" si="45"/>
        <v>24</v>
      </c>
      <c r="F114" s="33">
        <f t="shared" si="46"/>
        <v>1</v>
      </c>
      <c r="G114" s="73">
        <f t="shared" si="47"/>
        <v>5</v>
      </c>
      <c r="H114" s="54">
        <v>18</v>
      </c>
      <c r="I114" s="83">
        <f t="shared" si="48"/>
        <v>4.1666666666666664E-2</v>
      </c>
      <c r="J114" s="30">
        <f t="shared" si="49"/>
        <v>0.95833333333333337</v>
      </c>
      <c r="K114" s="30">
        <f t="shared" si="50"/>
        <v>0.62318799367411304</v>
      </c>
      <c r="L114" s="67"/>
      <c r="M114" s="137">
        <f t="shared" si="40"/>
        <v>1.2734711175079703</v>
      </c>
      <c r="N114" s="51">
        <f t="shared" si="51"/>
        <v>15.712704302610893</v>
      </c>
      <c r="O114" s="138">
        <f t="shared" si="41"/>
        <v>20</v>
      </c>
      <c r="P114" s="136">
        <f>H114/H104</f>
        <v>6.3604240282685506E-2</v>
      </c>
      <c r="Q114" s="32"/>
      <c r="R114" s="139">
        <f>AVERAGE(P113:P114)*(D114-D113)</f>
        <v>0.14840989399293286</v>
      </c>
      <c r="S114" s="139">
        <f t="shared" si="52"/>
        <v>8.7667844522968181</v>
      </c>
      <c r="T114" s="140">
        <f>D114</f>
        <v>20</v>
      </c>
      <c r="U114" s="51">
        <f>N114-N139</f>
        <v>2.4578031872384223</v>
      </c>
      <c r="V114" s="141">
        <f>S114-S139</f>
        <v>1.01321302372539</v>
      </c>
      <c r="W114" s="64"/>
      <c r="X114" s="92">
        <f>D114</f>
        <v>20</v>
      </c>
      <c r="Y114" s="17">
        <f>P114</f>
        <v>6.3604240282685506E-2</v>
      </c>
      <c r="Z114" s="18">
        <f>K114</f>
        <v>0.62318799367411304</v>
      </c>
      <c r="AU114" s="92"/>
    </row>
    <row r="115" spans="1:47" x14ac:dyDescent="0.25">
      <c r="A115" s="81">
        <v>199</v>
      </c>
      <c r="B115" s="81">
        <f t="shared" si="43"/>
        <v>69</v>
      </c>
      <c r="C115" s="82">
        <f t="shared" si="44"/>
        <v>20</v>
      </c>
      <c r="D115" s="73">
        <v>22</v>
      </c>
      <c r="E115" s="73">
        <f t="shared" si="45"/>
        <v>18</v>
      </c>
      <c r="F115" s="33">
        <f t="shared" si="46"/>
        <v>1</v>
      </c>
      <c r="G115" s="73">
        <f t="shared" si="47"/>
        <v>2</v>
      </c>
      <c r="H115" s="54">
        <v>15</v>
      </c>
      <c r="I115" s="83">
        <f t="shared" si="48"/>
        <v>5.5555555555555552E-2</v>
      </c>
      <c r="J115" s="30">
        <f t="shared" si="49"/>
        <v>0.94444444444444442</v>
      </c>
      <c r="K115" s="30">
        <f t="shared" si="50"/>
        <v>0.58856643846999568</v>
      </c>
      <c r="L115" s="67"/>
      <c r="M115" s="137">
        <f t="shared" si="40"/>
        <v>1.2117544321441087</v>
      </c>
      <c r="N115" s="51">
        <f t="shared" si="51"/>
        <v>16.924458734755003</v>
      </c>
      <c r="O115" s="138">
        <f t="shared" si="41"/>
        <v>22</v>
      </c>
      <c r="P115" s="136">
        <f>H115/H104</f>
        <v>5.3003533568904596E-2</v>
      </c>
      <c r="Q115" s="32"/>
      <c r="R115" s="139">
        <f>AVERAGE(P114:P115)*(D115-D114)</f>
        <v>0.1166077738515901</v>
      </c>
      <c r="S115" s="139">
        <f t="shared" si="52"/>
        <v>8.8833922261484091</v>
      </c>
      <c r="T115" s="140">
        <f>D115</f>
        <v>22</v>
      </c>
      <c r="U115" s="51">
        <f>N115-N140</f>
        <v>2.9157067621311779</v>
      </c>
      <c r="V115" s="141">
        <f>S115-S140</f>
        <v>1.069106511862695</v>
      </c>
      <c r="W115" s="64"/>
      <c r="X115" s="92">
        <f>D115</f>
        <v>22</v>
      </c>
      <c r="Y115" s="17">
        <f>P115</f>
        <v>5.3003533568904596E-2</v>
      </c>
      <c r="Z115" s="18">
        <f>K115</f>
        <v>0.58856643846999568</v>
      </c>
      <c r="AU115" s="92"/>
    </row>
    <row r="116" spans="1:47" x14ac:dyDescent="0.25">
      <c r="A116" s="72">
        <v>203</v>
      </c>
      <c r="B116" s="81">
        <f t="shared" si="43"/>
        <v>70</v>
      </c>
      <c r="C116" s="82">
        <f t="shared" si="44"/>
        <v>22</v>
      </c>
      <c r="D116" s="73">
        <v>24</v>
      </c>
      <c r="E116" s="73">
        <f t="shared" si="45"/>
        <v>15</v>
      </c>
      <c r="F116" s="33">
        <f t="shared" si="46"/>
        <v>1</v>
      </c>
      <c r="G116" s="73">
        <f t="shared" si="47"/>
        <v>4</v>
      </c>
      <c r="H116" s="54">
        <v>10</v>
      </c>
      <c r="I116" s="83">
        <f t="shared" si="48"/>
        <v>6.6666666666666666E-2</v>
      </c>
      <c r="J116" s="30">
        <f t="shared" si="49"/>
        <v>0.93333333333333335</v>
      </c>
      <c r="K116" s="30">
        <f t="shared" si="50"/>
        <v>0.5493286759053293</v>
      </c>
      <c r="L116" s="67"/>
      <c r="M116" s="137">
        <f t="shared" si="40"/>
        <v>1.1378951143753251</v>
      </c>
      <c r="N116" s="51">
        <f t="shared" si="51"/>
        <v>18.062353849130329</v>
      </c>
      <c r="O116" s="138">
        <f t="shared" si="41"/>
        <v>24</v>
      </c>
      <c r="P116" s="136">
        <f>H116/H104</f>
        <v>3.5335689045936397E-2</v>
      </c>
      <c r="Q116" s="32"/>
      <c r="R116" s="139">
        <f>AVERAGE(P115:P116)*(D116-D115)</f>
        <v>8.8339222614840993E-2</v>
      </c>
      <c r="S116" s="139">
        <f t="shared" si="52"/>
        <v>8.9717314487632507</v>
      </c>
      <c r="T116" s="140">
        <f>D116</f>
        <v>24</v>
      </c>
      <c r="U116" s="51">
        <f>N116-N141</f>
        <v>3.3625719240260956</v>
      </c>
      <c r="V116" s="141">
        <f>S116-S141</f>
        <v>1.121731448763251</v>
      </c>
      <c r="W116" s="64"/>
      <c r="X116" s="92">
        <f>D116</f>
        <v>24</v>
      </c>
      <c r="Y116" s="17">
        <f>P116</f>
        <v>3.5335689045936397E-2</v>
      </c>
      <c r="Z116" s="18">
        <f>K116</f>
        <v>0.5493286759053293</v>
      </c>
      <c r="AU116" s="92"/>
    </row>
    <row r="117" spans="1:47" x14ac:dyDescent="0.25">
      <c r="A117" s="81">
        <v>207</v>
      </c>
      <c r="B117" s="81">
        <f t="shared" si="43"/>
        <v>70</v>
      </c>
      <c r="C117" s="82">
        <f t="shared" si="44"/>
        <v>24</v>
      </c>
      <c r="D117" s="73">
        <v>26</v>
      </c>
      <c r="E117" s="73">
        <f t="shared" si="45"/>
        <v>10</v>
      </c>
      <c r="F117" s="33">
        <f t="shared" si="46"/>
        <v>0</v>
      </c>
      <c r="G117" s="73">
        <f t="shared" si="47"/>
        <v>4</v>
      </c>
      <c r="H117" s="54">
        <v>6</v>
      </c>
      <c r="I117" s="83">
        <f t="shared" si="48"/>
        <v>0</v>
      </c>
      <c r="J117" s="30">
        <f t="shared" si="49"/>
        <v>1</v>
      </c>
      <c r="K117" s="30">
        <f t="shared" si="50"/>
        <v>0.5493286759053293</v>
      </c>
      <c r="L117" s="67"/>
      <c r="M117" s="137">
        <f t="shared" si="40"/>
        <v>1.0986573518106586</v>
      </c>
      <c r="N117" s="51">
        <f t="shared" si="51"/>
        <v>19.161011200940987</v>
      </c>
      <c r="O117" s="138">
        <f t="shared" si="41"/>
        <v>26</v>
      </c>
      <c r="P117" s="136">
        <f>H117/H104</f>
        <v>2.1201413427561839E-2</v>
      </c>
      <c r="Q117" s="32"/>
      <c r="R117" s="139">
        <f>AVERAGE(P116:P117)*(D117-D116)</f>
        <v>5.6537102473498232E-2</v>
      </c>
      <c r="S117" s="139">
        <f t="shared" si="52"/>
        <v>9.0282685512367493</v>
      </c>
      <c r="T117" s="140">
        <f>D117</f>
        <v>26</v>
      </c>
      <c r="U117" s="51">
        <f>N117-N142</f>
        <v>3.8330202281272925</v>
      </c>
      <c r="V117" s="141">
        <f>S117-S142</f>
        <v>1.1568399798081783</v>
      </c>
      <c r="W117" s="64"/>
      <c r="X117" s="92">
        <f>D117</f>
        <v>26</v>
      </c>
      <c r="Y117" s="17">
        <f>P117</f>
        <v>2.1201413427561839E-2</v>
      </c>
      <c r="Z117" s="18">
        <f>K117</f>
        <v>0.5493286759053293</v>
      </c>
      <c r="AU117" s="92"/>
    </row>
    <row r="118" spans="1:47" x14ac:dyDescent="0.25">
      <c r="A118" s="72">
        <v>210</v>
      </c>
      <c r="B118" s="81">
        <f t="shared" si="43"/>
        <v>70</v>
      </c>
      <c r="C118" s="82">
        <f t="shared" si="44"/>
        <v>26</v>
      </c>
      <c r="D118" s="73">
        <v>28</v>
      </c>
      <c r="E118" s="73">
        <f t="shared" si="45"/>
        <v>6</v>
      </c>
      <c r="F118" s="33">
        <f t="shared" si="46"/>
        <v>0</v>
      </c>
      <c r="G118" s="73">
        <f t="shared" si="47"/>
        <v>3</v>
      </c>
      <c r="H118" s="54">
        <v>3</v>
      </c>
      <c r="I118" s="83">
        <f t="shared" si="48"/>
        <v>0</v>
      </c>
      <c r="J118" s="30">
        <f t="shared" si="49"/>
        <v>1</v>
      </c>
      <c r="K118" s="30">
        <f t="shared" si="50"/>
        <v>0.5493286759053293</v>
      </c>
      <c r="L118" s="67"/>
      <c r="M118" s="137">
        <f t="shared" si="40"/>
        <v>1.0986573518106586</v>
      </c>
      <c r="N118" s="51">
        <f t="shared" si="51"/>
        <v>20.259668552751645</v>
      </c>
      <c r="O118" s="138">
        <f t="shared" si="41"/>
        <v>28</v>
      </c>
      <c r="P118" s="136">
        <f>H118/H104</f>
        <v>1.0600706713780919E-2</v>
      </c>
      <c r="Q118" s="32"/>
      <c r="R118" s="139">
        <f>AVERAGE(P117:P118)*(D118-D117)</f>
        <v>3.180212014134276E-2</v>
      </c>
      <c r="S118" s="139">
        <f t="shared" si="52"/>
        <v>9.0600706713780923</v>
      </c>
      <c r="T118" s="140">
        <f>D118</f>
        <v>28</v>
      </c>
      <c r="U118" s="51">
        <f>N118-N143</f>
        <v>4.3034685322284894</v>
      </c>
      <c r="V118" s="141">
        <f>S118-S143</f>
        <v>1.1779278142352352</v>
      </c>
      <c r="W118" s="64"/>
      <c r="X118" s="92">
        <f>D118</f>
        <v>28</v>
      </c>
      <c r="Y118" s="17">
        <f>P118</f>
        <v>1.0600706713780919E-2</v>
      </c>
      <c r="Z118" s="18">
        <f>K118</f>
        <v>0.5493286759053293</v>
      </c>
      <c r="AU118" s="92"/>
    </row>
    <row r="119" spans="1:47" x14ac:dyDescent="0.25">
      <c r="A119" s="81">
        <v>212</v>
      </c>
      <c r="B119" s="81">
        <f t="shared" si="43"/>
        <v>70</v>
      </c>
      <c r="C119" s="82">
        <f t="shared" si="44"/>
        <v>28</v>
      </c>
      <c r="D119" s="73">
        <v>30</v>
      </c>
      <c r="E119" s="73">
        <f t="shared" si="45"/>
        <v>3</v>
      </c>
      <c r="F119" s="33">
        <f t="shared" si="46"/>
        <v>0</v>
      </c>
      <c r="G119" s="73">
        <f t="shared" si="47"/>
        <v>2</v>
      </c>
      <c r="H119" s="54">
        <v>1</v>
      </c>
      <c r="I119" s="83">
        <f t="shared" si="48"/>
        <v>0</v>
      </c>
      <c r="J119" s="30">
        <f t="shared" si="49"/>
        <v>1</v>
      </c>
      <c r="K119" s="30">
        <f t="shared" si="50"/>
        <v>0.5493286759053293</v>
      </c>
      <c r="L119" s="67"/>
      <c r="M119" s="137">
        <f t="shared" si="40"/>
        <v>1.0986573518106586</v>
      </c>
      <c r="N119" s="51">
        <f t="shared" si="51"/>
        <v>21.358325904562303</v>
      </c>
      <c r="O119" s="138">
        <f t="shared" si="41"/>
        <v>30</v>
      </c>
      <c r="P119" s="136">
        <f>H119/H104</f>
        <v>3.5335689045936395E-3</v>
      </c>
      <c r="Q119" s="32"/>
      <c r="R119" s="139">
        <f>AVERAGE(P118:P119)*(D119-D118)</f>
        <v>1.4134275618374558E-2</v>
      </c>
      <c r="S119" s="139">
        <f t="shared" si="52"/>
        <v>9.074204946996467</v>
      </c>
      <c r="T119" s="140">
        <f>D119</f>
        <v>30</v>
      </c>
      <c r="U119" s="51">
        <f>N119-N144</f>
        <v>4.7739168363296862</v>
      </c>
      <c r="V119" s="141">
        <f>S119-S144</f>
        <v>1.1884906612821808</v>
      </c>
      <c r="W119" s="64"/>
      <c r="X119" s="92">
        <f>D119</f>
        <v>30</v>
      </c>
      <c r="Y119" s="17">
        <f>P119</f>
        <v>3.5335689045936395E-3</v>
      </c>
      <c r="Z119" s="18">
        <f>K119</f>
        <v>0.5493286759053293</v>
      </c>
      <c r="AU119" s="92"/>
    </row>
    <row r="120" spans="1:47" x14ac:dyDescent="0.25">
      <c r="A120" s="72">
        <v>213</v>
      </c>
      <c r="B120" s="81">
        <f t="shared" si="43"/>
        <v>70</v>
      </c>
      <c r="C120" s="82">
        <f t="shared" si="44"/>
        <v>30</v>
      </c>
      <c r="D120" s="73">
        <v>32</v>
      </c>
      <c r="E120" s="73">
        <f t="shared" si="45"/>
        <v>1</v>
      </c>
      <c r="F120" s="33">
        <f t="shared" si="46"/>
        <v>0</v>
      </c>
      <c r="G120" s="73">
        <f t="shared" si="47"/>
        <v>1</v>
      </c>
      <c r="H120" s="54">
        <v>0</v>
      </c>
      <c r="I120" s="83">
        <f t="shared" si="48"/>
        <v>0</v>
      </c>
      <c r="J120" s="30">
        <f t="shared" si="49"/>
        <v>1</v>
      </c>
      <c r="K120" s="30">
        <f t="shared" si="50"/>
        <v>0.5493286759053293</v>
      </c>
      <c r="L120" s="67"/>
      <c r="M120" s="137">
        <f t="shared" si="40"/>
        <v>1.0986573518106586</v>
      </c>
      <c r="N120" s="51">
        <f t="shared" si="51"/>
        <v>22.456983256372961</v>
      </c>
      <c r="O120" s="138">
        <f t="shared" si="41"/>
        <v>32</v>
      </c>
      <c r="P120" s="136">
        <f>H120/H104</f>
        <v>0</v>
      </c>
      <c r="Q120" s="32"/>
      <c r="R120" s="139">
        <f>AVERAGE(P119:P120)*(D120-D119)</f>
        <v>3.5335689045936395E-3</v>
      </c>
      <c r="S120" s="139">
        <f t="shared" si="52"/>
        <v>9.0777385159010606</v>
      </c>
      <c r="T120" s="140">
        <f>D120</f>
        <v>32</v>
      </c>
      <c r="U120" s="51">
        <f>N120-N145</f>
        <v>5.2443651404308831</v>
      </c>
      <c r="V120" s="141">
        <f>S120-S145</f>
        <v>1.0920242301867749</v>
      </c>
      <c r="W120" s="64"/>
      <c r="X120" s="92">
        <f>D120</f>
        <v>32</v>
      </c>
      <c r="Y120" s="17">
        <f>P120</f>
        <v>0</v>
      </c>
      <c r="Z120" s="18">
        <f>K120</f>
        <v>0.5493286759053293</v>
      </c>
      <c r="AU120" s="92"/>
    </row>
    <row r="121" spans="1:47" x14ac:dyDescent="0.25">
      <c r="D121" s="93"/>
      <c r="I121" s="86"/>
      <c r="J121" s="86"/>
      <c r="K121" s="86"/>
      <c r="L121" s="86"/>
      <c r="M121" s="86"/>
      <c r="N121" s="86"/>
      <c r="O121" s="86"/>
      <c r="Q121" s="32"/>
      <c r="R121" s="32"/>
      <c r="S121" s="63"/>
      <c r="T121" s="86"/>
      <c r="U121" s="86"/>
      <c r="V121" s="86"/>
      <c r="W121" s="86"/>
      <c r="X121" s="86"/>
      <c r="Y121" s="86"/>
      <c r="AC121" s="26"/>
      <c r="AD121" s="26"/>
    </row>
    <row r="122" spans="1:47" ht="13" customHeight="1" x14ac:dyDescent="0.25">
      <c r="D122" s="93"/>
      <c r="E122" s="60" t="s">
        <v>0</v>
      </c>
      <c r="F122" s="61">
        <f>SUM(F105:F120)</f>
        <v>70</v>
      </c>
      <c r="G122" s="61">
        <f>SUM(G105:G120)</f>
        <v>213</v>
      </c>
      <c r="H122" s="153">
        <f>H104-F122-G122</f>
        <v>0</v>
      </c>
      <c r="I122" s="86"/>
      <c r="J122" s="86"/>
      <c r="K122" s="86"/>
      <c r="L122" s="86"/>
      <c r="M122" s="86"/>
      <c r="N122" s="86"/>
      <c r="O122" s="86"/>
      <c r="P122" s="271" t="s">
        <v>87</v>
      </c>
      <c r="Q122" s="272"/>
      <c r="R122" s="272"/>
      <c r="S122" s="273"/>
      <c r="T122" s="86"/>
      <c r="U122" s="86"/>
      <c r="V122" s="86"/>
      <c r="W122" s="86"/>
      <c r="X122" s="86"/>
      <c r="Y122" s="86"/>
      <c r="AC122" s="26"/>
      <c r="AD122" s="26"/>
    </row>
    <row r="123" spans="1:47" x14ac:dyDescent="0.25">
      <c r="D123" s="93"/>
      <c r="F123" s="12">
        <f>F122/E104</f>
        <v>0.24734982332155478</v>
      </c>
      <c r="G123" s="13">
        <f>G122/E104</f>
        <v>0.75265017667844525</v>
      </c>
      <c r="H123" s="14">
        <f>H122/E104</f>
        <v>0</v>
      </c>
      <c r="I123" s="86"/>
      <c r="J123" s="86"/>
      <c r="K123" s="86"/>
      <c r="L123" s="86"/>
      <c r="M123" s="86"/>
      <c r="N123" s="86"/>
      <c r="O123" s="86"/>
      <c r="P123" s="274"/>
      <c r="Q123" s="275"/>
      <c r="R123" s="275"/>
      <c r="S123" s="276"/>
      <c r="T123" s="86"/>
      <c r="U123" s="86"/>
      <c r="V123" s="86"/>
      <c r="W123" s="86"/>
      <c r="X123" s="86"/>
      <c r="Y123" s="86"/>
      <c r="AC123" s="26"/>
      <c r="AD123" s="26"/>
    </row>
    <row r="124" spans="1:47" x14ac:dyDescent="0.25">
      <c r="A124" s="67"/>
      <c r="B124" s="67"/>
      <c r="C124" s="67"/>
      <c r="D124" s="93"/>
      <c r="F124" s="155" t="s">
        <v>88</v>
      </c>
      <c r="G124" s="156" t="s">
        <v>89</v>
      </c>
      <c r="H124" s="154" t="s">
        <v>90</v>
      </c>
      <c r="I124" s="86"/>
      <c r="J124" s="86"/>
      <c r="K124" s="86"/>
      <c r="L124" s="86"/>
      <c r="M124" s="86"/>
      <c r="N124" s="86"/>
      <c r="O124" s="86"/>
      <c r="P124" s="277"/>
      <c r="Q124" s="278"/>
      <c r="R124" s="278"/>
      <c r="S124" s="279"/>
      <c r="T124" s="86"/>
      <c r="U124" s="86"/>
      <c r="V124" s="86"/>
      <c r="W124" s="86"/>
      <c r="X124" s="86"/>
      <c r="Y124" s="86"/>
      <c r="Z124" s="143"/>
      <c r="AC124" s="26"/>
      <c r="AD124" s="26"/>
    </row>
    <row r="125" spans="1:47" x14ac:dyDescent="0.25">
      <c r="D125" s="144"/>
      <c r="E125" s="67"/>
      <c r="F125" s="8"/>
      <c r="G125" s="8"/>
      <c r="H125" s="67"/>
      <c r="I125" s="131"/>
      <c r="J125" s="131"/>
      <c r="K125" s="131"/>
      <c r="L125" s="131"/>
      <c r="M125" s="131"/>
      <c r="N125" s="131"/>
      <c r="O125" s="131"/>
      <c r="Q125" s="32"/>
      <c r="R125" s="131"/>
      <c r="S125" s="143"/>
      <c r="T125" s="143"/>
      <c r="U125" s="143"/>
      <c r="V125" s="143"/>
      <c r="W125" s="143"/>
      <c r="X125" s="143"/>
      <c r="Y125" s="143"/>
      <c r="Z125" s="143"/>
      <c r="AC125" s="26"/>
      <c r="AD125" s="26"/>
    </row>
    <row r="126" spans="1:47" ht="9.5" customHeight="1" x14ac:dyDescent="0.25">
      <c r="D126" s="144"/>
      <c r="E126" s="67"/>
      <c r="F126" s="8"/>
      <c r="G126" s="8"/>
      <c r="H126" s="67"/>
      <c r="I126" s="131"/>
      <c r="J126" s="131"/>
      <c r="K126" s="131"/>
      <c r="L126" s="131"/>
      <c r="M126" s="131"/>
      <c r="N126" s="131"/>
      <c r="O126" s="131"/>
      <c r="Q126" s="32"/>
      <c r="R126" s="131"/>
      <c r="S126" s="143"/>
      <c r="T126" s="143"/>
      <c r="U126" s="143"/>
      <c r="V126" s="143"/>
      <c r="W126" s="143"/>
      <c r="X126" s="143"/>
      <c r="Y126" s="143"/>
      <c r="Z126" s="143"/>
      <c r="AC126" s="26"/>
      <c r="AD126" s="26"/>
    </row>
    <row r="127" spans="1:47" ht="35" customHeight="1" x14ac:dyDescent="0.25">
      <c r="A127" s="97" t="s">
        <v>102</v>
      </c>
      <c r="B127" s="97"/>
      <c r="C127" s="97"/>
      <c r="D127" s="97"/>
      <c r="E127" s="97"/>
      <c r="F127" s="97"/>
      <c r="G127" s="97"/>
      <c r="H127" s="97"/>
      <c r="I127" s="98"/>
      <c r="J127" s="233" t="s">
        <v>38</v>
      </c>
      <c r="K127" s="234"/>
      <c r="M127" s="233" t="s">
        <v>69</v>
      </c>
      <c r="N127" s="234"/>
      <c r="O127" s="32"/>
      <c r="P127" s="270" t="s">
        <v>110</v>
      </c>
      <c r="Q127" s="32"/>
      <c r="R127" s="255" t="s">
        <v>63</v>
      </c>
      <c r="S127" s="256"/>
      <c r="T127" s="64"/>
      <c r="U127" s="64"/>
      <c r="V127" s="64"/>
      <c r="W127" s="64"/>
      <c r="X127" s="143"/>
      <c r="Y127" s="132" t="s">
        <v>17</v>
      </c>
      <c r="Z127" s="133" t="s">
        <v>18</v>
      </c>
    </row>
    <row r="128" spans="1:47" ht="71.5" customHeight="1" x14ac:dyDescent="0.25">
      <c r="A128" s="44" t="s">
        <v>22</v>
      </c>
      <c r="B128" s="4" t="s">
        <v>23</v>
      </c>
      <c r="C128" s="1" t="s">
        <v>21</v>
      </c>
      <c r="D128" s="45" t="s">
        <v>24</v>
      </c>
      <c r="E128" s="1" t="s">
        <v>36</v>
      </c>
      <c r="F128" s="2" t="s">
        <v>25</v>
      </c>
      <c r="G128" s="2" t="s">
        <v>26</v>
      </c>
      <c r="H128" s="28" t="s">
        <v>99</v>
      </c>
      <c r="I128" s="2" t="s">
        <v>27</v>
      </c>
      <c r="J128" s="40" t="s">
        <v>72</v>
      </c>
      <c r="K128" s="46" t="s">
        <v>73</v>
      </c>
      <c r="M128" s="47" t="s">
        <v>71</v>
      </c>
      <c r="N128" s="47" t="s">
        <v>70</v>
      </c>
      <c r="P128" s="58" t="s">
        <v>75</v>
      </c>
      <c r="Q128" s="32"/>
      <c r="R128" s="58" t="s">
        <v>65</v>
      </c>
      <c r="S128" s="58" t="s">
        <v>64</v>
      </c>
      <c r="T128" s="64"/>
      <c r="U128" s="64"/>
      <c r="V128" s="64"/>
      <c r="W128" s="64"/>
      <c r="X128" s="16" t="s">
        <v>9</v>
      </c>
      <c r="Y128" s="49" t="s">
        <v>31</v>
      </c>
      <c r="Z128" s="50" t="s">
        <v>29</v>
      </c>
      <c r="AG128" s="265" t="s">
        <v>68</v>
      </c>
      <c r="AH128" s="266"/>
      <c r="AI128" s="266"/>
      <c r="AJ128" s="266"/>
      <c r="AK128" s="266"/>
      <c r="AL128" s="266"/>
      <c r="AM128" s="266"/>
      <c r="AN128" s="267"/>
      <c r="AQ128" s="189" t="s">
        <v>46</v>
      </c>
      <c r="AR128" s="190" t="s">
        <v>47</v>
      </c>
    </row>
    <row r="129" spans="1:44" x14ac:dyDescent="0.25">
      <c r="A129" s="72">
        <v>0</v>
      </c>
      <c r="B129" s="72">
        <v>0</v>
      </c>
      <c r="C129" s="67"/>
      <c r="D129" s="73">
        <v>0</v>
      </c>
      <c r="E129" s="33">
        <f>H129</f>
        <v>280</v>
      </c>
      <c r="F129" s="3">
        <v>0</v>
      </c>
      <c r="G129" s="3">
        <v>0</v>
      </c>
      <c r="H129" s="54">
        <v>280</v>
      </c>
      <c r="I129" s="74">
        <f>F129/E129</f>
        <v>0</v>
      </c>
      <c r="J129" s="30">
        <f>1-I129</f>
        <v>1</v>
      </c>
      <c r="K129" s="30">
        <f>J129</f>
        <v>1</v>
      </c>
      <c r="L129" s="67"/>
      <c r="M129" s="134"/>
      <c r="N129" s="135"/>
      <c r="P129" s="136">
        <f>H129/H129</f>
        <v>1</v>
      </c>
      <c r="Q129" s="32"/>
      <c r="S129" s="64"/>
      <c r="T129" s="64"/>
      <c r="U129" s="64"/>
      <c r="V129" s="64"/>
      <c r="W129" s="64"/>
      <c r="X129" s="92">
        <f>D129</f>
        <v>0</v>
      </c>
      <c r="Y129" s="29">
        <f>P129</f>
        <v>1</v>
      </c>
      <c r="Z129" s="30">
        <f>K129</f>
        <v>1</v>
      </c>
      <c r="AG129" s="168" t="s">
        <v>14</v>
      </c>
      <c r="AH129" s="169">
        <f>Z136</f>
        <v>0.5476496376034572</v>
      </c>
      <c r="AI129" s="169">
        <f>Z137</f>
        <v>0.49422040466653455</v>
      </c>
      <c r="AJ129" s="184">
        <f>AH129-AI129</f>
        <v>5.3429232936922644E-2</v>
      </c>
      <c r="AK129" s="185">
        <f>X130-X129</f>
        <v>2</v>
      </c>
      <c r="AL129" s="170"/>
      <c r="AM129" s="34" t="s">
        <v>34</v>
      </c>
      <c r="AN129" s="179">
        <f>X136</f>
        <v>14</v>
      </c>
      <c r="AP129" s="15" t="s">
        <v>35</v>
      </c>
      <c r="AQ129" s="51">
        <f>AN130</f>
        <v>15.783654190196266</v>
      </c>
      <c r="AR129" s="52">
        <f>AN134</f>
        <v>6.9285714285714279</v>
      </c>
    </row>
    <row r="130" spans="1:44" x14ac:dyDescent="0.25">
      <c r="A130" s="81">
        <v>24</v>
      </c>
      <c r="B130" s="81">
        <f>B129+F130</f>
        <v>17</v>
      </c>
      <c r="C130" s="82">
        <f>D129</f>
        <v>0</v>
      </c>
      <c r="D130" s="73">
        <v>2</v>
      </c>
      <c r="E130" s="73">
        <f>H129</f>
        <v>280</v>
      </c>
      <c r="F130" s="33">
        <f>E130-H130-G130</f>
        <v>17</v>
      </c>
      <c r="G130" s="73">
        <f>A130-A129</f>
        <v>24</v>
      </c>
      <c r="H130" s="54">
        <v>239</v>
      </c>
      <c r="I130" s="83">
        <f>F130/E130</f>
        <v>6.0714285714285714E-2</v>
      </c>
      <c r="J130" s="30">
        <f>1-I130</f>
        <v>0.93928571428571428</v>
      </c>
      <c r="K130" s="30">
        <f>J130*K129</f>
        <v>0.93928571428571428</v>
      </c>
      <c r="L130" s="67"/>
      <c r="M130" s="137">
        <f t="shared" ref="M130:M145" si="53">AVERAGE(K129:K130)*(D130-D129)</f>
        <v>1.9392857142857143</v>
      </c>
      <c r="N130" s="51">
        <f>M130</f>
        <v>1.9392857142857143</v>
      </c>
      <c r="O130" s="138">
        <f t="shared" ref="O130:O145" si="54">D130</f>
        <v>2</v>
      </c>
      <c r="P130" s="136">
        <f>H130/H129</f>
        <v>0.85357142857142854</v>
      </c>
      <c r="Q130" s="32"/>
      <c r="R130" s="139">
        <f>AVERAGE(P129:P130)*(D130-D129)</f>
        <v>1.8535714285714286</v>
      </c>
      <c r="S130" s="139">
        <f>R130</f>
        <v>1.8535714285714286</v>
      </c>
      <c r="T130" s="64"/>
      <c r="U130" s="64"/>
      <c r="V130" s="64"/>
      <c r="W130" s="64"/>
      <c r="X130" s="92">
        <f>D130</f>
        <v>2</v>
      </c>
      <c r="Y130" s="29">
        <f>P130</f>
        <v>0.85357142857142854</v>
      </c>
      <c r="Z130" s="30">
        <f>K130</f>
        <v>0.93928571428571428</v>
      </c>
      <c r="AG130" s="171"/>
      <c r="AH130" s="188">
        <f>AH129</f>
        <v>0.5476496376034572</v>
      </c>
      <c r="AI130" s="188">
        <v>0.5</v>
      </c>
      <c r="AJ130" s="186">
        <f>AH130-AI130</f>
        <v>4.7649637603457196E-2</v>
      </c>
      <c r="AK130" s="187">
        <f>AJ130*AK129/AJ129</f>
        <v>1.7836541901962655</v>
      </c>
      <c r="AL130" s="172"/>
      <c r="AM130" s="173" t="s">
        <v>11</v>
      </c>
      <c r="AN130" s="174">
        <f>AN129+AK130</f>
        <v>15.783654190196266</v>
      </c>
      <c r="AP130" s="15" t="s">
        <v>12</v>
      </c>
      <c r="AQ130" s="53">
        <f t="shared" ref="AQ130:AQ131" si="55">AN131</f>
        <v>26.730766478429878</v>
      </c>
      <c r="AR130" s="54">
        <f t="shared" ref="AR130:AR131" si="56">AN135</f>
        <v>140</v>
      </c>
    </row>
    <row r="131" spans="1:44" x14ac:dyDescent="0.25">
      <c r="A131" s="72">
        <v>45</v>
      </c>
      <c r="B131" s="81">
        <f t="shared" ref="B131:B145" si="57">B130+F131</f>
        <v>37</v>
      </c>
      <c r="C131" s="82">
        <f t="shared" ref="C131:C145" si="58">D130</f>
        <v>2</v>
      </c>
      <c r="D131" s="73">
        <v>4</v>
      </c>
      <c r="E131" s="73">
        <f t="shared" ref="E131:E145" si="59">H130</f>
        <v>239</v>
      </c>
      <c r="F131" s="33">
        <f t="shared" ref="F131:F145" si="60">E131-H131-G131</f>
        <v>20</v>
      </c>
      <c r="G131" s="73">
        <f t="shared" ref="G131:G145" si="61">A131-A130</f>
        <v>21</v>
      </c>
      <c r="H131" s="54">
        <v>198</v>
      </c>
      <c r="I131" s="83">
        <f t="shared" ref="I131:I145" si="62">F131/E131</f>
        <v>8.3682008368200833E-2</v>
      </c>
      <c r="J131" s="30">
        <f t="shared" ref="J131:J145" si="63">1-I131</f>
        <v>0.91631799163179917</v>
      </c>
      <c r="K131" s="30">
        <f t="shared" ref="K131:K144" si="64">J131*K130</f>
        <v>0.86068439928272567</v>
      </c>
      <c r="L131" s="67"/>
      <c r="M131" s="137">
        <f t="shared" si="53"/>
        <v>1.7999701135684401</v>
      </c>
      <c r="N131" s="51">
        <f t="shared" ref="N131:N145" si="65">M131+N130</f>
        <v>3.7392558278541541</v>
      </c>
      <c r="O131" s="138">
        <f t="shared" si="54"/>
        <v>4</v>
      </c>
      <c r="P131" s="136">
        <f>H131/H129</f>
        <v>0.70714285714285718</v>
      </c>
      <c r="Q131" s="32"/>
      <c r="R131" s="139">
        <f>AVERAGE(P130:P131)*(D131-D130)</f>
        <v>1.5607142857142857</v>
      </c>
      <c r="S131" s="139">
        <f>R131+S130</f>
        <v>3.4142857142857146</v>
      </c>
      <c r="T131" s="64"/>
      <c r="U131" s="64"/>
      <c r="V131" s="64"/>
      <c r="W131" s="64"/>
      <c r="X131" s="92">
        <f>D131</f>
        <v>4</v>
      </c>
      <c r="Y131" s="29">
        <f>P131</f>
        <v>0.70714285714285718</v>
      </c>
      <c r="Z131" s="30">
        <f>K131</f>
        <v>0.86068439928272567</v>
      </c>
      <c r="AG131" s="160" t="s">
        <v>15</v>
      </c>
      <c r="AH131" s="195">
        <f>H136</f>
        <v>41</v>
      </c>
      <c r="AI131" s="195">
        <f>H137</f>
        <v>25</v>
      </c>
      <c r="AJ131" s="180">
        <f>AH131-AI131</f>
        <v>16</v>
      </c>
      <c r="AK131" s="181">
        <f>AK129</f>
        <v>2</v>
      </c>
      <c r="AL131" s="172"/>
      <c r="AM131" s="173" t="s">
        <v>12</v>
      </c>
      <c r="AN131" s="175">
        <f>AH131-AJ132</f>
        <v>26.730766478429878</v>
      </c>
      <c r="AP131" s="15" t="s">
        <v>13</v>
      </c>
      <c r="AQ131" s="55">
        <f t="shared" si="55"/>
        <v>9.5467023137249571E-2</v>
      </c>
      <c r="AR131" s="56">
        <f t="shared" si="56"/>
        <v>0.5</v>
      </c>
    </row>
    <row r="132" spans="1:44" x14ac:dyDescent="0.25">
      <c r="A132" s="81">
        <v>66</v>
      </c>
      <c r="B132" s="81">
        <f t="shared" si="57"/>
        <v>61</v>
      </c>
      <c r="C132" s="82">
        <f t="shared" si="58"/>
        <v>4</v>
      </c>
      <c r="D132" s="73">
        <v>6</v>
      </c>
      <c r="E132" s="73">
        <f t="shared" si="59"/>
        <v>198</v>
      </c>
      <c r="F132" s="33">
        <f t="shared" si="60"/>
        <v>24</v>
      </c>
      <c r="G132" s="73">
        <f t="shared" si="61"/>
        <v>21</v>
      </c>
      <c r="H132" s="54">
        <v>153</v>
      </c>
      <c r="I132" s="83">
        <f t="shared" si="62"/>
        <v>0.12121212121212122</v>
      </c>
      <c r="J132" s="30">
        <f t="shared" si="63"/>
        <v>0.87878787878787878</v>
      </c>
      <c r="K132" s="30">
        <f t="shared" si="64"/>
        <v>0.75635901755148616</v>
      </c>
      <c r="L132" s="67"/>
      <c r="M132" s="137">
        <f t="shared" si="53"/>
        <v>1.6170434168342118</v>
      </c>
      <c r="N132" s="51">
        <f t="shared" si="65"/>
        <v>5.3562992446883655</v>
      </c>
      <c r="O132" s="138">
        <f t="shared" si="54"/>
        <v>6</v>
      </c>
      <c r="P132" s="136">
        <f>H132/H129</f>
        <v>0.54642857142857137</v>
      </c>
      <c r="Q132" s="32"/>
      <c r="R132" s="139">
        <f>AVERAGE(P131:P132)*(D132-D131)</f>
        <v>1.2535714285714286</v>
      </c>
      <c r="S132" s="139">
        <f t="shared" ref="S132:S145" si="66">R132+S131</f>
        <v>4.6678571428571427</v>
      </c>
      <c r="T132" s="64"/>
      <c r="U132" s="64"/>
      <c r="V132" s="64"/>
      <c r="W132" s="64"/>
      <c r="X132" s="92">
        <f>D132</f>
        <v>6</v>
      </c>
      <c r="Y132" s="29">
        <f>P132</f>
        <v>0.54642857142857137</v>
      </c>
      <c r="Z132" s="30">
        <f>K132</f>
        <v>0.75635901755148616</v>
      </c>
      <c r="AG132" s="19"/>
      <c r="AH132" s="20"/>
      <c r="AI132" s="20"/>
      <c r="AJ132" s="182">
        <f>AJ131*AK132/AK131</f>
        <v>14.269233521570124</v>
      </c>
      <c r="AK132" s="183">
        <f>AK130</f>
        <v>1.7836541901962655</v>
      </c>
      <c r="AL132" s="176"/>
      <c r="AM132" s="177" t="s">
        <v>13</v>
      </c>
      <c r="AN132" s="178">
        <f>AN131/H129</f>
        <v>9.5467023137249571E-2</v>
      </c>
    </row>
    <row r="133" spans="1:44" x14ac:dyDescent="0.25">
      <c r="A133" s="72">
        <v>82</v>
      </c>
      <c r="B133" s="81">
        <f t="shared" si="57"/>
        <v>73</v>
      </c>
      <c r="C133" s="82">
        <f t="shared" si="58"/>
        <v>6</v>
      </c>
      <c r="D133" s="73">
        <v>8</v>
      </c>
      <c r="E133" s="73">
        <f t="shared" si="59"/>
        <v>153</v>
      </c>
      <c r="F133" s="33">
        <f t="shared" si="60"/>
        <v>12</v>
      </c>
      <c r="G133" s="73">
        <f t="shared" si="61"/>
        <v>16</v>
      </c>
      <c r="H133" s="54">
        <v>125</v>
      </c>
      <c r="I133" s="83">
        <f t="shared" si="62"/>
        <v>7.8431372549019607E-2</v>
      </c>
      <c r="J133" s="30">
        <f t="shared" si="63"/>
        <v>0.92156862745098045</v>
      </c>
      <c r="K133" s="30">
        <f t="shared" si="64"/>
        <v>0.69703674166509511</v>
      </c>
      <c r="L133" s="67"/>
      <c r="M133" s="137">
        <f t="shared" si="53"/>
        <v>1.4533957592165812</v>
      </c>
      <c r="N133" s="51">
        <f t="shared" si="65"/>
        <v>6.8096950039049471</v>
      </c>
      <c r="O133" s="138">
        <f t="shared" si="54"/>
        <v>8</v>
      </c>
      <c r="P133" s="136">
        <f>H133/H129</f>
        <v>0.44642857142857145</v>
      </c>
      <c r="Q133" s="32"/>
      <c r="R133" s="139">
        <f>AVERAGE(P132:P133)*(D133-D132)</f>
        <v>0.99285714285714288</v>
      </c>
      <c r="S133" s="139">
        <f t="shared" si="66"/>
        <v>5.6607142857142856</v>
      </c>
      <c r="T133" s="64"/>
      <c r="U133" s="64"/>
      <c r="V133" s="64"/>
      <c r="W133" s="64"/>
      <c r="X133" s="92">
        <f>D133</f>
        <v>8</v>
      </c>
      <c r="Y133" s="29">
        <f>P133</f>
        <v>0.44642857142857145</v>
      </c>
      <c r="Z133" s="30">
        <f>K133</f>
        <v>0.69703674166509511</v>
      </c>
      <c r="AG133" s="157" t="s">
        <v>14</v>
      </c>
      <c r="AH133" s="158">
        <f>Y132</f>
        <v>0.54642857142857137</v>
      </c>
      <c r="AI133" s="158">
        <f>Y133</f>
        <v>0.44642857142857145</v>
      </c>
      <c r="AJ133" s="184">
        <f>AH133-AI133</f>
        <v>9.9999999999999922E-2</v>
      </c>
      <c r="AK133" s="185">
        <f>X134-X133</f>
        <v>2</v>
      </c>
      <c r="AL133" s="159"/>
      <c r="AM133" s="34" t="s">
        <v>34</v>
      </c>
      <c r="AN133" s="179">
        <f>X132</f>
        <v>6</v>
      </c>
    </row>
    <row r="134" spans="1:44" x14ac:dyDescent="0.25">
      <c r="A134" s="81">
        <v>110</v>
      </c>
      <c r="B134" s="81">
        <f t="shared" si="57"/>
        <v>83</v>
      </c>
      <c r="C134" s="82">
        <f t="shared" si="58"/>
        <v>8</v>
      </c>
      <c r="D134" s="73">
        <v>10</v>
      </c>
      <c r="E134" s="73">
        <f t="shared" si="59"/>
        <v>125</v>
      </c>
      <c r="F134" s="33">
        <f t="shared" si="60"/>
        <v>10</v>
      </c>
      <c r="G134" s="73">
        <f t="shared" si="61"/>
        <v>28</v>
      </c>
      <c r="H134" s="54">
        <v>87</v>
      </c>
      <c r="I134" s="83">
        <f t="shared" si="62"/>
        <v>0.08</v>
      </c>
      <c r="J134" s="30">
        <f t="shared" si="63"/>
        <v>0.92</v>
      </c>
      <c r="K134" s="30">
        <f t="shared" si="64"/>
        <v>0.64127380233188758</v>
      </c>
      <c r="L134" s="67"/>
      <c r="M134" s="137">
        <f t="shared" si="53"/>
        <v>1.3383105439969827</v>
      </c>
      <c r="N134" s="51">
        <f t="shared" si="65"/>
        <v>8.1480055479019295</v>
      </c>
      <c r="O134" s="138">
        <f t="shared" si="54"/>
        <v>10</v>
      </c>
      <c r="P134" s="136">
        <f>H134/H129</f>
        <v>0.31071428571428572</v>
      </c>
      <c r="Q134" s="32"/>
      <c r="R134" s="139">
        <f>AVERAGE(P133:P134)*(D134-D133)</f>
        <v>0.75714285714285712</v>
      </c>
      <c r="S134" s="139">
        <f t="shared" si="66"/>
        <v>6.4178571428571427</v>
      </c>
      <c r="T134" s="64"/>
      <c r="U134" s="64"/>
      <c r="V134" s="64"/>
      <c r="W134" s="64"/>
      <c r="X134" s="92">
        <f>D134</f>
        <v>10</v>
      </c>
      <c r="Y134" s="29">
        <f>P134</f>
        <v>0.31071428571428572</v>
      </c>
      <c r="Z134" s="30">
        <f>K134</f>
        <v>0.64127380233188758</v>
      </c>
      <c r="AG134" s="160"/>
      <c r="AH134" s="188">
        <f>AH133</f>
        <v>0.54642857142857137</v>
      </c>
      <c r="AI134" s="188">
        <v>0.5</v>
      </c>
      <c r="AJ134" s="186">
        <f>AH134-AI134</f>
        <v>4.6428571428571375E-2</v>
      </c>
      <c r="AK134" s="187">
        <f>AJ134*AK133/AJ133</f>
        <v>0.92857142857142816</v>
      </c>
      <c r="AL134" s="161"/>
      <c r="AM134" s="162" t="s">
        <v>11</v>
      </c>
      <c r="AN134" s="163">
        <f>AN133+AK134</f>
        <v>6.9285714285714279</v>
      </c>
    </row>
    <row r="135" spans="1:44" x14ac:dyDescent="0.25">
      <c r="A135" s="72">
        <v>130</v>
      </c>
      <c r="B135" s="81">
        <f t="shared" si="57"/>
        <v>93</v>
      </c>
      <c r="C135" s="82">
        <f t="shared" si="58"/>
        <v>10</v>
      </c>
      <c r="D135" s="73">
        <v>12</v>
      </c>
      <c r="E135" s="73">
        <f t="shared" si="59"/>
        <v>87</v>
      </c>
      <c r="F135" s="33">
        <f t="shared" si="60"/>
        <v>10</v>
      </c>
      <c r="G135" s="73">
        <f t="shared" si="61"/>
        <v>20</v>
      </c>
      <c r="H135" s="54">
        <v>57</v>
      </c>
      <c r="I135" s="83">
        <f t="shared" si="62"/>
        <v>0.11494252873563218</v>
      </c>
      <c r="J135" s="30">
        <f t="shared" si="63"/>
        <v>0.88505747126436785</v>
      </c>
      <c r="K135" s="30">
        <f t="shared" si="64"/>
        <v>0.56756416987994651</v>
      </c>
      <c r="L135" s="67"/>
      <c r="M135" s="137">
        <f t="shared" si="53"/>
        <v>1.2088379722118341</v>
      </c>
      <c r="N135" s="51">
        <f t="shared" si="65"/>
        <v>9.3568435201137632</v>
      </c>
      <c r="O135" s="138">
        <f t="shared" si="54"/>
        <v>12</v>
      </c>
      <c r="P135" s="136">
        <f>H135/H129</f>
        <v>0.20357142857142857</v>
      </c>
      <c r="Q135" s="32"/>
      <c r="R135" s="139">
        <f>AVERAGE(P134:P135)*(D135-D134)</f>
        <v>0.51428571428571423</v>
      </c>
      <c r="S135" s="139">
        <f t="shared" si="66"/>
        <v>6.9321428571428569</v>
      </c>
      <c r="T135" s="64"/>
      <c r="U135" s="64"/>
      <c r="V135" s="64"/>
      <c r="W135" s="64"/>
      <c r="X135" s="92">
        <f>D135</f>
        <v>12</v>
      </c>
      <c r="Y135" s="29">
        <f>P135</f>
        <v>0.20357142857142857</v>
      </c>
      <c r="Z135" s="30">
        <f>K135</f>
        <v>0.56756416987994651</v>
      </c>
      <c r="AG135" s="160" t="s">
        <v>15</v>
      </c>
      <c r="AH135" s="195">
        <f>H132</f>
        <v>153</v>
      </c>
      <c r="AI135" s="195">
        <f>H133</f>
        <v>125</v>
      </c>
      <c r="AJ135" s="180">
        <f>AH135-AI135</f>
        <v>28</v>
      </c>
      <c r="AK135" s="181">
        <f>AK133</f>
        <v>2</v>
      </c>
      <c r="AL135" s="161"/>
      <c r="AM135" s="162" t="s">
        <v>12</v>
      </c>
      <c r="AN135" s="164">
        <f>AH135-AJ136</f>
        <v>140</v>
      </c>
    </row>
    <row r="136" spans="1:44" x14ac:dyDescent="0.25">
      <c r="A136" s="81">
        <v>144</v>
      </c>
      <c r="B136" s="81">
        <f t="shared" si="57"/>
        <v>95</v>
      </c>
      <c r="C136" s="82">
        <f t="shared" si="58"/>
        <v>12</v>
      </c>
      <c r="D136" s="73">
        <v>14</v>
      </c>
      <c r="E136" s="73">
        <f t="shared" si="59"/>
        <v>57</v>
      </c>
      <c r="F136" s="33">
        <f t="shared" si="60"/>
        <v>2</v>
      </c>
      <c r="G136" s="73">
        <f t="shared" si="61"/>
        <v>14</v>
      </c>
      <c r="H136" s="54">
        <v>41</v>
      </c>
      <c r="I136" s="83">
        <f t="shared" si="62"/>
        <v>3.5087719298245612E-2</v>
      </c>
      <c r="J136" s="30">
        <f t="shared" si="63"/>
        <v>0.96491228070175439</v>
      </c>
      <c r="K136" s="30">
        <f t="shared" si="64"/>
        <v>0.5476496376034572</v>
      </c>
      <c r="L136" s="67"/>
      <c r="M136" s="137">
        <f t="shared" si="53"/>
        <v>1.1152138074834037</v>
      </c>
      <c r="N136" s="51">
        <f t="shared" si="65"/>
        <v>10.472057327597167</v>
      </c>
      <c r="O136" s="138">
        <f t="shared" si="54"/>
        <v>14</v>
      </c>
      <c r="P136" s="136">
        <f>H136/H129</f>
        <v>0.14642857142857144</v>
      </c>
      <c r="Q136" s="32"/>
      <c r="R136" s="139">
        <f>AVERAGE(P135:P136)*(D136-D135)</f>
        <v>0.35</v>
      </c>
      <c r="S136" s="139">
        <f t="shared" si="66"/>
        <v>7.2821428571428566</v>
      </c>
      <c r="T136" s="64"/>
      <c r="U136" s="64"/>
      <c r="V136" s="64"/>
      <c r="W136" s="64"/>
      <c r="X136" s="92">
        <f>D136</f>
        <v>14</v>
      </c>
      <c r="Y136" s="29">
        <f>P136</f>
        <v>0.14642857142857144</v>
      </c>
      <c r="Z136" s="30">
        <f>K136</f>
        <v>0.5476496376034572</v>
      </c>
      <c r="AG136" s="19"/>
      <c r="AH136" s="20"/>
      <c r="AI136" s="20"/>
      <c r="AJ136" s="182">
        <f>AJ135*AK136/AK135</f>
        <v>12.999999999999995</v>
      </c>
      <c r="AK136" s="183">
        <f>AK134</f>
        <v>0.92857142857142816</v>
      </c>
      <c r="AL136" s="165"/>
      <c r="AM136" s="166" t="s">
        <v>13</v>
      </c>
      <c r="AN136" s="167">
        <f>AN135/H129</f>
        <v>0.5</v>
      </c>
    </row>
    <row r="137" spans="1:44" x14ac:dyDescent="0.25">
      <c r="A137" s="72">
        <v>156</v>
      </c>
      <c r="B137" s="81">
        <f t="shared" si="57"/>
        <v>99</v>
      </c>
      <c r="C137" s="82">
        <f t="shared" si="58"/>
        <v>14</v>
      </c>
      <c r="D137" s="73">
        <v>16</v>
      </c>
      <c r="E137" s="73">
        <f t="shared" si="59"/>
        <v>41</v>
      </c>
      <c r="F137" s="33">
        <f t="shared" si="60"/>
        <v>4</v>
      </c>
      <c r="G137" s="73">
        <f t="shared" si="61"/>
        <v>12</v>
      </c>
      <c r="H137" s="54">
        <v>25</v>
      </c>
      <c r="I137" s="83">
        <f t="shared" si="62"/>
        <v>9.7560975609756101E-2</v>
      </c>
      <c r="J137" s="30">
        <f t="shared" si="63"/>
        <v>0.90243902439024393</v>
      </c>
      <c r="K137" s="30">
        <f t="shared" si="64"/>
        <v>0.49422040466653455</v>
      </c>
      <c r="L137" s="67"/>
      <c r="M137" s="137">
        <f t="shared" si="53"/>
        <v>1.0418700422699918</v>
      </c>
      <c r="N137" s="51">
        <f t="shared" si="65"/>
        <v>11.513927369867158</v>
      </c>
      <c r="O137" s="138">
        <f t="shared" si="54"/>
        <v>16</v>
      </c>
      <c r="P137" s="136">
        <f>H137/H129</f>
        <v>8.9285714285714288E-2</v>
      </c>
      <c r="Q137" s="32"/>
      <c r="R137" s="139">
        <f>AVERAGE(P136:P137)*(D137-D136)</f>
        <v>0.23571428571428571</v>
      </c>
      <c r="S137" s="139">
        <f t="shared" si="66"/>
        <v>7.5178571428571423</v>
      </c>
      <c r="T137" s="64"/>
      <c r="U137" s="64"/>
      <c r="V137" s="64"/>
      <c r="W137" s="64"/>
      <c r="X137" s="92">
        <f>D137</f>
        <v>16</v>
      </c>
      <c r="Y137" s="29">
        <f>P137</f>
        <v>8.9285714285714288E-2</v>
      </c>
      <c r="Z137" s="30">
        <f>K137</f>
        <v>0.49422040466653455</v>
      </c>
    </row>
    <row r="138" spans="1:44" x14ac:dyDescent="0.25">
      <c r="A138" s="81">
        <v>163</v>
      </c>
      <c r="B138" s="81">
        <f t="shared" si="57"/>
        <v>102</v>
      </c>
      <c r="C138" s="82">
        <f t="shared" si="58"/>
        <v>16</v>
      </c>
      <c r="D138" s="73">
        <v>18</v>
      </c>
      <c r="E138" s="73">
        <f t="shared" si="59"/>
        <v>25</v>
      </c>
      <c r="F138" s="33">
        <f t="shared" si="60"/>
        <v>3</v>
      </c>
      <c r="G138" s="73">
        <f t="shared" si="61"/>
        <v>7</v>
      </c>
      <c r="H138" s="54">
        <v>15</v>
      </c>
      <c r="I138" s="83">
        <f t="shared" si="62"/>
        <v>0.12</v>
      </c>
      <c r="J138" s="30">
        <f t="shared" si="63"/>
        <v>0.88</v>
      </c>
      <c r="K138" s="30">
        <f t="shared" si="64"/>
        <v>0.43491395610655043</v>
      </c>
      <c r="L138" s="67"/>
      <c r="M138" s="137">
        <f t="shared" si="53"/>
        <v>0.92913436077308498</v>
      </c>
      <c r="N138" s="51">
        <f t="shared" si="65"/>
        <v>12.443061730640244</v>
      </c>
      <c r="O138" s="138">
        <f t="shared" si="54"/>
        <v>18</v>
      </c>
      <c r="P138" s="136">
        <f>H138/H129</f>
        <v>5.3571428571428568E-2</v>
      </c>
      <c r="Q138" s="32"/>
      <c r="R138" s="139">
        <f>AVERAGE(P137:P138)*(D138-D137)</f>
        <v>0.14285714285714285</v>
      </c>
      <c r="S138" s="139">
        <f t="shared" si="66"/>
        <v>7.6607142857142856</v>
      </c>
      <c r="T138" s="64"/>
      <c r="U138" s="64"/>
      <c r="V138" s="64"/>
      <c r="W138" s="64"/>
      <c r="X138" s="92">
        <f>D138</f>
        <v>18</v>
      </c>
      <c r="Y138" s="29">
        <f>P138</f>
        <v>5.3571428571428568E-2</v>
      </c>
      <c r="Z138" s="30">
        <f>K138</f>
        <v>0.43491395610655043</v>
      </c>
    </row>
    <row r="139" spans="1:44" x14ac:dyDescent="0.25">
      <c r="A139" s="72">
        <v>165</v>
      </c>
      <c r="B139" s="81">
        <f t="shared" si="57"/>
        <v>104</v>
      </c>
      <c r="C139" s="82">
        <f t="shared" si="58"/>
        <v>18</v>
      </c>
      <c r="D139" s="73">
        <v>20</v>
      </c>
      <c r="E139" s="73">
        <f t="shared" si="59"/>
        <v>15</v>
      </c>
      <c r="F139" s="33">
        <f t="shared" si="60"/>
        <v>2</v>
      </c>
      <c r="G139" s="73">
        <f t="shared" si="61"/>
        <v>2</v>
      </c>
      <c r="H139" s="54">
        <v>11</v>
      </c>
      <c r="I139" s="83">
        <f t="shared" si="62"/>
        <v>0.13333333333333333</v>
      </c>
      <c r="J139" s="30">
        <f t="shared" si="63"/>
        <v>0.8666666666666667</v>
      </c>
      <c r="K139" s="30">
        <f t="shared" si="64"/>
        <v>0.37692542862567707</v>
      </c>
      <c r="L139" s="67"/>
      <c r="M139" s="137">
        <f t="shared" si="53"/>
        <v>0.8118393847322275</v>
      </c>
      <c r="N139" s="51">
        <f t="shared" si="65"/>
        <v>13.254901115372471</v>
      </c>
      <c r="O139" s="138">
        <f t="shared" si="54"/>
        <v>20</v>
      </c>
      <c r="P139" s="136">
        <f>H139/H129</f>
        <v>3.9285714285714285E-2</v>
      </c>
      <c r="Q139" s="32"/>
      <c r="R139" s="139">
        <f>AVERAGE(P138:P139)*(D139-D138)</f>
        <v>9.285714285714286E-2</v>
      </c>
      <c r="S139" s="139">
        <f t="shared" si="66"/>
        <v>7.7535714285714281</v>
      </c>
      <c r="T139" s="64"/>
      <c r="U139" s="64"/>
      <c r="V139" s="64"/>
      <c r="W139" s="64"/>
      <c r="X139" s="92">
        <f>D139</f>
        <v>20</v>
      </c>
      <c r="Y139" s="29">
        <f>P139</f>
        <v>3.9285714285714285E-2</v>
      </c>
      <c r="Z139" s="30">
        <f>K139</f>
        <v>0.37692542862567707</v>
      </c>
    </row>
    <row r="140" spans="1:44" x14ac:dyDescent="0.25">
      <c r="A140" s="81">
        <v>170</v>
      </c>
      <c r="B140" s="81">
        <f t="shared" si="57"/>
        <v>104</v>
      </c>
      <c r="C140" s="82">
        <f t="shared" si="58"/>
        <v>20</v>
      </c>
      <c r="D140" s="73">
        <v>22</v>
      </c>
      <c r="E140" s="73">
        <f t="shared" si="59"/>
        <v>11</v>
      </c>
      <c r="F140" s="33">
        <f t="shared" si="60"/>
        <v>0</v>
      </c>
      <c r="G140" s="73">
        <f t="shared" si="61"/>
        <v>5</v>
      </c>
      <c r="H140" s="54">
        <v>6</v>
      </c>
      <c r="I140" s="83">
        <f t="shared" si="62"/>
        <v>0</v>
      </c>
      <c r="J140" s="30">
        <f t="shared" si="63"/>
        <v>1</v>
      </c>
      <c r="K140" s="30">
        <f t="shared" si="64"/>
        <v>0.37692542862567707</v>
      </c>
      <c r="L140" s="67"/>
      <c r="M140" s="137">
        <f t="shared" si="53"/>
        <v>0.75385085725135415</v>
      </c>
      <c r="N140" s="51">
        <f t="shared" si="65"/>
        <v>14.008751972623825</v>
      </c>
      <c r="O140" s="138">
        <f t="shared" si="54"/>
        <v>22</v>
      </c>
      <c r="P140" s="136">
        <f>H140/H129</f>
        <v>2.1428571428571429E-2</v>
      </c>
      <c r="Q140" s="32"/>
      <c r="R140" s="139">
        <f>AVERAGE(P139:P140)*(D140-D139)</f>
        <v>6.0714285714285714E-2</v>
      </c>
      <c r="S140" s="139">
        <f t="shared" si="66"/>
        <v>7.8142857142857141</v>
      </c>
      <c r="T140" s="64"/>
      <c r="U140" s="64"/>
      <c r="V140" s="64"/>
      <c r="W140" s="64"/>
      <c r="X140" s="92">
        <f>D140</f>
        <v>22</v>
      </c>
      <c r="Y140" s="29">
        <f>P140</f>
        <v>2.1428571428571429E-2</v>
      </c>
      <c r="Z140" s="30">
        <f>K140</f>
        <v>0.37692542862567707</v>
      </c>
    </row>
    <row r="141" spans="1:44" x14ac:dyDescent="0.25">
      <c r="A141" s="72">
        <v>171</v>
      </c>
      <c r="B141" s="81">
        <f t="shared" si="57"/>
        <v>105</v>
      </c>
      <c r="C141" s="82">
        <f t="shared" si="58"/>
        <v>22</v>
      </c>
      <c r="D141" s="73">
        <v>24</v>
      </c>
      <c r="E141" s="73">
        <f t="shared" si="59"/>
        <v>6</v>
      </c>
      <c r="F141" s="33">
        <f t="shared" si="60"/>
        <v>1</v>
      </c>
      <c r="G141" s="73">
        <f t="shared" si="61"/>
        <v>1</v>
      </c>
      <c r="H141" s="54">
        <v>4</v>
      </c>
      <c r="I141" s="83">
        <f t="shared" si="62"/>
        <v>0.16666666666666666</v>
      </c>
      <c r="J141" s="30">
        <f t="shared" si="63"/>
        <v>0.83333333333333337</v>
      </c>
      <c r="K141" s="30">
        <f t="shared" si="64"/>
        <v>0.31410452385473092</v>
      </c>
      <c r="L141" s="67"/>
      <c r="M141" s="137">
        <f t="shared" si="53"/>
        <v>0.69102995248040799</v>
      </c>
      <c r="N141" s="51">
        <f t="shared" si="65"/>
        <v>14.699781925104233</v>
      </c>
      <c r="O141" s="138">
        <f t="shared" si="54"/>
        <v>24</v>
      </c>
      <c r="P141" s="136">
        <f>H141/H129</f>
        <v>1.4285714285714285E-2</v>
      </c>
      <c r="Q141" s="32"/>
      <c r="R141" s="139">
        <f>AVERAGE(P140:P141)*(D141-D140)</f>
        <v>3.5714285714285712E-2</v>
      </c>
      <c r="S141" s="139">
        <f t="shared" si="66"/>
        <v>7.85</v>
      </c>
      <c r="T141" s="64"/>
      <c r="U141" s="64"/>
      <c r="V141" s="64"/>
      <c r="W141" s="64"/>
      <c r="X141" s="92">
        <f>D141</f>
        <v>24</v>
      </c>
      <c r="Y141" s="29">
        <f>P141</f>
        <v>1.4285714285714285E-2</v>
      </c>
      <c r="Z141" s="30">
        <f>K141</f>
        <v>0.31410452385473092</v>
      </c>
    </row>
    <row r="142" spans="1:44" x14ac:dyDescent="0.25">
      <c r="A142" s="81">
        <v>173</v>
      </c>
      <c r="B142" s="81">
        <f t="shared" si="57"/>
        <v>105</v>
      </c>
      <c r="C142" s="82">
        <f t="shared" si="58"/>
        <v>24</v>
      </c>
      <c r="D142" s="73">
        <v>26</v>
      </c>
      <c r="E142" s="73">
        <f t="shared" si="59"/>
        <v>4</v>
      </c>
      <c r="F142" s="33">
        <f t="shared" si="60"/>
        <v>0</v>
      </c>
      <c r="G142" s="73">
        <f t="shared" si="61"/>
        <v>2</v>
      </c>
      <c r="H142" s="54">
        <v>2</v>
      </c>
      <c r="I142" s="83">
        <f t="shared" si="62"/>
        <v>0</v>
      </c>
      <c r="J142" s="30">
        <f t="shared" si="63"/>
        <v>1</v>
      </c>
      <c r="K142" s="30">
        <f t="shared" si="64"/>
        <v>0.31410452385473092</v>
      </c>
      <c r="L142" s="67"/>
      <c r="M142" s="137">
        <f t="shared" si="53"/>
        <v>0.62820904770946184</v>
      </c>
      <c r="N142" s="51">
        <f t="shared" si="65"/>
        <v>15.327990972813694</v>
      </c>
      <c r="O142" s="138">
        <f t="shared" si="54"/>
        <v>26</v>
      </c>
      <c r="P142" s="136">
        <f>H142/H129</f>
        <v>7.1428571428571426E-3</v>
      </c>
      <c r="Q142" s="32"/>
      <c r="R142" s="139">
        <f>AVERAGE(P141:P142)*(D142-D141)</f>
        <v>2.1428571428571429E-2</v>
      </c>
      <c r="S142" s="139">
        <f t="shared" si="66"/>
        <v>7.871428571428571</v>
      </c>
      <c r="T142" s="64"/>
      <c r="U142" s="64"/>
      <c r="V142" s="64"/>
      <c r="W142" s="64"/>
      <c r="X142" s="92">
        <f>D142</f>
        <v>26</v>
      </c>
      <c r="Y142" s="29">
        <f>P142</f>
        <v>7.1428571428571426E-3</v>
      </c>
      <c r="Z142" s="30">
        <f>K142</f>
        <v>0.31410452385473092</v>
      </c>
    </row>
    <row r="143" spans="1:44" x14ac:dyDescent="0.25">
      <c r="A143" s="72">
        <v>174</v>
      </c>
      <c r="B143" s="81">
        <f t="shared" si="57"/>
        <v>105</v>
      </c>
      <c r="C143" s="82">
        <f t="shared" si="58"/>
        <v>26</v>
      </c>
      <c r="D143" s="73">
        <v>28</v>
      </c>
      <c r="E143" s="73">
        <f t="shared" si="59"/>
        <v>2</v>
      </c>
      <c r="F143" s="33">
        <f t="shared" si="60"/>
        <v>0</v>
      </c>
      <c r="G143" s="73">
        <f t="shared" si="61"/>
        <v>1</v>
      </c>
      <c r="H143" s="54">
        <v>1</v>
      </c>
      <c r="I143" s="83">
        <f t="shared" si="62"/>
        <v>0</v>
      </c>
      <c r="J143" s="30">
        <f t="shared" si="63"/>
        <v>1</v>
      </c>
      <c r="K143" s="30">
        <f t="shared" si="64"/>
        <v>0.31410452385473092</v>
      </c>
      <c r="L143" s="67"/>
      <c r="M143" s="137">
        <f t="shared" si="53"/>
        <v>0.62820904770946184</v>
      </c>
      <c r="N143" s="51">
        <f t="shared" si="65"/>
        <v>15.956200020523156</v>
      </c>
      <c r="O143" s="138">
        <f t="shared" si="54"/>
        <v>28</v>
      </c>
      <c r="P143" s="136">
        <f>H143/H129</f>
        <v>3.5714285714285713E-3</v>
      </c>
      <c r="Q143" s="32"/>
      <c r="R143" s="139">
        <f>AVERAGE(P142:P143)*(D143-D142)</f>
        <v>1.0714285714285714E-2</v>
      </c>
      <c r="S143" s="139">
        <f t="shared" si="66"/>
        <v>7.8821428571428571</v>
      </c>
      <c r="T143" s="64"/>
      <c r="U143" s="64"/>
      <c r="V143" s="64"/>
      <c r="W143" s="64"/>
      <c r="X143" s="92">
        <f>D143</f>
        <v>28</v>
      </c>
      <c r="Y143" s="29">
        <f>P143</f>
        <v>3.5714285714285713E-3</v>
      </c>
      <c r="Z143" s="30">
        <f>K143</f>
        <v>0.31410452385473092</v>
      </c>
    </row>
    <row r="144" spans="1:44" x14ac:dyDescent="0.25">
      <c r="A144" s="81">
        <v>175</v>
      </c>
      <c r="B144" s="81">
        <f t="shared" si="57"/>
        <v>105</v>
      </c>
      <c r="C144" s="82">
        <f t="shared" si="58"/>
        <v>28</v>
      </c>
      <c r="D144" s="73">
        <v>30</v>
      </c>
      <c r="E144" s="73">
        <f t="shared" si="59"/>
        <v>1</v>
      </c>
      <c r="F144" s="33">
        <f t="shared" si="60"/>
        <v>0</v>
      </c>
      <c r="G144" s="73">
        <f t="shared" si="61"/>
        <v>1</v>
      </c>
      <c r="H144" s="54">
        <v>0</v>
      </c>
      <c r="I144" s="83">
        <f t="shared" si="62"/>
        <v>0</v>
      </c>
      <c r="J144" s="30">
        <f t="shared" si="63"/>
        <v>1</v>
      </c>
      <c r="K144" s="30">
        <f t="shared" si="64"/>
        <v>0.31410452385473092</v>
      </c>
      <c r="L144" s="67"/>
      <c r="M144" s="137">
        <f t="shared" si="53"/>
        <v>0.62820904770946184</v>
      </c>
      <c r="N144" s="51">
        <f t="shared" si="65"/>
        <v>16.584409068232617</v>
      </c>
      <c r="O144" s="138">
        <f t="shared" si="54"/>
        <v>30</v>
      </c>
      <c r="P144" s="136">
        <f>H144/H129</f>
        <v>0</v>
      </c>
      <c r="Q144" s="32"/>
      <c r="R144" s="139">
        <f>AVERAGE(P143:P144)*(D144-D143)</f>
        <v>3.5714285714285713E-3</v>
      </c>
      <c r="S144" s="139">
        <f t="shared" si="66"/>
        <v>7.8857142857142861</v>
      </c>
      <c r="T144" s="64"/>
      <c r="U144" s="64"/>
      <c r="V144" s="64"/>
      <c r="W144" s="64"/>
      <c r="X144" s="92">
        <f>D144</f>
        <v>30</v>
      </c>
      <c r="Y144" s="29">
        <f>P144</f>
        <v>0</v>
      </c>
      <c r="Z144" s="30">
        <f>K144</f>
        <v>0.31410452385473092</v>
      </c>
    </row>
    <row r="145" spans="1:30" x14ac:dyDescent="0.25">
      <c r="A145" s="72">
        <v>175</v>
      </c>
      <c r="B145" s="81">
        <f t="shared" si="57"/>
        <v>105</v>
      </c>
      <c r="C145" s="82">
        <f t="shared" si="58"/>
        <v>30</v>
      </c>
      <c r="D145" s="73">
        <v>32</v>
      </c>
      <c r="E145" s="73">
        <f t="shared" si="59"/>
        <v>0</v>
      </c>
      <c r="F145" s="33">
        <f t="shared" si="60"/>
        <v>0</v>
      </c>
      <c r="G145" s="73">
        <f t="shared" si="61"/>
        <v>0</v>
      </c>
      <c r="H145" s="54">
        <v>0</v>
      </c>
      <c r="I145" s="83" t="e">
        <f t="shared" si="62"/>
        <v>#DIV/0!</v>
      </c>
      <c r="J145" s="30" t="e">
        <f t="shared" si="63"/>
        <v>#DIV/0!</v>
      </c>
      <c r="K145" s="30">
        <f>K144</f>
        <v>0.31410452385473092</v>
      </c>
      <c r="L145" s="67"/>
      <c r="M145" s="137">
        <f t="shared" si="53"/>
        <v>0.62820904770946184</v>
      </c>
      <c r="N145" s="51">
        <f t="shared" si="65"/>
        <v>17.212618115942078</v>
      </c>
      <c r="O145" s="138">
        <f t="shared" si="54"/>
        <v>32</v>
      </c>
      <c r="P145" s="136">
        <v>0.1</v>
      </c>
      <c r="Q145" s="32"/>
      <c r="R145" s="139">
        <f>AVERAGE(P144:P145)*(D145-D144)</f>
        <v>0.1</v>
      </c>
      <c r="S145" s="139">
        <f t="shared" si="66"/>
        <v>7.9857142857142858</v>
      </c>
      <c r="T145" s="64"/>
      <c r="U145" s="64"/>
      <c r="V145" s="64"/>
      <c r="W145" s="64"/>
      <c r="X145" s="92">
        <f>D145</f>
        <v>32</v>
      </c>
      <c r="Y145" s="29">
        <v>0</v>
      </c>
      <c r="Z145" s="30">
        <f>K145</f>
        <v>0.31410452385473092</v>
      </c>
    </row>
    <row r="146" spans="1:30" x14ac:dyDescent="0.25">
      <c r="D146" s="93"/>
      <c r="I146" s="86"/>
      <c r="J146" s="86"/>
      <c r="K146" s="86"/>
      <c r="L146" s="86"/>
      <c r="M146" s="86"/>
      <c r="N146" s="86"/>
      <c r="O146" s="86"/>
      <c r="Q146" s="32"/>
      <c r="R146" s="32"/>
      <c r="S146" s="63"/>
      <c r="T146" s="86"/>
      <c r="U146" s="86"/>
      <c r="V146" s="86"/>
      <c r="W146" s="86"/>
      <c r="X146" s="86"/>
      <c r="Y146" s="86"/>
      <c r="Z146" s="64"/>
      <c r="AC146" s="26"/>
      <c r="AD146" s="26"/>
    </row>
    <row r="147" spans="1:30" ht="13" customHeight="1" x14ac:dyDescent="0.25">
      <c r="D147" s="93"/>
      <c r="E147" s="60" t="s">
        <v>0</v>
      </c>
      <c r="F147" s="61">
        <f>SUM(F130:F145)</f>
        <v>105</v>
      </c>
      <c r="G147" s="61">
        <f>SUM(G130:G145)</f>
        <v>175</v>
      </c>
      <c r="H147" s="153">
        <f>H129-F147-G147</f>
        <v>0</v>
      </c>
      <c r="I147" s="86"/>
      <c r="J147" s="86"/>
      <c r="K147" s="86"/>
      <c r="L147" s="86"/>
      <c r="M147" s="86"/>
      <c r="N147" s="86"/>
      <c r="O147" s="86"/>
      <c r="P147" s="271" t="s">
        <v>87</v>
      </c>
      <c r="Q147" s="272"/>
      <c r="R147" s="272"/>
      <c r="S147" s="273"/>
      <c r="T147" s="86"/>
      <c r="U147" s="86"/>
      <c r="V147" s="86"/>
      <c r="W147" s="86"/>
      <c r="X147" s="86"/>
      <c r="Y147" s="86"/>
      <c r="Z147" s="64"/>
      <c r="AC147" s="26"/>
      <c r="AD147" s="26"/>
    </row>
    <row r="148" spans="1:30" x14ac:dyDescent="0.25">
      <c r="A148" s="67"/>
      <c r="B148" s="67"/>
      <c r="C148" s="67"/>
      <c r="D148" s="144"/>
      <c r="E148" s="27"/>
      <c r="F148" s="12">
        <f>F147/E129</f>
        <v>0.375</v>
      </c>
      <c r="G148" s="13">
        <f>G147/E129</f>
        <v>0.625</v>
      </c>
      <c r="H148" s="14">
        <f>H147/E129</f>
        <v>0</v>
      </c>
      <c r="I148" s="86"/>
      <c r="J148" s="86"/>
      <c r="K148" s="86"/>
      <c r="L148" s="86"/>
      <c r="M148" s="86"/>
      <c r="N148" s="86"/>
      <c r="O148" s="86"/>
      <c r="P148" s="274"/>
      <c r="Q148" s="275"/>
      <c r="R148" s="275"/>
      <c r="S148" s="276"/>
      <c r="T148" s="86"/>
      <c r="U148" s="86"/>
      <c r="V148" s="86"/>
      <c r="W148" s="86"/>
      <c r="X148" s="86"/>
      <c r="Y148" s="86"/>
      <c r="Z148" s="67"/>
      <c r="AA148" s="143"/>
      <c r="AB148" s="143"/>
      <c r="AC148" s="143"/>
      <c r="AD148" s="143"/>
    </row>
    <row r="149" spans="1:30" x14ac:dyDescent="0.25">
      <c r="D149" s="144"/>
      <c r="E149" s="152"/>
      <c r="F149" s="155" t="s">
        <v>88</v>
      </c>
      <c r="G149" s="156" t="s">
        <v>89</v>
      </c>
      <c r="H149" s="154" t="s">
        <v>90</v>
      </c>
      <c r="I149" s="86"/>
      <c r="J149" s="86"/>
      <c r="K149" s="86"/>
      <c r="L149" s="86"/>
      <c r="M149" s="86"/>
      <c r="N149" s="86"/>
      <c r="O149" s="86"/>
      <c r="P149" s="277"/>
      <c r="Q149" s="278"/>
      <c r="R149" s="278"/>
      <c r="S149" s="279"/>
      <c r="T149" s="86"/>
      <c r="U149" s="86"/>
      <c r="V149" s="86"/>
      <c r="W149" s="86"/>
      <c r="X149" s="86"/>
      <c r="Y149" s="86"/>
      <c r="Z149" s="64"/>
      <c r="AC149" s="26"/>
      <c r="AD149" s="26"/>
    </row>
    <row r="150" spans="1:30" x14ac:dyDescent="0.25">
      <c r="D150" s="144"/>
      <c r="I150" s="86"/>
      <c r="J150" s="86"/>
      <c r="K150" s="86"/>
      <c r="L150" s="86"/>
      <c r="M150" s="86"/>
      <c r="N150" s="86"/>
      <c r="O150" s="86"/>
      <c r="Q150" s="86"/>
      <c r="R150" s="86"/>
      <c r="S150" s="86"/>
      <c r="T150" s="86"/>
      <c r="U150" s="86"/>
      <c r="V150" s="86"/>
      <c r="W150" s="86"/>
      <c r="X150" s="86"/>
      <c r="Y150" s="86"/>
      <c r="Z150" s="64"/>
      <c r="AC150" s="26"/>
      <c r="AD150" s="26"/>
    </row>
    <row r="151" spans="1:30" ht="25" customHeight="1" x14ac:dyDescent="0.25">
      <c r="A151" s="268" t="s">
        <v>45</v>
      </c>
      <c r="B151" s="268"/>
      <c r="C151" s="268"/>
      <c r="D151" s="268"/>
      <c r="E151" s="268"/>
      <c r="F151" s="268"/>
      <c r="G151" s="268"/>
      <c r="H151" s="268"/>
      <c r="I151" s="268"/>
      <c r="J151" s="268"/>
      <c r="K151" s="268"/>
      <c r="L151" s="268"/>
      <c r="M151" s="268"/>
      <c r="N151" s="268"/>
      <c r="O151" s="268"/>
      <c r="P151" s="268"/>
      <c r="Q151" s="268"/>
      <c r="R151" s="86"/>
      <c r="S151" s="86"/>
      <c r="T151" s="86"/>
      <c r="U151" s="86"/>
      <c r="V151" s="86"/>
      <c r="W151" s="86"/>
      <c r="X151" s="86"/>
      <c r="Y151" s="86"/>
      <c r="Z151" s="64"/>
      <c r="AC151" s="26"/>
      <c r="AD151" s="26"/>
    </row>
    <row r="152" spans="1:30" ht="7.5" customHeight="1" x14ac:dyDescent="0.25">
      <c r="A152" s="145"/>
      <c r="B152" s="145"/>
      <c r="C152" s="145"/>
      <c r="D152" s="146"/>
      <c r="E152" s="145"/>
      <c r="F152" s="145"/>
      <c r="G152" s="145"/>
      <c r="H152" s="147"/>
      <c r="I152" s="147"/>
      <c r="J152" s="147"/>
      <c r="K152" s="147"/>
      <c r="L152" s="147"/>
      <c r="M152" s="147"/>
      <c r="N152" s="147"/>
      <c r="O152" s="147"/>
      <c r="P152" s="147"/>
      <c r="Q152" s="147"/>
      <c r="R152" s="86"/>
      <c r="S152" s="86"/>
      <c r="T152" s="86"/>
      <c r="U152" s="86"/>
      <c r="V152" s="86"/>
      <c r="W152" s="86"/>
      <c r="X152" s="86"/>
      <c r="Y152" s="86"/>
      <c r="Z152" s="64"/>
      <c r="AC152" s="26"/>
      <c r="AD152" s="26"/>
    </row>
    <row r="153" spans="1:30" ht="62" customHeight="1" x14ac:dyDescent="0.25">
      <c r="A153" s="269" t="s">
        <v>100</v>
      </c>
      <c r="B153" s="269"/>
      <c r="C153" s="269"/>
      <c r="D153" s="269"/>
      <c r="E153" s="269"/>
      <c r="F153" s="269"/>
      <c r="G153" s="269"/>
      <c r="H153" s="269"/>
      <c r="I153" s="269"/>
      <c r="J153" s="269"/>
      <c r="K153" s="269"/>
      <c r="L153" s="269"/>
      <c r="M153" s="269"/>
      <c r="N153" s="269"/>
      <c r="O153" s="269"/>
      <c r="P153" s="269"/>
      <c r="Q153" s="269"/>
      <c r="R153" s="86"/>
      <c r="S153" s="86"/>
      <c r="T153" s="86"/>
      <c r="U153" s="86"/>
      <c r="V153" s="86"/>
      <c r="W153" s="86"/>
      <c r="X153" s="86"/>
      <c r="Y153" s="86"/>
      <c r="Z153" s="64"/>
      <c r="AC153" s="26"/>
      <c r="AD153" s="26"/>
    </row>
    <row r="154" spans="1:30" ht="120.5" customHeight="1" x14ac:dyDescent="0.25">
      <c r="A154" s="269" t="s">
        <v>81</v>
      </c>
      <c r="B154" s="269"/>
      <c r="C154" s="269"/>
      <c r="D154" s="269"/>
      <c r="E154" s="269"/>
      <c r="F154" s="269"/>
      <c r="G154" s="269"/>
      <c r="H154" s="269"/>
      <c r="I154" s="269"/>
      <c r="J154" s="269"/>
      <c r="K154" s="269"/>
      <c r="L154" s="269"/>
      <c r="M154" s="269"/>
      <c r="N154" s="269"/>
      <c r="O154" s="269"/>
      <c r="P154" s="269"/>
      <c r="Q154" s="269"/>
      <c r="R154" s="86"/>
      <c r="S154" s="86"/>
      <c r="T154" s="86"/>
      <c r="U154" s="86"/>
      <c r="V154" s="86"/>
      <c r="W154" s="86"/>
      <c r="X154" s="86"/>
      <c r="Y154" s="86"/>
      <c r="Z154" s="64"/>
      <c r="AC154" s="26"/>
      <c r="AD154" s="26"/>
    </row>
    <row r="155" spans="1:30" ht="13" customHeight="1" x14ac:dyDescent="0.25">
      <c r="D155" s="144"/>
      <c r="H155" s="131"/>
      <c r="R155" s="64"/>
      <c r="S155" s="64"/>
      <c r="T155" s="64"/>
      <c r="U155" s="64"/>
      <c r="V155" s="64"/>
      <c r="W155" s="64"/>
      <c r="Z155" s="64"/>
      <c r="AA155" s="64"/>
    </row>
    <row r="156" spans="1:30" x14ac:dyDescent="0.25">
      <c r="D156" s="144"/>
      <c r="H156" s="131"/>
      <c r="L156" s="131"/>
      <c r="M156" s="131"/>
      <c r="N156" s="131"/>
      <c r="R156" s="64"/>
      <c r="S156" s="64"/>
      <c r="T156" s="64"/>
      <c r="U156" s="64"/>
      <c r="V156" s="64"/>
      <c r="W156" s="64"/>
      <c r="Z156" s="64"/>
      <c r="AA156" s="64"/>
    </row>
    <row r="157" spans="1:30" x14ac:dyDescent="0.25">
      <c r="D157" s="144"/>
      <c r="H157" s="131"/>
      <c r="L157" s="131"/>
      <c r="M157" s="131"/>
      <c r="N157" s="131"/>
      <c r="O157" s="131"/>
      <c r="P157" s="131"/>
      <c r="Q157" s="131"/>
      <c r="R157" s="64"/>
      <c r="S157" s="64"/>
      <c r="T157" s="64"/>
      <c r="U157" s="64"/>
      <c r="V157" s="64"/>
      <c r="W157" s="64"/>
      <c r="Z157" s="64"/>
      <c r="AA157" s="64"/>
    </row>
    <row r="158" spans="1:30" x14ac:dyDescent="0.25">
      <c r="D158" s="144"/>
      <c r="H158" s="131"/>
      <c r="L158" s="131"/>
      <c r="M158" s="131"/>
      <c r="N158" s="131"/>
      <c r="O158" s="131"/>
      <c r="P158" s="131"/>
      <c r="Q158" s="131"/>
      <c r="R158" s="64"/>
      <c r="S158" s="64"/>
      <c r="T158" s="64"/>
      <c r="U158" s="64"/>
      <c r="V158" s="64"/>
      <c r="W158" s="64"/>
      <c r="Z158" s="64"/>
      <c r="AA158" s="64"/>
    </row>
    <row r="159" spans="1:30" x14ac:dyDescent="0.25">
      <c r="D159" s="144"/>
      <c r="H159" s="131"/>
      <c r="L159" s="131"/>
      <c r="M159" s="131"/>
      <c r="N159" s="131"/>
      <c r="O159" s="131"/>
      <c r="P159" s="101"/>
      <c r="Q159" s="87"/>
      <c r="Z159" s="64"/>
      <c r="AA159" s="64"/>
    </row>
    <row r="160" spans="1:30" x14ac:dyDescent="0.25">
      <c r="D160" s="144"/>
      <c r="H160" s="131"/>
      <c r="L160" s="131"/>
      <c r="M160" s="131"/>
      <c r="N160" s="131"/>
      <c r="O160" s="131"/>
      <c r="P160" s="101"/>
      <c r="Q160" s="87"/>
      <c r="Z160" s="64"/>
      <c r="AA160" s="64"/>
    </row>
    <row r="161" spans="4:30" x14ac:dyDescent="0.25">
      <c r="D161" s="144"/>
      <c r="H161" s="131"/>
      <c r="L161" s="131"/>
      <c r="M161" s="131"/>
      <c r="N161" s="131"/>
      <c r="O161" s="131"/>
      <c r="P161" s="101"/>
      <c r="Q161" s="87"/>
      <c r="Z161" s="64"/>
      <c r="AA161" s="64"/>
    </row>
    <row r="162" spans="4:30" x14ac:dyDescent="0.25">
      <c r="D162" s="144"/>
      <c r="H162" s="131"/>
      <c r="L162" s="131"/>
      <c r="M162" s="131"/>
      <c r="N162" s="131"/>
      <c r="O162" s="131"/>
      <c r="P162" s="101"/>
      <c r="Q162" s="87"/>
      <c r="Z162" s="64"/>
      <c r="AA162" s="64"/>
    </row>
    <row r="163" spans="4:30" x14ac:dyDescent="0.25">
      <c r="D163" s="144"/>
      <c r="H163" s="131"/>
      <c r="L163" s="131"/>
      <c r="M163" s="100"/>
      <c r="N163" s="100"/>
      <c r="O163" s="100"/>
      <c r="P163" s="101"/>
      <c r="Q163" s="87"/>
      <c r="Z163" s="64"/>
      <c r="AA163" s="64"/>
    </row>
    <row r="164" spans="4:30" x14ac:dyDescent="0.25">
      <c r="D164" s="144"/>
      <c r="E164" s="67"/>
      <c r="F164" s="8"/>
      <c r="G164" s="8"/>
      <c r="H164" s="67"/>
      <c r="I164" s="131"/>
      <c r="L164" s="131"/>
      <c r="M164" s="100"/>
      <c r="N164" s="100"/>
      <c r="O164" s="100"/>
      <c r="P164" s="101"/>
      <c r="Q164" s="101"/>
      <c r="R164" s="101"/>
      <c r="S164" s="101"/>
      <c r="T164" s="101"/>
      <c r="U164" s="101"/>
      <c r="V164" s="101"/>
      <c r="W164" s="101"/>
      <c r="X164" s="101"/>
      <c r="Y164" s="101"/>
      <c r="Z164" s="101"/>
      <c r="AA164" s="101"/>
      <c r="AB164" s="101"/>
      <c r="AC164" s="101"/>
      <c r="AD164" s="101"/>
    </row>
    <row r="165" spans="4:30" x14ac:dyDescent="0.25">
      <c r="D165" s="93"/>
      <c r="E165" s="27"/>
      <c r="F165" s="148"/>
      <c r="G165" s="8"/>
      <c r="H165" s="149"/>
      <c r="I165" s="86"/>
      <c r="J165" s="87"/>
      <c r="K165" s="87"/>
      <c r="L165" s="87"/>
      <c r="M165" s="100"/>
      <c r="N165" s="100"/>
      <c r="O165" s="100"/>
      <c r="P165" s="101"/>
      <c r="Q165" s="101"/>
      <c r="R165" s="101"/>
      <c r="S165" s="101"/>
      <c r="T165" s="101"/>
      <c r="U165" s="101"/>
      <c r="V165" s="101"/>
      <c r="W165" s="101"/>
      <c r="X165" s="101"/>
      <c r="Y165" s="101"/>
      <c r="Z165" s="101"/>
      <c r="AA165" s="101"/>
      <c r="AB165" s="101"/>
      <c r="AC165" s="101"/>
      <c r="AD165" s="101"/>
    </row>
    <row r="166" spans="4:30" x14ac:dyDescent="0.25">
      <c r="D166" s="93"/>
      <c r="E166" s="27"/>
      <c r="F166" s="148"/>
      <c r="G166" s="8"/>
      <c r="H166" s="150"/>
      <c r="I166" s="86"/>
      <c r="J166" s="87"/>
      <c r="K166" s="87"/>
      <c r="L166" s="87"/>
      <c r="M166" s="100"/>
      <c r="N166" s="100"/>
      <c r="O166" s="100"/>
      <c r="P166" s="101"/>
      <c r="Q166" s="101"/>
      <c r="R166" s="101"/>
      <c r="S166" s="101"/>
      <c r="T166" s="101"/>
      <c r="U166" s="101"/>
      <c r="V166" s="101"/>
      <c r="W166" s="101"/>
      <c r="X166" s="101"/>
      <c r="Y166" s="101"/>
      <c r="Z166" s="101"/>
      <c r="AA166" s="101"/>
      <c r="AB166" s="101"/>
      <c r="AC166" s="101"/>
      <c r="AD166" s="101"/>
    </row>
  </sheetData>
  <mergeCells count="40">
    <mergeCell ref="A151:Q151"/>
    <mergeCell ref="A153:Q153"/>
    <mergeCell ref="A154:Q154"/>
    <mergeCell ref="J127:K127"/>
    <mergeCell ref="M127:N127"/>
    <mergeCell ref="R127:S127"/>
    <mergeCell ref="P147:S149"/>
    <mergeCell ref="A101:S101"/>
    <mergeCell ref="U101:V101"/>
    <mergeCell ref="AT101:AU101"/>
    <mergeCell ref="J102:K102"/>
    <mergeCell ref="M102:N102"/>
    <mergeCell ref="R102:S102"/>
    <mergeCell ref="U102:U103"/>
    <mergeCell ref="V102:V103"/>
    <mergeCell ref="AT102:AT103"/>
    <mergeCell ref="AU102:AU103"/>
    <mergeCell ref="X101:AR101"/>
    <mergeCell ref="AG103:AN103"/>
    <mergeCell ref="AG128:AN128"/>
    <mergeCell ref="P122:S124"/>
    <mergeCell ref="J13:K13"/>
    <mergeCell ref="J36:K36"/>
    <mergeCell ref="B60:K60"/>
    <mergeCell ref="Q60:Q61"/>
    <mergeCell ref="C61:E61"/>
    <mergeCell ref="F61:H61"/>
    <mergeCell ref="I61:K61"/>
    <mergeCell ref="N61:O61"/>
    <mergeCell ref="B61:B63"/>
    <mergeCell ref="C62:D62"/>
    <mergeCell ref="F62:G62"/>
    <mergeCell ref="I62:J62"/>
    <mergeCell ref="A12:X12"/>
    <mergeCell ref="A8:Q8"/>
    <mergeCell ref="A2:Q2"/>
    <mergeCell ref="A4:Q4"/>
    <mergeCell ref="A5:Q5"/>
    <mergeCell ref="A6:Q6"/>
    <mergeCell ref="A7:Q7"/>
  </mergeCells>
  <pageMargins left="0.7" right="0.7" top="0.75" bottom="0.75" header="0.3" footer="0.3"/>
  <ignoredErrors>
    <ignoredError sqref="L106:P120 L129:P129 B127:I127 T127:T128 O127 R153:T153 A128:G128 A125:P126 A121:D121 I121:O121 A150:Q152 A146:D146 I146:O146 A122:D122 T122:T124 A147:D147 T147:T149 A124:D124 A123:D123 I123:O123 A149:D149 A148:D148 I148:O148 L105:P105 S105:T105 S106:T120 L130:P144 S130:T145 L145:O145 R129:T129 R125:T126 T121 T146 R150:T152 I147:O147 I149:O149 I122:O122 I124:O124" formulaRange="1"/>
    <ignoredError sqref="I53:Q53 M31:Q31 I54:J54 L54:Q54 I145:J145 AJ104:AK106 AK107 AN105:AN107" evalError="1"/>
    <ignoredError sqref="AJ132" formula="1"/>
    <ignoredError sqref="AJ107" evalError="1" 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166"/>
  <sheetViews>
    <sheetView zoomScale="70" zoomScaleNormal="70" workbookViewId="0">
      <selection activeCell="A2" sqref="A2:Q2"/>
    </sheetView>
  </sheetViews>
  <sheetFormatPr baseColWidth="10" defaultColWidth="11.453125" defaultRowHeight="13" x14ac:dyDescent="0.25"/>
  <cols>
    <col min="1" max="1" width="7.453125" style="64" customWidth="1"/>
    <col min="2" max="2" width="6.26953125" style="64" customWidth="1"/>
    <col min="3" max="3" width="9.26953125" style="64" customWidth="1"/>
    <col min="4" max="4" width="9.54296875" style="64" customWidth="1"/>
    <col min="5" max="5" width="12.54296875" style="64" customWidth="1"/>
    <col min="6" max="6" width="9.26953125" style="64" customWidth="1"/>
    <col min="7" max="7" width="11.08984375" style="64" customWidth="1"/>
    <col min="8" max="8" width="13" style="64" customWidth="1"/>
    <col min="9" max="9" width="13.26953125" style="64" customWidth="1"/>
    <col min="10" max="10" width="11.08984375" style="64" customWidth="1"/>
    <col min="11" max="11" width="20.453125" style="64" customWidth="1"/>
    <col min="12" max="12" width="9.81640625" style="64" customWidth="1"/>
    <col min="13" max="13" width="13.7265625" style="64" customWidth="1"/>
    <col min="14" max="14" width="14.1796875" style="64" customWidth="1"/>
    <col min="15" max="15" width="14.7265625" style="64" customWidth="1"/>
    <col min="16" max="16" width="15.81640625" style="64" bestFit="1" customWidth="1"/>
    <col min="17" max="17" width="10.1796875" style="64" customWidth="1"/>
    <col min="18" max="18" width="13.08984375" style="26" customWidth="1"/>
    <col min="19" max="19" width="14.90625" style="26" customWidth="1"/>
    <col min="20" max="20" width="8.26953125" style="26" customWidth="1"/>
    <col min="21" max="22" width="14.6328125" style="26" customWidth="1"/>
    <col min="23" max="24" width="11.54296875" style="26" customWidth="1"/>
    <col min="25" max="25" width="11.453125" style="26" customWidth="1"/>
    <col min="26" max="26" width="11.1796875" style="26" customWidth="1"/>
    <col min="27" max="28" width="14.6328125" style="26" customWidth="1"/>
    <col min="29" max="31" width="14.6328125" style="64" customWidth="1"/>
    <col min="32" max="32" width="4.90625" style="64" customWidth="1"/>
    <col min="33" max="33" width="11.54296875" style="64" customWidth="1"/>
    <col min="34" max="34" width="7.453125" style="64" customWidth="1"/>
    <col min="35" max="35" width="8.6328125" style="64" customWidth="1"/>
    <col min="36" max="36" width="7.36328125" style="64" customWidth="1"/>
    <col min="37" max="37" width="5" style="64" customWidth="1"/>
    <col min="38" max="38" width="2.90625" style="64" customWidth="1"/>
    <col min="39" max="39" width="14.6328125" style="64" customWidth="1"/>
    <col min="40" max="40" width="8.1796875" style="64" customWidth="1"/>
    <col min="41" max="41" width="2.08984375" style="64" customWidth="1"/>
    <col min="42" max="42" width="14.26953125" style="64" customWidth="1"/>
    <col min="43" max="43" width="10.453125" style="64" customWidth="1"/>
    <col min="44" max="44" width="11.1796875" style="64" customWidth="1"/>
    <col min="45" max="45" width="3.6328125" style="64" customWidth="1"/>
    <col min="46" max="46" width="11.453125" style="64" customWidth="1"/>
    <col min="47" max="16384" width="11.453125" style="64"/>
  </cols>
  <sheetData>
    <row r="1" spans="1:41" ht="6" customHeight="1" thickBot="1" x14ac:dyDescent="0.3"/>
    <row r="2" spans="1:41" ht="26" customHeight="1" thickBot="1" x14ac:dyDescent="0.3">
      <c r="A2" s="219" t="s">
        <v>20</v>
      </c>
      <c r="B2" s="220"/>
      <c r="C2" s="220"/>
      <c r="D2" s="220"/>
      <c r="E2" s="220"/>
      <c r="F2" s="220"/>
      <c r="G2" s="220"/>
      <c r="H2" s="220"/>
      <c r="I2" s="220"/>
      <c r="J2" s="220"/>
      <c r="K2" s="220"/>
      <c r="L2" s="220"/>
      <c r="M2" s="220"/>
      <c r="N2" s="220"/>
      <c r="O2" s="220"/>
      <c r="P2" s="220"/>
      <c r="Q2" s="221"/>
    </row>
    <row r="3" spans="1:41" ht="4" customHeight="1" x14ac:dyDescent="0.25">
      <c r="A3" s="32"/>
    </row>
    <row r="4" spans="1:41" ht="41.5" customHeight="1" x14ac:dyDescent="0.25">
      <c r="A4" s="222" t="s">
        <v>41</v>
      </c>
      <c r="B4" s="223"/>
      <c r="C4" s="223"/>
      <c r="D4" s="223"/>
      <c r="E4" s="223"/>
      <c r="F4" s="223"/>
      <c r="G4" s="223"/>
      <c r="H4" s="223"/>
      <c r="I4" s="223"/>
      <c r="J4" s="223"/>
      <c r="K4" s="223"/>
      <c r="L4" s="223"/>
      <c r="M4" s="223"/>
      <c r="N4" s="223"/>
      <c r="O4" s="223"/>
      <c r="P4" s="223"/>
      <c r="Q4" s="224"/>
    </row>
    <row r="5" spans="1:41" ht="45.5" customHeight="1" x14ac:dyDescent="0.25">
      <c r="A5" s="225" t="s">
        <v>43</v>
      </c>
      <c r="B5" s="226"/>
      <c r="C5" s="226"/>
      <c r="D5" s="226"/>
      <c r="E5" s="226"/>
      <c r="F5" s="226"/>
      <c r="G5" s="226"/>
      <c r="H5" s="226"/>
      <c r="I5" s="226"/>
      <c r="J5" s="226"/>
      <c r="K5" s="226"/>
      <c r="L5" s="226"/>
      <c r="M5" s="226"/>
      <c r="N5" s="226"/>
      <c r="O5" s="226"/>
      <c r="P5" s="226"/>
      <c r="Q5" s="227"/>
      <c r="AC5" s="26"/>
      <c r="AD5" s="26"/>
      <c r="AE5" s="26"/>
      <c r="AF5" s="26"/>
      <c r="AG5" s="26"/>
      <c r="AH5" s="26"/>
      <c r="AI5" s="26"/>
      <c r="AJ5" s="26"/>
    </row>
    <row r="6" spans="1:41" ht="30.5" customHeight="1" x14ac:dyDescent="0.25">
      <c r="A6" s="225" t="s">
        <v>42</v>
      </c>
      <c r="B6" s="226"/>
      <c r="C6" s="226"/>
      <c r="D6" s="226"/>
      <c r="E6" s="226"/>
      <c r="F6" s="226"/>
      <c r="G6" s="226"/>
      <c r="H6" s="226"/>
      <c r="I6" s="226"/>
      <c r="J6" s="226"/>
      <c r="K6" s="226"/>
      <c r="L6" s="226"/>
      <c r="M6" s="226"/>
      <c r="N6" s="226"/>
      <c r="O6" s="226"/>
      <c r="P6" s="226"/>
      <c r="Q6" s="227"/>
      <c r="AC6" s="26"/>
    </row>
    <row r="7" spans="1:41" ht="29.25" customHeight="1" x14ac:dyDescent="0.25">
      <c r="A7" s="225" t="s">
        <v>28</v>
      </c>
      <c r="B7" s="226"/>
      <c r="C7" s="226"/>
      <c r="D7" s="226"/>
      <c r="E7" s="226"/>
      <c r="F7" s="226"/>
      <c r="G7" s="226"/>
      <c r="H7" s="226"/>
      <c r="I7" s="226"/>
      <c r="J7" s="226"/>
      <c r="K7" s="226"/>
      <c r="L7" s="226"/>
      <c r="M7" s="226"/>
      <c r="N7" s="226"/>
      <c r="O7" s="226"/>
      <c r="P7" s="226"/>
      <c r="Q7" s="227"/>
      <c r="AC7" s="26"/>
    </row>
    <row r="8" spans="1:41" ht="26.5" customHeight="1" x14ac:dyDescent="0.25">
      <c r="A8" s="216" t="s">
        <v>44</v>
      </c>
      <c r="B8" s="217"/>
      <c r="C8" s="217"/>
      <c r="D8" s="217"/>
      <c r="E8" s="217"/>
      <c r="F8" s="217"/>
      <c r="G8" s="217"/>
      <c r="H8" s="217"/>
      <c r="I8" s="217"/>
      <c r="J8" s="217"/>
      <c r="K8" s="217"/>
      <c r="L8" s="217"/>
      <c r="M8" s="217"/>
      <c r="N8" s="217"/>
      <c r="O8" s="217"/>
      <c r="P8" s="217"/>
      <c r="Q8" s="218"/>
      <c r="AC8" s="26"/>
    </row>
    <row r="9" spans="1:41" ht="12.5" customHeight="1" x14ac:dyDescent="0.25">
      <c r="A9" s="65"/>
      <c r="D9" s="59"/>
      <c r="E9" s="59"/>
      <c r="F9" s="59"/>
      <c r="G9" s="59"/>
      <c r="H9" s="32"/>
      <c r="I9" s="59"/>
      <c r="J9" s="59"/>
      <c r="K9" s="59"/>
      <c r="L9" s="59"/>
      <c r="M9" s="59"/>
      <c r="N9" s="59"/>
    </row>
    <row r="10" spans="1:41" ht="12.5" customHeight="1" x14ac:dyDescent="0.25">
      <c r="A10" s="65"/>
      <c r="D10" s="59"/>
      <c r="E10" s="59"/>
      <c r="F10" s="59"/>
      <c r="G10" s="59"/>
      <c r="H10" s="32"/>
      <c r="I10" s="59"/>
      <c r="J10" s="59"/>
      <c r="K10" s="59"/>
      <c r="L10" s="59"/>
      <c r="M10" s="59"/>
      <c r="N10" s="59"/>
    </row>
    <row r="11" spans="1:41" ht="12.75" customHeight="1" thickBot="1" x14ac:dyDescent="0.3">
      <c r="A11" s="66"/>
      <c r="D11" s="59"/>
      <c r="E11" s="59"/>
      <c r="F11" s="59"/>
      <c r="G11" s="59"/>
      <c r="H11" s="59"/>
      <c r="I11" s="59"/>
      <c r="J11" s="59"/>
      <c r="K11" s="59"/>
      <c r="L11" s="59"/>
      <c r="M11" s="59"/>
      <c r="N11" s="59"/>
    </row>
    <row r="12" spans="1:41" ht="28" customHeight="1" thickBot="1" x14ac:dyDescent="0.3">
      <c r="A12" s="248" t="s">
        <v>114</v>
      </c>
      <c r="B12" s="249"/>
      <c r="C12" s="249"/>
      <c r="D12" s="249"/>
      <c r="E12" s="249"/>
      <c r="F12" s="249"/>
      <c r="G12" s="249"/>
      <c r="H12" s="249"/>
      <c r="I12" s="249"/>
      <c r="J12" s="249"/>
      <c r="K12" s="249"/>
      <c r="L12" s="249"/>
      <c r="M12" s="249"/>
      <c r="N12" s="249"/>
      <c r="O12" s="249"/>
      <c r="P12" s="249"/>
      <c r="Q12" s="249"/>
      <c r="R12" s="249"/>
      <c r="S12" s="249"/>
      <c r="T12" s="249"/>
      <c r="U12" s="249"/>
      <c r="V12" s="249"/>
      <c r="W12" s="249"/>
      <c r="X12" s="250"/>
      <c r="AE12" s="67"/>
      <c r="AF12" s="67"/>
      <c r="AG12" s="67"/>
      <c r="AH12" s="67"/>
      <c r="AI12" s="67"/>
      <c r="AJ12" s="67"/>
      <c r="AK12" s="67"/>
      <c r="AL12" s="67"/>
      <c r="AM12" s="67"/>
      <c r="AN12" s="67"/>
      <c r="AO12" s="67"/>
    </row>
    <row r="13" spans="1:41" ht="38.5" customHeight="1" x14ac:dyDescent="0.25">
      <c r="A13" s="32" t="s">
        <v>101</v>
      </c>
      <c r="E13" s="68"/>
      <c r="F13" s="69"/>
      <c r="H13" s="11"/>
      <c r="J13" s="231" t="s">
        <v>38</v>
      </c>
      <c r="K13" s="232"/>
      <c r="M13" s="280" t="s">
        <v>51</v>
      </c>
      <c r="N13" s="280" t="s">
        <v>52</v>
      </c>
      <c r="U13" s="63"/>
      <c r="V13" s="63"/>
      <c r="W13" s="71"/>
      <c r="AC13" s="26"/>
      <c r="AD13" s="26"/>
      <c r="AE13" s="26"/>
      <c r="AF13" s="26"/>
      <c r="AG13" s="26"/>
      <c r="AH13" s="26"/>
      <c r="AI13" s="67"/>
      <c r="AJ13" s="67"/>
      <c r="AK13" s="67"/>
      <c r="AL13" s="67"/>
      <c r="AM13" s="67"/>
    </row>
    <row r="14" spans="1:41" ht="66" customHeight="1" x14ac:dyDescent="0.25">
      <c r="A14" s="44" t="s">
        <v>22</v>
      </c>
      <c r="B14" s="4" t="s">
        <v>23</v>
      </c>
      <c r="C14" s="1" t="s">
        <v>21</v>
      </c>
      <c r="D14" s="45" t="s">
        <v>24</v>
      </c>
      <c r="E14" s="1" t="s">
        <v>36</v>
      </c>
      <c r="F14" s="2" t="s">
        <v>25</v>
      </c>
      <c r="G14" s="2" t="s">
        <v>26</v>
      </c>
      <c r="H14" s="28" t="s">
        <v>99</v>
      </c>
      <c r="I14" s="2" t="s">
        <v>27</v>
      </c>
      <c r="J14" s="40" t="s">
        <v>39</v>
      </c>
      <c r="K14" s="46" t="s">
        <v>40</v>
      </c>
      <c r="M14" s="57" t="s">
        <v>53</v>
      </c>
      <c r="N14" s="57" t="s">
        <v>54</v>
      </c>
      <c r="O14" s="37" t="s">
        <v>76</v>
      </c>
      <c r="P14" s="37" t="s">
        <v>77</v>
      </c>
      <c r="Q14" s="37" t="s">
        <v>78</v>
      </c>
      <c r="R14" s="37" t="s">
        <v>79</v>
      </c>
      <c r="S14" s="37" t="s">
        <v>80</v>
      </c>
      <c r="T14" s="38" t="s">
        <v>55</v>
      </c>
      <c r="U14" s="38" t="s">
        <v>56</v>
      </c>
      <c r="V14" s="39" t="s">
        <v>57</v>
      </c>
      <c r="W14" s="39" t="s">
        <v>58</v>
      </c>
      <c r="X14" s="39" t="s">
        <v>59</v>
      </c>
      <c r="AC14" s="26"/>
      <c r="AH14" s="26"/>
      <c r="AI14" s="67"/>
      <c r="AJ14" s="67"/>
      <c r="AK14" s="67"/>
      <c r="AL14" s="67"/>
      <c r="AM14" s="67"/>
    </row>
    <row r="15" spans="1:41" x14ac:dyDescent="0.25">
      <c r="A15" s="72">
        <v>0</v>
      </c>
      <c r="B15" s="72">
        <v>0</v>
      </c>
      <c r="C15" s="67"/>
      <c r="D15" s="73">
        <v>0</v>
      </c>
      <c r="E15" s="33">
        <f>H15</f>
        <v>283</v>
      </c>
      <c r="F15" s="3">
        <v>0</v>
      </c>
      <c r="G15" s="3">
        <v>0</v>
      </c>
      <c r="H15" s="54">
        <v>283</v>
      </c>
      <c r="I15" s="74">
        <f>F15/E15</f>
        <v>0</v>
      </c>
      <c r="J15" s="30">
        <f>1-I15</f>
        <v>1</v>
      </c>
      <c r="K15" s="30">
        <f>J15</f>
        <v>1</v>
      </c>
      <c r="L15" s="67"/>
      <c r="M15" s="55">
        <f>K15^W15</f>
        <v>1</v>
      </c>
      <c r="N15" s="55">
        <f>K15^X15</f>
        <v>1</v>
      </c>
      <c r="O15" s="75">
        <f t="shared" ref="O15:O31" si="0">(LN(K15))^2</f>
        <v>0</v>
      </c>
      <c r="P15" s="76">
        <f t="shared" ref="P15:P31" si="1">E15-H15</f>
        <v>0</v>
      </c>
      <c r="Q15" s="76">
        <f t="shared" ref="Q15:Q31" si="2">E15*H15</f>
        <v>80089</v>
      </c>
      <c r="R15" s="77">
        <f>P15/Q15</f>
        <v>0</v>
      </c>
      <c r="S15" s="77">
        <f>R15</f>
        <v>0</v>
      </c>
      <c r="T15" s="78">
        <v>0</v>
      </c>
      <c r="U15" s="79">
        <f>-NORMSINV(2.5/100)</f>
        <v>1.9599639845400538</v>
      </c>
      <c r="V15" s="75">
        <f t="shared" ref="V15:V31" si="3">U15*T15</f>
        <v>0</v>
      </c>
      <c r="W15" s="80">
        <f t="shared" ref="W15:W31" si="4">EXP(V15)</f>
        <v>1</v>
      </c>
      <c r="X15" s="80">
        <f t="shared" ref="X15:X31" si="5">EXP(-V15)</f>
        <v>1</v>
      </c>
      <c r="AC15" s="26"/>
      <c r="AH15" s="26"/>
      <c r="AI15" s="67"/>
      <c r="AJ15" s="67"/>
      <c r="AK15" s="67"/>
      <c r="AL15" s="67"/>
      <c r="AM15" s="67"/>
    </row>
    <row r="16" spans="1:41" x14ac:dyDescent="0.25">
      <c r="A16" s="81">
        <v>24</v>
      </c>
      <c r="B16" s="81">
        <f>B15+F16</f>
        <v>38</v>
      </c>
      <c r="C16" s="82">
        <f>D15</f>
        <v>0</v>
      </c>
      <c r="D16" s="73">
        <v>2</v>
      </c>
      <c r="E16" s="73">
        <f>H15</f>
        <v>283</v>
      </c>
      <c r="F16" s="33">
        <f>E16-H16-G16</f>
        <v>38</v>
      </c>
      <c r="G16" s="73">
        <f>A16-A15</f>
        <v>24</v>
      </c>
      <c r="H16" s="54">
        <v>221</v>
      </c>
      <c r="I16" s="83">
        <f>F16/E16</f>
        <v>0.13427561837455831</v>
      </c>
      <c r="J16" s="30">
        <f>1-I16</f>
        <v>0.86572438162544163</v>
      </c>
      <c r="K16" s="30">
        <f>J16*K15</f>
        <v>0.86572438162544163</v>
      </c>
      <c r="L16" s="67"/>
      <c r="M16" s="55">
        <f>K16^W16</f>
        <v>0.80155007281937152</v>
      </c>
      <c r="N16" s="55">
        <f>K16^X16</f>
        <v>0.91029576180828198</v>
      </c>
      <c r="O16" s="75">
        <f t="shared" si="0"/>
        <v>2.079037748719223E-2</v>
      </c>
      <c r="P16" s="76">
        <f t="shared" si="1"/>
        <v>62</v>
      </c>
      <c r="Q16" s="76">
        <f t="shared" si="2"/>
        <v>62543</v>
      </c>
      <c r="R16" s="77">
        <f>P16/Q16</f>
        <v>9.9131797323441474E-4</v>
      </c>
      <c r="S16" s="77">
        <f t="shared" ref="S16:S31" si="6">S15+R16</f>
        <v>9.9131797323441474E-4</v>
      </c>
      <c r="T16" s="78">
        <f>SQRT((1/O16)*S16)</f>
        <v>0.21836111474660894</v>
      </c>
      <c r="U16" s="79">
        <f>-NORMSINV(2.5/100)</f>
        <v>1.9599639845400538</v>
      </c>
      <c r="V16" s="75">
        <f t="shared" si="3"/>
        <v>0.42797992052737155</v>
      </c>
      <c r="W16" s="80">
        <f t="shared" si="4"/>
        <v>1.5341552756294385</v>
      </c>
      <c r="X16" s="80">
        <f t="shared" si="5"/>
        <v>0.65182450295959549</v>
      </c>
      <c r="AC16" s="26"/>
      <c r="AH16" s="26"/>
      <c r="AI16" s="67"/>
      <c r="AJ16" s="67"/>
      <c r="AK16" s="67"/>
      <c r="AL16" s="67"/>
      <c r="AM16" s="67"/>
    </row>
    <row r="17" spans="1:41" x14ac:dyDescent="0.25">
      <c r="A17" s="72">
        <v>42</v>
      </c>
      <c r="B17" s="81">
        <f t="shared" ref="B17:B31" si="7">B16+F17</f>
        <v>79</v>
      </c>
      <c r="C17" s="82">
        <f t="shared" ref="C17:C31" si="8">D16</f>
        <v>2</v>
      </c>
      <c r="D17" s="73">
        <v>4</v>
      </c>
      <c r="E17" s="73">
        <f t="shared" ref="E17:E31" si="9">H16</f>
        <v>221</v>
      </c>
      <c r="F17" s="33">
        <f t="shared" ref="F17:F31" si="10">E17-H17-G17</f>
        <v>41</v>
      </c>
      <c r="G17" s="73">
        <f t="shared" ref="G17:G31" si="11">A17-A16</f>
        <v>18</v>
      </c>
      <c r="H17" s="54">
        <v>162</v>
      </c>
      <c r="I17" s="83">
        <f t="shared" ref="I17:I31" si="12">F17/E17</f>
        <v>0.18552036199095023</v>
      </c>
      <c r="J17" s="30">
        <f t="shared" ref="J17:J31" si="13">1-I17</f>
        <v>0.81447963800904977</v>
      </c>
      <c r="K17" s="30">
        <f t="shared" ref="K17:K29" si="14">J17*K16</f>
        <v>0.70511488096189812</v>
      </c>
      <c r="L17" s="67"/>
      <c r="M17" s="55">
        <f>K17^W17</f>
        <v>0.62744796839638317</v>
      </c>
      <c r="N17" s="55">
        <f>K17^X17</f>
        <v>0.7695774353563507</v>
      </c>
      <c r="O17" s="75">
        <f t="shared" si="0"/>
        <v>0.12207654299280243</v>
      </c>
      <c r="P17" s="76">
        <f t="shared" si="1"/>
        <v>59</v>
      </c>
      <c r="Q17" s="76">
        <f t="shared" si="2"/>
        <v>35802</v>
      </c>
      <c r="R17" s="77">
        <f>P17/Q17</f>
        <v>1.6479526283447851E-3</v>
      </c>
      <c r="S17" s="77">
        <f t="shared" si="6"/>
        <v>2.6392706015791996E-3</v>
      </c>
      <c r="T17" s="78">
        <f>SQRT((1/O17)*S17)</f>
        <v>0.1470367344891034</v>
      </c>
      <c r="U17" s="79">
        <f t="shared" ref="U17:U31" si="15">-NORMSINV(2.5/100)</f>
        <v>1.9599639845400538</v>
      </c>
      <c r="V17" s="75">
        <f t="shared" si="3"/>
        <v>0.28818670400302104</v>
      </c>
      <c r="W17" s="80">
        <f t="shared" si="4"/>
        <v>1.3340063451988824</v>
      </c>
      <c r="X17" s="80">
        <f t="shared" si="5"/>
        <v>0.74962162181538461</v>
      </c>
      <c r="AC17" s="26"/>
      <c r="AH17" s="26"/>
      <c r="AI17" s="67"/>
      <c r="AJ17" s="67"/>
      <c r="AK17" s="67"/>
      <c r="AL17" s="67"/>
      <c r="AM17" s="67"/>
    </row>
    <row r="18" spans="1:41" x14ac:dyDescent="0.25">
      <c r="A18" s="81">
        <v>55</v>
      </c>
      <c r="B18" s="81">
        <f t="shared" si="7"/>
        <v>105</v>
      </c>
      <c r="C18" s="82">
        <f t="shared" si="8"/>
        <v>4</v>
      </c>
      <c r="D18" s="73">
        <v>6</v>
      </c>
      <c r="E18" s="73">
        <f t="shared" si="9"/>
        <v>162</v>
      </c>
      <c r="F18" s="33">
        <f t="shared" si="10"/>
        <v>26</v>
      </c>
      <c r="G18" s="73">
        <f t="shared" si="11"/>
        <v>13</v>
      </c>
      <c r="H18" s="54">
        <v>123</v>
      </c>
      <c r="I18" s="83">
        <f t="shared" si="12"/>
        <v>0.16049382716049382</v>
      </c>
      <c r="J18" s="30">
        <f t="shared" si="13"/>
        <v>0.83950617283950613</v>
      </c>
      <c r="K18" s="30">
        <f t="shared" si="14"/>
        <v>0.591948295128507</v>
      </c>
      <c r="L18" s="67"/>
      <c r="M18" s="55">
        <f>K18^W18</f>
        <v>0.50886533637220654</v>
      </c>
      <c r="N18" s="55">
        <f>K18^X18</f>
        <v>0.66567327767513185</v>
      </c>
      <c r="O18" s="75">
        <f t="shared" si="0"/>
        <v>0.2749282274964735</v>
      </c>
      <c r="P18" s="76">
        <f t="shared" si="1"/>
        <v>39</v>
      </c>
      <c r="Q18" s="76">
        <f t="shared" si="2"/>
        <v>19926</v>
      </c>
      <c r="R18" s="77">
        <f>P18/Q18</f>
        <v>1.9572417946401685E-3</v>
      </c>
      <c r="S18" s="77">
        <f t="shared" si="6"/>
        <v>4.5965123962193686E-3</v>
      </c>
      <c r="T18" s="78">
        <f>SQRT((1/O18)*S18)</f>
        <v>0.12930179436856912</v>
      </c>
      <c r="U18" s="79">
        <f t="shared" si="15"/>
        <v>1.9599639845400538</v>
      </c>
      <c r="V18" s="75">
        <f t="shared" si="3"/>
        <v>0.25342686009879944</v>
      </c>
      <c r="W18" s="80">
        <f t="shared" si="4"/>
        <v>1.2884331401664311</v>
      </c>
      <c r="X18" s="80">
        <f t="shared" si="5"/>
        <v>0.77613650939685297</v>
      </c>
      <c r="AC18" s="26"/>
      <c r="AH18" s="26"/>
      <c r="AI18" s="67"/>
      <c r="AJ18" s="67"/>
      <c r="AK18" s="67"/>
      <c r="AL18" s="67"/>
      <c r="AM18" s="67"/>
    </row>
    <row r="19" spans="1:41" x14ac:dyDescent="0.25">
      <c r="A19" s="72">
        <v>73</v>
      </c>
      <c r="B19" s="81">
        <f t="shared" si="7"/>
        <v>118</v>
      </c>
      <c r="C19" s="82">
        <f t="shared" si="8"/>
        <v>6</v>
      </c>
      <c r="D19" s="73">
        <v>8</v>
      </c>
      <c r="E19" s="73">
        <f t="shared" si="9"/>
        <v>123</v>
      </c>
      <c r="F19" s="33">
        <f t="shared" si="10"/>
        <v>13</v>
      </c>
      <c r="G19" s="73">
        <f t="shared" si="11"/>
        <v>18</v>
      </c>
      <c r="H19" s="54">
        <v>92</v>
      </c>
      <c r="I19" s="83">
        <f t="shared" si="12"/>
        <v>0.10569105691056911</v>
      </c>
      <c r="J19" s="30">
        <f t="shared" si="13"/>
        <v>0.89430894308943087</v>
      </c>
      <c r="K19" s="30">
        <f t="shared" si="14"/>
        <v>0.52938465417996561</v>
      </c>
      <c r="L19" s="67"/>
      <c r="M19" s="55">
        <f>K19^W19</f>
        <v>0.43685678256125787</v>
      </c>
      <c r="N19" s="55">
        <f>K19^X19</f>
        <v>0.61354925171595032</v>
      </c>
      <c r="O19" s="75">
        <f t="shared" si="0"/>
        <v>0.40454685209078056</v>
      </c>
      <c r="P19" s="76">
        <f t="shared" si="1"/>
        <v>31</v>
      </c>
      <c r="Q19" s="76">
        <f t="shared" si="2"/>
        <v>11316</v>
      </c>
      <c r="R19" s="77">
        <f>P19/Q19</f>
        <v>2.7394839165782964E-3</v>
      </c>
      <c r="S19" s="77">
        <f t="shared" si="6"/>
        <v>7.3359963127976654E-3</v>
      </c>
      <c r="T19" s="78">
        <f>SQRT((1/O19)*S19)</f>
        <v>0.13466202443333766</v>
      </c>
      <c r="U19" s="79">
        <f t="shared" si="15"/>
        <v>1.9599639845400538</v>
      </c>
      <c r="V19" s="75">
        <f t="shared" si="3"/>
        <v>0.26393271797459456</v>
      </c>
      <c r="W19" s="80">
        <f t="shared" si="4"/>
        <v>1.3020405894257265</v>
      </c>
      <c r="X19" s="80">
        <f t="shared" si="5"/>
        <v>0.76802521221020958</v>
      </c>
      <c r="AC19" s="26"/>
      <c r="AH19" s="26"/>
      <c r="AI19" s="67"/>
      <c r="AJ19" s="67"/>
      <c r="AK19" s="67"/>
      <c r="AL19" s="67"/>
      <c r="AM19" s="67"/>
    </row>
    <row r="20" spans="1:41" x14ac:dyDescent="0.25">
      <c r="A20" s="81">
        <v>93</v>
      </c>
      <c r="B20" s="81">
        <f t="shared" si="7"/>
        <v>131</v>
      </c>
      <c r="C20" s="82">
        <f t="shared" si="8"/>
        <v>8</v>
      </c>
      <c r="D20" s="73">
        <v>10</v>
      </c>
      <c r="E20" s="73">
        <f t="shared" si="9"/>
        <v>92</v>
      </c>
      <c r="F20" s="33">
        <f t="shared" si="10"/>
        <v>13</v>
      </c>
      <c r="G20" s="73">
        <f t="shared" si="11"/>
        <v>20</v>
      </c>
      <c r="H20" s="54">
        <v>59</v>
      </c>
      <c r="I20" s="83">
        <f t="shared" si="12"/>
        <v>0.14130434782608695</v>
      </c>
      <c r="J20" s="30">
        <f t="shared" si="13"/>
        <v>0.85869565217391308</v>
      </c>
      <c r="K20" s="30">
        <f t="shared" si="14"/>
        <v>0.45458030087192702</v>
      </c>
      <c r="L20" s="67"/>
      <c r="M20" s="55">
        <f>K20^W20</f>
        <v>0.3494286763091643</v>
      </c>
      <c r="N20" s="55">
        <f>K20^X20</f>
        <v>0.55370279880527873</v>
      </c>
      <c r="O20" s="75">
        <f t="shared" si="0"/>
        <v>0.62154413031536704</v>
      </c>
      <c r="P20" s="76">
        <f t="shared" si="1"/>
        <v>33</v>
      </c>
      <c r="Q20" s="76">
        <f t="shared" si="2"/>
        <v>5428</v>
      </c>
      <c r="R20" s="77">
        <f>P20/Q20</f>
        <v>6.0795873249815773E-3</v>
      </c>
      <c r="S20" s="77">
        <f t="shared" si="6"/>
        <v>1.3415583637779243E-2</v>
      </c>
      <c r="T20" s="78">
        <f>SQRT((1/O20)*S20)</f>
        <v>0.14691590031194662</v>
      </c>
      <c r="U20" s="79">
        <f t="shared" si="15"/>
        <v>1.9599639845400538</v>
      </c>
      <c r="V20" s="75">
        <f t="shared" si="3"/>
        <v>0.28794987336769223</v>
      </c>
      <c r="W20" s="80">
        <f t="shared" si="4"/>
        <v>1.3336904490370372</v>
      </c>
      <c r="X20" s="80">
        <f t="shared" si="5"/>
        <v>0.74979917620466485</v>
      </c>
      <c r="AC20" s="26"/>
      <c r="AH20" s="26"/>
      <c r="AI20" s="67"/>
      <c r="AJ20" s="67"/>
      <c r="AK20" s="67"/>
      <c r="AL20" s="67"/>
      <c r="AM20" s="67"/>
    </row>
    <row r="21" spans="1:41" x14ac:dyDescent="0.25">
      <c r="A21" s="72">
        <v>107</v>
      </c>
      <c r="B21" s="81">
        <f t="shared" si="7"/>
        <v>133</v>
      </c>
      <c r="C21" s="82">
        <f t="shared" si="8"/>
        <v>10</v>
      </c>
      <c r="D21" s="73">
        <v>12</v>
      </c>
      <c r="E21" s="73">
        <f t="shared" si="9"/>
        <v>59</v>
      </c>
      <c r="F21" s="33">
        <f t="shared" si="10"/>
        <v>2</v>
      </c>
      <c r="G21" s="73">
        <f t="shared" si="11"/>
        <v>14</v>
      </c>
      <c r="H21" s="54">
        <v>43</v>
      </c>
      <c r="I21" s="83">
        <f t="shared" si="12"/>
        <v>3.3898305084745763E-2</v>
      </c>
      <c r="J21" s="30">
        <f t="shared" si="13"/>
        <v>0.96610169491525422</v>
      </c>
      <c r="K21" s="30">
        <f t="shared" si="14"/>
        <v>0.43917079914745494</v>
      </c>
      <c r="L21" s="67"/>
      <c r="M21" s="55">
        <f>K21^W21</f>
        <v>0.31671773659614039</v>
      </c>
      <c r="N21" s="55">
        <f>K21^X21</f>
        <v>0.55492508870534252</v>
      </c>
      <c r="O21" s="75">
        <f t="shared" si="0"/>
        <v>0.67710989801348764</v>
      </c>
      <c r="P21" s="76">
        <f t="shared" si="1"/>
        <v>16</v>
      </c>
      <c r="Q21" s="76">
        <f t="shared" si="2"/>
        <v>2537</v>
      </c>
      <c r="R21" s="77">
        <f>P21/Q21</f>
        <v>6.3066614111154905E-3</v>
      </c>
      <c r="S21" s="77">
        <f t="shared" si="6"/>
        <v>1.9722245048894735E-2</v>
      </c>
      <c r="T21" s="78">
        <f>SQRT((1/O21)*S21)</f>
        <v>0.17066662259877691</v>
      </c>
      <c r="U21" s="79">
        <f t="shared" si="15"/>
        <v>1.9599639845400538</v>
      </c>
      <c r="V21" s="75">
        <f t="shared" si="3"/>
        <v>0.33450043365669241</v>
      </c>
      <c r="W21" s="80">
        <f t="shared" si="4"/>
        <v>1.3972421956665815</v>
      </c>
      <c r="X21" s="80">
        <f t="shared" si="5"/>
        <v>0.71569553446167622</v>
      </c>
      <c r="AC21" s="26"/>
      <c r="AH21" s="26"/>
      <c r="AI21" s="67"/>
      <c r="AJ21" s="67"/>
      <c r="AK21" s="67"/>
      <c r="AL21" s="67"/>
      <c r="AM21" s="67"/>
    </row>
    <row r="22" spans="1:41" x14ac:dyDescent="0.25">
      <c r="A22" s="81">
        <v>118</v>
      </c>
      <c r="B22" s="81">
        <f t="shared" si="7"/>
        <v>137</v>
      </c>
      <c r="C22" s="82">
        <f t="shared" si="8"/>
        <v>12</v>
      </c>
      <c r="D22" s="73">
        <v>14</v>
      </c>
      <c r="E22" s="73">
        <f t="shared" si="9"/>
        <v>43</v>
      </c>
      <c r="F22" s="33">
        <f t="shared" si="10"/>
        <v>4</v>
      </c>
      <c r="G22" s="73">
        <f t="shared" si="11"/>
        <v>11</v>
      </c>
      <c r="H22" s="54">
        <v>28</v>
      </c>
      <c r="I22" s="83">
        <f t="shared" si="12"/>
        <v>9.3023255813953487E-2</v>
      </c>
      <c r="J22" s="30">
        <f t="shared" si="13"/>
        <v>0.90697674418604657</v>
      </c>
      <c r="K22" s="30">
        <f t="shared" si="14"/>
        <v>0.39831770155234286</v>
      </c>
      <c r="L22" s="67"/>
      <c r="M22" s="55">
        <f>K22^W22</f>
        <v>0.2595817275856015</v>
      </c>
      <c r="N22" s="55">
        <f>K22^X22</f>
        <v>0.5335169111313125</v>
      </c>
      <c r="O22" s="75">
        <f t="shared" si="0"/>
        <v>0.84733009389147285</v>
      </c>
      <c r="P22" s="76">
        <f t="shared" si="1"/>
        <v>15</v>
      </c>
      <c r="Q22" s="76">
        <f t="shared" si="2"/>
        <v>1204</v>
      </c>
      <c r="R22" s="77">
        <f>P22/Q22</f>
        <v>1.2458471760797342E-2</v>
      </c>
      <c r="S22" s="77">
        <f t="shared" si="6"/>
        <v>3.2180716809692075E-2</v>
      </c>
      <c r="T22" s="78">
        <f>SQRT((1/O22)*S22)</f>
        <v>0.19488191619347234</v>
      </c>
      <c r="U22" s="79">
        <f t="shared" si="15"/>
        <v>1.9599639845400538</v>
      </c>
      <c r="V22" s="75">
        <f t="shared" si="3"/>
        <v>0.38196153697735891</v>
      </c>
      <c r="W22" s="80">
        <f t="shared" si="4"/>
        <v>1.4651557297311619</v>
      </c>
      <c r="X22" s="80">
        <f t="shared" si="5"/>
        <v>0.68252130453292348</v>
      </c>
      <c r="AC22" s="26"/>
      <c r="AH22" s="26"/>
      <c r="AI22" s="67"/>
      <c r="AJ22" s="67"/>
      <c r="AK22" s="67"/>
      <c r="AL22" s="67"/>
      <c r="AM22" s="67"/>
    </row>
    <row r="23" spans="1:41" x14ac:dyDescent="0.25">
      <c r="A23" s="72">
        <v>123</v>
      </c>
      <c r="B23" s="81">
        <f t="shared" si="7"/>
        <v>140</v>
      </c>
      <c r="C23" s="82">
        <f t="shared" si="8"/>
        <v>14</v>
      </c>
      <c r="D23" s="73">
        <v>16</v>
      </c>
      <c r="E23" s="73">
        <f t="shared" si="9"/>
        <v>28</v>
      </c>
      <c r="F23" s="33">
        <f t="shared" si="10"/>
        <v>3</v>
      </c>
      <c r="G23" s="73">
        <f t="shared" si="11"/>
        <v>5</v>
      </c>
      <c r="H23" s="54">
        <v>20</v>
      </c>
      <c r="I23" s="83">
        <f t="shared" si="12"/>
        <v>0.10714285714285714</v>
      </c>
      <c r="J23" s="30">
        <f t="shared" si="13"/>
        <v>0.8928571428571429</v>
      </c>
      <c r="K23" s="30">
        <f t="shared" si="14"/>
        <v>0.35564080495744899</v>
      </c>
      <c r="L23" s="67"/>
      <c r="M23" s="55">
        <f>K23^W23</f>
        <v>0.21103728136446859</v>
      </c>
      <c r="N23" s="55">
        <f>K23^X23</f>
        <v>0.50307243641128752</v>
      </c>
      <c r="O23" s="75">
        <f t="shared" si="0"/>
        <v>1.0688128063964579</v>
      </c>
      <c r="P23" s="76">
        <f t="shared" si="1"/>
        <v>8</v>
      </c>
      <c r="Q23" s="76">
        <f t="shared" si="2"/>
        <v>560</v>
      </c>
      <c r="R23" s="77">
        <f>P23/Q23</f>
        <v>1.4285714285714285E-2</v>
      </c>
      <c r="S23" s="77">
        <f t="shared" si="6"/>
        <v>4.6466431095406359E-2</v>
      </c>
      <c r="T23" s="78">
        <f>SQRT((1/O23)*S23)</f>
        <v>0.20850613319130751</v>
      </c>
      <c r="U23" s="79">
        <f t="shared" si="15"/>
        <v>1.9599639845400538</v>
      </c>
      <c r="V23" s="75">
        <f t="shared" si="3"/>
        <v>0.40866451161067424</v>
      </c>
      <c r="W23" s="80">
        <f t="shared" si="4"/>
        <v>1.5048067905848164</v>
      </c>
      <c r="X23" s="80">
        <f t="shared" si="5"/>
        <v>0.66453713942330617</v>
      </c>
      <c r="AC23" s="26"/>
      <c r="AH23" s="26"/>
      <c r="AI23" s="67"/>
      <c r="AJ23" s="67"/>
      <c r="AK23" s="67"/>
      <c r="AL23" s="67"/>
      <c r="AM23" s="67"/>
    </row>
    <row r="24" spans="1:41" x14ac:dyDescent="0.25">
      <c r="A24" s="81">
        <v>127</v>
      </c>
      <c r="B24" s="81">
        <f t="shared" si="7"/>
        <v>142</v>
      </c>
      <c r="C24" s="82">
        <f t="shared" si="8"/>
        <v>16</v>
      </c>
      <c r="D24" s="73">
        <v>18</v>
      </c>
      <c r="E24" s="73">
        <f t="shared" si="9"/>
        <v>20</v>
      </c>
      <c r="F24" s="33">
        <f t="shared" si="10"/>
        <v>2</v>
      </c>
      <c r="G24" s="73">
        <f t="shared" si="11"/>
        <v>4</v>
      </c>
      <c r="H24" s="54">
        <v>14</v>
      </c>
      <c r="I24" s="83">
        <f t="shared" si="12"/>
        <v>0.1</v>
      </c>
      <c r="J24" s="30">
        <f t="shared" si="13"/>
        <v>0.9</v>
      </c>
      <c r="K24" s="30">
        <f t="shared" si="14"/>
        <v>0.3200767244617041</v>
      </c>
      <c r="L24" s="67"/>
      <c r="M24" s="55">
        <f>K24^W24</f>
        <v>0.168035722153795</v>
      </c>
      <c r="N24" s="55">
        <f>K24^X24</f>
        <v>0.48305819549143797</v>
      </c>
      <c r="O24" s="75">
        <f t="shared" si="0"/>
        <v>1.2977642181571991</v>
      </c>
      <c r="P24" s="76">
        <f t="shared" si="1"/>
        <v>6</v>
      </c>
      <c r="Q24" s="76">
        <f t="shared" si="2"/>
        <v>280</v>
      </c>
      <c r="R24" s="77">
        <f>P24/Q24</f>
        <v>2.1428571428571429E-2</v>
      </c>
      <c r="S24" s="77">
        <f t="shared" si="6"/>
        <v>6.7895002523977788E-2</v>
      </c>
      <c r="T24" s="78">
        <f>SQRT((1/O24)*S24)</f>
        <v>0.22872888166829333</v>
      </c>
      <c r="U24" s="79">
        <f t="shared" si="15"/>
        <v>1.9599639845400538</v>
      </c>
      <c r="V24" s="75">
        <f t="shared" si="3"/>
        <v>0.44830037029397868</v>
      </c>
      <c r="W24" s="80">
        <f t="shared" si="4"/>
        <v>1.5656488994525557</v>
      </c>
      <c r="X24" s="80">
        <f t="shared" si="5"/>
        <v>0.63871280486299298</v>
      </c>
      <c r="AC24" s="26"/>
      <c r="AH24" s="26"/>
      <c r="AI24" s="67"/>
      <c r="AJ24" s="67"/>
      <c r="AK24" s="67"/>
      <c r="AL24" s="67"/>
      <c r="AM24" s="67"/>
    </row>
    <row r="25" spans="1:41" x14ac:dyDescent="0.25">
      <c r="A25" s="72">
        <v>129</v>
      </c>
      <c r="B25" s="81">
        <f t="shared" si="7"/>
        <v>143</v>
      </c>
      <c r="C25" s="82">
        <f t="shared" si="8"/>
        <v>18</v>
      </c>
      <c r="D25" s="73">
        <v>20</v>
      </c>
      <c r="E25" s="73">
        <f t="shared" si="9"/>
        <v>14</v>
      </c>
      <c r="F25" s="33">
        <f t="shared" si="10"/>
        <v>1</v>
      </c>
      <c r="G25" s="73">
        <f t="shared" si="11"/>
        <v>2</v>
      </c>
      <c r="H25" s="54">
        <v>11</v>
      </c>
      <c r="I25" s="83">
        <f t="shared" si="12"/>
        <v>7.1428571428571425E-2</v>
      </c>
      <c r="J25" s="30">
        <f t="shared" si="13"/>
        <v>0.9285714285714286</v>
      </c>
      <c r="K25" s="30">
        <f t="shared" si="14"/>
        <v>0.29721410128586812</v>
      </c>
      <c r="L25" s="67"/>
      <c r="M25" s="55">
        <f>K25^W25</f>
        <v>0.14143820233221077</v>
      </c>
      <c r="N25" s="55">
        <f>K25^X25</f>
        <v>0.47111629444626479</v>
      </c>
      <c r="O25" s="75">
        <f t="shared" si="0"/>
        <v>1.4721030053733235</v>
      </c>
      <c r="P25" s="76">
        <f t="shared" si="1"/>
        <v>3</v>
      </c>
      <c r="Q25" s="76">
        <f t="shared" si="2"/>
        <v>154</v>
      </c>
      <c r="R25" s="77">
        <f>P25/Q25</f>
        <v>1.948051948051948E-2</v>
      </c>
      <c r="S25" s="77">
        <f t="shared" si="6"/>
        <v>8.7375522004497275E-2</v>
      </c>
      <c r="T25" s="78">
        <f>SQRT((1/O25)*S25)</f>
        <v>0.2436272101551131</v>
      </c>
      <c r="U25" s="79">
        <f t="shared" si="15"/>
        <v>1.9599639845400538</v>
      </c>
      <c r="V25" s="75">
        <f t="shared" si="3"/>
        <v>0.47750055755799253</v>
      </c>
      <c r="W25" s="80">
        <f t="shared" si="4"/>
        <v>1.6120401610196453</v>
      </c>
      <c r="X25" s="80">
        <f t="shared" si="5"/>
        <v>0.62033193972505085</v>
      </c>
      <c r="AC25" s="26"/>
      <c r="AH25" s="26"/>
      <c r="AI25" s="67"/>
      <c r="AJ25" s="67"/>
      <c r="AK25" s="67"/>
      <c r="AL25" s="67"/>
      <c r="AM25" s="67"/>
    </row>
    <row r="26" spans="1:41" x14ac:dyDescent="0.25">
      <c r="A26" s="81">
        <v>130</v>
      </c>
      <c r="B26" s="81">
        <f t="shared" si="7"/>
        <v>144</v>
      </c>
      <c r="C26" s="82">
        <f t="shared" si="8"/>
        <v>20</v>
      </c>
      <c r="D26" s="73">
        <v>22</v>
      </c>
      <c r="E26" s="73">
        <f t="shared" si="9"/>
        <v>11</v>
      </c>
      <c r="F26" s="33">
        <f t="shared" si="10"/>
        <v>1</v>
      </c>
      <c r="G26" s="73">
        <f t="shared" si="11"/>
        <v>1</v>
      </c>
      <c r="H26" s="54">
        <v>9</v>
      </c>
      <c r="I26" s="83">
        <f t="shared" si="12"/>
        <v>9.0909090909090912E-2</v>
      </c>
      <c r="J26" s="30">
        <f t="shared" si="13"/>
        <v>0.90909090909090906</v>
      </c>
      <c r="K26" s="30">
        <f t="shared" si="14"/>
        <v>0.27019463753260736</v>
      </c>
      <c r="L26" s="67"/>
      <c r="M26" s="55">
        <f>K26^W26</f>
        <v>0.11780437205085204</v>
      </c>
      <c r="N26" s="55">
        <f>K26^X26</f>
        <v>0.44901744700111756</v>
      </c>
      <c r="O26" s="75">
        <f t="shared" si="0"/>
        <v>1.7124671984504511</v>
      </c>
      <c r="P26" s="76">
        <f t="shared" si="1"/>
        <v>2</v>
      </c>
      <c r="Q26" s="76">
        <f t="shared" si="2"/>
        <v>99</v>
      </c>
      <c r="R26" s="77">
        <f>P26/Q26</f>
        <v>2.0202020202020204E-2</v>
      </c>
      <c r="S26" s="77">
        <f t="shared" si="6"/>
        <v>0.10757754220651748</v>
      </c>
      <c r="T26" s="78">
        <f>SQRT((1/O26)*S26)</f>
        <v>0.25063959387627283</v>
      </c>
      <c r="U26" s="79">
        <f t="shared" si="15"/>
        <v>1.9599639845400538</v>
      </c>
      <c r="V26" s="75">
        <f t="shared" si="3"/>
        <v>0.49124457709724056</v>
      </c>
      <c r="W26" s="80">
        <f t="shared" si="4"/>
        <v>1.6343490280690034</v>
      </c>
      <c r="X26" s="80">
        <f t="shared" si="5"/>
        <v>0.61186440767888362</v>
      </c>
      <c r="AC26" s="26"/>
      <c r="AH26" s="26"/>
      <c r="AI26" s="67"/>
      <c r="AJ26" s="67"/>
      <c r="AK26" s="67"/>
      <c r="AL26" s="67"/>
      <c r="AM26" s="67"/>
    </row>
    <row r="27" spans="1:41" x14ac:dyDescent="0.25">
      <c r="A27" s="72">
        <v>133</v>
      </c>
      <c r="B27" s="81">
        <f t="shared" si="7"/>
        <v>145</v>
      </c>
      <c r="C27" s="82">
        <f t="shared" si="8"/>
        <v>22</v>
      </c>
      <c r="D27" s="73">
        <v>24</v>
      </c>
      <c r="E27" s="73">
        <f t="shared" si="9"/>
        <v>9</v>
      </c>
      <c r="F27" s="33">
        <f t="shared" si="10"/>
        <v>1</v>
      </c>
      <c r="G27" s="73">
        <f t="shared" si="11"/>
        <v>3</v>
      </c>
      <c r="H27" s="54">
        <v>5</v>
      </c>
      <c r="I27" s="83">
        <f t="shared" si="12"/>
        <v>0.1111111111111111</v>
      </c>
      <c r="J27" s="30">
        <f t="shared" si="13"/>
        <v>0.88888888888888884</v>
      </c>
      <c r="K27" s="30">
        <f t="shared" si="14"/>
        <v>0.24017301114009543</v>
      </c>
      <c r="L27" s="67"/>
      <c r="M27" s="55">
        <f>K27^W27</f>
        <v>7.2607420879195167E-2</v>
      </c>
      <c r="N27" s="55">
        <f>K27^X27</f>
        <v>0.46034882261187182</v>
      </c>
      <c r="O27" s="75">
        <f t="shared" si="0"/>
        <v>2.0346047945342995</v>
      </c>
      <c r="P27" s="76">
        <f t="shared" si="1"/>
        <v>4</v>
      </c>
      <c r="Q27" s="76">
        <f t="shared" si="2"/>
        <v>45</v>
      </c>
      <c r="R27" s="77">
        <f>P27/Q27</f>
        <v>8.8888888888888892E-2</v>
      </c>
      <c r="S27" s="77">
        <f t="shared" si="6"/>
        <v>0.19646643109540637</v>
      </c>
      <c r="T27" s="78">
        <f>SQRT((1/O27)*S27)</f>
        <v>0.31074499772993919</v>
      </c>
      <c r="U27" s="79">
        <f t="shared" si="15"/>
        <v>1.9599639845400538</v>
      </c>
      <c r="V27" s="75">
        <f t="shared" si="3"/>
        <v>0.60904900392666161</v>
      </c>
      <c r="W27" s="80">
        <f t="shared" si="4"/>
        <v>1.8386819877215181</v>
      </c>
      <c r="X27" s="80">
        <f t="shared" si="5"/>
        <v>0.54386783939684591</v>
      </c>
      <c r="AC27" s="26"/>
      <c r="AH27" s="26"/>
      <c r="AI27" s="67"/>
      <c r="AJ27" s="67"/>
      <c r="AK27" s="67"/>
      <c r="AL27" s="67"/>
      <c r="AM27" s="67"/>
    </row>
    <row r="28" spans="1:41" x14ac:dyDescent="0.25">
      <c r="A28" s="81">
        <v>135</v>
      </c>
      <c r="B28" s="81">
        <f t="shared" si="7"/>
        <v>145</v>
      </c>
      <c r="C28" s="82">
        <f t="shared" si="8"/>
        <v>24</v>
      </c>
      <c r="D28" s="73">
        <v>26</v>
      </c>
      <c r="E28" s="73">
        <f t="shared" si="9"/>
        <v>5</v>
      </c>
      <c r="F28" s="33">
        <f t="shared" si="10"/>
        <v>0</v>
      </c>
      <c r="G28" s="73">
        <f t="shared" si="11"/>
        <v>2</v>
      </c>
      <c r="H28" s="54">
        <v>3</v>
      </c>
      <c r="I28" s="83">
        <f t="shared" si="12"/>
        <v>0</v>
      </c>
      <c r="J28" s="30">
        <f t="shared" si="13"/>
        <v>1</v>
      </c>
      <c r="K28" s="30">
        <f t="shared" si="14"/>
        <v>0.24017301114009543</v>
      </c>
      <c r="L28" s="67"/>
      <c r="M28" s="55">
        <f>K28^W28</f>
        <v>4.3278699909349051E-2</v>
      </c>
      <c r="N28" s="55">
        <f>K28^X28</f>
        <v>0.52312032618977211</v>
      </c>
      <c r="O28" s="75">
        <f t="shared" si="0"/>
        <v>2.0346047945342995</v>
      </c>
      <c r="P28" s="76">
        <f t="shared" si="1"/>
        <v>2</v>
      </c>
      <c r="Q28" s="76">
        <f t="shared" si="2"/>
        <v>15</v>
      </c>
      <c r="R28" s="77">
        <f>P28/Q28</f>
        <v>0.13333333333333333</v>
      </c>
      <c r="S28" s="77">
        <f t="shared" si="6"/>
        <v>0.32979976442873971</v>
      </c>
      <c r="T28" s="78">
        <f>SQRT((1/O28)*S28)</f>
        <v>0.40261053870349961</v>
      </c>
      <c r="U28" s="79">
        <f t="shared" si="15"/>
        <v>1.9599639845400538</v>
      </c>
      <c r="V28" s="75">
        <f t="shared" si="3"/>
        <v>0.78910215565512865</v>
      </c>
      <c r="W28" s="80">
        <f t="shared" si="4"/>
        <v>2.2014190070752644</v>
      </c>
      <c r="X28" s="80">
        <f t="shared" si="5"/>
        <v>0.45425246024770555</v>
      </c>
      <c r="AC28" s="26"/>
      <c r="AH28" s="26"/>
      <c r="AI28" s="67"/>
      <c r="AJ28" s="67"/>
      <c r="AK28" s="67"/>
      <c r="AL28" s="67"/>
      <c r="AM28" s="67"/>
    </row>
    <row r="29" spans="1:41" x14ac:dyDescent="0.25">
      <c r="A29" s="72">
        <v>136</v>
      </c>
      <c r="B29" s="81">
        <f t="shared" si="7"/>
        <v>147</v>
      </c>
      <c r="C29" s="82">
        <f t="shared" si="8"/>
        <v>26</v>
      </c>
      <c r="D29" s="73">
        <v>28</v>
      </c>
      <c r="E29" s="73">
        <f t="shared" si="9"/>
        <v>3</v>
      </c>
      <c r="F29" s="33">
        <f t="shared" si="10"/>
        <v>2</v>
      </c>
      <c r="G29" s="73">
        <f t="shared" si="11"/>
        <v>1</v>
      </c>
      <c r="H29" s="54">
        <v>0</v>
      </c>
      <c r="I29" s="83">
        <f t="shared" si="12"/>
        <v>0.66666666666666663</v>
      </c>
      <c r="J29" s="30">
        <f t="shared" si="13"/>
        <v>0.33333333333333337</v>
      </c>
      <c r="K29" s="30">
        <f t="shared" si="14"/>
        <v>8.0057670380031823E-2</v>
      </c>
      <c r="L29" s="67"/>
      <c r="M29" s="55" t="e">
        <f>K29^W29</f>
        <v>#DIV/0!</v>
      </c>
      <c r="N29" s="55" t="e">
        <f>K29^X29</f>
        <v>#DIV/0!</v>
      </c>
      <c r="O29" s="75">
        <f t="shared" si="0"/>
        <v>6.3756655226120307</v>
      </c>
      <c r="P29" s="76">
        <f t="shared" si="1"/>
        <v>3</v>
      </c>
      <c r="Q29" s="76">
        <f t="shared" si="2"/>
        <v>0</v>
      </c>
      <c r="R29" s="77" t="e">
        <f>P29/Q29</f>
        <v>#DIV/0!</v>
      </c>
      <c r="S29" s="77" t="e">
        <f t="shared" si="6"/>
        <v>#DIV/0!</v>
      </c>
      <c r="T29" s="78" t="e">
        <f>SQRT((1/O29)*S29)</f>
        <v>#DIV/0!</v>
      </c>
      <c r="U29" s="79">
        <f t="shared" si="15"/>
        <v>1.9599639845400538</v>
      </c>
      <c r="V29" s="75" t="e">
        <f t="shared" si="3"/>
        <v>#DIV/0!</v>
      </c>
      <c r="W29" s="80" t="e">
        <f t="shared" si="4"/>
        <v>#DIV/0!</v>
      </c>
      <c r="X29" s="80" t="e">
        <f t="shared" si="5"/>
        <v>#DIV/0!</v>
      </c>
      <c r="AC29" s="26"/>
      <c r="AH29" s="26"/>
      <c r="AI29" s="67"/>
      <c r="AJ29" s="67"/>
      <c r="AK29" s="67"/>
      <c r="AL29" s="67"/>
      <c r="AM29" s="67"/>
    </row>
    <row r="30" spans="1:41" x14ac:dyDescent="0.25">
      <c r="A30" s="81">
        <v>136</v>
      </c>
      <c r="B30" s="81">
        <f t="shared" si="7"/>
        <v>147</v>
      </c>
      <c r="C30" s="82">
        <f t="shared" si="8"/>
        <v>28</v>
      </c>
      <c r="D30" s="73">
        <v>30</v>
      </c>
      <c r="E30" s="73">
        <f t="shared" si="9"/>
        <v>0</v>
      </c>
      <c r="F30" s="33">
        <f t="shared" si="10"/>
        <v>0</v>
      </c>
      <c r="G30" s="73">
        <f t="shared" si="11"/>
        <v>0</v>
      </c>
      <c r="H30" s="54">
        <v>0</v>
      </c>
      <c r="I30" s="83" t="e">
        <f t="shared" si="12"/>
        <v>#DIV/0!</v>
      </c>
      <c r="J30" s="30" t="e">
        <f t="shared" si="13"/>
        <v>#DIV/0!</v>
      </c>
      <c r="K30" s="30">
        <f>K29</f>
        <v>8.0057670380031823E-2</v>
      </c>
      <c r="L30" s="67"/>
      <c r="M30" s="55" t="e">
        <f>K30^W30</f>
        <v>#DIV/0!</v>
      </c>
      <c r="N30" s="55" t="e">
        <f>K30^X30</f>
        <v>#DIV/0!</v>
      </c>
      <c r="O30" s="75">
        <f t="shared" si="0"/>
        <v>6.3756655226120307</v>
      </c>
      <c r="P30" s="76">
        <f t="shared" si="1"/>
        <v>0</v>
      </c>
      <c r="Q30" s="76">
        <f t="shared" si="2"/>
        <v>0</v>
      </c>
      <c r="R30" s="77" t="e">
        <f>P30/Q30</f>
        <v>#DIV/0!</v>
      </c>
      <c r="S30" s="77" t="e">
        <f t="shared" si="6"/>
        <v>#DIV/0!</v>
      </c>
      <c r="T30" s="78" t="e">
        <f>SQRT((1/O30)*S30)</f>
        <v>#DIV/0!</v>
      </c>
      <c r="U30" s="79">
        <f t="shared" si="15"/>
        <v>1.9599639845400538</v>
      </c>
      <c r="V30" s="75" t="e">
        <f t="shared" si="3"/>
        <v>#DIV/0!</v>
      </c>
      <c r="W30" s="80" t="e">
        <f t="shared" si="4"/>
        <v>#DIV/0!</v>
      </c>
      <c r="X30" s="80" t="e">
        <f t="shared" si="5"/>
        <v>#DIV/0!</v>
      </c>
      <c r="AC30" s="26"/>
      <c r="AH30" s="26"/>
      <c r="AI30" s="67"/>
      <c r="AJ30" s="67"/>
      <c r="AK30" s="67"/>
      <c r="AL30" s="67"/>
      <c r="AM30" s="67"/>
    </row>
    <row r="31" spans="1:41" x14ac:dyDescent="0.25">
      <c r="A31" s="72">
        <v>136</v>
      </c>
      <c r="B31" s="81">
        <f t="shared" si="7"/>
        <v>147</v>
      </c>
      <c r="C31" s="82">
        <f t="shared" si="8"/>
        <v>30</v>
      </c>
      <c r="D31" s="73">
        <v>32</v>
      </c>
      <c r="E31" s="73">
        <f t="shared" si="9"/>
        <v>0</v>
      </c>
      <c r="F31" s="33">
        <f t="shared" si="10"/>
        <v>0</v>
      </c>
      <c r="G31" s="73">
        <f t="shared" si="11"/>
        <v>0</v>
      </c>
      <c r="H31" s="54">
        <v>0</v>
      </c>
      <c r="I31" s="83" t="e">
        <f t="shared" si="12"/>
        <v>#DIV/0!</v>
      </c>
      <c r="J31" s="30" t="e">
        <f t="shared" si="13"/>
        <v>#DIV/0!</v>
      </c>
      <c r="K31" s="30">
        <f>K30</f>
        <v>8.0057670380031823E-2</v>
      </c>
      <c r="L31" s="67"/>
      <c r="M31" s="55" t="e">
        <f>K31^W31</f>
        <v>#DIV/0!</v>
      </c>
      <c r="N31" s="55" t="e">
        <f>K31^X31</f>
        <v>#DIV/0!</v>
      </c>
      <c r="O31" s="75">
        <f t="shared" si="0"/>
        <v>6.3756655226120307</v>
      </c>
      <c r="P31" s="76">
        <f t="shared" si="1"/>
        <v>0</v>
      </c>
      <c r="Q31" s="76">
        <f t="shared" si="2"/>
        <v>0</v>
      </c>
      <c r="R31" s="77" t="e">
        <f>P31/Q31</f>
        <v>#DIV/0!</v>
      </c>
      <c r="S31" s="77" t="e">
        <f t="shared" si="6"/>
        <v>#DIV/0!</v>
      </c>
      <c r="T31" s="78" t="e">
        <f>SQRT((1/O31)*S31)</f>
        <v>#DIV/0!</v>
      </c>
      <c r="U31" s="79">
        <f t="shared" si="15"/>
        <v>1.9599639845400538</v>
      </c>
      <c r="V31" s="75" t="e">
        <f t="shared" si="3"/>
        <v>#DIV/0!</v>
      </c>
      <c r="W31" s="80" t="e">
        <f t="shared" si="4"/>
        <v>#DIV/0!</v>
      </c>
      <c r="X31" s="80" t="e">
        <f t="shared" si="5"/>
        <v>#DIV/0!</v>
      </c>
      <c r="AC31" s="26"/>
      <c r="AH31" s="26"/>
      <c r="AI31" s="67"/>
      <c r="AJ31" s="67"/>
      <c r="AK31" s="67"/>
      <c r="AL31" s="67"/>
      <c r="AM31" s="67"/>
    </row>
    <row r="32" spans="1:41" ht="10" customHeight="1" x14ac:dyDescent="0.25">
      <c r="D32" s="84"/>
      <c r="E32" s="84"/>
      <c r="F32" s="84"/>
      <c r="G32" s="85"/>
      <c r="H32" s="84"/>
      <c r="I32" s="86"/>
      <c r="J32" s="87"/>
      <c r="K32" s="87"/>
      <c r="L32" s="88"/>
      <c r="M32" s="89"/>
      <c r="N32" s="89"/>
      <c r="O32" s="89"/>
      <c r="P32" s="89"/>
      <c r="Q32" s="88"/>
      <c r="R32" s="90"/>
      <c r="S32" s="90"/>
      <c r="T32" s="90"/>
      <c r="U32" s="90"/>
      <c r="Z32" s="91"/>
      <c r="AA32" s="91"/>
      <c r="AC32" s="26"/>
      <c r="AE32" s="91"/>
      <c r="AF32" s="67"/>
      <c r="AG32" s="92"/>
      <c r="AH32" s="67"/>
      <c r="AI32" s="67"/>
      <c r="AJ32" s="67"/>
      <c r="AK32" s="67"/>
      <c r="AL32" s="67"/>
      <c r="AM32" s="67"/>
      <c r="AN32" s="91"/>
      <c r="AO32" s="91"/>
    </row>
    <row r="33" spans="1:41" ht="15" customHeight="1" x14ac:dyDescent="0.25">
      <c r="D33" s="93"/>
      <c r="E33" s="60" t="s">
        <v>0</v>
      </c>
      <c r="F33" s="61">
        <f>SUM(F16:F31)</f>
        <v>147</v>
      </c>
      <c r="G33" s="61">
        <f>SUM(G16:G31)</f>
        <v>136</v>
      </c>
      <c r="H33" s="61">
        <f>H15-F33-G33</f>
        <v>0</v>
      </c>
      <c r="I33" s="86"/>
      <c r="J33" s="94" t="s">
        <v>60</v>
      </c>
      <c r="K33" s="41">
        <f>1-K31</f>
        <v>0.91994232961996814</v>
      </c>
      <c r="L33" s="42" t="s">
        <v>37</v>
      </c>
      <c r="M33" s="88"/>
      <c r="N33" s="88"/>
      <c r="O33" s="89"/>
      <c r="P33" s="89"/>
      <c r="Q33" s="88"/>
      <c r="R33" s="90"/>
      <c r="S33" s="90"/>
      <c r="T33" s="90"/>
      <c r="U33" s="90"/>
      <c r="Z33" s="91"/>
      <c r="AA33" s="91"/>
      <c r="AC33" s="26"/>
      <c r="AE33" s="91"/>
      <c r="AF33" s="67"/>
      <c r="AG33" s="67"/>
      <c r="AH33" s="67"/>
      <c r="AI33" s="67"/>
      <c r="AJ33" s="67"/>
      <c r="AK33" s="67"/>
      <c r="AL33" s="67"/>
      <c r="AM33" s="67"/>
      <c r="AN33" s="91"/>
      <c r="AO33" s="91"/>
    </row>
    <row r="34" spans="1:41" ht="15" customHeight="1" x14ac:dyDescent="0.25">
      <c r="D34" s="93"/>
      <c r="F34" s="12">
        <f>F33/E15</f>
        <v>0.51943462897526504</v>
      </c>
      <c r="G34" s="13">
        <f>G33/E15</f>
        <v>0.48056537102473496</v>
      </c>
      <c r="H34" s="14">
        <f>H33/E15</f>
        <v>0</v>
      </c>
      <c r="I34" s="86"/>
      <c r="J34" s="86"/>
      <c r="K34" s="86"/>
      <c r="L34" s="95"/>
      <c r="M34" s="95"/>
      <c r="N34" s="95"/>
      <c r="O34" s="95"/>
      <c r="P34" s="95"/>
      <c r="Q34" s="95"/>
      <c r="R34" s="90"/>
      <c r="S34" s="90"/>
      <c r="T34" s="90"/>
      <c r="U34" s="90"/>
      <c r="Z34" s="91"/>
      <c r="AA34" s="91"/>
      <c r="AC34" s="26"/>
      <c r="AE34" s="96"/>
      <c r="AF34" s="67"/>
      <c r="AG34" s="67"/>
      <c r="AH34" s="67"/>
      <c r="AI34" s="67"/>
      <c r="AJ34" s="67"/>
      <c r="AK34" s="67"/>
      <c r="AL34" s="67"/>
      <c r="AM34" s="67"/>
      <c r="AN34" s="67"/>
      <c r="AO34" s="67"/>
    </row>
    <row r="35" spans="1:41" ht="15" customHeight="1" x14ac:dyDescent="0.25">
      <c r="D35" s="93"/>
      <c r="F35" s="155" t="s">
        <v>88</v>
      </c>
      <c r="G35" s="156" t="s">
        <v>89</v>
      </c>
      <c r="H35" s="154" t="s">
        <v>90</v>
      </c>
      <c r="I35" s="86"/>
      <c r="J35" s="86"/>
      <c r="K35" s="86"/>
      <c r="L35" s="95"/>
      <c r="M35" s="95"/>
      <c r="N35" s="95"/>
      <c r="O35" s="95"/>
      <c r="P35" s="95"/>
      <c r="Q35" s="95"/>
      <c r="R35" s="90"/>
      <c r="S35" s="90"/>
      <c r="T35" s="90"/>
      <c r="U35" s="90"/>
      <c r="Z35" s="91"/>
      <c r="AA35" s="91"/>
      <c r="AC35" s="26"/>
      <c r="AE35" s="96"/>
      <c r="AF35" s="67"/>
      <c r="AG35" s="67"/>
      <c r="AH35" s="67"/>
      <c r="AI35" s="67"/>
      <c r="AJ35" s="67"/>
      <c r="AK35" s="67"/>
      <c r="AL35" s="67"/>
      <c r="AM35" s="67"/>
      <c r="AN35" s="67"/>
      <c r="AO35" s="67"/>
    </row>
    <row r="36" spans="1:41" ht="27.5" customHeight="1" x14ac:dyDescent="0.25">
      <c r="A36" s="97" t="s">
        <v>102</v>
      </c>
      <c r="B36" s="97"/>
      <c r="C36" s="97"/>
      <c r="D36" s="97"/>
      <c r="E36" s="97"/>
      <c r="F36" s="97"/>
      <c r="G36" s="97"/>
      <c r="H36" s="97"/>
      <c r="I36" s="98"/>
      <c r="J36" s="233" t="s">
        <v>38</v>
      </c>
      <c r="K36" s="234"/>
      <c r="L36" s="99"/>
      <c r="M36" s="70" t="s">
        <v>51</v>
      </c>
      <c r="N36" s="70" t="s">
        <v>52</v>
      </c>
      <c r="O36" s="99"/>
      <c r="P36" s="99"/>
      <c r="Q36" s="97"/>
      <c r="R36" s="90"/>
      <c r="S36" s="90"/>
      <c r="T36" s="90"/>
      <c r="U36" s="90"/>
      <c r="AC36" s="26"/>
      <c r="AE36" s="32"/>
      <c r="AF36" s="67"/>
      <c r="AG36" s="67"/>
      <c r="AH36" s="67"/>
      <c r="AI36" s="67"/>
      <c r="AJ36" s="67"/>
      <c r="AK36" s="67"/>
      <c r="AL36" s="67"/>
      <c r="AM36" s="67"/>
      <c r="AN36" s="67"/>
      <c r="AO36" s="67"/>
    </row>
    <row r="37" spans="1:41" ht="66" customHeight="1" x14ac:dyDescent="0.25">
      <c r="A37" s="44" t="s">
        <v>22</v>
      </c>
      <c r="B37" s="4" t="s">
        <v>23</v>
      </c>
      <c r="C37" s="1" t="s">
        <v>21</v>
      </c>
      <c r="D37" s="45" t="s">
        <v>24</v>
      </c>
      <c r="E37" s="1" t="s">
        <v>36</v>
      </c>
      <c r="F37" s="2" t="s">
        <v>25</v>
      </c>
      <c r="G37" s="2" t="s">
        <v>26</v>
      </c>
      <c r="H37" s="28" t="s">
        <v>99</v>
      </c>
      <c r="I37" s="2" t="s">
        <v>27</v>
      </c>
      <c r="J37" s="40" t="s">
        <v>39</v>
      </c>
      <c r="K37" s="46" t="s">
        <v>40</v>
      </c>
      <c r="M37" s="57" t="s">
        <v>53</v>
      </c>
      <c r="N37" s="57" t="s">
        <v>54</v>
      </c>
      <c r="O37" s="37" t="s">
        <v>76</v>
      </c>
      <c r="P37" s="37" t="s">
        <v>77</v>
      </c>
      <c r="Q37" s="37" t="s">
        <v>78</v>
      </c>
      <c r="R37" s="37" t="s">
        <v>79</v>
      </c>
      <c r="S37" s="37" t="s">
        <v>80</v>
      </c>
      <c r="T37" s="38" t="s">
        <v>55</v>
      </c>
      <c r="U37" s="38" t="s">
        <v>56</v>
      </c>
      <c r="V37" s="39" t="s">
        <v>57</v>
      </c>
      <c r="W37" s="39" t="s">
        <v>58</v>
      </c>
      <c r="X37" s="39" t="s">
        <v>59</v>
      </c>
      <c r="AC37" s="26"/>
      <c r="AH37" s="67"/>
      <c r="AI37" s="67"/>
      <c r="AJ37" s="67"/>
      <c r="AK37" s="67"/>
      <c r="AL37" s="67"/>
      <c r="AM37" s="67"/>
      <c r="AN37" s="67"/>
      <c r="AO37" s="67"/>
    </row>
    <row r="38" spans="1:41" x14ac:dyDescent="0.25">
      <c r="A38" s="72">
        <v>0</v>
      </c>
      <c r="B38" s="72">
        <v>0</v>
      </c>
      <c r="C38" s="67"/>
      <c r="D38" s="73">
        <v>0</v>
      </c>
      <c r="E38" s="33">
        <f>H38</f>
        <v>280</v>
      </c>
      <c r="F38" s="3">
        <v>0</v>
      </c>
      <c r="G38" s="3">
        <v>0</v>
      </c>
      <c r="H38" s="54">
        <v>280</v>
      </c>
      <c r="I38" s="74">
        <f>F38/E38</f>
        <v>0</v>
      </c>
      <c r="J38" s="30">
        <f>1-I38</f>
        <v>1</v>
      </c>
      <c r="K38" s="30">
        <f>J38</f>
        <v>1</v>
      </c>
      <c r="L38" s="67"/>
      <c r="M38" s="55">
        <f>K38^W38</f>
        <v>1</v>
      </c>
      <c r="N38" s="55">
        <f>K38^X38</f>
        <v>1</v>
      </c>
      <c r="O38" s="75">
        <f t="shared" ref="O38:O54" si="16">(LN(K38))^2</f>
        <v>0</v>
      </c>
      <c r="P38" s="76">
        <f t="shared" ref="P38:P54" si="17">E38-H38</f>
        <v>0</v>
      </c>
      <c r="Q38" s="76">
        <f t="shared" ref="Q38:Q54" si="18">E38*H38</f>
        <v>78400</v>
      </c>
      <c r="R38" s="77">
        <f>P38/Q38</f>
        <v>0</v>
      </c>
      <c r="S38" s="77">
        <f>R38</f>
        <v>0</v>
      </c>
      <c r="T38" s="78">
        <v>0</v>
      </c>
      <c r="U38" s="79">
        <f>-NORMSINV(2.5/100)</f>
        <v>1.9599639845400538</v>
      </c>
      <c r="V38" s="75">
        <f t="shared" ref="V38:V54" si="19">U38*T38</f>
        <v>0</v>
      </c>
      <c r="W38" s="80">
        <f t="shared" ref="W38:W54" si="20">EXP(V38)</f>
        <v>1</v>
      </c>
      <c r="X38" s="80">
        <f t="shared" ref="X38:X54" si="21">EXP(-V38)</f>
        <v>1</v>
      </c>
      <c r="AC38" s="26"/>
      <c r="AH38" s="67"/>
      <c r="AI38" s="67"/>
      <c r="AJ38" s="67"/>
      <c r="AK38" s="67"/>
      <c r="AL38" s="67"/>
      <c r="AM38" s="67"/>
      <c r="AN38" s="67"/>
      <c r="AO38" s="67"/>
    </row>
    <row r="39" spans="1:41" x14ac:dyDescent="0.25">
      <c r="A39" s="81">
        <v>31</v>
      </c>
      <c r="B39" s="81">
        <f>B38+F39</f>
        <v>29</v>
      </c>
      <c r="C39" s="82">
        <f>D38</f>
        <v>0</v>
      </c>
      <c r="D39" s="73">
        <v>2</v>
      </c>
      <c r="E39" s="73">
        <f>H38</f>
        <v>280</v>
      </c>
      <c r="F39" s="33">
        <f>E39-H39-G39</f>
        <v>29</v>
      </c>
      <c r="G39" s="73">
        <f>A39-A38</f>
        <v>31</v>
      </c>
      <c r="H39" s="54">
        <v>220</v>
      </c>
      <c r="I39" s="83">
        <f>F39/E39</f>
        <v>0.10357142857142858</v>
      </c>
      <c r="J39" s="30">
        <f>1-I39</f>
        <v>0.89642857142857146</v>
      </c>
      <c r="K39" s="30">
        <f>J39*K38</f>
        <v>0.89642857142857146</v>
      </c>
      <c r="L39" s="67"/>
      <c r="M39" s="55">
        <f>K39^W39</f>
        <v>0.82587736383975285</v>
      </c>
      <c r="N39" s="55">
        <f>K39^X39</f>
        <v>0.93942438415748764</v>
      </c>
      <c r="O39" s="75">
        <f t="shared" si="16"/>
        <v>1.1954506102841642E-2</v>
      </c>
      <c r="P39" s="76">
        <f t="shared" si="17"/>
        <v>60</v>
      </c>
      <c r="Q39" s="76">
        <f t="shared" si="18"/>
        <v>61600</v>
      </c>
      <c r="R39" s="77">
        <f>P39/Q39</f>
        <v>9.7402597402597403E-4</v>
      </c>
      <c r="S39" s="77">
        <f t="shared" ref="S39:S54" si="22">S38+R39</f>
        <v>9.7402597402597403E-4</v>
      </c>
      <c r="T39" s="78">
        <f>SQRT((1/O39)*S39)</f>
        <v>0.28544303478953453</v>
      </c>
      <c r="U39" s="79">
        <f>-NORMSINV(2.5/100)</f>
        <v>1.9599639845400538</v>
      </c>
      <c r="V39" s="75">
        <f t="shared" si="19"/>
        <v>0.55945806782530128</v>
      </c>
      <c r="W39" s="80">
        <f t="shared" si="20"/>
        <v>1.7497240115723223</v>
      </c>
      <c r="X39" s="80">
        <f t="shared" si="21"/>
        <v>0.57151870431348106</v>
      </c>
      <c r="AC39" s="26"/>
      <c r="AH39" s="67"/>
      <c r="AI39" s="67"/>
      <c r="AJ39" s="67"/>
      <c r="AK39" s="67"/>
      <c r="AL39" s="67"/>
      <c r="AM39" s="67"/>
      <c r="AN39" s="67"/>
      <c r="AO39" s="67"/>
    </row>
    <row r="40" spans="1:41" x14ac:dyDescent="0.25">
      <c r="A40" s="72">
        <v>48</v>
      </c>
      <c r="B40" s="81">
        <f t="shared" ref="B40:B54" si="23">B39+F40</f>
        <v>75</v>
      </c>
      <c r="C40" s="82">
        <f t="shared" ref="C40:C54" si="24">D39</f>
        <v>2</v>
      </c>
      <c r="D40" s="73">
        <v>4</v>
      </c>
      <c r="E40" s="73">
        <f t="shared" ref="E40:E54" si="25">H39</f>
        <v>220</v>
      </c>
      <c r="F40" s="33">
        <f t="shared" ref="F40:F54" si="26">E40-H40-G40</f>
        <v>46</v>
      </c>
      <c r="G40" s="73">
        <f t="shared" ref="G40:G54" si="27">A40-A39</f>
        <v>17</v>
      </c>
      <c r="H40" s="54">
        <v>157</v>
      </c>
      <c r="I40" s="83">
        <f t="shared" ref="I40:I54" si="28">F40/E40</f>
        <v>0.20909090909090908</v>
      </c>
      <c r="J40" s="30">
        <f t="shared" ref="J40:J54" si="29">1-I40</f>
        <v>0.79090909090909089</v>
      </c>
      <c r="K40" s="30">
        <f t="shared" ref="K40:K47" si="30">J40*K39</f>
        <v>0.70899350649350645</v>
      </c>
      <c r="L40" s="67"/>
      <c r="M40" s="55">
        <f>K40^W40</f>
        <v>0.62819395437448755</v>
      </c>
      <c r="N40" s="55">
        <f>K40^X40</f>
        <v>0.77537963187888048</v>
      </c>
      <c r="O40" s="75">
        <f t="shared" si="16"/>
        <v>0.11827333918577923</v>
      </c>
      <c r="P40" s="76">
        <f t="shared" si="17"/>
        <v>63</v>
      </c>
      <c r="Q40" s="76">
        <f t="shared" si="18"/>
        <v>34540</v>
      </c>
      <c r="R40" s="77">
        <f>P40/Q40</f>
        <v>1.8239722061378113E-3</v>
      </c>
      <c r="S40" s="77">
        <f t="shared" si="22"/>
        <v>2.7979981801637853E-3</v>
      </c>
      <c r="T40" s="78">
        <f>SQRT((1/O40)*S40)</f>
        <v>0.15380848155111354</v>
      </c>
      <c r="U40" s="79">
        <f t="shared" ref="U40:U54" si="31">-NORMSINV(2.5/100)</f>
        <v>1.9599639845400538</v>
      </c>
      <c r="V40" s="75">
        <f t="shared" si="19"/>
        <v>0.30145908435697583</v>
      </c>
      <c r="W40" s="80">
        <f t="shared" si="20"/>
        <v>1.3518298030208984</v>
      </c>
      <c r="X40" s="80">
        <f t="shared" si="21"/>
        <v>0.73973809259518197</v>
      </c>
      <c r="AC40" s="26"/>
      <c r="AH40" s="67"/>
      <c r="AI40" s="67"/>
      <c r="AJ40" s="67"/>
      <c r="AK40" s="67"/>
      <c r="AL40" s="67"/>
      <c r="AM40" s="67"/>
      <c r="AN40" s="67"/>
      <c r="AO40" s="67"/>
    </row>
    <row r="41" spans="1:41" x14ac:dyDescent="0.25">
      <c r="A41" s="81">
        <v>56</v>
      </c>
      <c r="B41" s="81">
        <f t="shared" si="23"/>
        <v>120</v>
      </c>
      <c r="C41" s="82">
        <f t="shared" si="24"/>
        <v>4</v>
      </c>
      <c r="D41" s="73">
        <v>6</v>
      </c>
      <c r="E41" s="73">
        <f t="shared" si="25"/>
        <v>157</v>
      </c>
      <c r="F41" s="33">
        <f t="shared" si="26"/>
        <v>45</v>
      </c>
      <c r="G41" s="73">
        <f t="shared" si="27"/>
        <v>8</v>
      </c>
      <c r="H41" s="54">
        <v>104</v>
      </c>
      <c r="I41" s="83">
        <f t="shared" si="28"/>
        <v>0.28662420382165604</v>
      </c>
      <c r="J41" s="30">
        <f t="shared" si="29"/>
        <v>0.71337579617834401</v>
      </c>
      <c r="K41" s="30">
        <f t="shared" si="30"/>
        <v>0.50577880718008106</v>
      </c>
      <c r="L41" s="67"/>
      <c r="M41" s="55">
        <f>K41^W41</f>
        <v>0.42638927654846226</v>
      </c>
      <c r="N41" s="55">
        <f>K41^X41</f>
        <v>0.57977696057395034</v>
      </c>
      <c r="O41" s="75">
        <f t="shared" si="16"/>
        <v>0.46465469133419673</v>
      </c>
      <c r="P41" s="76">
        <f t="shared" si="17"/>
        <v>53</v>
      </c>
      <c r="Q41" s="76">
        <f t="shared" si="18"/>
        <v>16328</v>
      </c>
      <c r="R41" s="77">
        <f>P41/Q41</f>
        <v>3.2459578637922589E-3</v>
      </c>
      <c r="S41" s="77">
        <f t="shared" si="22"/>
        <v>6.0439560439560442E-3</v>
      </c>
      <c r="T41" s="78">
        <f>SQRT((1/O41)*S41)</f>
        <v>0.1140500514234751</v>
      </c>
      <c r="U41" s="79">
        <f t="shared" si="31"/>
        <v>1.9599639845400538</v>
      </c>
      <c r="V41" s="75">
        <f t="shared" si="19"/>
        <v>0.22353399322495229</v>
      </c>
      <c r="W41" s="80">
        <f t="shared" si="20"/>
        <v>1.2504881476788832</v>
      </c>
      <c r="X41" s="80">
        <f t="shared" si="21"/>
        <v>0.79968770744142492</v>
      </c>
      <c r="AC41" s="26"/>
      <c r="AH41" s="67"/>
      <c r="AI41" s="67"/>
      <c r="AJ41" s="67"/>
      <c r="AK41" s="67"/>
      <c r="AL41" s="67"/>
      <c r="AM41" s="67"/>
      <c r="AN41" s="67"/>
      <c r="AO41" s="67"/>
    </row>
    <row r="42" spans="1:41" x14ac:dyDescent="0.25">
      <c r="A42" s="72">
        <v>67</v>
      </c>
      <c r="B42" s="81">
        <f t="shared" si="23"/>
        <v>171</v>
      </c>
      <c r="C42" s="82">
        <f t="shared" si="24"/>
        <v>6</v>
      </c>
      <c r="D42" s="73">
        <v>8</v>
      </c>
      <c r="E42" s="73">
        <f t="shared" si="25"/>
        <v>104</v>
      </c>
      <c r="F42" s="33">
        <f t="shared" si="26"/>
        <v>51</v>
      </c>
      <c r="G42" s="73">
        <f t="shared" si="27"/>
        <v>11</v>
      </c>
      <c r="H42" s="54">
        <v>42</v>
      </c>
      <c r="I42" s="83">
        <f t="shared" si="28"/>
        <v>0.49038461538461536</v>
      </c>
      <c r="J42" s="30">
        <f t="shared" si="29"/>
        <v>0.50961538461538458</v>
      </c>
      <c r="K42" s="30">
        <f t="shared" si="30"/>
        <v>0.25775266135138747</v>
      </c>
      <c r="L42" s="67"/>
      <c r="M42" s="55">
        <f>K42^W42</f>
        <v>0.189129502906206</v>
      </c>
      <c r="N42" s="55">
        <f>K42^X42</f>
        <v>0.33163101510168252</v>
      </c>
      <c r="O42" s="75">
        <f t="shared" si="16"/>
        <v>1.8380711612856997</v>
      </c>
      <c r="P42" s="76">
        <f t="shared" si="17"/>
        <v>62</v>
      </c>
      <c r="Q42" s="76">
        <f t="shared" si="18"/>
        <v>4368</v>
      </c>
      <c r="R42" s="77">
        <f>P42/Q42</f>
        <v>1.4194139194139194E-2</v>
      </c>
      <c r="S42" s="77">
        <f t="shared" si="22"/>
        <v>2.0238095238095239E-2</v>
      </c>
      <c r="T42" s="78">
        <f>SQRT((1/O42)*S42)</f>
        <v>0.10493096263036313</v>
      </c>
      <c r="U42" s="79">
        <f t="shared" si="31"/>
        <v>1.9599639845400538</v>
      </c>
      <c r="V42" s="75">
        <f t="shared" si="19"/>
        <v>0.20566090761863001</v>
      </c>
      <c r="W42" s="80">
        <f t="shared" si="20"/>
        <v>1.2283366137805289</v>
      </c>
      <c r="X42" s="80">
        <f t="shared" si="21"/>
        <v>0.81410908767283019</v>
      </c>
      <c r="AC42" s="26"/>
      <c r="AH42" s="67"/>
      <c r="AI42" s="67"/>
      <c r="AJ42" s="67"/>
      <c r="AK42" s="67"/>
      <c r="AL42" s="67"/>
      <c r="AM42" s="67"/>
      <c r="AN42" s="67"/>
      <c r="AO42" s="67"/>
    </row>
    <row r="43" spans="1:41" x14ac:dyDescent="0.25">
      <c r="A43" s="81">
        <v>75</v>
      </c>
      <c r="B43" s="81">
        <f t="shared" si="23"/>
        <v>185</v>
      </c>
      <c r="C43" s="82">
        <f t="shared" si="24"/>
        <v>8</v>
      </c>
      <c r="D43" s="73">
        <v>10</v>
      </c>
      <c r="E43" s="73">
        <f t="shared" si="25"/>
        <v>42</v>
      </c>
      <c r="F43" s="33">
        <f t="shared" si="26"/>
        <v>14</v>
      </c>
      <c r="G43" s="73">
        <f t="shared" si="27"/>
        <v>8</v>
      </c>
      <c r="H43" s="54">
        <v>20</v>
      </c>
      <c r="I43" s="83">
        <f t="shared" si="28"/>
        <v>0.33333333333333331</v>
      </c>
      <c r="J43" s="30">
        <f t="shared" si="29"/>
        <v>0.66666666666666674</v>
      </c>
      <c r="K43" s="30">
        <f t="shared" si="30"/>
        <v>0.17183510756759166</v>
      </c>
      <c r="L43" s="67"/>
      <c r="M43" s="55">
        <f>K43^W43</f>
        <v>0.10662104262476547</v>
      </c>
      <c r="N43" s="55">
        <f>K43^X43</f>
        <v>0.25014397310355579</v>
      </c>
      <c r="O43" s="75">
        <f t="shared" si="16"/>
        <v>3.1018956732702456</v>
      </c>
      <c r="P43" s="76">
        <f t="shared" si="17"/>
        <v>22</v>
      </c>
      <c r="Q43" s="76">
        <f t="shared" si="18"/>
        <v>840</v>
      </c>
      <c r="R43" s="77">
        <f>P43/Q43</f>
        <v>2.6190476190476191E-2</v>
      </c>
      <c r="S43" s="77">
        <f t="shared" si="22"/>
        <v>4.642857142857143E-2</v>
      </c>
      <c r="T43" s="78">
        <f>SQRT((1/O43)*S43)</f>
        <v>0.12234298345170846</v>
      </c>
      <c r="U43" s="79">
        <f t="shared" si="31"/>
        <v>1.9599639845400538</v>
      </c>
      <c r="V43" s="75">
        <f t="shared" si="19"/>
        <v>0.23978784132652839</v>
      </c>
      <c r="W43" s="80">
        <f t="shared" si="20"/>
        <v>1.2709794723962875</v>
      </c>
      <c r="X43" s="80">
        <f t="shared" si="21"/>
        <v>0.78679476869489751</v>
      </c>
      <c r="AC43" s="26"/>
      <c r="AH43" s="67"/>
      <c r="AI43" s="67"/>
      <c r="AJ43" s="67"/>
      <c r="AK43" s="67"/>
      <c r="AL43" s="67"/>
      <c r="AM43" s="67"/>
      <c r="AN43" s="67"/>
      <c r="AO43" s="67"/>
    </row>
    <row r="44" spans="1:41" x14ac:dyDescent="0.25">
      <c r="A44" s="72">
        <v>78</v>
      </c>
      <c r="B44" s="81">
        <f t="shared" si="23"/>
        <v>194</v>
      </c>
      <c r="C44" s="82">
        <f t="shared" si="24"/>
        <v>10</v>
      </c>
      <c r="D44" s="73">
        <v>12</v>
      </c>
      <c r="E44" s="73">
        <f t="shared" si="25"/>
        <v>20</v>
      </c>
      <c r="F44" s="33">
        <f t="shared" si="26"/>
        <v>9</v>
      </c>
      <c r="G44" s="73">
        <f t="shared" si="27"/>
        <v>3</v>
      </c>
      <c r="H44" s="54">
        <v>8</v>
      </c>
      <c r="I44" s="83">
        <f t="shared" si="28"/>
        <v>0.45</v>
      </c>
      <c r="J44" s="30">
        <f t="shared" si="29"/>
        <v>0.55000000000000004</v>
      </c>
      <c r="K44" s="30">
        <f t="shared" si="30"/>
        <v>9.4509309162175412E-2</v>
      </c>
      <c r="L44" s="67"/>
      <c r="M44" s="55">
        <f>K44^W44</f>
        <v>4.2801683979324656E-2</v>
      </c>
      <c r="N44" s="55">
        <f>K44^X44</f>
        <v>0.17100648159827234</v>
      </c>
      <c r="O44" s="75">
        <f t="shared" si="16"/>
        <v>5.5651496446596687</v>
      </c>
      <c r="P44" s="76">
        <f t="shared" si="17"/>
        <v>12</v>
      </c>
      <c r="Q44" s="76">
        <f t="shared" si="18"/>
        <v>160</v>
      </c>
      <c r="R44" s="77">
        <f>P44/Q44</f>
        <v>7.4999999999999997E-2</v>
      </c>
      <c r="S44" s="77">
        <f t="shared" si="22"/>
        <v>0.12142857142857143</v>
      </c>
      <c r="T44" s="78">
        <f>SQRT((1/O44)*S44)</f>
        <v>0.14771412268905418</v>
      </c>
      <c r="U44" s="79">
        <f t="shared" si="31"/>
        <v>1.9599639845400538</v>
      </c>
      <c r="V44" s="75">
        <f t="shared" si="19"/>
        <v>0.28951436047847701</v>
      </c>
      <c r="W44" s="80">
        <f t="shared" si="20"/>
        <v>1.3357786235894971</v>
      </c>
      <c r="X44" s="80">
        <f t="shared" si="21"/>
        <v>0.74862704219117193</v>
      </c>
      <c r="AC44" s="26"/>
      <c r="AH44" s="67"/>
      <c r="AI44" s="67"/>
      <c r="AJ44" s="67"/>
      <c r="AK44" s="67"/>
      <c r="AL44" s="67"/>
      <c r="AM44" s="67"/>
      <c r="AN44" s="67"/>
      <c r="AO44" s="67"/>
    </row>
    <row r="45" spans="1:41" x14ac:dyDescent="0.25">
      <c r="A45" s="81">
        <v>80</v>
      </c>
      <c r="B45" s="81">
        <f t="shared" si="23"/>
        <v>196</v>
      </c>
      <c r="C45" s="82">
        <f t="shared" si="24"/>
        <v>12</v>
      </c>
      <c r="D45" s="73">
        <v>14</v>
      </c>
      <c r="E45" s="73">
        <f t="shared" si="25"/>
        <v>8</v>
      </c>
      <c r="F45" s="33">
        <f t="shared" si="26"/>
        <v>2</v>
      </c>
      <c r="G45" s="73">
        <f t="shared" si="27"/>
        <v>2</v>
      </c>
      <c r="H45" s="54">
        <v>4</v>
      </c>
      <c r="I45" s="83">
        <f t="shared" si="28"/>
        <v>0.25</v>
      </c>
      <c r="J45" s="30">
        <f t="shared" si="29"/>
        <v>0.75</v>
      </c>
      <c r="K45" s="30">
        <f t="shared" si="30"/>
        <v>7.0881981871631555E-2</v>
      </c>
      <c r="L45" s="67"/>
      <c r="M45" s="55">
        <f>K45^W45</f>
        <v>2.1870576256076159E-2</v>
      </c>
      <c r="N45" s="55">
        <f>K45^X45</f>
        <v>0.1600009419140635</v>
      </c>
      <c r="O45" s="75">
        <f t="shared" si="16"/>
        <v>7.0052273983485067</v>
      </c>
      <c r="P45" s="76">
        <f t="shared" si="17"/>
        <v>4</v>
      </c>
      <c r="Q45" s="76">
        <f t="shared" si="18"/>
        <v>32</v>
      </c>
      <c r="R45" s="77">
        <f>P45/Q45</f>
        <v>0.125</v>
      </c>
      <c r="S45" s="77">
        <f t="shared" si="22"/>
        <v>0.24642857142857144</v>
      </c>
      <c r="T45" s="78">
        <f>SQRT((1/O45)*S45)</f>
        <v>0.18755748946959877</v>
      </c>
      <c r="U45" s="79">
        <f t="shared" si="31"/>
        <v>1.9599639845400538</v>
      </c>
      <c r="V45" s="75">
        <f t="shared" si="19"/>
        <v>0.36760592439116402</v>
      </c>
      <c r="W45" s="80">
        <f t="shared" si="20"/>
        <v>1.4442727741417583</v>
      </c>
      <c r="X45" s="80">
        <f t="shared" si="21"/>
        <v>0.69238998193692181</v>
      </c>
      <c r="AC45" s="26"/>
      <c r="AH45" s="67"/>
      <c r="AI45" s="67"/>
      <c r="AJ45" s="67"/>
      <c r="AK45" s="67"/>
      <c r="AL45" s="67"/>
      <c r="AM45" s="67"/>
      <c r="AN45" s="67"/>
      <c r="AO45" s="67"/>
    </row>
    <row r="46" spans="1:41" x14ac:dyDescent="0.25">
      <c r="A46" s="72">
        <v>80</v>
      </c>
      <c r="B46" s="81">
        <f t="shared" si="23"/>
        <v>197</v>
      </c>
      <c r="C46" s="82">
        <f t="shared" si="24"/>
        <v>14</v>
      </c>
      <c r="D46" s="73">
        <v>16</v>
      </c>
      <c r="E46" s="73">
        <f t="shared" si="25"/>
        <v>4</v>
      </c>
      <c r="F46" s="33">
        <f t="shared" si="26"/>
        <v>1</v>
      </c>
      <c r="G46" s="73">
        <f t="shared" si="27"/>
        <v>0</v>
      </c>
      <c r="H46" s="54">
        <v>3</v>
      </c>
      <c r="I46" s="83">
        <f t="shared" si="28"/>
        <v>0.25</v>
      </c>
      <c r="J46" s="30">
        <f t="shared" si="29"/>
        <v>0.75</v>
      </c>
      <c r="K46" s="30">
        <f t="shared" si="30"/>
        <v>5.3161486403723666E-2</v>
      </c>
      <c r="L46" s="67"/>
      <c r="M46" s="55">
        <f>K46^W46</f>
        <v>1.3484241409153544E-2</v>
      </c>
      <c r="N46" s="55">
        <f>K46^X46</f>
        <v>0.13538683631503626</v>
      </c>
      <c r="O46" s="75">
        <f t="shared" si="16"/>
        <v>8.6108271016576481</v>
      </c>
      <c r="P46" s="76">
        <f t="shared" si="17"/>
        <v>1</v>
      </c>
      <c r="Q46" s="76">
        <f t="shared" si="18"/>
        <v>12</v>
      </c>
      <c r="R46" s="77">
        <f>P46/Q46</f>
        <v>8.3333333333333329E-2</v>
      </c>
      <c r="S46" s="77">
        <f t="shared" si="22"/>
        <v>0.32976190476190476</v>
      </c>
      <c r="T46" s="78">
        <f>SQRT((1/O46)*S46)</f>
        <v>0.19569413366476301</v>
      </c>
      <c r="U46" s="79">
        <f t="shared" si="31"/>
        <v>1.9599639845400538</v>
      </c>
      <c r="V46" s="75">
        <f t="shared" si="19"/>
        <v>0.38355345396870283</v>
      </c>
      <c r="W46" s="80">
        <f t="shared" si="20"/>
        <v>1.4674899935164194</v>
      </c>
      <c r="X46" s="80">
        <f t="shared" si="21"/>
        <v>0.68143565163520226</v>
      </c>
      <c r="AC46" s="26"/>
      <c r="AH46" s="67"/>
      <c r="AI46" s="67"/>
      <c r="AJ46" s="67"/>
      <c r="AK46" s="67"/>
      <c r="AL46" s="67"/>
      <c r="AM46" s="67"/>
      <c r="AN46" s="67"/>
      <c r="AO46" s="67"/>
    </row>
    <row r="47" spans="1:41" x14ac:dyDescent="0.25">
      <c r="A47" s="81">
        <v>83</v>
      </c>
      <c r="B47" s="81">
        <f t="shared" si="23"/>
        <v>197</v>
      </c>
      <c r="C47" s="82">
        <f t="shared" si="24"/>
        <v>16</v>
      </c>
      <c r="D47" s="73">
        <v>18</v>
      </c>
      <c r="E47" s="73">
        <f t="shared" si="25"/>
        <v>3</v>
      </c>
      <c r="F47" s="33">
        <f t="shared" si="26"/>
        <v>0</v>
      </c>
      <c r="G47" s="73">
        <f t="shared" si="27"/>
        <v>3</v>
      </c>
      <c r="H47" s="54">
        <v>0</v>
      </c>
      <c r="I47" s="83">
        <f t="shared" si="28"/>
        <v>0</v>
      </c>
      <c r="J47" s="30">
        <f t="shared" si="29"/>
        <v>1</v>
      </c>
      <c r="K47" s="30">
        <f t="shared" si="30"/>
        <v>5.3161486403723666E-2</v>
      </c>
      <c r="L47" s="67"/>
      <c r="M47" s="55" t="e">
        <f>K47^W47</f>
        <v>#DIV/0!</v>
      </c>
      <c r="N47" s="55" t="e">
        <f>K47^X47</f>
        <v>#DIV/0!</v>
      </c>
      <c r="O47" s="75">
        <f t="shared" si="16"/>
        <v>8.6108271016576481</v>
      </c>
      <c r="P47" s="76">
        <f t="shared" si="17"/>
        <v>3</v>
      </c>
      <c r="Q47" s="76">
        <f t="shared" si="18"/>
        <v>0</v>
      </c>
      <c r="R47" s="77" t="e">
        <f>P47/Q47</f>
        <v>#DIV/0!</v>
      </c>
      <c r="S47" s="77" t="e">
        <f t="shared" si="22"/>
        <v>#DIV/0!</v>
      </c>
      <c r="T47" s="78" t="e">
        <f>SQRT((1/O47)*S47)</f>
        <v>#DIV/0!</v>
      </c>
      <c r="U47" s="79">
        <f t="shared" si="31"/>
        <v>1.9599639845400538</v>
      </c>
      <c r="V47" s="75" t="e">
        <f t="shared" si="19"/>
        <v>#DIV/0!</v>
      </c>
      <c r="W47" s="80" t="e">
        <f t="shared" si="20"/>
        <v>#DIV/0!</v>
      </c>
      <c r="X47" s="80" t="e">
        <f t="shared" si="21"/>
        <v>#DIV/0!</v>
      </c>
      <c r="AC47" s="26"/>
      <c r="AH47" s="67"/>
      <c r="AI47" s="67"/>
      <c r="AJ47" s="67"/>
      <c r="AK47" s="67"/>
      <c r="AL47" s="67"/>
      <c r="AM47" s="67"/>
      <c r="AN47" s="67"/>
      <c r="AO47" s="67"/>
    </row>
    <row r="48" spans="1:41" x14ac:dyDescent="0.25">
      <c r="A48" s="72">
        <v>83</v>
      </c>
      <c r="B48" s="81">
        <f t="shared" si="23"/>
        <v>197</v>
      </c>
      <c r="C48" s="82">
        <f t="shared" si="24"/>
        <v>18</v>
      </c>
      <c r="D48" s="73">
        <v>20</v>
      </c>
      <c r="E48" s="73">
        <f t="shared" si="25"/>
        <v>0</v>
      </c>
      <c r="F48" s="33">
        <f t="shared" si="26"/>
        <v>0</v>
      </c>
      <c r="G48" s="73">
        <f t="shared" si="27"/>
        <v>0</v>
      </c>
      <c r="H48" s="54">
        <v>0</v>
      </c>
      <c r="I48" s="83" t="e">
        <f t="shared" si="28"/>
        <v>#DIV/0!</v>
      </c>
      <c r="J48" s="30" t="e">
        <f t="shared" si="29"/>
        <v>#DIV/0!</v>
      </c>
      <c r="K48" s="30">
        <f>K47</f>
        <v>5.3161486403723666E-2</v>
      </c>
      <c r="L48" s="67"/>
      <c r="M48" s="55" t="e">
        <f>K48^W48</f>
        <v>#DIV/0!</v>
      </c>
      <c r="N48" s="55" t="e">
        <f>K48^X48</f>
        <v>#DIV/0!</v>
      </c>
      <c r="O48" s="75">
        <f t="shared" si="16"/>
        <v>8.6108271016576481</v>
      </c>
      <c r="P48" s="76">
        <f t="shared" si="17"/>
        <v>0</v>
      </c>
      <c r="Q48" s="76">
        <f t="shared" si="18"/>
        <v>0</v>
      </c>
      <c r="R48" s="77" t="e">
        <f>P48/Q48</f>
        <v>#DIV/0!</v>
      </c>
      <c r="S48" s="77" t="e">
        <f t="shared" si="22"/>
        <v>#DIV/0!</v>
      </c>
      <c r="T48" s="78" t="e">
        <f>SQRT((1/O48)*S48)</f>
        <v>#DIV/0!</v>
      </c>
      <c r="U48" s="79">
        <f t="shared" si="31"/>
        <v>1.9599639845400538</v>
      </c>
      <c r="V48" s="75" t="e">
        <f t="shared" si="19"/>
        <v>#DIV/0!</v>
      </c>
      <c r="W48" s="80" t="e">
        <f t="shared" si="20"/>
        <v>#DIV/0!</v>
      </c>
      <c r="X48" s="80" t="e">
        <f t="shared" si="21"/>
        <v>#DIV/0!</v>
      </c>
      <c r="AC48" s="26"/>
      <c r="AH48" s="67"/>
      <c r="AI48" s="67"/>
      <c r="AJ48" s="67"/>
      <c r="AK48" s="67"/>
      <c r="AL48" s="67"/>
      <c r="AM48" s="67"/>
      <c r="AN48" s="67"/>
      <c r="AO48" s="67"/>
    </row>
    <row r="49" spans="1:41" x14ac:dyDescent="0.25">
      <c r="A49" s="81">
        <v>83</v>
      </c>
      <c r="B49" s="81">
        <f t="shared" si="23"/>
        <v>197</v>
      </c>
      <c r="C49" s="82">
        <f t="shared" si="24"/>
        <v>20</v>
      </c>
      <c r="D49" s="73">
        <v>22</v>
      </c>
      <c r="E49" s="73">
        <f t="shared" si="25"/>
        <v>0</v>
      </c>
      <c r="F49" s="33">
        <f t="shared" si="26"/>
        <v>0</v>
      </c>
      <c r="G49" s="73">
        <f t="shared" si="27"/>
        <v>0</v>
      </c>
      <c r="H49" s="54">
        <v>0</v>
      </c>
      <c r="I49" s="83" t="e">
        <f t="shared" si="28"/>
        <v>#DIV/0!</v>
      </c>
      <c r="J49" s="30" t="e">
        <f t="shared" si="29"/>
        <v>#DIV/0!</v>
      </c>
      <c r="K49" s="30">
        <f t="shared" ref="K49:K54" si="32">K48</f>
        <v>5.3161486403723666E-2</v>
      </c>
      <c r="L49" s="67"/>
      <c r="M49" s="55" t="e">
        <f>K49^W49</f>
        <v>#DIV/0!</v>
      </c>
      <c r="N49" s="55" t="e">
        <f>K49^X49</f>
        <v>#DIV/0!</v>
      </c>
      <c r="O49" s="75">
        <f t="shared" si="16"/>
        <v>8.6108271016576481</v>
      </c>
      <c r="P49" s="76">
        <f t="shared" si="17"/>
        <v>0</v>
      </c>
      <c r="Q49" s="76">
        <f t="shared" si="18"/>
        <v>0</v>
      </c>
      <c r="R49" s="77" t="e">
        <f>P49/Q49</f>
        <v>#DIV/0!</v>
      </c>
      <c r="S49" s="77" t="e">
        <f t="shared" si="22"/>
        <v>#DIV/0!</v>
      </c>
      <c r="T49" s="78" t="e">
        <f>SQRT((1/O49)*S49)</f>
        <v>#DIV/0!</v>
      </c>
      <c r="U49" s="79">
        <f t="shared" si="31"/>
        <v>1.9599639845400538</v>
      </c>
      <c r="V49" s="75" t="e">
        <f t="shared" si="19"/>
        <v>#DIV/0!</v>
      </c>
      <c r="W49" s="80" t="e">
        <f t="shared" si="20"/>
        <v>#DIV/0!</v>
      </c>
      <c r="X49" s="80" t="e">
        <f t="shared" si="21"/>
        <v>#DIV/0!</v>
      </c>
      <c r="AC49" s="26"/>
      <c r="AH49" s="67"/>
      <c r="AI49" s="67"/>
      <c r="AJ49" s="67"/>
      <c r="AK49" s="67"/>
      <c r="AL49" s="67"/>
      <c r="AM49" s="67"/>
      <c r="AN49" s="67"/>
      <c r="AO49" s="67"/>
    </row>
    <row r="50" spans="1:41" x14ac:dyDescent="0.25">
      <c r="A50" s="72">
        <v>83</v>
      </c>
      <c r="B50" s="81">
        <f t="shared" si="23"/>
        <v>197</v>
      </c>
      <c r="C50" s="82">
        <f t="shared" si="24"/>
        <v>22</v>
      </c>
      <c r="D50" s="73">
        <v>24</v>
      </c>
      <c r="E50" s="73">
        <f t="shared" si="25"/>
        <v>0</v>
      </c>
      <c r="F50" s="33">
        <f t="shared" si="26"/>
        <v>0</v>
      </c>
      <c r="G50" s="73">
        <f t="shared" si="27"/>
        <v>0</v>
      </c>
      <c r="H50" s="54">
        <v>0</v>
      </c>
      <c r="I50" s="83" t="e">
        <f t="shared" si="28"/>
        <v>#DIV/0!</v>
      </c>
      <c r="J50" s="30" t="e">
        <f t="shared" si="29"/>
        <v>#DIV/0!</v>
      </c>
      <c r="K50" s="30">
        <f t="shared" si="32"/>
        <v>5.3161486403723666E-2</v>
      </c>
      <c r="L50" s="67"/>
      <c r="M50" s="55" t="e">
        <f>K50^W50</f>
        <v>#DIV/0!</v>
      </c>
      <c r="N50" s="55" t="e">
        <f>K50^X50</f>
        <v>#DIV/0!</v>
      </c>
      <c r="O50" s="75">
        <f t="shared" si="16"/>
        <v>8.6108271016576481</v>
      </c>
      <c r="P50" s="76">
        <f t="shared" si="17"/>
        <v>0</v>
      </c>
      <c r="Q50" s="76">
        <f t="shared" si="18"/>
        <v>0</v>
      </c>
      <c r="R50" s="77" t="e">
        <f>P50/Q50</f>
        <v>#DIV/0!</v>
      </c>
      <c r="S50" s="77" t="e">
        <f t="shared" si="22"/>
        <v>#DIV/0!</v>
      </c>
      <c r="T50" s="78" t="e">
        <f>SQRT((1/O50)*S50)</f>
        <v>#DIV/0!</v>
      </c>
      <c r="U50" s="79">
        <f t="shared" si="31"/>
        <v>1.9599639845400538</v>
      </c>
      <c r="V50" s="75" t="e">
        <f t="shared" si="19"/>
        <v>#DIV/0!</v>
      </c>
      <c r="W50" s="80" t="e">
        <f t="shared" si="20"/>
        <v>#DIV/0!</v>
      </c>
      <c r="X50" s="80" t="e">
        <f t="shared" si="21"/>
        <v>#DIV/0!</v>
      </c>
      <c r="AC50" s="26"/>
      <c r="AH50" s="67"/>
      <c r="AI50" s="67"/>
      <c r="AJ50" s="67"/>
      <c r="AK50" s="67"/>
      <c r="AL50" s="67"/>
      <c r="AM50" s="67"/>
      <c r="AN50" s="67"/>
      <c r="AO50" s="67"/>
    </row>
    <row r="51" spans="1:41" x14ac:dyDescent="0.25">
      <c r="A51" s="81">
        <v>83</v>
      </c>
      <c r="B51" s="81">
        <f t="shared" si="23"/>
        <v>197</v>
      </c>
      <c r="C51" s="82">
        <f t="shared" si="24"/>
        <v>24</v>
      </c>
      <c r="D51" s="73">
        <v>26</v>
      </c>
      <c r="E51" s="73">
        <f t="shared" si="25"/>
        <v>0</v>
      </c>
      <c r="F51" s="33">
        <f t="shared" si="26"/>
        <v>0</v>
      </c>
      <c r="G51" s="73">
        <f t="shared" si="27"/>
        <v>0</v>
      </c>
      <c r="H51" s="54">
        <v>0</v>
      </c>
      <c r="I51" s="83" t="e">
        <f t="shared" si="28"/>
        <v>#DIV/0!</v>
      </c>
      <c r="J51" s="30" t="e">
        <f t="shared" si="29"/>
        <v>#DIV/0!</v>
      </c>
      <c r="K51" s="30">
        <f t="shared" si="32"/>
        <v>5.3161486403723666E-2</v>
      </c>
      <c r="L51" s="67"/>
      <c r="M51" s="55" t="e">
        <f>K51^W51</f>
        <v>#DIV/0!</v>
      </c>
      <c r="N51" s="55" t="e">
        <f>K51^X51</f>
        <v>#DIV/0!</v>
      </c>
      <c r="O51" s="75">
        <f t="shared" si="16"/>
        <v>8.6108271016576481</v>
      </c>
      <c r="P51" s="76">
        <f t="shared" si="17"/>
        <v>0</v>
      </c>
      <c r="Q51" s="76">
        <f t="shared" si="18"/>
        <v>0</v>
      </c>
      <c r="R51" s="77" t="e">
        <f>P51/Q51</f>
        <v>#DIV/0!</v>
      </c>
      <c r="S51" s="77" t="e">
        <f t="shared" si="22"/>
        <v>#DIV/0!</v>
      </c>
      <c r="T51" s="78" t="e">
        <f>SQRT((1/O51)*S51)</f>
        <v>#DIV/0!</v>
      </c>
      <c r="U51" s="79">
        <f t="shared" si="31"/>
        <v>1.9599639845400538</v>
      </c>
      <c r="V51" s="75" t="e">
        <f t="shared" si="19"/>
        <v>#DIV/0!</v>
      </c>
      <c r="W51" s="80" t="e">
        <f t="shared" si="20"/>
        <v>#DIV/0!</v>
      </c>
      <c r="X51" s="80" t="e">
        <f t="shared" si="21"/>
        <v>#DIV/0!</v>
      </c>
      <c r="AC51" s="26"/>
      <c r="AH51" s="67"/>
      <c r="AI51" s="67"/>
      <c r="AJ51" s="67"/>
      <c r="AK51" s="67"/>
      <c r="AL51" s="67"/>
      <c r="AM51" s="67"/>
      <c r="AN51" s="67"/>
      <c r="AO51" s="67"/>
    </row>
    <row r="52" spans="1:41" x14ac:dyDescent="0.25">
      <c r="A52" s="72">
        <v>83</v>
      </c>
      <c r="B52" s="81">
        <f t="shared" si="23"/>
        <v>197</v>
      </c>
      <c r="C52" s="82">
        <f t="shared" si="24"/>
        <v>26</v>
      </c>
      <c r="D52" s="73">
        <v>28</v>
      </c>
      <c r="E52" s="73">
        <f t="shared" si="25"/>
        <v>0</v>
      </c>
      <c r="F52" s="33">
        <f t="shared" si="26"/>
        <v>0</v>
      </c>
      <c r="G52" s="73">
        <f t="shared" si="27"/>
        <v>0</v>
      </c>
      <c r="H52" s="54">
        <v>0</v>
      </c>
      <c r="I52" s="83" t="e">
        <f t="shared" si="28"/>
        <v>#DIV/0!</v>
      </c>
      <c r="J52" s="30" t="e">
        <f t="shared" si="29"/>
        <v>#DIV/0!</v>
      </c>
      <c r="K52" s="30">
        <f t="shared" si="32"/>
        <v>5.3161486403723666E-2</v>
      </c>
      <c r="L52" s="67"/>
      <c r="M52" s="55" t="e">
        <f>K52^W52</f>
        <v>#DIV/0!</v>
      </c>
      <c r="N52" s="55" t="e">
        <f>K52^X52</f>
        <v>#DIV/0!</v>
      </c>
      <c r="O52" s="75">
        <f t="shared" si="16"/>
        <v>8.6108271016576481</v>
      </c>
      <c r="P52" s="76">
        <f t="shared" si="17"/>
        <v>0</v>
      </c>
      <c r="Q52" s="76">
        <f t="shared" si="18"/>
        <v>0</v>
      </c>
      <c r="R52" s="77" t="e">
        <f>P52/Q52</f>
        <v>#DIV/0!</v>
      </c>
      <c r="S52" s="77" t="e">
        <f t="shared" si="22"/>
        <v>#DIV/0!</v>
      </c>
      <c r="T52" s="78" t="e">
        <f>SQRT((1/O52)*S52)</f>
        <v>#DIV/0!</v>
      </c>
      <c r="U52" s="79">
        <f t="shared" si="31"/>
        <v>1.9599639845400538</v>
      </c>
      <c r="V52" s="75" t="e">
        <f t="shared" si="19"/>
        <v>#DIV/0!</v>
      </c>
      <c r="W52" s="80" t="e">
        <f t="shared" si="20"/>
        <v>#DIV/0!</v>
      </c>
      <c r="X52" s="80" t="e">
        <f t="shared" si="21"/>
        <v>#DIV/0!</v>
      </c>
      <c r="AC52" s="26"/>
      <c r="AH52" s="67"/>
      <c r="AI52" s="67"/>
      <c r="AJ52" s="67"/>
      <c r="AK52" s="67"/>
      <c r="AL52" s="67"/>
      <c r="AM52" s="67"/>
      <c r="AN52" s="67"/>
      <c r="AO52" s="67"/>
    </row>
    <row r="53" spans="1:41" x14ac:dyDescent="0.25">
      <c r="A53" s="81">
        <v>83</v>
      </c>
      <c r="B53" s="81">
        <f t="shared" si="23"/>
        <v>197</v>
      </c>
      <c r="C53" s="82">
        <f t="shared" si="24"/>
        <v>28</v>
      </c>
      <c r="D53" s="73">
        <v>30</v>
      </c>
      <c r="E53" s="73">
        <f t="shared" si="25"/>
        <v>0</v>
      </c>
      <c r="F53" s="33">
        <f t="shared" si="26"/>
        <v>0</v>
      </c>
      <c r="G53" s="73">
        <f t="shared" si="27"/>
        <v>0</v>
      </c>
      <c r="H53" s="54">
        <v>0</v>
      </c>
      <c r="I53" s="83" t="e">
        <f t="shared" si="28"/>
        <v>#DIV/0!</v>
      </c>
      <c r="J53" s="30" t="e">
        <f t="shared" si="29"/>
        <v>#DIV/0!</v>
      </c>
      <c r="K53" s="30">
        <f t="shared" si="32"/>
        <v>5.3161486403723666E-2</v>
      </c>
      <c r="L53" s="67"/>
      <c r="M53" s="55" t="e">
        <f>K53^W53</f>
        <v>#DIV/0!</v>
      </c>
      <c r="N53" s="55" t="e">
        <f>K53^X53</f>
        <v>#DIV/0!</v>
      </c>
      <c r="O53" s="75">
        <f t="shared" si="16"/>
        <v>8.6108271016576481</v>
      </c>
      <c r="P53" s="76">
        <f t="shared" si="17"/>
        <v>0</v>
      </c>
      <c r="Q53" s="76">
        <f t="shared" si="18"/>
        <v>0</v>
      </c>
      <c r="R53" s="77" t="e">
        <f>P53/Q53</f>
        <v>#DIV/0!</v>
      </c>
      <c r="S53" s="77" t="e">
        <f t="shared" si="22"/>
        <v>#DIV/0!</v>
      </c>
      <c r="T53" s="78" t="e">
        <f>SQRT((1/O53)*S53)</f>
        <v>#DIV/0!</v>
      </c>
      <c r="U53" s="79">
        <f t="shared" si="31"/>
        <v>1.9599639845400538</v>
      </c>
      <c r="V53" s="75" t="e">
        <f t="shared" si="19"/>
        <v>#DIV/0!</v>
      </c>
      <c r="W53" s="80" t="e">
        <f t="shared" si="20"/>
        <v>#DIV/0!</v>
      </c>
      <c r="X53" s="80" t="e">
        <f t="shared" si="21"/>
        <v>#DIV/0!</v>
      </c>
      <c r="AC53" s="26"/>
      <c r="AH53" s="67"/>
      <c r="AI53" s="67"/>
      <c r="AJ53" s="67"/>
      <c r="AK53" s="67"/>
      <c r="AL53" s="67"/>
      <c r="AM53" s="67"/>
      <c r="AN53" s="67"/>
      <c r="AO53" s="67"/>
    </row>
    <row r="54" spans="1:41" x14ac:dyDescent="0.25">
      <c r="A54" s="72">
        <v>83</v>
      </c>
      <c r="B54" s="81">
        <f t="shared" si="23"/>
        <v>197</v>
      </c>
      <c r="C54" s="82">
        <f t="shared" si="24"/>
        <v>30</v>
      </c>
      <c r="D54" s="73">
        <v>32</v>
      </c>
      <c r="E54" s="73">
        <f t="shared" si="25"/>
        <v>0</v>
      </c>
      <c r="F54" s="33">
        <f t="shared" si="26"/>
        <v>0</v>
      </c>
      <c r="G54" s="73">
        <f t="shared" si="27"/>
        <v>0</v>
      </c>
      <c r="H54" s="54">
        <v>0</v>
      </c>
      <c r="I54" s="83" t="e">
        <f t="shared" si="28"/>
        <v>#DIV/0!</v>
      </c>
      <c r="J54" s="30" t="e">
        <f t="shared" si="29"/>
        <v>#DIV/0!</v>
      </c>
      <c r="K54" s="30">
        <f t="shared" si="32"/>
        <v>5.3161486403723666E-2</v>
      </c>
      <c r="L54" s="67"/>
      <c r="M54" s="55" t="e">
        <f>K54^W54</f>
        <v>#DIV/0!</v>
      </c>
      <c r="N54" s="55" t="e">
        <f>K54^X54</f>
        <v>#DIV/0!</v>
      </c>
      <c r="O54" s="75">
        <f t="shared" si="16"/>
        <v>8.6108271016576481</v>
      </c>
      <c r="P54" s="76">
        <f t="shared" si="17"/>
        <v>0</v>
      </c>
      <c r="Q54" s="76">
        <f t="shared" si="18"/>
        <v>0</v>
      </c>
      <c r="R54" s="77" t="e">
        <f>P54/Q54</f>
        <v>#DIV/0!</v>
      </c>
      <c r="S54" s="77" t="e">
        <f t="shared" si="22"/>
        <v>#DIV/0!</v>
      </c>
      <c r="T54" s="78" t="e">
        <f>SQRT((1/O54)*S54)</f>
        <v>#DIV/0!</v>
      </c>
      <c r="U54" s="79">
        <f t="shared" si="31"/>
        <v>1.9599639845400538</v>
      </c>
      <c r="V54" s="75" t="e">
        <f t="shared" si="19"/>
        <v>#DIV/0!</v>
      </c>
      <c r="W54" s="80" t="e">
        <f t="shared" si="20"/>
        <v>#DIV/0!</v>
      </c>
      <c r="X54" s="80" t="e">
        <f t="shared" si="21"/>
        <v>#DIV/0!</v>
      </c>
      <c r="AC54" s="26"/>
      <c r="AH54" s="67"/>
      <c r="AI54" s="67"/>
      <c r="AJ54" s="67"/>
      <c r="AK54" s="67"/>
      <c r="AL54" s="67"/>
      <c r="AM54" s="67"/>
      <c r="AN54" s="67"/>
      <c r="AO54" s="67"/>
    </row>
    <row r="55" spans="1:41" ht="10" customHeight="1" x14ac:dyDescent="0.25">
      <c r="D55" s="84"/>
      <c r="E55" s="84"/>
      <c r="F55" s="85"/>
      <c r="G55" s="85"/>
      <c r="H55" s="84"/>
      <c r="I55" s="86"/>
      <c r="J55" s="87"/>
      <c r="K55" s="87"/>
      <c r="L55" s="87"/>
      <c r="M55" s="100"/>
      <c r="N55" s="100"/>
      <c r="O55" s="100"/>
      <c r="P55" s="100"/>
      <c r="Q55" s="87"/>
      <c r="AC55" s="26"/>
    </row>
    <row r="56" spans="1:41" ht="15" x14ac:dyDescent="0.25">
      <c r="D56" s="93"/>
      <c r="E56" s="60" t="s">
        <v>0</v>
      </c>
      <c r="F56" s="61">
        <f>SUM(F39:F54)</f>
        <v>197</v>
      </c>
      <c r="G56" s="61">
        <f>SUM(G39:G54)</f>
        <v>83</v>
      </c>
      <c r="H56" s="61">
        <f>H38-F56-G56</f>
        <v>0</v>
      </c>
      <c r="I56" s="86"/>
      <c r="J56" s="94" t="s">
        <v>60</v>
      </c>
      <c r="K56" s="41">
        <f>1-K54</f>
        <v>0.94683851359627635</v>
      </c>
      <c r="L56" s="42" t="s">
        <v>37</v>
      </c>
      <c r="M56" s="100"/>
      <c r="N56" s="100"/>
      <c r="O56" s="100"/>
      <c r="P56" s="101"/>
      <c r="Q56" s="87"/>
      <c r="AA56" s="64"/>
      <c r="AB56" s="64"/>
      <c r="AC56" s="26"/>
    </row>
    <row r="57" spans="1:41" ht="15" customHeight="1" x14ac:dyDescent="0.25">
      <c r="D57" s="93"/>
      <c r="F57" s="12">
        <f>F56/E38</f>
        <v>0.70357142857142863</v>
      </c>
      <c r="G57" s="13">
        <f>G56/E38</f>
        <v>0.29642857142857143</v>
      </c>
      <c r="H57" s="14">
        <f>H56/E38</f>
        <v>0</v>
      </c>
      <c r="I57" s="86"/>
      <c r="J57" s="86"/>
      <c r="K57" s="86"/>
      <c r="L57" s="95"/>
      <c r="M57" s="95"/>
      <c r="N57" s="95"/>
      <c r="O57" s="95"/>
      <c r="P57" s="95"/>
      <c r="Q57" s="95"/>
      <c r="R57" s="90"/>
      <c r="S57" s="90"/>
      <c r="T57" s="90"/>
      <c r="U57" s="90"/>
      <c r="Z57" s="91"/>
      <c r="AA57" s="91"/>
      <c r="AC57" s="26"/>
      <c r="AE57" s="96"/>
      <c r="AF57" s="67"/>
      <c r="AG57" s="67"/>
      <c r="AH57" s="67"/>
      <c r="AI57" s="67"/>
      <c r="AJ57" s="67"/>
      <c r="AK57" s="67"/>
      <c r="AL57" s="67"/>
      <c r="AM57" s="67"/>
      <c r="AN57" s="67"/>
      <c r="AO57" s="67"/>
    </row>
    <row r="58" spans="1:41" ht="15" customHeight="1" x14ac:dyDescent="0.25">
      <c r="D58" s="93"/>
      <c r="F58" s="155" t="s">
        <v>88</v>
      </c>
      <c r="G58" s="156" t="s">
        <v>89</v>
      </c>
      <c r="H58" s="154" t="s">
        <v>90</v>
      </c>
      <c r="I58" s="86"/>
      <c r="J58" s="86"/>
      <c r="K58" s="86"/>
      <c r="L58" s="95"/>
      <c r="M58" s="95"/>
      <c r="N58" s="95"/>
      <c r="O58" s="95"/>
      <c r="P58" s="95"/>
      <c r="Q58" s="95"/>
      <c r="R58" s="90"/>
      <c r="S58" s="90"/>
      <c r="T58" s="90"/>
      <c r="U58" s="90"/>
      <c r="Z58" s="91"/>
      <c r="AA58" s="91"/>
      <c r="AC58" s="26"/>
      <c r="AE58" s="96"/>
      <c r="AF58" s="67"/>
      <c r="AG58" s="67"/>
      <c r="AH58" s="67"/>
      <c r="AI58" s="67"/>
      <c r="AJ58" s="67"/>
      <c r="AK58" s="67"/>
      <c r="AL58" s="67"/>
      <c r="AM58" s="67"/>
      <c r="AN58" s="67"/>
      <c r="AO58" s="67"/>
    </row>
    <row r="59" spans="1:41" ht="17.5" customHeight="1" x14ac:dyDescent="0.25">
      <c r="D59" s="93"/>
      <c r="E59" s="93"/>
      <c r="F59" s="93"/>
      <c r="G59" s="93"/>
      <c r="I59" s="86"/>
      <c r="J59" s="86"/>
      <c r="K59" s="86"/>
      <c r="L59" s="86"/>
      <c r="M59" s="86"/>
      <c r="N59" s="86"/>
      <c r="AC59" s="26"/>
    </row>
    <row r="60" spans="1:41" ht="15.5" customHeight="1" x14ac:dyDescent="0.25">
      <c r="B60" s="235" t="s">
        <v>6</v>
      </c>
      <c r="C60" s="236"/>
      <c r="D60" s="236"/>
      <c r="E60" s="236"/>
      <c r="F60" s="236"/>
      <c r="G60" s="236"/>
      <c r="H60" s="236"/>
      <c r="I60" s="236"/>
      <c r="J60" s="236"/>
      <c r="K60" s="237"/>
      <c r="L60" s="86"/>
      <c r="P60" s="26"/>
      <c r="Q60" s="238" t="s">
        <v>62</v>
      </c>
      <c r="AC60" s="26"/>
    </row>
    <row r="61" spans="1:41" ht="36" customHeight="1" x14ac:dyDescent="0.25">
      <c r="B61" s="245" t="s">
        <v>82</v>
      </c>
      <c r="C61" s="240" t="s">
        <v>83</v>
      </c>
      <c r="D61" s="241"/>
      <c r="E61" s="242"/>
      <c r="F61" s="240" t="s">
        <v>85</v>
      </c>
      <c r="G61" s="241"/>
      <c r="H61" s="242"/>
      <c r="I61" s="240" t="s">
        <v>84</v>
      </c>
      <c r="J61" s="241"/>
      <c r="K61" s="242"/>
      <c r="M61" s="9" t="s">
        <v>9</v>
      </c>
      <c r="N61" s="243" t="s">
        <v>61</v>
      </c>
      <c r="O61" s="244"/>
      <c r="P61" s="25" t="s">
        <v>9</v>
      </c>
      <c r="Q61" s="239"/>
      <c r="R61" s="35"/>
      <c r="S61" s="64"/>
      <c r="T61" s="64"/>
      <c r="AC61" s="26"/>
    </row>
    <row r="62" spans="1:41" ht="37.5" customHeight="1" x14ac:dyDescent="0.25">
      <c r="B62" s="246"/>
      <c r="C62" s="240" t="s">
        <v>86</v>
      </c>
      <c r="D62" s="242"/>
      <c r="E62" s="103"/>
      <c r="F62" s="240" t="s">
        <v>86</v>
      </c>
      <c r="G62" s="242"/>
      <c r="H62" s="104"/>
      <c r="I62" s="240" t="s">
        <v>86</v>
      </c>
      <c r="J62" s="242"/>
      <c r="K62" s="103"/>
      <c r="N62" s="48" t="s">
        <v>29</v>
      </c>
      <c r="O62" s="48" t="s">
        <v>30</v>
      </c>
      <c r="P62" s="21"/>
      <c r="Q62" s="198" t="s">
        <v>103</v>
      </c>
      <c r="R62" s="199" t="s">
        <v>16</v>
      </c>
      <c r="S62" s="200" t="s">
        <v>10</v>
      </c>
      <c r="T62" s="24"/>
      <c r="U62" s="31" t="s">
        <v>19</v>
      </c>
      <c r="V62" s="189" t="s">
        <v>103</v>
      </c>
      <c r="W62" s="201" t="s">
        <v>104</v>
      </c>
      <c r="X62" s="202" t="s">
        <v>105</v>
      </c>
      <c r="AC62" s="26"/>
    </row>
    <row r="63" spans="1:41" ht="13" customHeight="1" x14ac:dyDescent="0.25">
      <c r="B63" s="247"/>
      <c r="C63" s="105" t="s">
        <v>1</v>
      </c>
      <c r="D63" s="105" t="s">
        <v>2</v>
      </c>
      <c r="E63" s="105" t="s">
        <v>3</v>
      </c>
      <c r="F63" s="105" t="s">
        <v>1</v>
      </c>
      <c r="G63" s="105" t="s">
        <v>2</v>
      </c>
      <c r="H63" s="105" t="s">
        <v>3</v>
      </c>
      <c r="I63" s="106" t="s">
        <v>1</v>
      </c>
      <c r="J63" s="106" t="s">
        <v>2</v>
      </c>
      <c r="K63" s="105" t="s">
        <v>3</v>
      </c>
      <c r="M63" s="63">
        <f t="shared" ref="M63:M79" si="33">D15</f>
        <v>0</v>
      </c>
      <c r="N63" s="107">
        <f t="shared" ref="N63:N79" si="34">K38</f>
        <v>1</v>
      </c>
      <c r="O63" s="30">
        <f t="shared" ref="O63:O79" si="35">K15</f>
        <v>1</v>
      </c>
      <c r="P63" s="102">
        <f t="shared" ref="P63:P79" si="36">D38</f>
        <v>0</v>
      </c>
      <c r="Q63" s="36">
        <f t="shared" ref="Q63:Q79" si="37">(IF(N63=O63,1,LOG(O63,N63)))</f>
        <v>1</v>
      </c>
      <c r="R63" s="108">
        <f>O63-N63</f>
        <v>0</v>
      </c>
      <c r="S63" s="23" t="e">
        <f>1/(O63-N63)</f>
        <v>#DIV/0!</v>
      </c>
      <c r="T63" s="24"/>
      <c r="U63" s="109"/>
      <c r="V63" s="67"/>
      <c r="W63" s="72"/>
      <c r="X63" s="72"/>
      <c r="AC63" s="26"/>
    </row>
    <row r="64" spans="1:41" x14ac:dyDescent="0.3">
      <c r="A64" s="197" t="s">
        <v>91</v>
      </c>
      <c r="B64" s="73">
        <f t="shared" ref="B64:B79" si="38">D16</f>
        <v>2</v>
      </c>
      <c r="C64" s="110">
        <f t="shared" ref="C64:C79" si="39">E16</f>
        <v>283</v>
      </c>
      <c r="D64" s="110">
        <f t="shared" ref="D64:D79" si="40">E39</f>
        <v>280</v>
      </c>
      <c r="E64" s="110">
        <f>C64+D64</f>
        <v>563</v>
      </c>
      <c r="F64" s="110">
        <f t="shared" ref="F64:F79" si="41">F16</f>
        <v>38</v>
      </c>
      <c r="G64" s="110">
        <f t="shared" ref="G64:G79" si="42">F39</f>
        <v>29</v>
      </c>
      <c r="H64" s="110">
        <f t="shared" ref="H64:H71" si="43">F64+G64</f>
        <v>67</v>
      </c>
      <c r="I64" s="111">
        <f t="shared" ref="I64:I71" si="44">H64*C64/E64</f>
        <v>33.678507992895206</v>
      </c>
      <c r="J64" s="111">
        <f t="shared" ref="J64:J71" si="45">H64*D64/E64</f>
        <v>33.321492007104794</v>
      </c>
      <c r="K64" s="112">
        <f t="shared" ref="K64:K71" si="46">I64+J64</f>
        <v>67</v>
      </c>
      <c r="M64" s="63">
        <f t="shared" si="33"/>
        <v>2</v>
      </c>
      <c r="N64" s="107">
        <f t="shared" si="34"/>
        <v>0.89642857142857146</v>
      </c>
      <c r="O64" s="30">
        <f t="shared" si="35"/>
        <v>0.86572438162544163</v>
      </c>
      <c r="P64" s="102">
        <f t="shared" si="36"/>
        <v>2</v>
      </c>
      <c r="Q64" s="22">
        <f t="shared" si="37"/>
        <v>1.3187587930166089</v>
      </c>
      <c r="R64" s="108">
        <f>O64-N64</f>
        <v>-3.0704189803129833E-2</v>
      </c>
      <c r="S64" s="23">
        <f>1/(O64-N64)</f>
        <v>-32.568845047266642</v>
      </c>
      <c r="T64" s="24"/>
      <c r="U64" s="113">
        <f>SQRT((1/(SUM(I64:I64)))+(1/(SUM(J64:J64))))</f>
        <v>0.24434235765883122</v>
      </c>
      <c r="V64" s="114">
        <f>Q64</f>
        <v>1.3187587930166089</v>
      </c>
      <c r="W64" s="43">
        <f>EXP(LN(Q64)-(1.96*U64))</f>
        <v>0.81691515815581428</v>
      </c>
      <c r="X64" s="43">
        <f>EXP(LN(Q64)+(1.96*U64))</f>
        <v>2.1288927458326232</v>
      </c>
      <c r="AC64" s="26"/>
    </row>
    <row r="65" spans="1:29" x14ac:dyDescent="0.3">
      <c r="A65" s="197" t="s">
        <v>91</v>
      </c>
      <c r="B65" s="73">
        <f t="shared" si="38"/>
        <v>4</v>
      </c>
      <c r="C65" s="110">
        <f t="shared" si="39"/>
        <v>221</v>
      </c>
      <c r="D65" s="110">
        <f t="shared" si="40"/>
        <v>220</v>
      </c>
      <c r="E65" s="110">
        <f t="shared" ref="E65:E79" si="47">C65+D65</f>
        <v>441</v>
      </c>
      <c r="F65" s="110">
        <f t="shared" si="41"/>
        <v>41</v>
      </c>
      <c r="G65" s="110">
        <f t="shared" si="42"/>
        <v>46</v>
      </c>
      <c r="H65" s="110">
        <f t="shared" si="43"/>
        <v>87</v>
      </c>
      <c r="I65" s="111">
        <f t="shared" si="44"/>
        <v>43.598639455782312</v>
      </c>
      <c r="J65" s="111">
        <f t="shared" si="45"/>
        <v>43.401360544217688</v>
      </c>
      <c r="K65" s="112">
        <f t="shared" si="46"/>
        <v>87</v>
      </c>
      <c r="M65" s="63">
        <f t="shared" si="33"/>
        <v>4</v>
      </c>
      <c r="N65" s="107">
        <f t="shared" si="34"/>
        <v>0.70899350649350645</v>
      </c>
      <c r="O65" s="30">
        <f t="shared" si="35"/>
        <v>0.70511488096189812</v>
      </c>
      <c r="P65" s="102">
        <f t="shared" si="36"/>
        <v>4</v>
      </c>
      <c r="Q65" s="22">
        <f t="shared" si="37"/>
        <v>1.0159508124753382</v>
      </c>
      <c r="R65" s="108">
        <f>O65-N65</f>
        <v>-3.8786255316083373E-3</v>
      </c>
      <c r="S65" s="23">
        <f>1/(O65-N65)</f>
        <v>-257.82329122794516</v>
      </c>
      <c r="T65" s="24"/>
      <c r="U65" s="113">
        <f>SQRT((1/(SUM(I64:I65)))+(1/(SUM(J64:J65))))</f>
        <v>0.16116563676584592</v>
      </c>
      <c r="V65" s="114">
        <f>Q65</f>
        <v>1.0159508124753382</v>
      </c>
      <c r="W65" s="43">
        <f>EXP(LN(Q65)-(1.96*U65))</f>
        <v>0.74077398552796359</v>
      </c>
      <c r="X65" s="43">
        <f>EXP(LN(Q65)+(1.96*U65))</f>
        <v>1.3933481379393513</v>
      </c>
      <c r="AC65" s="26"/>
    </row>
    <row r="66" spans="1:29" x14ac:dyDescent="0.3">
      <c r="A66" s="197" t="s">
        <v>91</v>
      </c>
      <c r="B66" s="73">
        <f t="shared" si="38"/>
        <v>6</v>
      </c>
      <c r="C66" s="110">
        <f t="shared" si="39"/>
        <v>162</v>
      </c>
      <c r="D66" s="110">
        <f t="shared" si="40"/>
        <v>157</v>
      </c>
      <c r="E66" s="110">
        <f t="shared" si="47"/>
        <v>319</v>
      </c>
      <c r="F66" s="110">
        <f t="shared" si="41"/>
        <v>26</v>
      </c>
      <c r="G66" s="110">
        <f t="shared" si="42"/>
        <v>45</v>
      </c>
      <c r="H66" s="110">
        <f t="shared" si="43"/>
        <v>71</v>
      </c>
      <c r="I66" s="111">
        <f t="shared" si="44"/>
        <v>36.056426332288403</v>
      </c>
      <c r="J66" s="111">
        <f t="shared" si="45"/>
        <v>34.943573667711597</v>
      </c>
      <c r="K66" s="112">
        <f t="shared" si="46"/>
        <v>71</v>
      </c>
      <c r="M66" s="63">
        <f t="shared" si="33"/>
        <v>6</v>
      </c>
      <c r="N66" s="107">
        <f t="shared" si="34"/>
        <v>0.50577880718008106</v>
      </c>
      <c r="O66" s="30">
        <f t="shared" si="35"/>
        <v>0.591948295128507</v>
      </c>
      <c r="P66" s="102">
        <f t="shared" si="36"/>
        <v>6</v>
      </c>
      <c r="Q66" s="22">
        <f t="shared" si="37"/>
        <v>0.76920925844421095</v>
      </c>
      <c r="R66" s="108">
        <f>O66-N66</f>
        <v>8.6169487948425938E-2</v>
      </c>
      <c r="S66" s="23">
        <f>1/(O66-N66)</f>
        <v>11.605035886931566</v>
      </c>
      <c r="T66" s="24"/>
      <c r="U66" s="113">
        <f>SQRT((1/(SUM(I64:I66)))+(1/(SUM(J64:J66))))</f>
        <v>0.13333699357424503</v>
      </c>
      <c r="V66" s="114">
        <f>Q66</f>
        <v>0.76920925844421095</v>
      </c>
      <c r="W66" s="43">
        <f>EXP(LN(Q66)-(1.96*U66))</f>
        <v>0.5923054962216312</v>
      </c>
      <c r="X66" s="43">
        <f>EXP(LN(Q66)+(1.96*U66))</f>
        <v>0.99894883138969681</v>
      </c>
      <c r="AC66" s="26"/>
    </row>
    <row r="67" spans="1:29" x14ac:dyDescent="0.3">
      <c r="A67" s="203" t="s">
        <v>91</v>
      </c>
      <c r="B67" s="73">
        <f t="shared" si="38"/>
        <v>8</v>
      </c>
      <c r="C67" s="110">
        <f t="shared" si="39"/>
        <v>123</v>
      </c>
      <c r="D67" s="110">
        <f t="shared" si="40"/>
        <v>104</v>
      </c>
      <c r="E67" s="110">
        <f t="shared" si="47"/>
        <v>227</v>
      </c>
      <c r="F67" s="110">
        <f t="shared" si="41"/>
        <v>13</v>
      </c>
      <c r="G67" s="110">
        <f t="shared" si="42"/>
        <v>51</v>
      </c>
      <c r="H67" s="110">
        <f t="shared" si="43"/>
        <v>64</v>
      </c>
      <c r="I67" s="111">
        <f t="shared" si="44"/>
        <v>34.678414096916299</v>
      </c>
      <c r="J67" s="111">
        <f t="shared" si="45"/>
        <v>29.321585903083701</v>
      </c>
      <c r="K67" s="112">
        <f t="shared" si="46"/>
        <v>64</v>
      </c>
      <c r="M67" s="63">
        <f t="shared" si="33"/>
        <v>8</v>
      </c>
      <c r="N67" s="107">
        <f t="shared" si="34"/>
        <v>0.25775266135138747</v>
      </c>
      <c r="O67" s="30">
        <f t="shared" si="35"/>
        <v>0.52938465417996561</v>
      </c>
      <c r="P67" s="102">
        <f t="shared" si="36"/>
        <v>8</v>
      </c>
      <c r="Q67" s="22">
        <f t="shared" si="37"/>
        <v>0.46914085227248709</v>
      </c>
      <c r="R67" s="108">
        <f>O67-N67</f>
        <v>0.27163199282857814</v>
      </c>
      <c r="S67" s="23">
        <f>1/(O67-N67)</f>
        <v>3.6814514725851208</v>
      </c>
      <c r="T67" s="24"/>
      <c r="U67" s="113">
        <f>SQRT((1/(SUM(I64:I67)))+(1/(SUM(J64:J67))))</f>
        <v>0.11768182155212592</v>
      </c>
      <c r="V67" s="114">
        <f>Q67</f>
        <v>0.46914085227248709</v>
      </c>
      <c r="W67" s="43">
        <f>EXP(LN(Q67)-(1.96*U67))</f>
        <v>0.37250359090646201</v>
      </c>
      <c r="X67" s="43">
        <f>EXP(LN(Q67)+(1.96*U67))</f>
        <v>0.59084836936839713</v>
      </c>
      <c r="AC67" s="26"/>
    </row>
    <row r="68" spans="1:29" x14ac:dyDescent="0.3">
      <c r="A68" s="203" t="s">
        <v>91</v>
      </c>
      <c r="B68" s="73">
        <f t="shared" si="38"/>
        <v>10</v>
      </c>
      <c r="C68" s="110">
        <f t="shared" si="39"/>
        <v>92</v>
      </c>
      <c r="D68" s="110">
        <f t="shared" si="40"/>
        <v>42</v>
      </c>
      <c r="E68" s="110">
        <f t="shared" si="47"/>
        <v>134</v>
      </c>
      <c r="F68" s="110">
        <f t="shared" si="41"/>
        <v>13</v>
      </c>
      <c r="G68" s="110">
        <f t="shared" si="42"/>
        <v>14</v>
      </c>
      <c r="H68" s="110">
        <f t="shared" si="43"/>
        <v>27</v>
      </c>
      <c r="I68" s="111">
        <f t="shared" si="44"/>
        <v>18.53731343283582</v>
      </c>
      <c r="J68" s="111">
        <f t="shared" si="45"/>
        <v>8.4626865671641784</v>
      </c>
      <c r="K68" s="112">
        <f t="shared" si="46"/>
        <v>27</v>
      </c>
      <c r="M68" s="63">
        <f t="shared" si="33"/>
        <v>10</v>
      </c>
      <c r="N68" s="107">
        <f t="shared" si="34"/>
        <v>0.17183510756759166</v>
      </c>
      <c r="O68" s="30">
        <f t="shared" si="35"/>
        <v>0.45458030087192702</v>
      </c>
      <c r="P68" s="102">
        <f t="shared" si="36"/>
        <v>10</v>
      </c>
      <c r="Q68" s="22">
        <f t="shared" si="37"/>
        <v>0.44763330459749184</v>
      </c>
      <c r="R68" s="108">
        <f>O68-N68</f>
        <v>0.28274519330433534</v>
      </c>
      <c r="S68" s="23">
        <f>1/(O68-N68)</f>
        <v>3.5367533159923288</v>
      </c>
      <c r="T68" s="24"/>
      <c r="U68" s="113">
        <f>SQRT((1/(SUM(I64:I68)))+(1/(SUM(J64:J68))))</f>
        <v>0.11267385641368667</v>
      </c>
      <c r="V68" s="114">
        <f>Q68</f>
        <v>0.44763330459749184</v>
      </c>
      <c r="W68" s="43">
        <f>EXP(LN(Q68)-(1.96*U68))</f>
        <v>0.35893223928136053</v>
      </c>
      <c r="X68" s="43">
        <f>EXP(LN(Q68)+(1.96*U68))</f>
        <v>0.5582546047857242</v>
      </c>
      <c r="AC68" s="26"/>
    </row>
    <row r="69" spans="1:29" x14ac:dyDescent="0.3">
      <c r="A69" s="203" t="s">
        <v>91</v>
      </c>
      <c r="B69" s="73">
        <f t="shared" si="38"/>
        <v>12</v>
      </c>
      <c r="C69" s="110">
        <f t="shared" si="39"/>
        <v>59</v>
      </c>
      <c r="D69" s="110">
        <f t="shared" si="40"/>
        <v>20</v>
      </c>
      <c r="E69" s="110">
        <f t="shared" si="47"/>
        <v>79</v>
      </c>
      <c r="F69" s="110">
        <f t="shared" si="41"/>
        <v>2</v>
      </c>
      <c r="G69" s="110">
        <f t="shared" si="42"/>
        <v>9</v>
      </c>
      <c r="H69" s="110">
        <f t="shared" si="43"/>
        <v>11</v>
      </c>
      <c r="I69" s="111">
        <f t="shared" si="44"/>
        <v>8.2151898734177209</v>
      </c>
      <c r="J69" s="111">
        <f t="shared" si="45"/>
        <v>2.7848101265822787</v>
      </c>
      <c r="K69" s="112">
        <f t="shared" si="46"/>
        <v>11</v>
      </c>
      <c r="M69" s="63">
        <f t="shared" si="33"/>
        <v>12</v>
      </c>
      <c r="N69" s="107">
        <f t="shared" si="34"/>
        <v>9.4509309162175412E-2</v>
      </c>
      <c r="O69" s="30">
        <f t="shared" si="35"/>
        <v>0.43917079914745494</v>
      </c>
      <c r="P69" s="102">
        <f t="shared" si="36"/>
        <v>12</v>
      </c>
      <c r="Q69" s="22">
        <f t="shared" si="37"/>
        <v>0.34881179153168496</v>
      </c>
      <c r="R69" s="108">
        <f>O69-N69</f>
        <v>0.34466148998527951</v>
      </c>
      <c r="S69" s="23">
        <f>1/(O69-N69)</f>
        <v>2.9013975423906802</v>
      </c>
      <c r="T69" s="24"/>
      <c r="U69" s="113">
        <f>SQRT((1/(SUM(I64:I69)))+(1/(SUM(J64:J69))))</f>
        <v>0.1108636815056932</v>
      </c>
      <c r="V69" s="114">
        <f>Q69</f>
        <v>0.34881179153168496</v>
      </c>
      <c r="W69" s="43">
        <f>EXP(LN(Q69)-(1.96*U69))</f>
        <v>0.28068686308179835</v>
      </c>
      <c r="X69" s="43">
        <f>EXP(LN(Q69)+(1.96*U69))</f>
        <v>0.43347118057351491</v>
      </c>
      <c r="AC69" s="26"/>
    </row>
    <row r="70" spans="1:29" x14ac:dyDescent="0.3">
      <c r="A70" s="203" t="s">
        <v>91</v>
      </c>
      <c r="B70" s="73">
        <f t="shared" si="38"/>
        <v>14</v>
      </c>
      <c r="C70" s="110">
        <f t="shared" si="39"/>
        <v>43</v>
      </c>
      <c r="D70" s="110">
        <f t="shared" si="40"/>
        <v>8</v>
      </c>
      <c r="E70" s="110">
        <f t="shared" si="47"/>
        <v>51</v>
      </c>
      <c r="F70" s="110">
        <f t="shared" si="41"/>
        <v>4</v>
      </c>
      <c r="G70" s="110">
        <f t="shared" si="42"/>
        <v>2</v>
      </c>
      <c r="H70" s="110">
        <f t="shared" si="43"/>
        <v>6</v>
      </c>
      <c r="I70" s="111">
        <f t="shared" si="44"/>
        <v>5.0588235294117645</v>
      </c>
      <c r="J70" s="111">
        <f t="shared" si="45"/>
        <v>0.94117647058823528</v>
      </c>
      <c r="K70" s="112">
        <f t="shared" si="46"/>
        <v>6</v>
      </c>
      <c r="M70" s="63">
        <f t="shared" si="33"/>
        <v>14</v>
      </c>
      <c r="N70" s="107">
        <f t="shared" si="34"/>
        <v>7.0881981871631555E-2</v>
      </c>
      <c r="O70" s="30">
        <f t="shared" si="35"/>
        <v>0.39831770155234286</v>
      </c>
      <c r="P70" s="102">
        <f t="shared" si="36"/>
        <v>14</v>
      </c>
      <c r="Q70" s="22">
        <f t="shared" si="37"/>
        <v>0.3477884834128559</v>
      </c>
      <c r="R70" s="108">
        <f>O70-N70</f>
        <v>0.32743571968071128</v>
      </c>
      <c r="S70" s="23">
        <f>1/(O70-N70)</f>
        <v>3.0540345475292638</v>
      </c>
      <c r="T70" s="24"/>
      <c r="U70" s="113">
        <f>SQRT((1/(SUM(I64:I70)))+(1/(SUM(J64:J70))))</f>
        <v>0.10995191144990736</v>
      </c>
      <c r="V70" s="114">
        <f>Q70</f>
        <v>0.3477884834128559</v>
      </c>
      <c r="W70" s="43">
        <f>EXP(LN(Q70)-(1.96*U70))</f>
        <v>0.28036399533411738</v>
      </c>
      <c r="X70" s="43">
        <f>EXP(LN(Q70)+(1.96*U70))</f>
        <v>0.43142782670958441</v>
      </c>
      <c r="AC70" s="26"/>
    </row>
    <row r="71" spans="1:29" x14ac:dyDescent="0.3">
      <c r="A71" s="203" t="s">
        <v>91</v>
      </c>
      <c r="B71" s="73">
        <f t="shared" si="38"/>
        <v>16</v>
      </c>
      <c r="C71" s="110">
        <f t="shared" si="39"/>
        <v>28</v>
      </c>
      <c r="D71" s="110">
        <f t="shared" si="40"/>
        <v>4</v>
      </c>
      <c r="E71" s="110">
        <f t="shared" si="47"/>
        <v>32</v>
      </c>
      <c r="F71" s="110">
        <f t="shared" si="41"/>
        <v>3</v>
      </c>
      <c r="G71" s="110">
        <f t="shared" si="42"/>
        <v>1</v>
      </c>
      <c r="H71" s="110">
        <f t="shared" si="43"/>
        <v>4</v>
      </c>
      <c r="I71" s="111">
        <f t="shared" si="44"/>
        <v>3.5</v>
      </c>
      <c r="J71" s="111">
        <f t="shared" si="45"/>
        <v>0.5</v>
      </c>
      <c r="K71" s="112">
        <f t="shared" si="46"/>
        <v>4</v>
      </c>
      <c r="M71" s="63">
        <f t="shared" si="33"/>
        <v>16</v>
      </c>
      <c r="N71" s="107">
        <f t="shared" si="34"/>
        <v>5.3161486403723666E-2</v>
      </c>
      <c r="O71" s="30">
        <f t="shared" si="35"/>
        <v>0.35564080495744899</v>
      </c>
      <c r="P71" s="102">
        <f t="shared" si="36"/>
        <v>16</v>
      </c>
      <c r="Q71" s="22">
        <f t="shared" si="37"/>
        <v>0.35231277397690358</v>
      </c>
      <c r="R71" s="108">
        <f>O71-N71</f>
        <v>0.30247931855372534</v>
      </c>
      <c r="S71" s="23">
        <f>1/(O71-N71)</f>
        <v>3.3060111507173455</v>
      </c>
      <c r="T71" s="151"/>
      <c r="U71" s="113">
        <f>SQRT((1/(SUM(I64:I71)))+(1/(SUM(J64:J71))))</f>
        <v>0.10937098101387144</v>
      </c>
      <c r="V71" s="114">
        <f>Q71</f>
        <v>0.35231277397690358</v>
      </c>
      <c r="W71" s="43">
        <f>EXP(LN(Q71)-(1.96*U71))</f>
        <v>0.28433474416580029</v>
      </c>
      <c r="X71" s="43">
        <f>EXP(LN(Q71)+(1.96*U71))</f>
        <v>0.43654281882245755</v>
      </c>
      <c r="AC71" s="26"/>
    </row>
    <row r="72" spans="1:29" x14ac:dyDescent="0.3">
      <c r="A72" s="203" t="s">
        <v>91</v>
      </c>
      <c r="B72" s="73">
        <f t="shared" si="38"/>
        <v>18</v>
      </c>
      <c r="C72" s="110">
        <f t="shared" si="39"/>
        <v>20</v>
      </c>
      <c r="D72" s="110">
        <f t="shared" si="40"/>
        <v>3</v>
      </c>
      <c r="E72" s="110">
        <f t="shared" si="47"/>
        <v>23</v>
      </c>
      <c r="F72" s="110">
        <f t="shared" si="41"/>
        <v>2</v>
      </c>
      <c r="G72" s="110">
        <f t="shared" si="42"/>
        <v>0</v>
      </c>
      <c r="H72" s="110">
        <f t="shared" ref="H72:H79" si="48">F72+G72</f>
        <v>2</v>
      </c>
      <c r="I72" s="111">
        <f t="shared" ref="I72:I77" si="49">H72*C72/E72</f>
        <v>1.7391304347826086</v>
      </c>
      <c r="J72" s="111">
        <f t="shared" ref="J72:J77" si="50">H72*D72/E72</f>
        <v>0.2608695652173913</v>
      </c>
      <c r="K72" s="112">
        <f t="shared" ref="K72:K79" si="51">I72+J72</f>
        <v>2</v>
      </c>
      <c r="M72" s="63">
        <f t="shared" si="33"/>
        <v>18</v>
      </c>
      <c r="N72" s="107">
        <f t="shared" si="34"/>
        <v>5.3161486403723666E-2</v>
      </c>
      <c r="O72" s="30">
        <f t="shared" si="35"/>
        <v>0.3200767244617041</v>
      </c>
      <c r="P72" s="102">
        <f t="shared" si="36"/>
        <v>18</v>
      </c>
      <c r="Q72" s="22">
        <f t="shared" si="37"/>
        <v>0.38821781712537962</v>
      </c>
      <c r="R72" s="108">
        <f>O72-N72</f>
        <v>0.26691523805798045</v>
      </c>
      <c r="S72" s="23">
        <f>1/(O72-N72)</f>
        <v>3.746507720112914</v>
      </c>
      <c r="T72" s="151"/>
      <c r="U72" s="113">
        <f>SQRT((1/(SUM(I64:I72)))+(1/(SUM(J64:J72))))</f>
        <v>0.10908584726568807</v>
      </c>
      <c r="V72" s="114">
        <f>Q72</f>
        <v>0.38821781712537962</v>
      </c>
      <c r="W72" s="43">
        <f>EXP(LN(Q72)-(1.96*U72))</f>
        <v>0.31348712975244897</v>
      </c>
      <c r="X72" s="43">
        <f>EXP(LN(Q72)+(1.96*U72))</f>
        <v>0.48076319322138722</v>
      </c>
      <c r="AC72" s="26"/>
    </row>
    <row r="73" spans="1:29" x14ac:dyDescent="0.3">
      <c r="A73" s="203" t="s">
        <v>91</v>
      </c>
      <c r="B73" s="73">
        <f t="shared" si="38"/>
        <v>20</v>
      </c>
      <c r="C73" s="110">
        <f t="shared" si="39"/>
        <v>14</v>
      </c>
      <c r="D73" s="110">
        <f t="shared" si="40"/>
        <v>0</v>
      </c>
      <c r="E73" s="110">
        <f t="shared" si="47"/>
        <v>14</v>
      </c>
      <c r="F73" s="110">
        <f t="shared" si="41"/>
        <v>1</v>
      </c>
      <c r="G73" s="110">
        <f t="shared" si="42"/>
        <v>0</v>
      </c>
      <c r="H73" s="110">
        <f t="shared" si="48"/>
        <v>1</v>
      </c>
      <c r="I73" s="111">
        <f t="shared" si="49"/>
        <v>1</v>
      </c>
      <c r="J73" s="111">
        <f t="shared" si="50"/>
        <v>0</v>
      </c>
      <c r="K73" s="112">
        <f t="shared" si="51"/>
        <v>1</v>
      </c>
      <c r="M73" s="63">
        <f t="shared" si="33"/>
        <v>20</v>
      </c>
      <c r="N73" s="107">
        <f t="shared" si="34"/>
        <v>5.3161486403723666E-2</v>
      </c>
      <c r="O73" s="30">
        <f t="shared" si="35"/>
        <v>0.29721410128586812</v>
      </c>
      <c r="P73" s="102">
        <f t="shared" si="36"/>
        <v>20</v>
      </c>
      <c r="Q73" s="22">
        <f t="shared" si="37"/>
        <v>0.41347253347915058</v>
      </c>
      <c r="R73" s="108">
        <f>O73-N73</f>
        <v>0.24405261488214444</v>
      </c>
      <c r="S73" s="23">
        <f>1/(O73-N73)</f>
        <v>4.0974770972354078</v>
      </c>
      <c r="T73" s="151"/>
      <c r="U73" s="113">
        <f>SQRT((1/(SUM(I64:I73)))+(1/(SUM(J64:J73))))</f>
        <v>0.10895265169085355</v>
      </c>
      <c r="V73" s="114">
        <f>Q73</f>
        <v>0.41347253347915058</v>
      </c>
      <c r="W73" s="43">
        <f>EXP(LN(Q73)-(1.96*U73))</f>
        <v>0.33396756933647292</v>
      </c>
      <c r="X73" s="43">
        <f>EXP(LN(Q73)+(1.96*U73))</f>
        <v>0.51190460283712536</v>
      </c>
      <c r="AC73" s="26"/>
    </row>
    <row r="74" spans="1:29" x14ac:dyDescent="0.3">
      <c r="A74" s="203" t="s">
        <v>91</v>
      </c>
      <c r="B74" s="73">
        <f t="shared" si="38"/>
        <v>22</v>
      </c>
      <c r="C74" s="110">
        <f t="shared" si="39"/>
        <v>11</v>
      </c>
      <c r="D74" s="110">
        <f t="shared" si="40"/>
        <v>0</v>
      </c>
      <c r="E74" s="110">
        <f t="shared" si="47"/>
        <v>11</v>
      </c>
      <c r="F74" s="110">
        <f t="shared" si="41"/>
        <v>1</v>
      </c>
      <c r="G74" s="110">
        <f t="shared" si="42"/>
        <v>0</v>
      </c>
      <c r="H74" s="110">
        <f t="shared" si="48"/>
        <v>1</v>
      </c>
      <c r="I74" s="111">
        <f t="shared" si="49"/>
        <v>1</v>
      </c>
      <c r="J74" s="111">
        <f t="shared" si="50"/>
        <v>0</v>
      </c>
      <c r="K74" s="112">
        <f t="shared" si="51"/>
        <v>1</v>
      </c>
      <c r="M74" s="63">
        <f t="shared" si="33"/>
        <v>22</v>
      </c>
      <c r="N74" s="107">
        <f t="shared" si="34"/>
        <v>5.3161486403723666E-2</v>
      </c>
      <c r="O74" s="30">
        <f t="shared" si="35"/>
        <v>0.27019463753260736</v>
      </c>
      <c r="P74" s="102">
        <f t="shared" si="36"/>
        <v>22</v>
      </c>
      <c r="Q74" s="22">
        <f t="shared" si="37"/>
        <v>0.4459525958345506</v>
      </c>
      <c r="R74" s="108">
        <f>O74-N74</f>
        <v>0.21703315112888369</v>
      </c>
      <c r="S74" s="23">
        <f>1/(O74-N74)</f>
        <v>4.6075910283685495</v>
      </c>
      <c r="T74" s="151"/>
      <c r="U74" s="113">
        <f>SQRT((1/(SUM(I64:I74)))+(1/(SUM(J64:J74))))</f>
        <v>0.10882071976728595</v>
      </c>
      <c r="V74" s="114">
        <f>Q74</f>
        <v>0.4459525958345506</v>
      </c>
      <c r="W74" s="43">
        <f>EXP(LN(Q74)-(1.96*U74))</f>
        <v>0.36029532712188639</v>
      </c>
      <c r="X74" s="43">
        <f>EXP(LN(Q74)+(1.96*U74))</f>
        <v>0.55197417996014109</v>
      </c>
      <c r="AC74" s="26"/>
    </row>
    <row r="75" spans="1:29" x14ac:dyDescent="0.3">
      <c r="A75" s="203" t="s">
        <v>91</v>
      </c>
      <c r="B75" s="73">
        <f t="shared" si="38"/>
        <v>24</v>
      </c>
      <c r="C75" s="110">
        <f t="shared" si="39"/>
        <v>9</v>
      </c>
      <c r="D75" s="110">
        <f t="shared" si="40"/>
        <v>0</v>
      </c>
      <c r="E75" s="110">
        <f t="shared" si="47"/>
        <v>9</v>
      </c>
      <c r="F75" s="110">
        <f t="shared" si="41"/>
        <v>1</v>
      </c>
      <c r="G75" s="110">
        <f t="shared" si="42"/>
        <v>0</v>
      </c>
      <c r="H75" s="110">
        <f t="shared" si="48"/>
        <v>1</v>
      </c>
      <c r="I75" s="111">
        <f t="shared" si="49"/>
        <v>1</v>
      </c>
      <c r="J75" s="111">
        <f t="shared" si="50"/>
        <v>0</v>
      </c>
      <c r="K75" s="112">
        <f t="shared" si="51"/>
        <v>1</v>
      </c>
      <c r="M75" s="63">
        <f t="shared" si="33"/>
        <v>24</v>
      </c>
      <c r="N75" s="107">
        <f t="shared" si="34"/>
        <v>5.3161486403723666E-2</v>
      </c>
      <c r="O75" s="30">
        <f t="shared" si="35"/>
        <v>0.24017301114009543</v>
      </c>
      <c r="P75" s="102">
        <f t="shared" si="36"/>
        <v>24</v>
      </c>
      <c r="Q75" s="22">
        <f t="shared" si="37"/>
        <v>0.48609101914234132</v>
      </c>
      <c r="R75" s="108">
        <f>O75-N75</f>
        <v>0.18701152473637175</v>
      </c>
      <c r="S75" s="23">
        <f>1/(O75-N75)</f>
        <v>5.3472640331107391</v>
      </c>
      <c r="T75" s="151"/>
      <c r="U75" s="113">
        <f>SQRT((1/(SUM(I64:I75)))+(1/(SUM(J64:J75))))</f>
        <v>0.10869003331070354</v>
      </c>
      <c r="V75" s="114">
        <f>Q75</f>
        <v>0.48609101914234132</v>
      </c>
      <c r="W75" s="43">
        <f>EXP(LN(Q75)-(1.96*U75))</f>
        <v>0.39282468699169959</v>
      </c>
      <c r="X75" s="43">
        <f>EXP(LN(Q75)+(1.96*U75))</f>
        <v>0.60150109378393712</v>
      </c>
      <c r="AC75" s="26"/>
    </row>
    <row r="76" spans="1:29" x14ac:dyDescent="0.3">
      <c r="A76" s="203" t="s">
        <v>91</v>
      </c>
      <c r="B76" s="73">
        <f t="shared" si="38"/>
        <v>26</v>
      </c>
      <c r="C76" s="110">
        <f t="shared" si="39"/>
        <v>5</v>
      </c>
      <c r="D76" s="110">
        <f t="shared" si="40"/>
        <v>0</v>
      </c>
      <c r="E76" s="110">
        <f t="shared" si="47"/>
        <v>5</v>
      </c>
      <c r="F76" s="110">
        <f t="shared" si="41"/>
        <v>0</v>
      </c>
      <c r="G76" s="110">
        <f t="shared" si="42"/>
        <v>0</v>
      </c>
      <c r="H76" s="110">
        <f t="shared" si="48"/>
        <v>0</v>
      </c>
      <c r="I76" s="111">
        <f t="shared" si="49"/>
        <v>0</v>
      </c>
      <c r="J76" s="111">
        <f t="shared" si="50"/>
        <v>0</v>
      </c>
      <c r="K76" s="112">
        <f t="shared" si="51"/>
        <v>0</v>
      </c>
      <c r="M76" s="63">
        <f t="shared" si="33"/>
        <v>26</v>
      </c>
      <c r="N76" s="107">
        <f t="shared" si="34"/>
        <v>5.3161486403723666E-2</v>
      </c>
      <c r="O76" s="30">
        <f t="shared" si="35"/>
        <v>0.24017301114009543</v>
      </c>
      <c r="P76" s="102">
        <f t="shared" si="36"/>
        <v>26</v>
      </c>
      <c r="Q76" s="22">
        <f t="shared" si="37"/>
        <v>0.48609101914234132</v>
      </c>
      <c r="R76" s="108">
        <f>O76-N76</f>
        <v>0.18701152473637175</v>
      </c>
      <c r="S76" s="23">
        <f>1/(O76-N76)</f>
        <v>5.3472640331107391</v>
      </c>
      <c r="T76" s="151"/>
      <c r="U76" s="113">
        <f>SQRT((1/(SUM(I64:I76)))+(1/(SUM(J64:J76))))</f>
        <v>0.10869003331070354</v>
      </c>
      <c r="V76" s="114">
        <f>Q76</f>
        <v>0.48609101914234132</v>
      </c>
      <c r="W76" s="43">
        <f>EXP(LN(Q76)-(1.96*U76))</f>
        <v>0.39282468699169959</v>
      </c>
      <c r="X76" s="43">
        <f>EXP(LN(Q76)+(1.96*U76))</f>
        <v>0.60150109378393712</v>
      </c>
      <c r="AC76" s="26"/>
    </row>
    <row r="77" spans="1:29" x14ac:dyDescent="0.3">
      <c r="A77" s="203" t="s">
        <v>91</v>
      </c>
      <c r="B77" s="73">
        <f t="shared" si="38"/>
        <v>28</v>
      </c>
      <c r="C77" s="110">
        <f t="shared" si="39"/>
        <v>3</v>
      </c>
      <c r="D77" s="110">
        <f t="shared" si="40"/>
        <v>0</v>
      </c>
      <c r="E77" s="110">
        <f t="shared" si="47"/>
        <v>3</v>
      </c>
      <c r="F77" s="110">
        <f t="shared" si="41"/>
        <v>2</v>
      </c>
      <c r="G77" s="110">
        <f t="shared" si="42"/>
        <v>0</v>
      </c>
      <c r="H77" s="110">
        <f t="shared" si="48"/>
        <v>2</v>
      </c>
      <c r="I77" s="111">
        <f t="shared" si="49"/>
        <v>2</v>
      </c>
      <c r="J77" s="111">
        <f t="shared" si="50"/>
        <v>0</v>
      </c>
      <c r="K77" s="112">
        <f t="shared" si="51"/>
        <v>2</v>
      </c>
      <c r="M77" s="63">
        <f t="shared" si="33"/>
        <v>28</v>
      </c>
      <c r="N77" s="107">
        <f t="shared" si="34"/>
        <v>5.3161486403723666E-2</v>
      </c>
      <c r="O77" s="30">
        <f t="shared" si="35"/>
        <v>8.0057670380031823E-2</v>
      </c>
      <c r="P77" s="102">
        <f t="shared" si="36"/>
        <v>28</v>
      </c>
      <c r="Q77" s="22">
        <f t="shared" si="37"/>
        <v>0.86047910353802026</v>
      </c>
      <c r="R77" s="108">
        <f>O77-N77</f>
        <v>2.6896183976308156E-2</v>
      </c>
      <c r="S77" s="23">
        <f>1/(O77-N77)</f>
        <v>37.179995529509412</v>
      </c>
      <c r="T77" s="151"/>
      <c r="U77" s="113">
        <f>SQRT((1/(SUM(I64:I77)))+(1/(SUM(J64:J77))))</f>
        <v>0.10843232581185064</v>
      </c>
      <c r="V77" s="114">
        <f>Q77</f>
        <v>0.86047910353802026</v>
      </c>
      <c r="W77" s="43">
        <f>EXP(LN(Q77)-(1.96*U77))</f>
        <v>0.69573022168558518</v>
      </c>
      <c r="X77" s="43">
        <f>EXP(LN(Q77)+(1.96*U77))</f>
        <v>1.0642405124097196</v>
      </c>
      <c r="AC77" s="26"/>
    </row>
    <row r="78" spans="1:29" x14ac:dyDescent="0.25">
      <c r="B78" s="204">
        <f t="shared" si="38"/>
        <v>30</v>
      </c>
      <c r="C78" s="205">
        <f t="shared" si="39"/>
        <v>0</v>
      </c>
      <c r="D78" s="205">
        <f t="shared" si="40"/>
        <v>0</v>
      </c>
      <c r="E78" s="205">
        <f t="shared" si="47"/>
        <v>0</v>
      </c>
      <c r="F78" s="205">
        <f t="shared" si="41"/>
        <v>0</v>
      </c>
      <c r="G78" s="205">
        <f t="shared" si="42"/>
        <v>0</v>
      </c>
      <c r="H78" s="205">
        <f t="shared" si="48"/>
        <v>0</v>
      </c>
      <c r="I78" s="206">
        <v>0</v>
      </c>
      <c r="J78" s="206">
        <v>0</v>
      </c>
      <c r="K78" s="207">
        <f t="shared" si="51"/>
        <v>0</v>
      </c>
      <c r="L78" s="208"/>
      <c r="M78" s="209">
        <f t="shared" si="33"/>
        <v>30</v>
      </c>
      <c r="N78" s="196">
        <f t="shared" si="34"/>
        <v>5.3161486403723666E-2</v>
      </c>
      <c r="O78" s="196">
        <f t="shared" si="35"/>
        <v>8.0057670380031823E-2</v>
      </c>
      <c r="P78" s="210">
        <f t="shared" si="36"/>
        <v>30</v>
      </c>
      <c r="Q78" s="211">
        <f t="shared" si="37"/>
        <v>0.86047910353802026</v>
      </c>
      <c r="R78" s="212">
        <f>O78-N78</f>
        <v>2.6896183976308156E-2</v>
      </c>
      <c r="S78" s="213">
        <f>1/(O78-N78)</f>
        <v>37.179995529509412</v>
      </c>
      <c r="T78" s="151"/>
      <c r="U78" s="113">
        <f>SQRT((1/(SUM(I64:I78)))+(1/(SUM(J64:J78))))</f>
        <v>0.10843232581185064</v>
      </c>
      <c r="V78" s="214">
        <f>Q78</f>
        <v>0.86047910353802026</v>
      </c>
      <c r="W78" s="215">
        <f>EXP(LN(Q78)-(1.96*U78))</f>
        <v>0.69573022168558518</v>
      </c>
      <c r="X78" s="215">
        <f>EXP(LN(Q78)+(1.96*U78))</f>
        <v>1.0642405124097196</v>
      </c>
      <c r="AC78" s="26"/>
    </row>
    <row r="79" spans="1:29" x14ac:dyDescent="0.25">
      <c r="B79" s="204">
        <f t="shared" si="38"/>
        <v>32</v>
      </c>
      <c r="C79" s="205">
        <f t="shared" si="39"/>
        <v>0</v>
      </c>
      <c r="D79" s="205">
        <f t="shared" si="40"/>
        <v>0</v>
      </c>
      <c r="E79" s="205">
        <f t="shared" si="47"/>
        <v>0</v>
      </c>
      <c r="F79" s="205">
        <f t="shared" si="41"/>
        <v>0</v>
      </c>
      <c r="G79" s="205">
        <f t="shared" si="42"/>
        <v>0</v>
      </c>
      <c r="H79" s="205">
        <f t="shared" si="48"/>
        <v>0</v>
      </c>
      <c r="I79" s="206">
        <v>0</v>
      </c>
      <c r="J79" s="206">
        <v>0</v>
      </c>
      <c r="K79" s="207">
        <f t="shared" si="51"/>
        <v>0</v>
      </c>
      <c r="L79" s="208"/>
      <c r="M79" s="209">
        <f t="shared" si="33"/>
        <v>32</v>
      </c>
      <c r="N79" s="196">
        <f t="shared" si="34"/>
        <v>5.3161486403723666E-2</v>
      </c>
      <c r="O79" s="196">
        <f t="shared" si="35"/>
        <v>8.0057670380031823E-2</v>
      </c>
      <c r="P79" s="210">
        <f t="shared" si="36"/>
        <v>32</v>
      </c>
      <c r="Q79" s="211">
        <f t="shared" si="37"/>
        <v>0.86047910353802026</v>
      </c>
      <c r="R79" s="212">
        <f>O79-N79</f>
        <v>2.6896183976308156E-2</v>
      </c>
      <c r="S79" s="213">
        <f>1/(O79-N79)</f>
        <v>37.179995529509412</v>
      </c>
      <c r="T79" s="151"/>
      <c r="U79" s="113">
        <f>SQRT((1/(SUM(I64:I79)))+(1/(SUM(J64:J79))))</f>
        <v>0.10843232581185064</v>
      </c>
      <c r="V79" s="214">
        <f>Q79</f>
        <v>0.86047910353802026</v>
      </c>
      <c r="W79" s="215">
        <f>EXP(LN(Q79)-(1.96*U79))</f>
        <v>0.69573022168558518</v>
      </c>
      <c r="X79" s="215">
        <f>EXP(LN(Q79)+(1.96*U79))</f>
        <v>1.0642405124097196</v>
      </c>
      <c r="AC79" s="26"/>
    </row>
    <row r="80" spans="1:29" x14ac:dyDescent="0.25">
      <c r="B80" s="115"/>
      <c r="C80" s="116"/>
      <c r="D80" s="116"/>
      <c r="E80" s="116"/>
      <c r="F80" s="117">
        <f>SUM(F64:F79)</f>
        <v>147</v>
      </c>
      <c r="G80" s="117">
        <f>SUM(G64:G79)</f>
        <v>197</v>
      </c>
      <c r="H80" s="117">
        <f>SUM(H64:H79)</f>
        <v>344</v>
      </c>
      <c r="I80" s="118">
        <f>SUM(I64:I79)</f>
        <v>190.06244514833011</v>
      </c>
      <c r="J80" s="118">
        <f>SUM(J64:J79)</f>
        <v>153.93755485166989</v>
      </c>
      <c r="K80" s="119">
        <f>I80+J80</f>
        <v>344</v>
      </c>
      <c r="M80" s="120"/>
      <c r="N80" s="120"/>
      <c r="O80" s="120"/>
      <c r="P80" s="26"/>
      <c r="Q80" s="26"/>
      <c r="AC80" s="26"/>
    </row>
    <row r="81" spans="2:19" x14ac:dyDescent="0.25">
      <c r="B81" s="120"/>
      <c r="C81" s="120"/>
      <c r="D81" s="120"/>
      <c r="E81" s="120"/>
      <c r="F81" s="120"/>
      <c r="G81" s="120"/>
      <c r="H81" s="120"/>
      <c r="I81" s="121"/>
      <c r="J81" s="120"/>
      <c r="K81" s="120"/>
      <c r="M81" s="120"/>
      <c r="N81" s="120"/>
      <c r="O81" s="120"/>
      <c r="P81" s="26"/>
      <c r="Q81" s="26"/>
    </row>
    <row r="82" spans="2:19" x14ac:dyDescent="0.25">
      <c r="B82" s="122" t="s">
        <v>4</v>
      </c>
      <c r="C82" s="123">
        <f>((F80-I80)^2)/I80</f>
        <v>9.7566575064618029</v>
      </c>
      <c r="D82" s="124"/>
      <c r="E82" s="125">
        <f>((G80-J80)^2)/J80</f>
        <v>12.046275413038522</v>
      </c>
      <c r="F82" s="124"/>
      <c r="G82" s="126">
        <f>C82+E82</f>
        <v>21.802932919500325</v>
      </c>
      <c r="H82" s="62" t="s">
        <v>7</v>
      </c>
      <c r="I82" s="124"/>
      <c r="J82" s="127" t="s">
        <v>8</v>
      </c>
      <c r="K82" s="7">
        <f>CHIDIST(G82,1)</f>
        <v>3.0213792459525898E-6</v>
      </c>
      <c r="N82" s="120"/>
      <c r="O82" s="120"/>
      <c r="P82" s="26"/>
      <c r="Q82" s="26"/>
    </row>
    <row r="83" spans="2:19" x14ac:dyDescent="0.25">
      <c r="B83" s="120"/>
      <c r="C83" s="120"/>
      <c r="D83" s="120"/>
      <c r="E83" s="120"/>
      <c r="F83" s="120"/>
      <c r="G83" s="120"/>
      <c r="H83" s="128"/>
      <c r="I83" s="120"/>
      <c r="J83" s="120"/>
      <c r="K83" s="120"/>
      <c r="L83" s="10" t="s">
        <v>108</v>
      </c>
      <c r="N83" s="120"/>
      <c r="O83" s="120"/>
      <c r="P83" s="26"/>
      <c r="Q83" s="26"/>
    </row>
    <row r="84" spans="2:19" x14ac:dyDescent="0.3">
      <c r="B84" s="120"/>
      <c r="C84" s="120"/>
      <c r="D84" s="120"/>
      <c r="E84" s="120"/>
      <c r="F84" s="120"/>
      <c r="G84" s="120"/>
      <c r="H84" s="129"/>
      <c r="I84" s="5" t="s">
        <v>5</v>
      </c>
      <c r="J84" s="6">
        <f>(F80/I80)/(G80/J80)</f>
        <v>0.60436510415405564</v>
      </c>
      <c r="L84" s="193" t="s">
        <v>109</v>
      </c>
      <c r="M84" s="120"/>
      <c r="O84" s="120"/>
      <c r="P84" s="26"/>
      <c r="Q84" s="26"/>
    </row>
    <row r="86" spans="2:19" x14ac:dyDescent="0.25">
      <c r="I86" s="120"/>
      <c r="J86" s="120"/>
    </row>
    <row r="87" spans="2:19" x14ac:dyDescent="0.25">
      <c r="I87" s="120"/>
      <c r="J87" s="120"/>
      <c r="K87" s="120"/>
      <c r="L87" s="120"/>
      <c r="M87" s="120"/>
    </row>
    <row r="88" spans="2:19" x14ac:dyDescent="0.25">
      <c r="I88" s="120"/>
      <c r="J88" s="120"/>
      <c r="K88" s="120"/>
    </row>
    <row r="89" spans="2:19" x14ac:dyDescent="0.25">
      <c r="B89" s="4"/>
      <c r="I89" s="120"/>
      <c r="J89" s="120"/>
      <c r="K89" s="120"/>
      <c r="L89" s="120"/>
    </row>
    <row r="91" spans="2:19" x14ac:dyDescent="0.25">
      <c r="B91" s="92"/>
      <c r="I91" s="120"/>
      <c r="J91" s="120"/>
      <c r="K91" s="120"/>
      <c r="L91" s="120"/>
      <c r="M91" s="120"/>
      <c r="N91" s="120"/>
      <c r="O91" s="120"/>
    </row>
    <row r="92" spans="2:19" x14ac:dyDescent="0.25">
      <c r="B92" s="92"/>
      <c r="I92" s="120"/>
      <c r="J92" s="120"/>
      <c r="K92" s="120"/>
      <c r="L92" s="120"/>
      <c r="M92" s="120"/>
      <c r="N92" s="120"/>
      <c r="O92" s="120"/>
    </row>
    <row r="93" spans="2:19" x14ac:dyDescent="0.25">
      <c r="B93" s="92"/>
      <c r="I93" s="120"/>
      <c r="J93" s="120"/>
      <c r="K93" s="120"/>
      <c r="L93" s="120"/>
      <c r="M93" s="120"/>
      <c r="R93" s="130"/>
      <c r="S93" s="130"/>
    </row>
    <row r="94" spans="2:19" x14ac:dyDescent="0.25">
      <c r="B94" s="92"/>
      <c r="I94" s="120"/>
      <c r="J94" s="120"/>
      <c r="K94" s="120"/>
      <c r="L94" s="120"/>
      <c r="M94" s="120"/>
      <c r="R94" s="130"/>
      <c r="S94" s="130"/>
    </row>
    <row r="95" spans="2:19" x14ac:dyDescent="0.25">
      <c r="B95" s="92"/>
      <c r="I95" s="120"/>
      <c r="J95" s="120"/>
      <c r="K95" s="120"/>
      <c r="L95" s="120"/>
      <c r="M95" s="120"/>
      <c r="R95" s="130"/>
      <c r="S95" s="130"/>
    </row>
    <row r="96" spans="2:19" x14ac:dyDescent="0.25">
      <c r="B96" s="92"/>
      <c r="I96" s="120"/>
      <c r="J96" s="120"/>
      <c r="K96" s="120"/>
      <c r="L96" s="120"/>
      <c r="M96" s="120"/>
      <c r="N96" s="120"/>
      <c r="O96" s="120"/>
      <c r="P96" s="120"/>
      <c r="Q96" s="120"/>
      <c r="R96" s="130"/>
      <c r="S96" s="130"/>
    </row>
    <row r="97" spans="1:47" x14ac:dyDescent="0.25">
      <c r="B97" s="92"/>
      <c r="I97" s="120"/>
      <c r="J97" s="120"/>
      <c r="K97" s="120"/>
      <c r="L97" s="120"/>
      <c r="M97" s="120"/>
      <c r="N97" s="120"/>
      <c r="O97" s="120"/>
      <c r="P97" s="120"/>
      <c r="Q97" s="120"/>
      <c r="R97" s="130"/>
      <c r="S97" s="130"/>
    </row>
    <row r="98" spans="1:47" x14ac:dyDescent="0.25">
      <c r="B98" s="92"/>
      <c r="I98" s="120"/>
      <c r="J98" s="120"/>
      <c r="K98" s="120"/>
      <c r="L98" s="120"/>
      <c r="M98" s="120"/>
      <c r="N98" s="120"/>
      <c r="O98" s="120"/>
      <c r="P98" s="120"/>
      <c r="Q98" s="120"/>
      <c r="R98" s="130"/>
      <c r="S98" s="130"/>
    </row>
    <row r="99" spans="1:47" ht="14.5" x14ac:dyDescent="0.25">
      <c r="A99" s="65"/>
      <c r="D99" s="59"/>
      <c r="I99" s="120"/>
      <c r="J99" s="120"/>
      <c r="K99" s="120"/>
      <c r="L99" s="120"/>
      <c r="M99" s="120"/>
      <c r="N99" s="120"/>
      <c r="O99" s="120"/>
      <c r="P99" s="120"/>
      <c r="Q99" s="120"/>
      <c r="R99" s="130"/>
      <c r="S99" s="130"/>
    </row>
    <row r="100" spans="1:47" ht="13.5" thickBot="1" x14ac:dyDescent="0.3">
      <c r="A100" s="66"/>
      <c r="D100" s="59"/>
      <c r="I100" s="120"/>
      <c r="J100" s="120"/>
      <c r="K100" s="120"/>
      <c r="L100" s="120"/>
      <c r="M100" s="120"/>
      <c r="N100" s="120"/>
      <c r="O100" s="120"/>
      <c r="P100" s="120"/>
      <c r="Q100" s="120"/>
    </row>
    <row r="101" spans="1:47" ht="43.5" customHeight="1" thickBot="1" x14ac:dyDescent="0.3">
      <c r="A101" s="248" t="s">
        <v>115</v>
      </c>
      <c r="B101" s="249"/>
      <c r="C101" s="249"/>
      <c r="D101" s="249"/>
      <c r="E101" s="249"/>
      <c r="F101" s="249"/>
      <c r="G101" s="249"/>
      <c r="H101" s="249"/>
      <c r="I101" s="249"/>
      <c r="J101" s="249"/>
      <c r="K101" s="249"/>
      <c r="L101" s="249"/>
      <c r="M101" s="249"/>
      <c r="N101" s="249"/>
      <c r="O101" s="249"/>
      <c r="P101" s="249"/>
      <c r="Q101" s="249"/>
      <c r="R101" s="249"/>
      <c r="S101" s="250"/>
      <c r="U101" s="251" t="s">
        <v>67</v>
      </c>
      <c r="V101" s="252"/>
      <c r="X101" s="262" t="s">
        <v>116</v>
      </c>
      <c r="Y101" s="263"/>
      <c r="Z101" s="263"/>
      <c r="AA101" s="263"/>
      <c r="AB101" s="263"/>
      <c r="AC101" s="263"/>
      <c r="AD101" s="263"/>
      <c r="AE101" s="263"/>
      <c r="AF101" s="263"/>
      <c r="AG101" s="263"/>
      <c r="AH101" s="263"/>
      <c r="AI101" s="263"/>
      <c r="AJ101" s="263"/>
      <c r="AK101" s="263"/>
      <c r="AL101" s="263"/>
      <c r="AM101" s="263"/>
      <c r="AN101" s="263"/>
      <c r="AO101" s="263"/>
      <c r="AP101" s="263"/>
      <c r="AQ101" s="263"/>
      <c r="AR101" s="264"/>
      <c r="AT101" s="253" t="s">
        <v>48</v>
      </c>
      <c r="AU101" s="254"/>
    </row>
    <row r="102" spans="1:47" ht="42" customHeight="1" x14ac:dyDescent="0.25">
      <c r="A102" s="32" t="s">
        <v>101</v>
      </c>
      <c r="E102" s="68"/>
      <c r="F102" s="69"/>
      <c r="H102" s="11"/>
      <c r="J102" s="231" t="s">
        <v>38</v>
      </c>
      <c r="K102" s="232"/>
      <c r="M102" s="233" t="s">
        <v>69</v>
      </c>
      <c r="N102" s="234"/>
      <c r="O102" s="32"/>
      <c r="P102" s="270" t="s">
        <v>110</v>
      </c>
      <c r="Q102" s="32"/>
      <c r="R102" s="255" t="s">
        <v>63</v>
      </c>
      <c r="S102" s="256"/>
      <c r="T102" s="64"/>
      <c r="U102" s="257" t="s">
        <v>74</v>
      </c>
      <c r="V102" s="259" t="s">
        <v>66</v>
      </c>
      <c r="W102" s="64"/>
      <c r="Y102" s="132" t="s">
        <v>17</v>
      </c>
      <c r="Z102" s="133" t="s">
        <v>18</v>
      </c>
      <c r="AT102" s="257" t="s">
        <v>50</v>
      </c>
      <c r="AU102" s="261" t="s">
        <v>49</v>
      </c>
    </row>
    <row r="103" spans="1:47" ht="68" customHeight="1" x14ac:dyDescent="0.25">
      <c r="A103" s="44" t="s">
        <v>22</v>
      </c>
      <c r="B103" s="4" t="s">
        <v>23</v>
      </c>
      <c r="C103" s="1" t="s">
        <v>21</v>
      </c>
      <c r="D103" s="45" t="s">
        <v>24</v>
      </c>
      <c r="E103" s="1" t="s">
        <v>36</v>
      </c>
      <c r="F103" s="2" t="s">
        <v>25</v>
      </c>
      <c r="G103" s="2" t="s">
        <v>26</v>
      </c>
      <c r="H103" s="28" t="s">
        <v>99</v>
      </c>
      <c r="I103" s="2" t="s">
        <v>27</v>
      </c>
      <c r="J103" s="40" t="s">
        <v>39</v>
      </c>
      <c r="K103" s="46" t="s">
        <v>40</v>
      </c>
      <c r="M103" s="47" t="s">
        <v>71</v>
      </c>
      <c r="N103" s="47" t="s">
        <v>70</v>
      </c>
      <c r="P103" s="58" t="s">
        <v>75</v>
      </c>
      <c r="Q103" s="32"/>
      <c r="R103" s="58" t="s">
        <v>65</v>
      </c>
      <c r="S103" s="58" t="s">
        <v>64</v>
      </c>
      <c r="T103" s="64"/>
      <c r="U103" s="258"/>
      <c r="V103" s="260"/>
      <c r="W103" s="64"/>
      <c r="X103" s="16" t="s">
        <v>9</v>
      </c>
      <c r="Y103" s="49" t="s">
        <v>32</v>
      </c>
      <c r="Z103" s="50" t="s">
        <v>33</v>
      </c>
      <c r="AG103" s="265" t="s">
        <v>68</v>
      </c>
      <c r="AH103" s="266"/>
      <c r="AI103" s="266"/>
      <c r="AJ103" s="266"/>
      <c r="AK103" s="266"/>
      <c r="AL103" s="266"/>
      <c r="AM103" s="266"/>
      <c r="AN103" s="267"/>
      <c r="AQ103" s="189" t="s">
        <v>106</v>
      </c>
      <c r="AR103" s="190" t="s">
        <v>107</v>
      </c>
      <c r="AT103" s="258"/>
      <c r="AU103" s="259"/>
    </row>
    <row r="104" spans="1:47" x14ac:dyDescent="0.25">
      <c r="A104" s="72">
        <v>0</v>
      </c>
      <c r="B104" s="72">
        <v>0</v>
      </c>
      <c r="C104" s="67"/>
      <c r="D104" s="73">
        <v>0</v>
      </c>
      <c r="E104" s="33">
        <f>H104</f>
        <v>283</v>
      </c>
      <c r="F104" s="3">
        <v>0</v>
      </c>
      <c r="G104" s="3">
        <v>0</v>
      </c>
      <c r="H104" s="54">
        <v>283</v>
      </c>
      <c r="I104" s="74">
        <f>F104/E104</f>
        <v>0</v>
      </c>
      <c r="J104" s="30">
        <f>1-I104</f>
        <v>1</v>
      </c>
      <c r="K104" s="30">
        <f>J104</f>
        <v>1</v>
      </c>
      <c r="L104" s="67"/>
      <c r="M104" s="134"/>
      <c r="N104" s="135"/>
      <c r="P104" s="136">
        <f>H104/H104</f>
        <v>1</v>
      </c>
      <c r="Q104" s="32"/>
      <c r="S104" s="64"/>
      <c r="T104" s="64"/>
      <c r="U104" s="133"/>
      <c r="V104" s="32"/>
      <c r="W104" s="64"/>
      <c r="X104" s="92">
        <f>D104</f>
        <v>0</v>
      </c>
      <c r="Y104" s="17">
        <f>P104</f>
        <v>1</v>
      </c>
      <c r="Z104" s="18">
        <f>K104</f>
        <v>1</v>
      </c>
      <c r="AC104" s="26"/>
      <c r="AD104" s="26"/>
      <c r="AG104" s="168" t="s">
        <v>14</v>
      </c>
      <c r="AH104" s="169">
        <f>Z108</f>
        <v>0.52938465417996561</v>
      </c>
      <c r="AI104" s="169">
        <f>Z109</f>
        <v>0.45458030087192702</v>
      </c>
      <c r="AJ104" s="184">
        <f>AH104-AI104</f>
        <v>7.4804353308038585E-2</v>
      </c>
      <c r="AK104" s="185">
        <f>X105-X104</f>
        <v>2</v>
      </c>
      <c r="AL104" s="170"/>
      <c r="AM104" s="34" t="s">
        <v>34</v>
      </c>
      <c r="AN104" s="179">
        <f>X108</f>
        <v>8</v>
      </c>
      <c r="AP104" s="15" t="s">
        <v>35</v>
      </c>
      <c r="AQ104" s="51">
        <f>AN105</f>
        <v>8.7856402169259287</v>
      </c>
      <c r="AR104" s="52">
        <f>AN109</f>
        <v>5.0512820512820511</v>
      </c>
      <c r="AT104" s="51">
        <f>AQ104-AQ129</f>
        <v>2.7390418459294104</v>
      </c>
      <c r="AU104" s="52">
        <f>AR104-AR129</f>
        <v>0.40977261731978665</v>
      </c>
    </row>
    <row r="105" spans="1:47" x14ac:dyDescent="0.25">
      <c r="A105" s="81">
        <v>24</v>
      </c>
      <c r="B105" s="81">
        <f>B104+F105</f>
        <v>38</v>
      </c>
      <c r="C105" s="82">
        <f>D104</f>
        <v>0</v>
      </c>
      <c r="D105" s="73">
        <v>2</v>
      </c>
      <c r="E105" s="73">
        <f>H104</f>
        <v>283</v>
      </c>
      <c r="F105" s="33">
        <f>E105-H105-G105</f>
        <v>38</v>
      </c>
      <c r="G105" s="73">
        <f>A105-A104</f>
        <v>24</v>
      </c>
      <c r="H105" s="54">
        <v>221</v>
      </c>
      <c r="I105" s="83">
        <f>F105/E105</f>
        <v>0.13427561837455831</v>
      </c>
      <c r="J105" s="30">
        <f>1-I105</f>
        <v>0.86572438162544163</v>
      </c>
      <c r="K105" s="30">
        <f>J105*K104</f>
        <v>0.86572438162544163</v>
      </c>
      <c r="L105" s="67"/>
      <c r="M105" s="137">
        <f t="shared" ref="M105:M110" si="52">AVERAGE(K104:K105)*(D105-D104)</f>
        <v>1.8657243816254416</v>
      </c>
      <c r="N105" s="51">
        <f>M105</f>
        <v>1.8657243816254416</v>
      </c>
      <c r="O105" s="138">
        <f t="shared" ref="O105:O120" si="53">D105</f>
        <v>2</v>
      </c>
      <c r="P105" s="136">
        <f>H105/H104</f>
        <v>0.78091872791519434</v>
      </c>
      <c r="Q105" s="32"/>
      <c r="R105" s="139">
        <f>AVERAGE(P104:P105)*(D105-D104)</f>
        <v>1.7809187279151943</v>
      </c>
      <c r="S105" s="139">
        <f>R105</f>
        <v>1.7809187279151943</v>
      </c>
      <c r="T105" s="140">
        <f>D105</f>
        <v>2</v>
      </c>
      <c r="U105" s="51">
        <f>N105-N130</f>
        <v>-3.0704189803129722E-2</v>
      </c>
      <c r="V105" s="141">
        <f>S105-S130</f>
        <v>-4.7955577990912435E-3</v>
      </c>
      <c r="W105" s="64"/>
      <c r="X105" s="92">
        <f>D105</f>
        <v>2</v>
      </c>
      <c r="Y105" s="17">
        <f>P105</f>
        <v>0.78091872791519434</v>
      </c>
      <c r="Z105" s="18">
        <f>K105</f>
        <v>0.86572438162544163</v>
      </c>
      <c r="AB105" s="142"/>
      <c r="AC105" s="26"/>
      <c r="AD105" s="26"/>
      <c r="AG105" s="171"/>
      <c r="AH105" s="188">
        <f>AH104</f>
        <v>0.52938465417996561</v>
      </c>
      <c r="AI105" s="188">
        <v>0.5</v>
      </c>
      <c r="AJ105" s="186">
        <f>AH105-AI105</f>
        <v>2.9384654179965608E-2</v>
      </c>
      <c r="AK105" s="187">
        <f>AJ105*AK104/AJ104</f>
        <v>0.78564021692592834</v>
      </c>
      <c r="AL105" s="172"/>
      <c r="AM105" s="173" t="s">
        <v>11</v>
      </c>
      <c r="AN105" s="174">
        <f>AN104+AK105</f>
        <v>8.7856402169259287</v>
      </c>
      <c r="AP105" s="15" t="s">
        <v>12</v>
      </c>
      <c r="AQ105" s="53">
        <f t="shared" ref="AQ105:AQ106" si="54">AN106</f>
        <v>79.036936420722185</v>
      </c>
      <c r="AR105" s="54">
        <f t="shared" ref="AR105:AR106" si="55">AN110</f>
        <v>141.5</v>
      </c>
      <c r="AU105" s="92"/>
    </row>
    <row r="106" spans="1:47" x14ac:dyDescent="0.25">
      <c r="A106" s="72">
        <v>42</v>
      </c>
      <c r="B106" s="81">
        <f t="shared" ref="B106:B120" si="56">B105+F106</f>
        <v>79</v>
      </c>
      <c r="C106" s="82">
        <f t="shared" ref="C106:C120" si="57">D105</f>
        <v>2</v>
      </c>
      <c r="D106" s="73">
        <v>4</v>
      </c>
      <c r="E106" s="73">
        <f t="shared" ref="E106:E120" si="58">H105</f>
        <v>221</v>
      </c>
      <c r="F106" s="33">
        <f t="shared" ref="F106:F120" si="59">E106-H106-G106</f>
        <v>41</v>
      </c>
      <c r="G106" s="73">
        <f t="shared" ref="G106:G120" si="60">A106-A105</f>
        <v>18</v>
      </c>
      <c r="H106" s="54">
        <v>162</v>
      </c>
      <c r="I106" s="83">
        <f t="shared" ref="I106:I120" si="61">F106/E106</f>
        <v>0.18552036199095023</v>
      </c>
      <c r="J106" s="30">
        <f t="shared" ref="J106:J120" si="62">1-I106</f>
        <v>0.81447963800904977</v>
      </c>
      <c r="K106" s="30">
        <f t="shared" ref="K106:K118" si="63">J106*K105</f>
        <v>0.70511488096189812</v>
      </c>
      <c r="L106" s="67"/>
      <c r="M106" s="137">
        <f t="shared" si="52"/>
        <v>1.5708392625873397</v>
      </c>
      <c r="N106" s="51">
        <f t="shared" ref="N106:N110" si="64">M106+N105</f>
        <v>3.4365636442127814</v>
      </c>
      <c r="O106" s="138">
        <f t="shared" si="53"/>
        <v>4</v>
      </c>
      <c r="P106" s="136">
        <f>H106/H104</f>
        <v>0.57243816254416957</v>
      </c>
      <c r="Q106" s="32"/>
      <c r="R106" s="139">
        <f>AVERAGE(P105:P106)*(D106-D105)</f>
        <v>1.3533568904593638</v>
      </c>
      <c r="S106" s="139">
        <f>R106+S105</f>
        <v>3.1342756183745584</v>
      </c>
      <c r="T106" s="140">
        <f>D106</f>
        <v>4</v>
      </c>
      <c r="U106" s="51">
        <f>N106-N131</f>
        <v>-6.5287005137868004E-2</v>
      </c>
      <c r="V106" s="141">
        <f>S106-S131</f>
        <v>2.1327612317012523E-3</v>
      </c>
      <c r="W106" s="64"/>
      <c r="X106" s="92">
        <f>D106</f>
        <v>4</v>
      </c>
      <c r="Y106" s="17">
        <f>P106</f>
        <v>0.57243816254416957</v>
      </c>
      <c r="Z106" s="18">
        <f>K106</f>
        <v>0.70511488096189812</v>
      </c>
      <c r="AC106" s="26"/>
      <c r="AD106" s="26"/>
      <c r="AG106" s="160" t="s">
        <v>15</v>
      </c>
      <c r="AH106" s="195">
        <f>H108</f>
        <v>92</v>
      </c>
      <c r="AI106" s="195">
        <f>H109</f>
        <v>59</v>
      </c>
      <c r="AJ106" s="180">
        <f>AH106-AI106</f>
        <v>33</v>
      </c>
      <c r="AK106" s="181">
        <f>AK104</f>
        <v>2</v>
      </c>
      <c r="AL106" s="172"/>
      <c r="AM106" s="173" t="s">
        <v>12</v>
      </c>
      <c r="AN106" s="175">
        <f>AH106-AJ107</f>
        <v>79.036936420722185</v>
      </c>
      <c r="AP106" s="15" t="s">
        <v>13</v>
      </c>
      <c r="AQ106" s="55">
        <f t="shared" si="54"/>
        <v>0.27928246085060843</v>
      </c>
      <c r="AR106" s="56">
        <f t="shared" si="55"/>
        <v>0.5</v>
      </c>
      <c r="AU106" s="92"/>
    </row>
    <row r="107" spans="1:47" x14ac:dyDescent="0.25">
      <c r="A107" s="81">
        <v>55</v>
      </c>
      <c r="B107" s="81">
        <f t="shared" si="56"/>
        <v>105</v>
      </c>
      <c r="C107" s="82">
        <f t="shared" si="57"/>
        <v>4</v>
      </c>
      <c r="D107" s="73">
        <v>6</v>
      </c>
      <c r="E107" s="73">
        <f t="shared" si="58"/>
        <v>162</v>
      </c>
      <c r="F107" s="33">
        <f t="shared" si="59"/>
        <v>26</v>
      </c>
      <c r="G107" s="73">
        <f t="shared" si="60"/>
        <v>13</v>
      </c>
      <c r="H107" s="54">
        <v>123</v>
      </c>
      <c r="I107" s="83">
        <f t="shared" si="61"/>
        <v>0.16049382716049382</v>
      </c>
      <c r="J107" s="30">
        <f t="shared" si="62"/>
        <v>0.83950617283950613</v>
      </c>
      <c r="K107" s="30">
        <f t="shared" si="63"/>
        <v>0.591948295128507</v>
      </c>
      <c r="L107" s="67"/>
      <c r="M107" s="137">
        <f t="shared" si="52"/>
        <v>1.297063176090405</v>
      </c>
      <c r="N107" s="51">
        <f t="shared" si="64"/>
        <v>4.7336268203031864</v>
      </c>
      <c r="O107" s="138">
        <f t="shared" si="53"/>
        <v>6</v>
      </c>
      <c r="P107" s="136">
        <f>H107/H104</f>
        <v>0.43462897526501765</v>
      </c>
      <c r="Q107" s="32"/>
      <c r="R107" s="139">
        <f>AVERAGE(P106:P107)*(D107-D106)</f>
        <v>1.0070671378091873</v>
      </c>
      <c r="S107" s="139">
        <f t="shared" ref="S107:S111" si="65">R107+S106</f>
        <v>4.1413427561837457</v>
      </c>
      <c r="T107" s="140">
        <f>D107</f>
        <v>6</v>
      </c>
      <c r="U107" s="51">
        <f>N107-N132</f>
        <v>1.7003857278949042E-2</v>
      </c>
      <c r="V107" s="141">
        <f>S107-S132</f>
        <v>7.7057041898031642E-2</v>
      </c>
      <c r="W107" s="64"/>
      <c r="X107" s="92">
        <f>D107</f>
        <v>6</v>
      </c>
      <c r="Y107" s="17">
        <f>P107</f>
        <v>0.43462897526501765</v>
      </c>
      <c r="Z107" s="18">
        <f>K107</f>
        <v>0.591948295128507</v>
      </c>
      <c r="AC107" s="26"/>
      <c r="AD107" s="26"/>
      <c r="AG107" s="19"/>
      <c r="AH107" s="20"/>
      <c r="AI107" s="20"/>
      <c r="AJ107" s="182">
        <f>AJ106*AK107/AK106</f>
        <v>12.963063579277817</v>
      </c>
      <c r="AK107" s="183">
        <f>AK105</f>
        <v>0.78564021692592834</v>
      </c>
      <c r="AL107" s="176"/>
      <c r="AM107" s="177" t="s">
        <v>13</v>
      </c>
      <c r="AN107" s="178">
        <f>AN106/H104</f>
        <v>0.27928246085060843</v>
      </c>
      <c r="AU107" s="92"/>
    </row>
    <row r="108" spans="1:47" x14ac:dyDescent="0.25">
      <c r="A108" s="72">
        <v>73</v>
      </c>
      <c r="B108" s="81">
        <f t="shared" si="56"/>
        <v>118</v>
      </c>
      <c r="C108" s="82">
        <f t="shared" si="57"/>
        <v>6</v>
      </c>
      <c r="D108" s="73">
        <v>8</v>
      </c>
      <c r="E108" s="73">
        <f t="shared" si="58"/>
        <v>123</v>
      </c>
      <c r="F108" s="33">
        <f t="shared" si="59"/>
        <v>13</v>
      </c>
      <c r="G108" s="73">
        <f t="shared" si="60"/>
        <v>18</v>
      </c>
      <c r="H108" s="54">
        <v>92</v>
      </c>
      <c r="I108" s="83">
        <f t="shared" si="61"/>
        <v>0.10569105691056911</v>
      </c>
      <c r="J108" s="30">
        <f t="shared" si="62"/>
        <v>0.89430894308943087</v>
      </c>
      <c r="K108" s="30">
        <f t="shared" si="63"/>
        <v>0.52938465417996561</v>
      </c>
      <c r="L108" s="67"/>
      <c r="M108" s="137">
        <f t="shared" si="52"/>
        <v>1.1213329493084725</v>
      </c>
      <c r="N108" s="51">
        <f t="shared" si="64"/>
        <v>5.8549597696116589</v>
      </c>
      <c r="O108" s="138">
        <f t="shared" si="53"/>
        <v>8</v>
      </c>
      <c r="P108" s="136">
        <f>H108/H104</f>
        <v>0.32508833922261482</v>
      </c>
      <c r="Q108" s="32"/>
      <c r="R108" s="139">
        <f>AVERAGE(P107:P108)*(D108-D107)</f>
        <v>0.75971731448763247</v>
      </c>
      <c r="S108" s="139">
        <f t="shared" si="65"/>
        <v>4.9010600706713783</v>
      </c>
      <c r="T108" s="140">
        <f>D108</f>
        <v>8</v>
      </c>
      <c r="U108" s="51">
        <f>N108-N133</f>
        <v>0.37480533805595329</v>
      </c>
      <c r="V108" s="141">
        <f>S108-S133</f>
        <v>0.31534578495709287</v>
      </c>
      <c r="W108" s="64"/>
      <c r="X108" s="92">
        <f>D108</f>
        <v>8</v>
      </c>
      <c r="Y108" s="17">
        <f>P108</f>
        <v>0.32508833922261482</v>
      </c>
      <c r="Z108" s="18">
        <f>K108</f>
        <v>0.52938465417996561</v>
      </c>
      <c r="AC108" s="26"/>
      <c r="AD108" s="26"/>
      <c r="AG108" s="157" t="s">
        <v>14</v>
      </c>
      <c r="AH108" s="158">
        <f>Y106</f>
        <v>0.57243816254416957</v>
      </c>
      <c r="AI108" s="158">
        <f>Y107</f>
        <v>0.43462897526501765</v>
      </c>
      <c r="AJ108" s="184">
        <f>AH108-AI108</f>
        <v>0.13780918727915192</v>
      </c>
      <c r="AK108" s="185">
        <f>X109-X108</f>
        <v>2</v>
      </c>
      <c r="AL108" s="159"/>
      <c r="AM108" s="34" t="s">
        <v>34</v>
      </c>
      <c r="AN108" s="179">
        <f>X106</f>
        <v>4</v>
      </c>
      <c r="AU108" s="92"/>
    </row>
    <row r="109" spans="1:47" x14ac:dyDescent="0.25">
      <c r="A109" s="81">
        <v>93</v>
      </c>
      <c r="B109" s="81">
        <f t="shared" si="56"/>
        <v>131</v>
      </c>
      <c r="C109" s="82">
        <f t="shared" si="57"/>
        <v>8</v>
      </c>
      <c r="D109" s="73">
        <v>10</v>
      </c>
      <c r="E109" s="73">
        <f t="shared" si="58"/>
        <v>92</v>
      </c>
      <c r="F109" s="33">
        <f t="shared" si="59"/>
        <v>13</v>
      </c>
      <c r="G109" s="73">
        <f t="shared" si="60"/>
        <v>20</v>
      </c>
      <c r="H109" s="54">
        <v>59</v>
      </c>
      <c r="I109" s="83">
        <f t="shared" si="61"/>
        <v>0.14130434782608695</v>
      </c>
      <c r="J109" s="30">
        <f t="shared" si="62"/>
        <v>0.85869565217391308</v>
      </c>
      <c r="K109" s="30">
        <f t="shared" si="63"/>
        <v>0.45458030087192702</v>
      </c>
      <c r="L109" s="67"/>
      <c r="M109" s="137">
        <f t="shared" si="52"/>
        <v>0.98396495505189263</v>
      </c>
      <c r="N109" s="51">
        <f t="shared" si="64"/>
        <v>6.8389247246635518</v>
      </c>
      <c r="O109" s="138">
        <f t="shared" si="53"/>
        <v>10</v>
      </c>
      <c r="P109" s="136">
        <f>H109/H104</f>
        <v>0.20848056537102475</v>
      </c>
      <c r="Q109" s="32"/>
      <c r="R109" s="139">
        <f>AVERAGE(P108:P109)*(D109-D108)</f>
        <v>0.53356890459363959</v>
      </c>
      <c r="S109" s="139">
        <f t="shared" si="65"/>
        <v>5.4346289752650181</v>
      </c>
      <c r="T109" s="140">
        <f>D109</f>
        <v>10</v>
      </c>
      <c r="U109" s="51">
        <f>N109-N134</f>
        <v>0.92918252418886738</v>
      </c>
      <c r="V109" s="141">
        <f>S109-S134</f>
        <v>0.62748611812216115</v>
      </c>
      <c r="W109" s="64"/>
      <c r="X109" s="92">
        <f>D109</f>
        <v>10</v>
      </c>
      <c r="Y109" s="17">
        <f>P109</f>
        <v>0.20848056537102475</v>
      </c>
      <c r="Z109" s="18">
        <f>K109</f>
        <v>0.45458030087192702</v>
      </c>
      <c r="AG109" s="160"/>
      <c r="AH109" s="188">
        <f>AH108</f>
        <v>0.57243816254416957</v>
      </c>
      <c r="AI109" s="188">
        <v>0.5</v>
      </c>
      <c r="AJ109" s="186">
        <f>AH109-AI109</f>
        <v>7.2438162544169571E-2</v>
      </c>
      <c r="AK109" s="187">
        <f>AJ109*AK108/AJ108</f>
        <v>1.0512820512820509</v>
      </c>
      <c r="AL109" s="161"/>
      <c r="AM109" s="162" t="s">
        <v>11</v>
      </c>
      <c r="AN109" s="163">
        <f>AN108+AK109</f>
        <v>5.0512820512820511</v>
      </c>
      <c r="AU109" s="92"/>
    </row>
    <row r="110" spans="1:47" x14ac:dyDescent="0.25">
      <c r="A110" s="72">
        <v>107</v>
      </c>
      <c r="B110" s="81">
        <f t="shared" si="56"/>
        <v>133</v>
      </c>
      <c r="C110" s="82">
        <f t="shared" si="57"/>
        <v>10</v>
      </c>
      <c r="D110" s="73">
        <v>12</v>
      </c>
      <c r="E110" s="73">
        <f t="shared" si="58"/>
        <v>59</v>
      </c>
      <c r="F110" s="33">
        <f t="shared" si="59"/>
        <v>2</v>
      </c>
      <c r="G110" s="73">
        <f t="shared" si="60"/>
        <v>14</v>
      </c>
      <c r="H110" s="54">
        <v>43</v>
      </c>
      <c r="I110" s="83">
        <f t="shared" si="61"/>
        <v>3.3898305084745763E-2</v>
      </c>
      <c r="J110" s="30">
        <f t="shared" si="62"/>
        <v>0.96610169491525422</v>
      </c>
      <c r="K110" s="30">
        <f t="shared" si="63"/>
        <v>0.43917079914745494</v>
      </c>
      <c r="L110" s="67"/>
      <c r="M110" s="137">
        <f t="shared" si="52"/>
        <v>0.89375110001938196</v>
      </c>
      <c r="N110" s="51">
        <f t="shared" si="64"/>
        <v>7.7326758246829339</v>
      </c>
      <c r="O110" s="138">
        <f t="shared" si="53"/>
        <v>12</v>
      </c>
      <c r="P110" s="136">
        <f>H110/H104</f>
        <v>0.1519434628975265</v>
      </c>
      <c r="Q110" s="32"/>
      <c r="R110" s="139">
        <f>AVERAGE(P109:P110)*(D110-D109)</f>
        <v>0.36042402826855124</v>
      </c>
      <c r="S110" s="139">
        <f t="shared" si="65"/>
        <v>5.7950530035335692</v>
      </c>
      <c r="T110" s="140">
        <f>D110</f>
        <v>12</v>
      </c>
      <c r="U110" s="51">
        <f>N110-N135</f>
        <v>1.5565892074784822</v>
      </c>
      <c r="V110" s="141">
        <f>S110-S135</f>
        <v>0.88791014639071264</v>
      </c>
      <c r="W110" s="64"/>
      <c r="X110" s="92">
        <f>D110</f>
        <v>12</v>
      </c>
      <c r="Y110" s="17">
        <f>P110</f>
        <v>0.1519434628975265</v>
      </c>
      <c r="Z110" s="18">
        <f>K110</f>
        <v>0.43917079914745494</v>
      </c>
      <c r="AG110" s="160" t="s">
        <v>15</v>
      </c>
      <c r="AH110" s="195">
        <f>H106</f>
        <v>162</v>
      </c>
      <c r="AI110" s="195">
        <f>H107</f>
        <v>123</v>
      </c>
      <c r="AJ110" s="180">
        <f>AH110-AI110</f>
        <v>39</v>
      </c>
      <c r="AK110" s="181">
        <f>AK108</f>
        <v>2</v>
      </c>
      <c r="AL110" s="161"/>
      <c r="AM110" s="162" t="s">
        <v>12</v>
      </c>
      <c r="AN110" s="164">
        <f>AH110-AJ111</f>
        <v>141.5</v>
      </c>
      <c r="AU110" s="92"/>
    </row>
    <row r="111" spans="1:47" x14ac:dyDescent="0.25">
      <c r="A111" s="81">
        <v>118</v>
      </c>
      <c r="B111" s="81">
        <f t="shared" si="56"/>
        <v>137</v>
      </c>
      <c r="C111" s="82">
        <f t="shared" si="57"/>
        <v>12</v>
      </c>
      <c r="D111" s="73">
        <v>14</v>
      </c>
      <c r="E111" s="73">
        <f t="shared" si="58"/>
        <v>43</v>
      </c>
      <c r="F111" s="33">
        <f t="shared" si="59"/>
        <v>4</v>
      </c>
      <c r="G111" s="73">
        <f t="shared" si="60"/>
        <v>11</v>
      </c>
      <c r="H111" s="54">
        <v>28</v>
      </c>
      <c r="I111" s="83">
        <f t="shared" si="61"/>
        <v>9.3023255813953487E-2</v>
      </c>
      <c r="J111" s="30">
        <f t="shared" si="62"/>
        <v>0.90697674418604657</v>
      </c>
      <c r="K111" s="30">
        <f t="shared" si="63"/>
        <v>0.39831770155234286</v>
      </c>
      <c r="L111" s="67"/>
      <c r="M111" s="137">
        <f t="shared" ref="M111:M120" si="66">AVERAGE(K110:K111)*(D111-D110)</f>
        <v>0.83748850069979786</v>
      </c>
      <c r="N111" s="51">
        <f t="shared" ref="N111:N120" si="67">M111+N110</f>
        <v>8.5701643253827324</v>
      </c>
      <c r="O111" s="138">
        <f t="shared" si="53"/>
        <v>14</v>
      </c>
      <c r="P111" s="136">
        <f>H111/H104</f>
        <v>9.8939929328621903E-2</v>
      </c>
      <c r="Q111" s="32"/>
      <c r="R111" s="139">
        <f>AVERAGE(P110:P111)*(D111-D110)</f>
        <v>0.25088339222614842</v>
      </c>
      <c r="S111" s="139">
        <f t="shared" si="65"/>
        <v>6.0459363957597176</v>
      </c>
      <c r="T111" s="140">
        <f>D111</f>
        <v>14</v>
      </c>
      <c r="U111" s="51">
        <f>N111-N136</f>
        <v>2.2286864171444734</v>
      </c>
      <c r="V111" s="141">
        <f>S111-S136</f>
        <v>1.0959363957597184</v>
      </c>
      <c r="W111" s="64"/>
      <c r="X111" s="92">
        <f>D111</f>
        <v>14</v>
      </c>
      <c r="Y111" s="17">
        <f>P111</f>
        <v>9.8939929328621903E-2</v>
      </c>
      <c r="Z111" s="18">
        <f>K111</f>
        <v>0.39831770155234286</v>
      </c>
      <c r="AG111" s="19"/>
      <c r="AH111" s="20"/>
      <c r="AI111" s="20"/>
      <c r="AJ111" s="182">
        <f>AJ110*AK111/AK110</f>
        <v>20.499999999999993</v>
      </c>
      <c r="AK111" s="183">
        <f>AK109</f>
        <v>1.0512820512820509</v>
      </c>
      <c r="AL111" s="165"/>
      <c r="AM111" s="166" t="s">
        <v>13</v>
      </c>
      <c r="AN111" s="167">
        <f>AN110/H104</f>
        <v>0.5</v>
      </c>
      <c r="AU111" s="92"/>
    </row>
    <row r="112" spans="1:47" x14ac:dyDescent="0.25">
      <c r="A112" s="72">
        <v>123</v>
      </c>
      <c r="B112" s="81">
        <f t="shared" si="56"/>
        <v>140</v>
      </c>
      <c r="C112" s="82">
        <f t="shared" si="57"/>
        <v>14</v>
      </c>
      <c r="D112" s="73">
        <v>16</v>
      </c>
      <c r="E112" s="73">
        <f t="shared" si="58"/>
        <v>28</v>
      </c>
      <c r="F112" s="33">
        <f t="shared" si="59"/>
        <v>3</v>
      </c>
      <c r="G112" s="73">
        <f t="shared" si="60"/>
        <v>5</v>
      </c>
      <c r="H112" s="54">
        <v>20</v>
      </c>
      <c r="I112" s="83">
        <f t="shared" si="61"/>
        <v>0.10714285714285714</v>
      </c>
      <c r="J112" s="30">
        <f t="shared" si="62"/>
        <v>0.8928571428571429</v>
      </c>
      <c r="K112" s="30">
        <f t="shared" si="63"/>
        <v>0.35564080495744899</v>
      </c>
      <c r="L112" s="67"/>
      <c r="M112" s="137">
        <f t="shared" si="66"/>
        <v>0.75395850650979179</v>
      </c>
      <c r="N112" s="51">
        <f t="shared" si="67"/>
        <v>9.3241228318925238</v>
      </c>
      <c r="O112" s="138">
        <f t="shared" si="53"/>
        <v>16</v>
      </c>
      <c r="P112" s="136">
        <f>H112/H104</f>
        <v>7.0671378091872794E-2</v>
      </c>
      <c r="Q112" s="32"/>
      <c r="R112" s="139">
        <f>AVERAGE(P111:P112)*(D112-D111)</f>
        <v>0.16961130742049468</v>
      </c>
      <c r="S112" s="139">
        <f t="shared" ref="S112:S120" si="68">R112+S111</f>
        <v>6.2155477031802127</v>
      </c>
      <c r="T112" s="140">
        <f>D112</f>
        <v>16</v>
      </c>
      <c r="U112" s="51">
        <f>N112-N137</f>
        <v>2.8586014553789099</v>
      </c>
      <c r="V112" s="141">
        <f>S112-S137</f>
        <v>1.240547703180213</v>
      </c>
      <c r="W112" s="64"/>
      <c r="X112" s="92">
        <f>D112</f>
        <v>16</v>
      </c>
      <c r="Y112" s="17">
        <f>P112</f>
        <v>7.0671378091872794E-2</v>
      </c>
      <c r="Z112" s="18">
        <f>K112</f>
        <v>0.35564080495744899</v>
      </c>
      <c r="AU112" s="92"/>
    </row>
    <row r="113" spans="1:47" x14ac:dyDescent="0.25">
      <c r="A113" s="81">
        <v>127</v>
      </c>
      <c r="B113" s="81">
        <f t="shared" si="56"/>
        <v>142</v>
      </c>
      <c r="C113" s="82">
        <f t="shared" si="57"/>
        <v>16</v>
      </c>
      <c r="D113" s="73">
        <v>18</v>
      </c>
      <c r="E113" s="73">
        <f t="shared" si="58"/>
        <v>20</v>
      </c>
      <c r="F113" s="33">
        <f t="shared" si="59"/>
        <v>2</v>
      </c>
      <c r="G113" s="73">
        <f t="shared" si="60"/>
        <v>4</v>
      </c>
      <c r="H113" s="54">
        <v>14</v>
      </c>
      <c r="I113" s="83">
        <f t="shared" si="61"/>
        <v>0.1</v>
      </c>
      <c r="J113" s="30">
        <f t="shared" si="62"/>
        <v>0.9</v>
      </c>
      <c r="K113" s="30">
        <f t="shared" si="63"/>
        <v>0.3200767244617041</v>
      </c>
      <c r="L113" s="67"/>
      <c r="M113" s="137">
        <f t="shared" si="66"/>
        <v>0.67571752941915308</v>
      </c>
      <c r="N113" s="51">
        <f t="shared" si="67"/>
        <v>9.9998403613116764</v>
      </c>
      <c r="O113" s="138">
        <f t="shared" si="53"/>
        <v>18</v>
      </c>
      <c r="P113" s="136">
        <f>H113/H104</f>
        <v>4.9469964664310952E-2</v>
      </c>
      <c r="Q113" s="32"/>
      <c r="R113" s="139">
        <f>AVERAGE(P112:P113)*(D113-D112)</f>
        <v>0.12014134275618374</v>
      </c>
      <c r="S113" s="139">
        <f t="shared" si="68"/>
        <v>6.3356890459363964</v>
      </c>
      <c r="T113" s="140">
        <f>D113</f>
        <v>18</v>
      </c>
      <c r="U113" s="51">
        <f>N113-N138</f>
        <v>3.427996011990615</v>
      </c>
      <c r="V113" s="141">
        <f>S113-S138</f>
        <v>1.3499747602221106</v>
      </c>
      <c r="W113" s="64"/>
      <c r="X113" s="92">
        <f>D113</f>
        <v>18</v>
      </c>
      <c r="Y113" s="17">
        <f>P113</f>
        <v>4.9469964664310952E-2</v>
      </c>
      <c r="Z113" s="18">
        <f>K113</f>
        <v>0.3200767244617041</v>
      </c>
      <c r="AU113" s="92"/>
    </row>
    <row r="114" spans="1:47" x14ac:dyDescent="0.25">
      <c r="A114" s="72">
        <v>129</v>
      </c>
      <c r="B114" s="81">
        <f t="shared" si="56"/>
        <v>143</v>
      </c>
      <c r="C114" s="82">
        <f t="shared" si="57"/>
        <v>18</v>
      </c>
      <c r="D114" s="73">
        <v>20</v>
      </c>
      <c r="E114" s="73">
        <f t="shared" si="58"/>
        <v>14</v>
      </c>
      <c r="F114" s="33">
        <f t="shared" si="59"/>
        <v>1</v>
      </c>
      <c r="G114" s="73">
        <f t="shared" si="60"/>
        <v>2</v>
      </c>
      <c r="H114" s="54">
        <v>11</v>
      </c>
      <c r="I114" s="83">
        <f t="shared" si="61"/>
        <v>7.1428571428571425E-2</v>
      </c>
      <c r="J114" s="30">
        <f t="shared" si="62"/>
        <v>0.9285714285714286</v>
      </c>
      <c r="K114" s="30">
        <f t="shared" si="63"/>
        <v>0.29721410128586812</v>
      </c>
      <c r="L114" s="67"/>
      <c r="M114" s="137">
        <f t="shared" si="66"/>
        <v>0.61729082574757221</v>
      </c>
      <c r="N114" s="51">
        <f t="shared" si="67"/>
        <v>10.617131187059249</v>
      </c>
      <c r="O114" s="138">
        <f t="shared" si="53"/>
        <v>20</v>
      </c>
      <c r="P114" s="136">
        <f>H114/H104</f>
        <v>3.8869257950530034E-2</v>
      </c>
      <c r="Q114" s="32"/>
      <c r="R114" s="139">
        <f>AVERAGE(P113:P114)*(D114-D113)</f>
        <v>8.8339222614840979E-2</v>
      </c>
      <c r="S114" s="139">
        <f t="shared" si="68"/>
        <v>6.4240282685512371</v>
      </c>
      <c r="T114" s="140">
        <f>D114</f>
        <v>20</v>
      </c>
      <c r="U114" s="51">
        <f>N114-N139</f>
        <v>3.9389638649307397</v>
      </c>
      <c r="V114" s="141">
        <f>S114-S139</f>
        <v>1.4383139828369513</v>
      </c>
      <c r="W114" s="64"/>
      <c r="X114" s="92">
        <f>D114</f>
        <v>20</v>
      </c>
      <c r="Y114" s="17">
        <f>P114</f>
        <v>3.8869257950530034E-2</v>
      </c>
      <c r="Z114" s="18">
        <f>K114</f>
        <v>0.29721410128586812</v>
      </c>
      <c r="AU114" s="92"/>
    </row>
    <row r="115" spans="1:47" x14ac:dyDescent="0.25">
      <c r="A115" s="81">
        <v>130</v>
      </c>
      <c r="B115" s="81">
        <f t="shared" si="56"/>
        <v>144</v>
      </c>
      <c r="C115" s="82">
        <f t="shared" si="57"/>
        <v>20</v>
      </c>
      <c r="D115" s="73">
        <v>22</v>
      </c>
      <c r="E115" s="73">
        <f t="shared" si="58"/>
        <v>11</v>
      </c>
      <c r="F115" s="33">
        <f t="shared" si="59"/>
        <v>1</v>
      </c>
      <c r="G115" s="73">
        <f t="shared" si="60"/>
        <v>1</v>
      </c>
      <c r="H115" s="54">
        <v>9</v>
      </c>
      <c r="I115" s="83">
        <f t="shared" si="61"/>
        <v>9.0909090909090912E-2</v>
      </c>
      <c r="J115" s="30">
        <f t="shared" si="62"/>
        <v>0.90909090909090906</v>
      </c>
      <c r="K115" s="30">
        <f t="shared" si="63"/>
        <v>0.27019463753260736</v>
      </c>
      <c r="L115" s="67"/>
      <c r="M115" s="137">
        <f t="shared" si="66"/>
        <v>0.56740873881847542</v>
      </c>
      <c r="N115" s="51">
        <f t="shared" si="67"/>
        <v>11.184539925877724</v>
      </c>
      <c r="O115" s="138">
        <f t="shared" si="53"/>
        <v>22</v>
      </c>
      <c r="P115" s="136">
        <f>H115/H104</f>
        <v>3.1802120141342753E-2</v>
      </c>
      <c r="Q115" s="32"/>
      <c r="R115" s="139">
        <f>AVERAGE(P114:P115)*(D115-D114)</f>
        <v>7.0671378091872794E-2</v>
      </c>
      <c r="S115" s="139">
        <f t="shared" si="68"/>
        <v>6.4946996466431095</v>
      </c>
      <c r="T115" s="140">
        <f>D115</f>
        <v>22</v>
      </c>
      <c r="U115" s="51">
        <f>N115-N140</f>
        <v>4.4000496309417674</v>
      </c>
      <c r="V115" s="141">
        <f>S115-S140</f>
        <v>1.5089853609288237</v>
      </c>
      <c r="W115" s="64"/>
      <c r="X115" s="92">
        <f>D115</f>
        <v>22</v>
      </c>
      <c r="Y115" s="17">
        <f>P115</f>
        <v>3.1802120141342753E-2</v>
      </c>
      <c r="Z115" s="18">
        <f>K115</f>
        <v>0.27019463753260736</v>
      </c>
      <c r="AU115" s="92"/>
    </row>
    <row r="116" spans="1:47" x14ac:dyDescent="0.25">
      <c r="A116" s="72">
        <v>133</v>
      </c>
      <c r="B116" s="81">
        <f t="shared" si="56"/>
        <v>145</v>
      </c>
      <c r="C116" s="82">
        <f t="shared" si="57"/>
        <v>22</v>
      </c>
      <c r="D116" s="73">
        <v>24</v>
      </c>
      <c r="E116" s="73">
        <f t="shared" si="58"/>
        <v>9</v>
      </c>
      <c r="F116" s="33">
        <f t="shared" si="59"/>
        <v>1</v>
      </c>
      <c r="G116" s="73">
        <f t="shared" si="60"/>
        <v>3</v>
      </c>
      <c r="H116" s="54">
        <v>5</v>
      </c>
      <c r="I116" s="83">
        <f t="shared" si="61"/>
        <v>0.1111111111111111</v>
      </c>
      <c r="J116" s="30">
        <f t="shared" si="62"/>
        <v>0.88888888888888884</v>
      </c>
      <c r="K116" s="30">
        <f t="shared" si="63"/>
        <v>0.24017301114009543</v>
      </c>
      <c r="L116" s="67"/>
      <c r="M116" s="137">
        <f t="shared" si="66"/>
        <v>0.51036764867270279</v>
      </c>
      <c r="N116" s="51">
        <f t="shared" si="67"/>
        <v>11.694907574550427</v>
      </c>
      <c r="O116" s="138">
        <f t="shared" si="53"/>
        <v>24</v>
      </c>
      <c r="P116" s="136">
        <f>H116/H104</f>
        <v>1.7667844522968199E-2</v>
      </c>
      <c r="Q116" s="32"/>
      <c r="R116" s="139">
        <f>AVERAGE(P115:P116)*(D116-D115)</f>
        <v>4.9469964664310952E-2</v>
      </c>
      <c r="S116" s="139">
        <f t="shared" si="68"/>
        <v>6.5441696113074208</v>
      </c>
      <c r="T116" s="140">
        <f>D116</f>
        <v>24</v>
      </c>
      <c r="U116" s="51">
        <f>N116-N141</f>
        <v>4.8040943068070234</v>
      </c>
      <c r="V116" s="141">
        <f>S116-S141</f>
        <v>1.558455325593135</v>
      </c>
      <c r="W116" s="64"/>
      <c r="X116" s="92">
        <f>D116</f>
        <v>24</v>
      </c>
      <c r="Y116" s="17">
        <f>P116</f>
        <v>1.7667844522968199E-2</v>
      </c>
      <c r="Z116" s="18">
        <f>K116</f>
        <v>0.24017301114009543</v>
      </c>
      <c r="AU116" s="92"/>
    </row>
    <row r="117" spans="1:47" x14ac:dyDescent="0.25">
      <c r="A117" s="81">
        <v>135</v>
      </c>
      <c r="B117" s="81">
        <f t="shared" si="56"/>
        <v>145</v>
      </c>
      <c r="C117" s="82">
        <f t="shared" si="57"/>
        <v>24</v>
      </c>
      <c r="D117" s="73">
        <v>26</v>
      </c>
      <c r="E117" s="73">
        <f t="shared" si="58"/>
        <v>5</v>
      </c>
      <c r="F117" s="33">
        <f t="shared" si="59"/>
        <v>0</v>
      </c>
      <c r="G117" s="73">
        <f t="shared" si="60"/>
        <v>2</v>
      </c>
      <c r="H117" s="54">
        <v>3</v>
      </c>
      <c r="I117" s="83">
        <f t="shared" si="61"/>
        <v>0</v>
      </c>
      <c r="J117" s="30">
        <f t="shared" si="62"/>
        <v>1</v>
      </c>
      <c r="K117" s="30">
        <f t="shared" si="63"/>
        <v>0.24017301114009543</v>
      </c>
      <c r="L117" s="67"/>
      <c r="M117" s="137">
        <f t="shared" si="66"/>
        <v>0.48034602228019085</v>
      </c>
      <c r="N117" s="51">
        <f t="shared" si="67"/>
        <v>12.175253596830618</v>
      </c>
      <c r="O117" s="138">
        <f t="shared" si="53"/>
        <v>26</v>
      </c>
      <c r="P117" s="136">
        <f>H117/H104</f>
        <v>1.0600706713780919E-2</v>
      </c>
      <c r="Q117" s="32"/>
      <c r="R117" s="139">
        <f>AVERAGE(P116:P117)*(D117-D116)</f>
        <v>2.8268551236749116E-2</v>
      </c>
      <c r="S117" s="139">
        <f t="shared" si="68"/>
        <v>6.5724381625441701</v>
      </c>
      <c r="T117" s="140">
        <f>D117</f>
        <v>26</v>
      </c>
      <c r="U117" s="51">
        <f>N117-N142</f>
        <v>5.1781173562797669</v>
      </c>
      <c r="V117" s="141">
        <f>S117-S142</f>
        <v>1.5867238768298844</v>
      </c>
      <c r="W117" s="64"/>
      <c r="X117" s="92">
        <f>D117</f>
        <v>26</v>
      </c>
      <c r="Y117" s="17">
        <f>P117</f>
        <v>1.0600706713780919E-2</v>
      </c>
      <c r="Z117" s="18">
        <f>K117</f>
        <v>0.24017301114009543</v>
      </c>
      <c r="AU117" s="92"/>
    </row>
    <row r="118" spans="1:47" x14ac:dyDescent="0.25">
      <c r="A118" s="72">
        <v>136</v>
      </c>
      <c r="B118" s="81">
        <f t="shared" si="56"/>
        <v>147</v>
      </c>
      <c r="C118" s="82">
        <f t="shared" si="57"/>
        <v>26</v>
      </c>
      <c r="D118" s="73">
        <v>28</v>
      </c>
      <c r="E118" s="73">
        <f t="shared" si="58"/>
        <v>3</v>
      </c>
      <c r="F118" s="33">
        <f t="shared" si="59"/>
        <v>2</v>
      </c>
      <c r="G118" s="73">
        <f t="shared" si="60"/>
        <v>1</v>
      </c>
      <c r="H118" s="54">
        <v>0</v>
      </c>
      <c r="I118" s="83">
        <f t="shared" si="61"/>
        <v>0.66666666666666663</v>
      </c>
      <c r="J118" s="30">
        <f t="shared" si="62"/>
        <v>0.33333333333333337</v>
      </c>
      <c r="K118" s="30">
        <f t="shared" si="63"/>
        <v>8.0057670380031823E-2</v>
      </c>
      <c r="L118" s="67"/>
      <c r="M118" s="137">
        <f t="shared" si="66"/>
        <v>0.32023068152012724</v>
      </c>
      <c r="N118" s="51">
        <f t="shared" si="67"/>
        <v>12.495484278350746</v>
      </c>
      <c r="O118" s="138">
        <f t="shared" si="53"/>
        <v>28</v>
      </c>
      <c r="P118" s="136">
        <f>H118/H104</f>
        <v>0</v>
      </c>
      <c r="Q118" s="32"/>
      <c r="R118" s="139">
        <f>AVERAGE(P117:P118)*(D118-D117)</f>
        <v>1.0600706713780919E-2</v>
      </c>
      <c r="S118" s="139">
        <f t="shared" si="68"/>
        <v>6.5830388692579511</v>
      </c>
      <c r="T118" s="140">
        <f>D118</f>
        <v>28</v>
      </c>
      <c r="U118" s="51">
        <f>N118-N143</f>
        <v>5.3920250649924473</v>
      </c>
      <c r="V118" s="141">
        <f>S118-S143</f>
        <v>1.5973245835436654</v>
      </c>
      <c r="W118" s="64"/>
      <c r="X118" s="92">
        <f>D118</f>
        <v>28</v>
      </c>
      <c r="Y118" s="17">
        <f>P118</f>
        <v>0</v>
      </c>
      <c r="Z118" s="18">
        <f>K118</f>
        <v>8.0057670380031823E-2</v>
      </c>
      <c r="AU118" s="92"/>
    </row>
    <row r="119" spans="1:47" x14ac:dyDescent="0.25">
      <c r="A119" s="81">
        <v>136</v>
      </c>
      <c r="B119" s="81">
        <f t="shared" si="56"/>
        <v>147</v>
      </c>
      <c r="C119" s="82">
        <f t="shared" si="57"/>
        <v>28</v>
      </c>
      <c r="D119" s="73">
        <v>30</v>
      </c>
      <c r="E119" s="73">
        <f t="shared" si="58"/>
        <v>0</v>
      </c>
      <c r="F119" s="33">
        <f t="shared" si="59"/>
        <v>0</v>
      </c>
      <c r="G119" s="73">
        <f t="shared" si="60"/>
        <v>0</v>
      </c>
      <c r="H119" s="54">
        <v>0</v>
      </c>
      <c r="I119" s="83" t="e">
        <f t="shared" si="61"/>
        <v>#DIV/0!</v>
      </c>
      <c r="J119" s="30" t="e">
        <f t="shared" si="62"/>
        <v>#DIV/0!</v>
      </c>
      <c r="K119" s="30">
        <f>K118</f>
        <v>8.0057670380031823E-2</v>
      </c>
      <c r="L119" s="67"/>
      <c r="M119" s="137">
        <f t="shared" si="66"/>
        <v>0.16011534076006365</v>
      </c>
      <c r="N119" s="51">
        <f t="shared" si="67"/>
        <v>12.655599619110809</v>
      </c>
      <c r="O119" s="138">
        <f t="shared" si="53"/>
        <v>30</v>
      </c>
      <c r="P119" s="136">
        <f>H119/H104</f>
        <v>0</v>
      </c>
      <c r="Q119" s="32"/>
      <c r="R119" s="139">
        <f>AVERAGE(P118:P119)*(D119-D118)</f>
        <v>0</v>
      </c>
      <c r="S119" s="139">
        <f t="shared" si="68"/>
        <v>6.5830388692579511</v>
      </c>
      <c r="T119" s="140">
        <f>D119</f>
        <v>30</v>
      </c>
      <c r="U119" s="51">
        <f>N119-N144</f>
        <v>5.4458174329450628</v>
      </c>
      <c r="V119" s="141">
        <f>S119-S144</f>
        <v>1.5973245835436654</v>
      </c>
      <c r="W119" s="64"/>
      <c r="X119" s="92">
        <f>D119</f>
        <v>30</v>
      </c>
      <c r="Y119" s="17">
        <f>P119</f>
        <v>0</v>
      </c>
      <c r="Z119" s="18">
        <f>K119</f>
        <v>8.0057670380031823E-2</v>
      </c>
      <c r="AU119" s="92"/>
    </row>
    <row r="120" spans="1:47" x14ac:dyDescent="0.25">
      <c r="A120" s="72">
        <v>136</v>
      </c>
      <c r="B120" s="81">
        <f t="shared" si="56"/>
        <v>147</v>
      </c>
      <c r="C120" s="82">
        <f t="shared" si="57"/>
        <v>30</v>
      </c>
      <c r="D120" s="73">
        <v>32</v>
      </c>
      <c r="E120" s="73">
        <f t="shared" si="58"/>
        <v>0</v>
      </c>
      <c r="F120" s="33">
        <f t="shared" si="59"/>
        <v>0</v>
      </c>
      <c r="G120" s="73">
        <f t="shared" si="60"/>
        <v>0</v>
      </c>
      <c r="H120" s="54">
        <v>0</v>
      </c>
      <c r="I120" s="83" t="e">
        <f t="shared" si="61"/>
        <v>#DIV/0!</v>
      </c>
      <c r="J120" s="30" t="e">
        <f t="shared" si="62"/>
        <v>#DIV/0!</v>
      </c>
      <c r="K120" s="30">
        <f>K119</f>
        <v>8.0057670380031823E-2</v>
      </c>
      <c r="L120" s="67"/>
      <c r="M120" s="137">
        <f t="shared" si="66"/>
        <v>0.16011534076006365</v>
      </c>
      <c r="N120" s="51">
        <f t="shared" si="67"/>
        <v>12.815714959870872</v>
      </c>
      <c r="O120" s="138">
        <f t="shared" si="53"/>
        <v>32</v>
      </c>
      <c r="P120" s="136">
        <f>H120/H104</f>
        <v>0</v>
      </c>
      <c r="Q120" s="32"/>
      <c r="R120" s="139">
        <f>AVERAGE(P119:P120)*(D120-D119)</f>
        <v>0</v>
      </c>
      <c r="S120" s="139">
        <f t="shared" si="68"/>
        <v>6.5830388692579511</v>
      </c>
      <c r="T120" s="140">
        <f>D120</f>
        <v>32</v>
      </c>
      <c r="U120" s="51">
        <f>N120-N145</f>
        <v>5.4996098008976784</v>
      </c>
      <c r="V120" s="141">
        <f>S120-S145</f>
        <v>1.5973245835436654</v>
      </c>
      <c r="W120" s="64"/>
      <c r="X120" s="92">
        <f>D120</f>
        <v>32</v>
      </c>
      <c r="Y120" s="17">
        <f>P120</f>
        <v>0</v>
      </c>
      <c r="Z120" s="18">
        <f>K120</f>
        <v>8.0057670380031823E-2</v>
      </c>
      <c r="AU120" s="92"/>
    </row>
    <row r="121" spans="1:47" x14ac:dyDescent="0.25">
      <c r="D121" s="93"/>
      <c r="I121" s="86"/>
      <c r="J121" s="86"/>
      <c r="K121" s="86"/>
      <c r="L121" s="86"/>
      <c r="M121" s="86"/>
      <c r="N121" s="86"/>
      <c r="O121" s="86"/>
      <c r="Q121" s="32"/>
      <c r="R121" s="32"/>
      <c r="S121" s="63"/>
      <c r="T121" s="86"/>
      <c r="U121" s="86"/>
      <c r="V121" s="86"/>
      <c r="W121" s="86"/>
      <c r="X121" s="86"/>
      <c r="Y121" s="86"/>
      <c r="AC121" s="26"/>
      <c r="AD121" s="26"/>
    </row>
    <row r="122" spans="1:47" ht="13" customHeight="1" x14ac:dyDescent="0.25">
      <c r="D122" s="93"/>
      <c r="E122" s="60" t="s">
        <v>0</v>
      </c>
      <c r="F122" s="61">
        <f>SUM(F105:F120)</f>
        <v>147</v>
      </c>
      <c r="G122" s="61">
        <f>SUM(G105:G120)</f>
        <v>136</v>
      </c>
      <c r="H122" s="61">
        <f>H104-F122-G122</f>
        <v>0</v>
      </c>
      <c r="I122" s="86"/>
      <c r="J122" s="86"/>
      <c r="K122" s="86"/>
      <c r="L122" s="86"/>
      <c r="M122" s="86"/>
      <c r="N122" s="86"/>
      <c r="O122" s="86"/>
      <c r="P122" s="271" t="s">
        <v>87</v>
      </c>
      <c r="Q122" s="272"/>
      <c r="R122" s="272"/>
      <c r="S122" s="273"/>
      <c r="T122" s="86"/>
      <c r="U122" s="86"/>
      <c r="V122" s="86"/>
      <c r="W122" s="86"/>
      <c r="X122" s="86"/>
      <c r="Y122" s="86"/>
      <c r="AC122" s="26"/>
      <c r="AD122" s="26"/>
    </row>
    <row r="123" spans="1:47" ht="13" customHeight="1" x14ac:dyDescent="0.25">
      <c r="D123" s="93"/>
      <c r="F123" s="12">
        <f>F122/E104</f>
        <v>0.51943462897526504</v>
      </c>
      <c r="G123" s="13">
        <f>G122/E104</f>
        <v>0.48056537102473496</v>
      </c>
      <c r="H123" s="14">
        <f>H122/E104</f>
        <v>0</v>
      </c>
      <c r="I123" s="86"/>
      <c r="J123" s="86"/>
      <c r="K123" s="86"/>
      <c r="L123" s="86"/>
      <c r="M123" s="86"/>
      <c r="N123" s="86"/>
      <c r="O123" s="86"/>
      <c r="P123" s="274"/>
      <c r="Q123" s="275"/>
      <c r="R123" s="275"/>
      <c r="S123" s="276"/>
      <c r="T123" s="86"/>
      <c r="U123" s="86"/>
      <c r="V123" s="86"/>
      <c r="W123" s="86"/>
      <c r="X123" s="86"/>
      <c r="Y123" s="86"/>
      <c r="AC123" s="26"/>
      <c r="AD123" s="26"/>
    </row>
    <row r="124" spans="1:47" x14ac:dyDescent="0.25">
      <c r="A124" s="67"/>
      <c r="B124" s="67"/>
      <c r="C124" s="67"/>
      <c r="D124" s="93"/>
      <c r="F124" s="155" t="s">
        <v>88</v>
      </c>
      <c r="G124" s="156" t="s">
        <v>89</v>
      </c>
      <c r="H124" s="154" t="s">
        <v>90</v>
      </c>
      <c r="I124" s="86"/>
      <c r="J124" s="86"/>
      <c r="K124" s="86"/>
      <c r="L124" s="86"/>
      <c r="M124" s="86"/>
      <c r="N124" s="86"/>
      <c r="O124" s="86"/>
      <c r="P124" s="277"/>
      <c r="Q124" s="278"/>
      <c r="R124" s="278"/>
      <c r="S124" s="279"/>
      <c r="T124" s="86"/>
      <c r="U124" s="86"/>
      <c r="V124" s="86"/>
      <c r="W124" s="86"/>
      <c r="X124" s="86"/>
      <c r="Y124" s="86"/>
      <c r="Z124" s="143"/>
      <c r="AC124" s="26"/>
      <c r="AD124" s="26"/>
    </row>
    <row r="125" spans="1:47" x14ac:dyDescent="0.25">
      <c r="D125" s="144"/>
      <c r="E125" s="67"/>
      <c r="F125" s="8"/>
      <c r="G125" s="8"/>
      <c r="H125" s="67"/>
      <c r="I125" s="131"/>
      <c r="J125" s="131"/>
      <c r="K125" s="131"/>
      <c r="L125" s="131"/>
      <c r="M125" s="131"/>
      <c r="N125" s="131"/>
      <c r="O125" s="131"/>
      <c r="Q125" s="32"/>
      <c r="R125" s="131"/>
      <c r="S125" s="143"/>
      <c r="T125" s="143"/>
      <c r="U125" s="143"/>
      <c r="V125" s="143"/>
      <c r="W125" s="143"/>
      <c r="X125" s="143"/>
      <c r="Y125" s="143"/>
      <c r="Z125" s="143"/>
      <c r="AC125" s="26"/>
      <c r="AD125" s="26"/>
    </row>
    <row r="126" spans="1:47" ht="9.5" customHeight="1" x14ac:dyDescent="0.25">
      <c r="D126" s="144"/>
      <c r="E126" s="67"/>
      <c r="F126" s="8"/>
      <c r="G126" s="8"/>
      <c r="H126" s="67"/>
      <c r="I126" s="131"/>
      <c r="J126" s="131"/>
      <c r="K126" s="131"/>
      <c r="L126" s="131"/>
      <c r="M126" s="131"/>
      <c r="N126" s="131"/>
      <c r="O126" s="131"/>
      <c r="Q126" s="32"/>
      <c r="R126" s="131"/>
      <c r="S126" s="143"/>
      <c r="T126" s="143"/>
      <c r="U126" s="143"/>
      <c r="V126" s="143"/>
      <c r="W126" s="143"/>
      <c r="X126" s="143"/>
      <c r="Y126" s="143"/>
      <c r="Z126" s="143"/>
      <c r="AC126" s="26"/>
      <c r="AD126" s="26"/>
    </row>
    <row r="127" spans="1:47" ht="35" customHeight="1" x14ac:dyDescent="0.25">
      <c r="A127" s="97" t="s">
        <v>102</v>
      </c>
      <c r="B127" s="97"/>
      <c r="C127" s="97"/>
      <c r="D127" s="97"/>
      <c r="E127" s="97"/>
      <c r="F127" s="97"/>
      <c r="G127" s="97"/>
      <c r="H127" s="97"/>
      <c r="I127" s="98"/>
      <c r="J127" s="233" t="s">
        <v>38</v>
      </c>
      <c r="K127" s="234"/>
      <c r="M127" s="233" t="s">
        <v>69</v>
      </c>
      <c r="N127" s="234"/>
      <c r="O127" s="32"/>
      <c r="P127" s="270" t="s">
        <v>110</v>
      </c>
      <c r="Q127" s="32"/>
      <c r="R127" s="255" t="s">
        <v>63</v>
      </c>
      <c r="S127" s="256"/>
      <c r="T127" s="64"/>
      <c r="U127" s="64"/>
      <c r="V127" s="64"/>
      <c r="W127" s="64"/>
      <c r="X127" s="143"/>
      <c r="Y127" s="132" t="s">
        <v>17</v>
      </c>
      <c r="Z127" s="133" t="s">
        <v>18</v>
      </c>
    </row>
    <row r="128" spans="1:47" ht="68" customHeight="1" x14ac:dyDescent="0.25">
      <c r="A128" s="44" t="s">
        <v>22</v>
      </c>
      <c r="B128" s="4" t="s">
        <v>23</v>
      </c>
      <c r="C128" s="1" t="s">
        <v>21</v>
      </c>
      <c r="D128" s="45" t="s">
        <v>24</v>
      </c>
      <c r="E128" s="1" t="s">
        <v>36</v>
      </c>
      <c r="F128" s="2" t="s">
        <v>25</v>
      </c>
      <c r="G128" s="2" t="s">
        <v>26</v>
      </c>
      <c r="H128" s="28" t="s">
        <v>99</v>
      </c>
      <c r="I128" s="2" t="s">
        <v>27</v>
      </c>
      <c r="J128" s="40" t="s">
        <v>39</v>
      </c>
      <c r="K128" s="46" t="s">
        <v>40</v>
      </c>
      <c r="M128" s="47" t="s">
        <v>71</v>
      </c>
      <c r="N128" s="47" t="s">
        <v>70</v>
      </c>
      <c r="P128" s="58" t="s">
        <v>75</v>
      </c>
      <c r="Q128" s="32"/>
      <c r="R128" s="58" t="s">
        <v>65</v>
      </c>
      <c r="S128" s="58" t="s">
        <v>64</v>
      </c>
      <c r="T128" s="64"/>
      <c r="U128" s="64"/>
      <c r="V128" s="64"/>
      <c r="W128" s="64"/>
      <c r="X128" s="16" t="s">
        <v>9</v>
      </c>
      <c r="Y128" s="49" t="s">
        <v>31</v>
      </c>
      <c r="Z128" s="50" t="s">
        <v>29</v>
      </c>
      <c r="AG128" s="265" t="s">
        <v>68</v>
      </c>
      <c r="AH128" s="266"/>
      <c r="AI128" s="266"/>
      <c r="AJ128" s="266"/>
      <c r="AK128" s="266"/>
      <c r="AL128" s="266"/>
      <c r="AM128" s="266"/>
      <c r="AN128" s="267"/>
      <c r="AQ128" s="189" t="s">
        <v>46</v>
      </c>
      <c r="AR128" s="190" t="s">
        <v>47</v>
      </c>
    </row>
    <row r="129" spans="1:44" x14ac:dyDescent="0.25">
      <c r="A129" s="72">
        <v>0</v>
      </c>
      <c r="B129" s="72">
        <v>0</v>
      </c>
      <c r="C129" s="67"/>
      <c r="D129" s="73">
        <v>0</v>
      </c>
      <c r="E129" s="33">
        <f>H129</f>
        <v>280</v>
      </c>
      <c r="F129" s="3">
        <v>0</v>
      </c>
      <c r="G129" s="3">
        <v>0</v>
      </c>
      <c r="H129" s="54">
        <v>280</v>
      </c>
      <c r="I129" s="74">
        <f>F129/E129</f>
        <v>0</v>
      </c>
      <c r="J129" s="30">
        <f>1-I129</f>
        <v>1</v>
      </c>
      <c r="K129" s="30">
        <f>J129</f>
        <v>1</v>
      </c>
      <c r="L129" s="67"/>
      <c r="M129" s="134"/>
      <c r="N129" s="135"/>
      <c r="P129" s="136">
        <f>H129/H129</f>
        <v>1</v>
      </c>
      <c r="Q129" s="32"/>
      <c r="S129" s="64"/>
      <c r="T129" s="64"/>
      <c r="U129" s="64"/>
      <c r="V129" s="64"/>
      <c r="W129" s="64"/>
      <c r="X129" s="92">
        <f>D129</f>
        <v>0</v>
      </c>
      <c r="Y129" s="29">
        <f>P129</f>
        <v>1</v>
      </c>
      <c r="Z129" s="30">
        <f>K129</f>
        <v>1</v>
      </c>
      <c r="AG129" s="168" t="s">
        <v>14</v>
      </c>
      <c r="AH129" s="169">
        <f>Z132</f>
        <v>0.50577880718008106</v>
      </c>
      <c r="AI129" s="169">
        <f>Z133</f>
        <v>0.25775266135138747</v>
      </c>
      <c r="AJ129" s="184">
        <f>AH129-AI129</f>
        <v>0.24802614582869359</v>
      </c>
      <c r="AK129" s="185">
        <f>X130-X129</f>
        <v>2</v>
      </c>
      <c r="AL129" s="170"/>
      <c r="AM129" s="34" t="s">
        <v>34</v>
      </c>
      <c r="AN129" s="179">
        <f>X132</f>
        <v>6</v>
      </c>
      <c r="AP129" s="15" t="s">
        <v>35</v>
      </c>
      <c r="AQ129" s="51">
        <f>AN130</f>
        <v>6.0465983709965183</v>
      </c>
      <c r="AR129" s="52">
        <f>AN134</f>
        <v>4.6415094339622645</v>
      </c>
    </row>
    <row r="130" spans="1:44" x14ac:dyDescent="0.25">
      <c r="A130" s="81">
        <v>31</v>
      </c>
      <c r="B130" s="81">
        <f>B129+F130</f>
        <v>29</v>
      </c>
      <c r="C130" s="82">
        <f>D129</f>
        <v>0</v>
      </c>
      <c r="D130" s="73">
        <v>2</v>
      </c>
      <c r="E130" s="73">
        <f>H129</f>
        <v>280</v>
      </c>
      <c r="F130" s="33">
        <f>E130-H130-G130</f>
        <v>29</v>
      </c>
      <c r="G130" s="73">
        <f>A130-A129</f>
        <v>31</v>
      </c>
      <c r="H130" s="54">
        <v>220</v>
      </c>
      <c r="I130" s="83">
        <f>F130/E130</f>
        <v>0.10357142857142858</v>
      </c>
      <c r="J130" s="30">
        <f>1-I130</f>
        <v>0.89642857142857146</v>
      </c>
      <c r="K130" s="30">
        <f>J130*K129</f>
        <v>0.89642857142857146</v>
      </c>
      <c r="L130" s="67"/>
      <c r="M130" s="137">
        <f t="shared" ref="M130:M145" si="69">AVERAGE(K129:K130)*(D130-D129)</f>
        <v>1.8964285714285714</v>
      </c>
      <c r="N130" s="51">
        <f>M130</f>
        <v>1.8964285714285714</v>
      </c>
      <c r="O130" s="138">
        <f t="shared" ref="O130:O145" si="70">D130</f>
        <v>2</v>
      </c>
      <c r="P130" s="136">
        <f>H130/H129</f>
        <v>0.7857142857142857</v>
      </c>
      <c r="Q130" s="32"/>
      <c r="R130" s="139">
        <f>AVERAGE(P129:P130)*(D130-D129)</f>
        <v>1.7857142857142856</v>
      </c>
      <c r="S130" s="139">
        <f>R130</f>
        <v>1.7857142857142856</v>
      </c>
      <c r="T130" s="64"/>
      <c r="U130" s="64"/>
      <c r="V130" s="64"/>
      <c r="W130" s="64"/>
      <c r="X130" s="92">
        <f>D130</f>
        <v>2</v>
      </c>
      <c r="Y130" s="29">
        <f>P130</f>
        <v>0.7857142857142857</v>
      </c>
      <c r="Z130" s="30">
        <f>K130</f>
        <v>0.89642857142857146</v>
      </c>
      <c r="AG130" s="171"/>
      <c r="AH130" s="188">
        <f>AH129</f>
        <v>0.50577880718008106</v>
      </c>
      <c r="AI130" s="188">
        <v>0.5</v>
      </c>
      <c r="AJ130" s="186">
        <f>AH130-AI130</f>
        <v>5.7788071800810581E-3</v>
      </c>
      <c r="AK130" s="187">
        <f>AJ130*AK129/AJ129</f>
        <v>4.6598370996518715E-2</v>
      </c>
      <c r="AL130" s="172"/>
      <c r="AM130" s="173" t="s">
        <v>11</v>
      </c>
      <c r="AN130" s="174">
        <f>AN129+AK130</f>
        <v>6.0465983709965183</v>
      </c>
      <c r="AP130" s="15" t="s">
        <v>12</v>
      </c>
      <c r="AQ130" s="53">
        <f t="shared" ref="AQ130:AQ131" si="71">AN131</f>
        <v>102.55545049910792</v>
      </c>
      <c r="AR130" s="54">
        <f t="shared" ref="AR130:AR131" si="72">AN135</f>
        <v>140</v>
      </c>
    </row>
    <row r="131" spans="1:44" x14ac:dyDescent="0.25">
      <c r="A131" s="72">
        <v>48</v>
      </c>
      <c r="B131" s="81">
        <f t="shared" ref="B131:B145" si="73">B130+F131</f>
        <v>75</v>
      </c>
      <c r="C131" s="82">
        <f t="shared" ref="C131:C145" si="74">D130</f>
        <v>2</v>
      </c>
      <c r="D131" s="73">
        <v>4</v>
      </c>
      <c r="E131" s="73">
        <f t="shared" ref="E131:E145" si="75">H130</f>
        <v>220</v>
      </c>
      <c r="F131" s="33">
        <f t="shared" ref="F131:F145" si="76">E131-H131-G131</f>
        <v>46</v>
      </c>
      <c r="G131" s="73">
        <f t="shared" ref="G131:G145" si="77">A131-A130</f>
        <v>17</v>
      </c>
      <c r="H131" s="54">
        <v>157</v>
      </c>
      <c r="I131" s="83">
        <f t="shared" ref="I131:I145" si="78">F131/E131</f>
        <v>0.20909090909090908</v>
      </c>
      <c r="J131" s="30">
        <f t="shared" ref="J131:J145" si="79">1-I131</f>
        <v>0.79090909090909089</v>
      </c>
      <c r="K131" s="30">
        <f t="shared" ref="K131:K138" si="80">J131*K130</f>
        <v>0.70899350649350645</v>
      </c>
      <c r="L131" s="67"/>
      <c r="M131" s="137">
        <f t="shared" si="69"/>
        <v>1.605422077922078</v>
      </c>
      <c r="N131" s="51">
        <f t="shared" ref="N131:N145" si="81">M131+N130</f>
        <v>3.5018506493506494</v>
      </c>
      <c r="O131" s="138">
        <f t="shared" si="70"/>
        <v>4</v>
      </c>
      <c r="P131" s="136">
        <f>H131/H129</f>
        <v>0.56071428571428572</v>
      </c>
      <c r="Q131" s="32"/>
      <c r="R131" s="139">
        <f>AVERAGE(P130:P131)*(D131-D130)</f>
        <v>1.3464285714285715</v>
      </c>
      <c r="S131" s="139">
        <f>R131+S130</f>
        <v>3.1321428571428571</v>
      </c>
      <c r="T131" s="64"/>
      <c r="U131" s="64"/>
      <c r="V131" s="64"/>
      <c r="W131" s="64"/>
      <c r="X131" s="92">
        <f>D131</f>
        <v>4</v>
      </c>
      <c r="Y131" s="29">
        <f>P131</f>
        <v>0.56071428571428572</v>
      </c>
      <c r="Z131" s="30">
        <f>K131</f>
        <v>0.70899350649350645</v>
      </c>
      <c r="AG131" s="160" t="s">
        <v>15</v>
      </c>
      <c r="AH131" s="195">
        <f>H132</f>
        <v>104</v>
      </c>
      <c r="AI131" s="195">
        <f>H133</f>
        <v>42</v>
      </c>
      <c r="AJ131" s="180">
        <f>AH131-AI131</f>
        <v>62</v>
      </c>
      <c r="AK131" s="181">
        <f>AK129</f>
        <v>2</v>
      </c>
      <c r="AL131" s="172"/>
      <c r="AM131" s="173" t="s">
        <v>12</v>
      </c>
      <c r="AN131" s="175">
        <f>AH131-AJ132</f>
        <v>102.55545049910792</v>
      </c>
      <c r="AP131" s="15" t="s">
        <v>13</v>
      </c>
      <c r="AQ131" s="55">
        <f t="shared" si="71"/>
        <v>0.36626946606824257</v>
      </c>
      <c r="AR131" s="56">
        <f t="shared" si="72"/>
        <v>0.5</v>
      </c>
    </row>
    <row r="132" spans="1:44" x14ac:dyDescent="0.25">
      <c r="A132" s="81">
        <v>56</v>
      </c>
      <c r="B132" s="81">
        <f t="shared" si="73"/>
        <v>120</v>
      </c>
      <c r="C132" s="82">
        <f t="shared" si="74"/>
        <v>4</v>
      </c>
      <c r="D132" s="73">
        <v>6</v>
      </c>
      <c r="E132" s="73">
        <f t="shared" si="75"/>
        <v>157</v>
      </c>
      <c r="F132" s="33">
        <f t="shared" si="76"/>
        <v>45</v>
      </c>
      <c r="G132" s="73">
        <f t="shared" si="77"/>
        <v>8</v>
      </c>
      <c r="H132" s="54">
        <v>104</v>
      </c>
      <c r="I132" s="83">
        <f t="shared" si="78"/>
        <v>0.28662420382165604</v>
      </c>
      <c r="J132" s="30">
        <f t="shared" si="79"/>
        <v>0.71337579617834401</v>
      </c>
      <c r="K132" s="30">
        <f t="shared" si="80"/>
        <v>0.50577880718008106</v>
      </c>
      <c r="L132" s="67"/>
      <c r="M132" s="137">
        <f t="shared" si="69"/>
        <v>1.2147723136735875</v>
      </c>
      <c r="N132" s="51">
        <f t="shared" si="81"/>
        <v>4.7166229630242373</v>
      </c>
      <c r="O132" s="138">
        <f t="shared" si="70"/>
        <v>6</v>
      </c>
      <c r="P132" s="136">
        <f>H132/H129</f>
        <v>0.37142857142857144</v>
      </c>
      <c r="Q132" s="32"/>
      <c r="R132" s="139">
        <f>AVERAGE(P131:P132)*(D132-D131)</f>
        <v>0.93214285714285716</v>
      </c>
      <c r="S132" s="139">
        <f t="shared" ref="S132:S145" si="82">R132+S131</f>
        <v>4.0642857142857141</v>
      </c>
      <c r="T132" s="64"/>
      <c r="U132" s="64"/>
      <c r="V132" s="64"/>
      <c r="W132" s="64"/>
      <c r="X132" s="92">
        <f>D132</f>
        <v>6</v>
      </c>
      <c r="Y132" s="29">
        <f>P132</f>
        <v>0.37142857142857144</v>
      </c>
      <c r="Z132" s="30">
        <f>K132</f>
        <v>0.50577880718008106</v>
      </c>
      <c r="AG132" s="19"/>
      <c r="AH132" s="20"/>
      <c r="AI132" s="20"/>
      <c r="AJ132" s="182">
        <f>AJ131*AK132/AK131</f>
        <v>1.4445495008920801</v>
      </c>
      <c r="AK132" s="183">
        <f>AK130</f>
        <v>4.6598370996518715E-2</v>
      </c>
      <c r="AL132" s="176"/>
      <c r="AM132" s="177" t="s">
        <v>13</v>
      </c>
      <c r="AN132" s="178">
        <f>AN131/H129</f>
        <v>0.36626946606824257</v>
      </c>
    </row>
    <row r="133" spans="1:44" x14ac:dyDescent="0.25">
      <c r="A133" s="72">
        <v>67</v>
      </c>
      <c r="B133" s="81">
        <f t="shared" si="73"/>
        <v>171</v>
      </c>
      <c r="C133" s="82">
        <f t="shared" si="74"/>
        <v>6</v>
      </c>
      <c r="D133" s="73">
        <v>8</v>
      </c>
      <c r="E133" s="73">
        <f t="shared" si="75"/>
        <v>104</v>
      </c>
      <c r="F133" s="33">
        <f t="shared" si="76"/>
        <v>51</v>
      </c>
      <c r="G133" s="73">
        <f t="shared" si="77"/>
        <v>11</v>
      </c>
      <c r="H133" s="54">
        <v>42</v>
      </c>
      <c r="I133" s="83">
        <f t="shared" si="78"/>
        <v>0.49038461538461536</v>
      </c>
      <c r="J133" s="30">
        <f t="shared" si="79"/>
        <v>0.50961538461538458</v>
      </c>
      <c r="K133" s="30">
        <f t="shared" si="80"/>
        <v>0.25775266135138747</v>
      </c>
      <c r="L133" s="67"/>
      <c r="M133" s="137">
        <f t="shared" si="69"/>
        <v>0.76353146853146847</v>
      </c>
      <c r="N133" s="51">
        <f t="shared" si="81"/>
        <v>5.4801544315557056</v>
      </c>
      <c r="O133" s="138">
        <f t="shared" si="70"/>
        <v>8</v>
      </c>
      <c r="P133" s="136">
        <f>H133/H129</f>
        <v>0.15</v>
      </c>
      <c r="Q133" s="32"/>
      <c r="R133" s="139">
        <f>AVERAGE(P132:P133)*(D133-D132)</f>
        <v>0.52142857142857146</v>
      </c>
      <c r="S133" s="139">
        <f t="shared" si="82"/>
        <v>4.5857142857142854</v>
      </c>
      <c r="T133" s="64"/>
      <c r="U133" s="64"/>
      <c r="V133" s="64"/>
      <c r="W133" s="64"/>
      <c r="X133" s="92">
        <f>D133</f>
        <v>8</v>
      </c>
      <c r="Y133" s="29">
        <f>P133</f>
        <v>0.15</v>
      </c>
      <c r="Z133" s="30">
        <f>K133</f>
        <v>0.25775266135138747</v>
      </c>
      <c r="AG133" s="157" t="s">
        <v>14</v>
      </c>
      <c r="AH133" s="158">
        <f>Y131</f>
        <v>0.56071428571428572</v>
      </c>
      <c r="AI133" s="158">
        <f>Y132</f>
        <v>0.37142857142857144</v>
      </c>
      <c r="AJ133" s="184">
        <f>AH133-AI133</f>
        <v>0.18928571428571428</v>
      </c>
      <c r="AK133" s="185">
        <f>X134-X133</f>
        <v>2</v>
      </c>
      <c r="AL133" s="159"/>
      <c r="AM133" s="34" t="s">
        <v>34</v>
      </c>
      <c r="AN133" s="179">
        <f>X131</f>
        <v>4</v>
      </c>
    </row>
    <row r="134" spans="1:44" x14ac:dyDescent="0.25">
      <c r="A134" s="81">
        <v>75</v>
      </c>
      <c r="B134" s="81">
        <f t="shared" si="73"/>
        <v>185</v>
      </c>
      <c r="C134" s="82">
        <f t="shared" si="74"/>
        <v>8</v>
      </c>
      <c r="D134" s="73">
        <v>10</v>
      </c>
      <c r="E134" s="73">
        <f t="shared" si="75"/>
        <v>42</v>
      </c>
      <c r="F134" s="33">
        <f t="shared" si="76"/>
        <v>14</v>
      </c>
      <c r="G134" s="73">
        <f t="shared" si="77"/>
        <v>8</v>
      </c>
      <c r="H134" s="54">
        <v>20</v>
      </c>
      <c r="I134" s="83">
        <f t="shared" si="78"/>
        <v>0.33333333333333331</v>
      </c>
      <c r="J134" s="30">
        <f t="shared" si="79"/>
        <v>0.66666666666666674</v>
      </c>
      <c r="K134" s="30">
        <f t="shared" si="80"/>
        <v>0.17183510756759166</v>
      </c>
      <c r="L134" s="67"/>
      <c r="M134" s="137">
        <f t="shared" si="69"/>
        <v>0.4295877689189791</v>
      </c>
      <c r="N134" s="51">
        <f t="shared" si="81"/>
        <v>5.9097422004746845</v>
      </c>
      <c r="O134" s="138">
        <f t="shared" si="70"/>
        <v>10</v>
      </c>
      <c r="P134" s="136">
        <f>H134/H129</f>
        <v>7.1428571428571425E-2</v>
      </c>
      <c r="Q134" s="32"/>
      <c r="R134" s="139">
        <f>AVERAGE(P133:P134)*(D134-D133)</f>
        <v>0.22142857142857142</v>
      </c>
      <c r="S134" s="139">
        <f t="shared" si="82"/>
        <v>4.8071428571428569</v>
      </c>
      <c r="T134" s="64"/>
      <c r="U134" s="64"/>
      <c r="V134" s="64"/>
      <c r="W134" s="64"/>
      <c r="X134" s="92">
        <f>D134</f>
        <v>10</v>
      </c>
      <c r="Y134" s="29">
        <f>P134</f>
        <v>7.1428571428571425E-2</v>
      </c>
      <c r="Z134" s="30">
        <f>K134</f>
        <v>0.17183510756759166</v>
      </c>
      <c r="AG134" s="160"/>
      <c r="AH134" s="188">
        <f>AH133</f>
        <v>0.56071428571428572</v>
      </c>
      <c r="AI134" s="188">
        <v>0.5</v>
      </c>
      <c r="AJ134" s="186">
        <f>AH134-AI134</f>
        <v>6.0714285714285721E-2</v>
      </c>
      <c r="AK134" s="187">
        <f>AJ134*AK133/AJ133</f>
        <v>0.64150943396226423</v>
      </c>
      <c r="AL134" s="161"/>
      <c r="AM134" s="162" t="s">
        <v>11</v>
      </c>
      <c r="AN134" s="163">
        <f>AN133+AK134</f>
        <v>4.6415094339622645</v>
      </c>
    </row>
    <row r="135" spans="1:44" x14ac:dyDescent="0.25">
      <c r="A135" s="72">
        <v>78</v>
      </c>
      <c r="B135" s="81">
        <f t="shared" si="73"/>
        <v>194</v>
      </c>
      <c r="C135" s="82">
        <f t="shared" si="74"/>
        <v>10</v>
      </c>
      <c r="D135" s="73">
        <v>12</v>
      </c>
      <c r="E135" s="73">
        <f t="shared" si="75"/>
        <v>20</v>
      </c>
      <c r="F135" s="33">
        <f t="shared" si="76"/>
        <v>9</v>
      </c>
      <c r="G135" s="73">
        <f t="shared" si="77"/>
        <v>3</v>
      </c>
      <c r="H135" s="54">
        <v>8</v>
      </c>
      <c r="I135" s="83">
        <f t="shared" si="78"/>
        <v>0.45</v>
      </c>
      <c r="J135" s="30">
        <f t="shared" si="79"/>
        <v>0.55000000000000004</v>
      </c>
      <c r="K135" s="30">
        <f t="shared" si="80"/>
        <v>9.4509309162175412E-2</v>
      </c>
      <c r="L135" s="67"/>
      <c r="M135" s="137">
        <f t="shared" si="69"/>
        <v>0.26634441672976705</v>
      </c>
      <c r="N135" s="51">
        <f t="shared" si="81"/>
        <v>6.1760866172044517</v>
      </c>
      <c r="O135" s="138">
        <f t="shared" si="70"/>
        <v>12</v>
      </c>
      <c r="P135" s="136">
        <f>H135/H129</f>
        <v>2.8571428571428571E-2</v>
      </c>
      <c r="Q135" s="32"/>
      <c r="R135" s="139">
        <f>AVERAGE(P134:P135)*(D135-D134)</f>
        <v>9.9999999999999992E-2</v>
      </c>
      <c r="S135" s="139">
        <f t="shared" si="82"/>
        <v>4.9071428571428566</v>
      </c>
      <c r="T135" s="64"/>
      <c r="U135" s="64"/>
      <c r="V135" s="64"/>
      <c r="W135" s="64"/>
      <c r="X135" s="92">
        <f>D135</f>
        <v>12</v>
      </c>
      <c r="Y135" s="29">
        <f>P135</f>
        <v>2.8571428571428571E-2</v>
      </c>
      <c r="Z135" s="30">
        <f>K135</f>
        <v>9.4509309162175412E-2</v>
      </c>
      <c r="AG135" s="160" t="s">
        <v>15</v>
      </c>
      <c r="AH135" s="195">
        <f>H131</f>
        <v>157</v>
      </c>
      <c r="AI135" s="195">
        <f>H132</f>
        <v>104</v>
      </c>
      <c r="AJ135" s="180">
        <f>AH135-AI135</f>
        <v>53</v>
      </c>
      <c r="AK135" s="181">
        <f>AK133</f>
        <v>2</v>
      </c>
      <c r="AL135" s="161"/>
      <c r="AM135" s="162" t="s">
        <v>12</v>
      </c>
      <c r="AN135" s="164">
        <f>AH135-AJ136</f>
        <v>140</v>
      </c>
    </row>
    <row r="136" spans="1:44" x14ac:dyDescent="0.25">
      <c r="A136" s="81">
        <v>80</v>
      </c>
      <c r="B136" s="81">
        <f t="shared" si="73"/>
        <v>196</v>
      </c>
      <c r="C136" s="82">
        <f t="shared" si="74"/>
        <v>12</v>
      </c>
      <c r="D136" s="73">
        <v>14</v>
      </c>
      <c r="E136" s="73">
        <f t="shared" si="75"/>
        <v>8</v>
      </c>
      <c r="F136" s="33">
        <f t="shared" si="76"/>
        <v>2</v>
      </c>
      <c r="G136" s="73">
        <f t="shared" si="77"/>
        <v>2</v>
      </c>
      <c r="H136" s="54">
        <v>4</v>
      </c>
      <c r="I136" s="83">
        <f t="shared" si="78"/>
        <v>0.25</v>
      </c>
      <c r="J136" s="30">
        <f t="shared" si="79"/>
        <v>0.75</v>
      </c>
      <c r="K136" s="30">
        <f t="shared" si="80"/>
        <v>7.0881981871631555E-2</v>
      </c>
      <c r="L136" s="67"/>
      <c r="M136" s="137">
        <f t="shared" si="69"/>
        <v>0.16539129103380695</v>
      </c>
      <c r="N136" s="51">
        <f t="shared" si="81"/>
        <v>6.3414779082382591</v>
      </c>
      <c r="O136" s="138">
        <f t="shared" si="70"/>
        <v>14</v>
      </c>
      <c r="P136" s="136">
        <f>H136/H129</f>
        <v>1.4285714285714285E-2</v>
      </c>
      <c r="Q136" s="32"/>
      <c r="R136" s="139">
        <f>AVERAGE(P135:P136)*(D136-D135)</f>
        <v>4.2857142857142858E-2</v>
      </c>
      <c r="S136" s="139">
        <f t="shared" si="82"/>
        <v>4.9499999999999993</v>
      </c>
      <c r="T136" s="64"/>
      <c r="U136" s="64"/>
      <c r="V136" s="64"/>
      <c r="W136" s="64"/>
      <c r="X136" s="92">
        <f>D136</f>
        <v>14</v>
      </c>
      <c r="Y136" s="29">
        <f>P136</f>
        <v>1.4285714285714285E-2</v>
      </c>
      <c r="Z136" s="30">
        <f>K136</f>
        <v>7.0881981871631555E-2</v>
      </c>
      <c r="AG136" s="19"/>
      <c r="AH136" s="20"/>
      <c r="AI136" s="20"/>
      <c r="AJ136" s="182">
        <f>AJ135*AK136/AK135</f>
        <v>17.000000000000004</v>
      </c>
      <c r="AK136" s="183">
        <f>AK134</f>
        <v>0.64150943396226423</v>
      </c>
      <c r="AL136" s="165"/>
      <c r="AM136" s="166" t="s">
        <v>13</v>
      </c>
      <c r="AN136" s="167">
        <f>AN135/H129</f>
        <v>0.5</v>
      </c>
    </row>
    <row r="137" spans="1:44" x14ac:dyDescent="0.25">
      <c r="A137" s="72">
        <v>80</v>
      </c>
      <c r="B137" s="81">
        <f t="shared" si="73"/>
        <v>197</v>
      </c>
      <c r="C137" s="82">
        <f t="shared" si="74"/>
        <v>14</v>
      </c>
      <c r="D137" s="73">
        <v>16</v>
      </c>
      <c r="E137" s="73">
        <f t="shared" si="75"/>
        <v>4</v>
      </c>
      <c r="F137" s="33">
        <f t="shared" si="76"/>
        <v>1</v>
      </c>
      <c r="G137" s="73">
        <f t="shared" si="77"/>
        <v>0</v>
      </c>
      <c r="H137" s="54">
        <v>3</v>
      </c>
      <c r="I137" s="83">
        <f t="shared" si="78"/>
        <v>0.25</v>
      </c>
      <c r="J137" s="30">
        <f t="shared" si="79"/>
        <v>0.75</v>
      </c>
      <c r="K137" s="30">
        <f t="shared" si="80"/>
        <v>5.3161486403723666E-2</v>
      </c>
      <c r="L137" s="67"/>
      <c r="M137" s="137">
        <f t="shared" si="69"/>
        <v>0.12404346827535523</v>
      </c>
      <c r="N137" s="51">
        <f t="shared" si="81"/>
        <v>6.4655213765136139</v>
      </c>
      <c r="O137" s="138">
        <f t="shared" si="70"/>
        <v>16</v>
      </c>
      <c r="P137" s="136">
        <f>H137/H129</f>
        <v>1.0714285714285714E-2</v>
      </c>
      <c r="Q137" s="32"/>
      <c r="R137" s="139">
        <f>AVERAGE(P136:P137)*(D137-D136)</f>
        <v>2.5000000000000001E-2</v>
      </c>
      <c r="S137" s="139">
        <f t="shared" si="82"/>
        <v>4.9749999999999996</v>
      </c>
      <c r="T137" s="64"/>
      <c r="U137" s="64"/>
      <c r="V137" s="64"/>
      <c r="W137" s="64"/>
      <c r="X137" s="92">
        <f>D137</f>
        <v>16</v>
      </c>
      <c r="Y137" s="29">
        <f>P137</f>
        <v>1.0714285714285714E-2</v>
      </c>
      <c r="Z137" s="30">
        <f>K137</f>
        <v>5.3161486403723666E-2</v>
      </c>
    </row>
    <row r="138" spans="1:44" x14ac:dyDescent="0.25">
      <c r="A138" s="81">
        <v>83</v>
      </c>
      <c r="B138" s="81">
        <f t="shared" si="73"/>
        <v>197</v>
      </c>
      <c r="C138" s="82">
        <f t="shared" si="74"/>
        <v>16</v>
      </c>
      <c r="D138" s="73">
        <v>18</v>
      </c>
      <c r="E138" s="73">
        <f t="shared" si="75"/>
        <v>3</v>
      </c>
      <c r="F138" s="33">
        <f t="shared" si="76"/>
        <v>0</v>
      </c>
      <c r="G138" s="73">
        <f t="shared" si="77"/>
        <v>3</v>
      </c>
      <c r="H138" s="54">
        <v>0</v>
      </c>
      <c r="I138" s="83">
        <f t="shared" si="78"/>
        <v>0</v>
      </c>
      <c r="J138" s="30">
        <f t="shared" si="79"/>
        <v>1</v>
      </c>
      <c r="K138" s="30">
        <f t="shared" si="80"/>
        <v>5.3161486403723666E-2</v>
      </c>
      <c r="L138" s="67"/>
      <c r="M138" s="137">
        <f t="shared" si="69"/>
        <v>0.10632297280744733</v>
      </c>
      <c r="N138" s="51">
        <f t="shared" si="81"/>
        <v>6.5718443493210614</v>
      </c>
      <c r="O138" s="138">
        <f t="shared" si="70"/>
        <v>18</v>
      </c>
      <c r="P138" s="136">
        <f>H138/H129</f>
        <v>0</v>
      </c>
      <c r="Q138" s="32"/>
      <c r="R138" s="139">
        <f>AVERAGE(P137:P138)*(D138-D137)</f>
        <v>1.0714285714285714E-2</v>
      </c>
      <c r="S138" s="139">
        <f t="shared" si="82"/>
        <v>4.9857142857142858</v>
      </c>
      <c r="T138" s="64"/>
      <c r="U138" s="64"/>
      <c r="V138" s="64"/>
      <c r="W138" s="64"/>
      <c r="X138" s="92">
        <f>D138</f>
        <v>18</v>
      </c>
      <c r="Y138" s="29">
        <f>P138</f>
        <v>0</v>
      </c>
      <c r="Z138" s="30">
        <f>K138</f>
        <v>5.3161486403723666E-2</v>
      </c>
    </row>
    <row r="139" spans="1:44" x14ac:dyDescent="0.25">
      <c r="A139" s="72">
        <v>83</v>
      </c>
      <c r="B139" s="81">
        <f t="shared" si="73"/>
        <v>197</v>
      </c>
      <c r="C139" s="82">
        <f t="shared" si="74"/>
        <v>18</v>
      </c>
      <c r="D139" s="73">
        <v>20</v>
      </c>
      <c r="E139" s="73">
        <f t="shared" si="75"/>
        <v>0</v>
      </c>
      <c r="F139" s="33">
        <f t="shared" si="76"/>
        <v>0</v>
      </c>
      <c r="G139" s="73">
        <f t="shared" si="77"/>
        <v>0</v>
      </c>
      <c r="H139" s="54">
        <v>0</v>
      </c>
      <c r="I139" s="83" t="e">
        <f t="shared" si="78"/>
        <v>#DIV/0!</v>
      </c>
      <c r="J139" s="30" t="e">
        <f t="shared" si="79"/>
        <v>#DIV/0!</v>
      </c>
      <c r="K139" s="30">
        <f>K138</f>
        <v>5.3161486403723666E-2</v>
      </c>
      <c r="L139" s="67"/>
      <c r="M139" s="137">
        <f t="shared" si="69"/>
        <v>0.10632297280744733</v>
      </c>
      <c r="N139" s="51">
        <f t="shared" si="81"/>
        <v>6.6781673221285089</v>
      </c>
      <c r="O139" s="138">
        <f t="shared" si="70"/>
        <v>20</v>
      </c>
      <c r="P139" s="136">
        <f>H139/H129</f>
        <v>0</v>
      </c>
      <c r="Q139" s="32"/>
      <c r="R139" s="139">
        <f>AVERAGE(P138:P139)*(D139-D138)</f>
        <v>0</v>
      </c>
      <c r="S139" s="139">
        <f t="shared" si="82"/>
        <v>4.9857142857142858</v>
      </c>
      <c r="T139" s="64"/>
      <c r="U139" s="64"/>
      <c r="V139" s="64"/>
      <c r="W139" s="64"/>
      <c r="X139" s="92">
        <f>D139</f>
        <v>20</v>
      </c>
      <c r="Y139" s="29">
        <f>P139</f>
        <v>0</v>
      </c>
      <c r="Z139" s="30">
        <f>K139</f>
        <v>5.3161486403723666E-2</v>
      </c>
    </row>
    <row r="140" spans="1:44" x14ac:dyDescent="0.25">
      <c r="A140" s="81">
        <v>83</v>
      </c>
      <c r="B140" s="81">
        <f t="shared" si="73"/>
        <v>197</v>
      </c>
      <c r="C140" s="82">
        <f t="shared" si="74"/>
        <v>20</v>
      </c>
      <c r="D140" s="73">
        <v>22</v>
      </c>
      <c r="E140" s="73">
        <f t="shared" si="75"/>
        <v>0</v>
      </c>
      <c r="F140" s="33">
        <f t="shared" si="76"/>
        <v>0</v>
      </c>
      <c r="G140" s="73">
        <f t="shared" si="77"/>
        <v>0</v>
      </c>
      <c r="H140" s="54">
        <v>0</v>
      </c>
      <c r="I140" s="83" t="e">
        <f t="shared" si="78"/>
        <v>#DIV/0!</v>
      </c>
      <c r="J140" s="30" t="e">
        <f t="shared" si="79"/>
        <v>#DIV/0!</v>
      </c>
      <c r="K140" s="30">
        <f t="shared" ref="K140:K145" si="83">K139</f>
        <v>5.3161486403723666E-2</v>
      </c>
      <c r="L140" s="67"/>
      <c r="M140" s="137">
        <f t="shared" si="69"/>
        <v>0.10632297280744733</v>
      </c>
      <c r="N140" s="51">
        <f t="shared" si="81"/>
        <v>6.7844902949359565</v>
      </c>
      <c r="O140" s="138">
        <f t="shared" si="70"/>
        <v>22</v>
      </c>
      <c r="P140" s="136">
        <f>H140/H129</f>
        <v>0</v>
      </c>
      <c r="Q140" s="32"/>
      <c r="R140" s="139">
        <f>AVERAGE(P139:P140)*(D140-D139)</f>
        <v>0</v>
      </c>
      <c r="S140" s="139">
        <f t="shared" si="82"/>
        <v>4.9857142857142858</v>
      </c>
      <c r="T140" s="64"/>
      <c r="U140" s="64"/>
      <c r="V140" s="64"/>
      <c r="W140" s="64"/>
      <c r="X140" s="92">
        <f>D140</f>
        <v>22</v>
      </c>
      <c r="Y140" s="29">
        <f>P140</f>
        <v>0</v>
      </c>
      <c r="Z140" s="30">
        <f>K140</f>
        <v>5.3161486403723666E-2</v>
      </c>
    </row>
    <row r="141" spans="1:44" x14ac:dyDescent="0.25">
      <c r="A141" s="72">
        <v>83</v>
      </c>
      <c r="B141" s="81">
        <f t="shared" si="73"/>
        <v>197</v>
      </c>
      <c r="C141" s="82">
        <f t="shared" si="74"/>
        <v>22</v>
      </c>
      <c r="D141" s="73">
        <v>24</v>
      </c>
      <c r="E141" s="73">
        <f t="shared" si="75"/>
        <v>0</v>
      </c>
      <c r="F141" s="33">
        <f t="shared" si="76"/>
        <v>0</v>
      </c>
      <c r="G141" s="73">
        <f t="shared" si="77"/>
        <v>0</v>
      </c>
      <c r="H141" s="54">
        <v>0</v>
      </c>
      <c r="I141" s="83" t="e">
        <f t="shared" si="78"/>
        <v>#DIV/0!</v>
      </c>
      <c r="J141" s="30" t="e">
        <f t="shared" si="79"/>
        <v>#DIV/0!</v>
      </c>
      <c r="K141" s="30">
        <f t="shared" si="83"/>
        <v>5.3161486403723666E-2</v>
      </c>
      <c r="L141" s="67"/>
      <c r="M141" s="137">
        <f t="shared" si="69"/>
        <v>0.10632297280744733</v>
      </c>
      <c r="N141" s="51">
        <f t="shared" si="81"/>
        <v>6.890813267743404</v>
      </c>
      <c r="O141" s="138">
        <f t="shared" si="70"/>
        <v>24</v>
      </c>
      <c r="P141" s="136">
        <f>H141/H129</f>
        <v>0</v>
      </c>
      <c r="Q141" s="32"/>
      <c r="R141" s="139">
        <f>AVERAGE(P140:P141)*(D141-D140)</f>
        <v>0</v>
      </c>
      <c r="S141" s="139">
        <f t="shared" si="82"/>
        <v>4.9857142857142858</v>
      </c>
      <c r="T141" s="64"/>
      <c r="U141" s="64"/>
      <c r="V141" s="64"/>
      <c r="W141" s="64"/>
      <c r="X141" s="92">
        <f>D141</f>
        <v>24</v>
      </c>
      <c r="Y141" s="29">
        <f>P141</f>
        <v>0</v>
      </c>
      <c r="Z141" s="30">
        <f>K141</f>
        <v>5.3161486403723666E-2</v>
      </c>
    </row>
    <row r="142" spans="1:44" x14ac:dyDescent="0.25">
      <c r="A142" s="81">
        <v>83</v>
      </c>
      <c r="B142" s="81">
        <f t="shared" si="73"/>
        <v>197</v>
      </c>
      <c r="C142" s="82">
        <f t="shared" si="74"/>
        <v>24</v>
      </c>
      <c r="D142" s="73">
        <v>26</v>
      </c>
      <c r="E142" s="73">
        <f t="shared" si="75"/>
        <v>0</v>
      </c>
      <c r="F142" s="33">
        <f t="shared" si="76"/>
        <v>0</v>
      </c>
      <c r="G142" s="73">
        <f t="shared" si="77"/>
        <v>0</v>
      </c>
      <c r="H142" s="54">
        <v>0</v>
      </c>
      <c r="I142" s="83" t="e">
        <f t="shared" si="78"/>
        <v>#DIV/0!</v>
      </c>
      <c r="J142" s="30" t="e">
        <f t="shared" si="79"/>
        <v>#DIV/0!</v>
      </c>
      <c r="K142" s="30">
        <f t="shared" si="83"/>
        <v>5.3161486403723666E-2</v>
      </c>
      <c r="L142" s="67"/>
      <c r="M142" s="137">
        <f t="shared" si="69"/>
        <v>0.10632297280744733</v>
      </c>
      <c r="N142" s="51">
        <f t="shared" si="81"/>
        <v>6.9971362405508515</v>
      </c>
      <c r="O142" s="138">
        <f t="shared" si="70"/>
        <v>26</v>
      </c>
      <c r="P142" s="136">
        <f>H142/H129</f>
        <v>0</v>
      </c>
      <c r="Q142" s="32"/>
      <c r="R142" s="139">
        <f>AVERAGE(P141:P142)*(D142-D141)</f>
        <v>0</v>
      </c>
      <c r="S142" s="139">
        <f t="shared" si="82"/>
        <v>4.9857142857142858</v>
      </c>
      <c r="T142" s="64"/>
      <c r="U142" s="64"/>
      <c r="V142" s="64"/>
      <c r="W142" s="64"/>
      <c r="X142" s="92">
        <f>D142</f>
        <v>26</v>
      </c>
      <c r="Y142" s="29">
        <f>P142</f>
        <v>0</v>
      </c>
      <c r="Z142" s="30">
        <f>K142</f>
        <v>5.3161486403723666E-2</v>
      </c>
    </row>
    <row r="143" spans="1:44" x14ac:dyDescent="0.25">
      <c r="A143" s="72">
        <v>83</v>
      </c>
      <c r="B143" s="81">
        <f t="shared" si="73"/>
        <v>197</v>
      </c>
      <c r="C143" s="82">
        <f t="shared" si="74"/>
        <v>26</v>
      </c>
      <c r="D143" s="73">
        <v>28</v>
      </c>
      <c r="E143" s="73">
        <f t="shared" si="75"/>
        <v>0</v>
      </c>
      <c r="F143" s="33">
        <f t="shared" si="76"/>
        <v>0</v>
      </c>
      <c r="G143" s="73">
        <f t="shared" si="77"/>
        <v>0</v>
      </c>
      <c r="H143" s="54">
        <v>0</v>
      </c>
      <c r="I143" s="83" t="e">
        <f t="shared" si="78"/>
        <v>#DIV/0!</v>
      </c>
      <c r="J143" s="30" t="e">
        <f t="shared" si="79"/>
        <v>#DIV/0!</v>
      </c>
      <c r="K143" s="30">
        <f t="shared" si="83"/>
        <v>5.3161486403723666E-2</v>
      </c>
      <c r="L143" s="67"/>
      <c r="M143" s="137">
        <f t="shared" si="69"/>
        <v>0.10632297280744733</v>
      </c>
      <c r="N143" s="51">
        <f t="shared" si="81"/>
        <v>7.103459213358299</v>
      </c>
      <c r="O143" s="138">
        <f t="shared" si="70"/>
        <v>28</v>
      </c>
      <c r="P143" s="136">
        <f>H143/H129</f>
        <v>0</v>
      </c>
      <c r="Q143" s="32"/>
      <c r="R143" s="139">
        <f>AVERAGE(P142:P143)*(D143-D142)</f>
        <v>0</v>
      </c>
      <c r="S143" s="139">
        <f t="shared" si="82"/>
        <v>4.9857142857142858</v>
      </c>
      <c r="T143" s="64"/>
      <c r="U143" s="64"/>
      <c r="V143" s="64"/>
      <c r="W143" s="64"/>
      <c r="X143" s="92">
        <f>D143</f>
        <v>28</v>
      </c>
      <c r="Y143" s="29">
        <f>P143</f>
        <v>0</v>
      </c>
      <c r="Z143" s="30">
        <f>K143</f>
        <v>5.3161486403723666E-2</v>
      </c>
    </row>
    <row r="144" spans="1:44" x14ac:dyDescent="0.25">
      <c r="A144" s="81">
        <v>83</v>
      </c>
      <c r="B144" s="81">
        <f t="shared" si="73"/>
        <v>197</v>
      </c>
      <c r="C144" s="82">
        <f t="shared" si="74"/>
        <v>28</v>
      </c>
      <c r="D144" s="73">
        <v>30</v>
      </c>
      <c r="E144" s="73">
        <f t="shared" si="75"/>
        <v>0</v>
      </c>
      <c r="F144" s="33">
        <f t="shared" si="76"/>
        <v>0</v>
      </c>
      <c r="G144" s="73">
        <f t="shared" si="77"/>
        <v>0</v>
      </c>
      <c r="H144" s="54">
        <v>0</v>
      </c>
      <c r="I144" s="83" t="e">
        <f t="shared" si="78"/>
        <v>#DIV/0!</v>
      </c>
      <c r="J144" s="30" t="e">
        <f t="shared" si="79"/>
        <v>#DIV/0!</v>
      </c>
      <c r="K144" s="30">
        <f t="shared" si="83"/>
        <v>5.3161486403723666E-2</v>
      </c>
      <c r="L144" s="67"/>
      <c r="M144" s="137">
        <f t="shared" si="69"/>
        <v>0.10632297280744733</v>
      </c>
      <c r="N144" s="51">
        <f t="shared" si="81"/>
        <v>7.2097821861657465</v>
      </c>
      <c r="O144" s="138">
        <f t="shared" si="70"/>
        <v>30</v>
      </c>
      <c r="P144" s="136">
        <f>H144/H129</f>
        <v>0</v>
      </c>
      <c r="Q144" s="32"/>
      <c r="R144" s="139">
        <f>AVERAGE(P143:P144)*(D144-D143)</f>
        <v>0</v>
      </c>
      <c r="S144" s="139">
        <f t="shared" si="82"/>
        <v>4.9857142857142858</v>
      </c>
      <c r="T144" s="64"/>
      <c r="U144" s="64"/>
      <c r="V144" s="64"/>
      <c r="W144" s="64"/>
      <c r="X144" s="92">
        <f>D144</f>
        <v>30</v>
      </c>
      <c r="Y144" s="29">
        <f>P144</f>
        <v>0</v>
      </c>
      <c r="Z144" s="30">
        <f>K144</f>
        <v>5.3161486403723666E-2</v>
      </c>
    </row>
    <row r="145" spans="1:30" x14ac:dyDescent="0.25">
      <c r="A145" s="72">
        <v>83</v>
      </c>
      <c r="B145" s="81">
        <f t="shared" si="73"/>
        <v>197</v>
      </c>
      <c r="C145" s="82">
        <f t="shared" si="74"/>
        <v>30</v>
      </c>
      <c r="D145" s="73">
        <v>32</v>
      </c>
      <c r="E145" s="73">
        <f t="shared" si="75"/>
        <v>0</v>
      </c>
      <c r="F145" s="33">
        <f t="shared" si="76"/>
        <v>0</v>
      </c>
      <c r="G145" s="73">
        <f t="shared" si="77"/>
        <v>0</v>
      </c>
      <c r="H145" s="54">
        <v>0</v>
      </c>
      <c r="I145" s="83" t="e">
        <f t="shared" si="78"/>
        <v>#DIV/0!</v>
      </c>
      <c r="J145" s="30" t="e">
        <f t="shared" si="79"/>
        <v>#DIV/0!</v>
      </c>
      <c r="K145" s="30">
        <f t="shared" si="83"/>
        <v>5.3161486403723666E-2</v>
      </c>
      <c r="L145" s="67"/>
      <c r="M145" s="137">
        <f t="shared" si="69"/>
        <v>0.10632297280744733</v>
      </c>
      <c r="N145" s="51">
        <f t="shared" si="81"/>
        <v>7.316105158973194</v>
      </c>
      <c r="O145" s="138">
        <f t="shared" si="70"/>
        <v>32</v>
      </c>
      <c r="P145" s="136">
        <f>H145/H129</f>
        <v>0</v>
      </c>
      <c r="Q145" s="32"/>
      <c r="R145" s="139">
        <f>AVERAGE(P144:P145)*(D145-D144)</f>
        <v>0</v>
      </c>
      <c r="S145" s="139">
        <f t="shared" si="82"/>
        <v>4.9857142857142858</v>
      </c>
      <c r="T145" s="64"/>
      <c r="U145" s="64"/>
      <c r="V145" s="64"/>
      <c r="W145" s="64"/>
      <c r="X145" s="92">
        <f>D145</f>
        <v>32</v>
      </c>
      <c r="Y145" s="29">
        <f>P145</f>
        <v>0</v>
      </c>
      <c r="Z145" s="30">
        <f>K145</f>
        <v>5.3161486403723666E-2</v>
      </c>
    </row>
    <row r="146" spans="1:30" x14ac:dyDescent="0.25">
      <c r="D146" s="93"/>
      <c r="I146" s="86"/>
      <c r="J146" s="86"/>
      <c r="K146" s="86"/>
      <c r="L146" s="86"/>
      <c r="M146" s="86"/>
      <c r="N146" s="86"/>
      <c r="O146" s="86"/>
      <c r="Q146" s="32"/>
      <c r="R146" s="32"/>
      <c r="S146" s="63"/>
      <c r="T146" s="86"/>
      <c r="U146" s="86"/>
      <c r="V146" s="86"/>
      <c r="W146" s="86"/>
      <c r="X146" s="86"/>
      <c r="Y146" s="86"/>
      <c r="Z146" s="64"/>
      <c r="AC146" s="26"/>
      <c r="AD146" s="26"/>
    </row>
    <row r="147" spans="1:30" ht="13" customHeight="1" x14ac:dyDescent="0.25">
      <c r="D147" s="93"/>
      <c r="E147" s="60" t="s">
        <v>0</v>
      </c>
      <c r="F147" s="61">
        <f>SUM(F130:F145)</f>
        <v>197</v>
      </c>
      <c r="G147" s="61">
        <f>SUM(G130:G145)</f>
        <v>83</v>
      </c>
      <c r="H147" s="61">
        <f>H129-F147-G147</f>
        <v>0</v>
      </c>
      <c r="I147" s="86"/>
      <c r="J147" s="86"/>
      <c r="K147" s="86"/>
      <c r="L147" s="86"/>
      <c r="M147" s="86"/>
      <c r="N147" s="86"/>
      <c r="O147" s="86"/>
      <c r="P147" s="271" t="s">
        <v>87</v>
      </c>
      <c r="Q147" s="272"/>
      <c r="R147" s="272"/>
      <c r="S147" s="273"/>
      <c r="T147" s="86"/>
      <c r="U147" s="86"/>
      <c r="V147" s="86"/>
      <c r="W147" s="86"/>
      <c r="X147" s="86"/>
      <c r="Y147" s="86"/>
      <c r="Z147" s="64"/>
      <c r="AC147" s="26"/>
      <c r="AD147" s="26"/>
    </row>
    <row r="148" spans="1:30" x14ac:dyDescent="0.25">
      <c r="D148" s="93"/>
      <c r="F148" s="12">
        <f>F147/E129</f>
        <v>0.70357142857142863</v>
      </c>
      <c r="G148" s="13">
        <f>G147/E129</f>
        <v>0.29642857142857143</v>
      </c>
      <c r="H148" s="14">
        <f>H147/E129</f>
        <v>0</v>
      </c>
      <c r="I148" s="86"/>
      <c r="J148" s="86"/>
      <c r="K148" s="86"/>
      <c r="L148" s="86"/>
      <c r="M148" s="86"/>
      <c r="N148" s="86"/>
      <c r="O148" s="86"/>
      <c r="P148" s="274"/>
      <c r="Q148" s="275"/>
      <c r="R148" s="275"/>
      <c r="S148" s="276"/>
      <c r="T148" s="86"/>
      <c r="U148" s="86"/>
      <c r="V148" s="86"/>
      <c r="W148" s="86"/>
      <c r="X148" s="86"/>
      <c r="Y148" s="86"/>
      <c r="Z148" s="67"/>
      <c r="AA148" s="143"/>
      <c r="AB148" s="143"/>
      <c r="AC148" s="143"/>
      <c r="AD148" s="143"/>
    </row>
    <row r="149" spans="1:30" x14ac:dyDescent="0.25">
      <c r="A149" s="67"/>
      <c r="B149" s="67"/>
      <c r="C149" s="67"/>
      <c r="D149" s="93"/>
      <c r="F149" s="155" t="s">
        <v>88</v>
      </c>
      <c r="G149" s="156" t="s">
        <v>89</v>
      </c>
      <c r="H149" s="154" t="s">
        <v>90</v>
      </c>
      <c r="I149" s="86"/>
      <c r="J149" s="86"/>
      <c r="K149" s="86"/>
      <c r="L149" s="86"/>
      <c r="M149" s="86"/>
      <c r="N149" s="86"/>
      <c r="O149" s="86"/>
      <c r="P149" s="277"/>
      <c r="Q149" s="278"/>
      <c r="R149" s="278"/>
      <c r="S149" s="279"/>
      <c r="T149" s="86"/>
      <c r="U149" s="86"/>
      <c r="V149" s="86"/>
      <c r="W149" s="86"/>
      <c r="X149" s="86"/>
      <c r="Y149" s="86"/>
      <c r="Z149" s="64"/>
      <c r="AC149" s="26"/>
      <c r="AD149" s="26"/>
    </row>
    <row r="150" spans="1:30" x14ac:dyDescent="0.25">
      <c r="D150" s="144"/>
      <c r="I150" s="86"/>
      <c r="J150" s="86"/>
      <c r="K150" s="86"/>
      <c r="L150" s="86"/>
      <c r="M150" s="86"/>
      <c r="N150" s="86"/>
      <c r="O150" s="86"/>
      <c r="Q150" s="86"/>
      <c r="R150" s="86"/>
      <c r="S150" s="86"/>
      <c r="T150" s="86"/>
      <c r="U150" s="86"/>
      <c r="V150" s="86"/>
      <c r="W150" s="86"/>
      <c r="X150" s="86"/>
      <c r="Y150" s="86"/>
      <c r="Z150" s="64"/>
      <c r="AC150" s="26"/>
      <c r="AD150" s="26"/>
    </row>
    <row r="151" spans="1:30" ht="25" customHeight="1" x14ac:dyDescent="0.25">
      <c r="A151" s="268" t="s">
        <v>45</v>
      </c>
      <c r="B151" s="268"/>
      <c r="C151" s="268"/>
      <c r="D151" s="268"/>
      <c r="E151" s="268"/>
      <c r="F151" s="268"/>
      <c r="G151" s="268"/>
      <c r="H151" s="268"/>
      <c r="I151" s="268"/>
      <c r="J151" s="268"/>
      <c r="K151" s="268"/>
      <c r="L151" s="268"/>
      <c r="M151" s="268"/>
      <c r="N151" s="268"/>
      <c r="O151" s="268"/>
      <c r="P151" s="268"/>
      <c r="Q151" s="268"/>
      <c r="R151" s="86"/>
      <c r="S151" s="86"/>
      <c r="T151" s="86"/>
      <c r="U151" s="86"/>
      <c r="V151" s="86"/>
      <c r="W151" s="86"/>
      <c r="X151" s="86"/>
      <c r="Y151" s="86"/>
      <c r="Z151" s="64"/>
      <c r="AC151" s="26"/>
      <c r="AD151" s="26"/>
    </row>
    <row r="152" spans="1:30" ht="7.5" customHeight="1" x14ac:dyDescent="0.25">
      <c r="A152" s="145"/>
      <c r="B152" s="145"/>
      <c r="C152" s="145"/>
      <c r="D152" s="146"/>
      <c r="E152" s="145"/>
      <c r="F152" s="145"/>
      <c r="G152" s="145"/>
      <c r="H152" s="147"/>
      <c r="I152" s="147"/>
      <c r="J152" s="147"/>
      <c r="K152" s="147"/>
      <c r="L152" s="147"/>
      <c r="M152" s="147"/>
      <c r="N152" s="147"/>
      <c r="O152" s="147"/>
      <c r="P152" s="147"/>
      <c r="Q152" s="147"/>
      <c r="R152" s="86"/>
      <c r="S152" s="86"/>
      <c r="T152" s="86"/>
      <c r="U152" s="86"/>
      <c r="V152" s="86"/>
      <c r="W152" s="86"/>
      <c r="X152" s="86"/>
      <c r="Y152" s="86"/>
      <c r="Z152" s="64"/>
      <c r="AC152" s="26"/>
      <c r="AD152" s="26"/>
    </row>
    <row r="153" spans="1:30" ht="53.5" customHeight="1" x14ac:dyDescent="0.25">
      <c r="A153" s="269" t="s">
        <v>100</v>
      </c>
      <c r="B153" s="269"/>
      <c r="C153" s="269"/>
      <c r="D153" s="269"/>
      <c r="E153" s="269"/>
      <c r="F153" s="269"/>
      <c r="G153" s="269"/>
      <c r="H153" s="269"/>
      <c r="I153" s="269"/>
      <c r="J153" s="269"/>
      <c r="K153" s="269"/>
      <c r="L153" s="269"/>
      <c r="M153" s="269"/>
      <c r="N153" s="269"/>
      <c r="O153" s="269"/>
      <c r="P153" s="269"/>
      <c r="Q153" s="269"/>
      <c r="R153" s="86"/>
      <c r="S153" s="86"/>
      <c r="T153" s="86"/>
      <c r="U153" s="86"/>
      <c r="V153" s="86"/>
      <c r="W153" s="86"/>
      <c r="X153" s="86"/>
      <c r="Y153" s="86"/>
      <c r="Z153" s="64"/>
      <c r="AC153" s="26"/>
      <c r="AD153" s="26"/>
    </row>
    <row r="154" spans="1:30" ht="120.5" customHeight="1" x14ac:dyDescent="0.25">
      <c r="A154" s="269" t="s">
        <v>81</v>
      </c>
      <c r="B154" s="269"/>
      <c r="C154" s="269"/>
      <c r="D154" s="269"/>
      <c r="E154" s="269"/>
      <c r="F154" s="269"/>
      <c r="G154" s="269"/>
      <c r="H154" s="269"/>
      <c r="I154" s="269"/>
      <c r="J154" s="269"/>
      <c r="K154" s="269"/>
      <c r="L154" s="269"/>
      <c r="M154" s="269"/>
      <c r="N154" s="269"/>
      <c r="O154" s="269"/>
      <c r="P154" s="269"/>
      <c r="Q154" s="269"/>
      <c r="R154" s="86"/>
      <c r="S154" s="86"/>
      <c r="T154" s="86"/>
      <c r="U154" s="86"/>
      <c r="V154" s="86"/>
      <c r="W154" s="86"/>
      <c r="X154" s="86"/>
      <c r="Y154" s="86"/>
      <c r="Z154" s="64"/>
      <c r="AC154" s="26"/>
      <c r="AD154" s="26"/>
    </row>
    <row r="155" spans="1:30" ht="13" customHeight="1" x14ac:dyDescent="0.25">
      <c r="D155" s="144"/>
      <c r="H155" s="131"/>
      <c r="R155" s="64"/>
      <c r="S155" s="64"/>
      <c r="T155" s="64"/>
      <c r="U155" s="64"/>
      <c r="V155" s="64"/>
      <c r="W155" s="64"/>
      <c r="Z155" s="64"/>
      <c r="AA155" s="64"/>
    </row>
    <row r="156" spans="1:30" x14ac:dyDescent="0.25">
      <c r="D156" s="144"/>
      <c r="H156" s="131"/>
      <c r="L156" s="131"/>
      <c r="M156" s="131"/>
      <c r="N156" s="131"/>
      <c r="R156" s="64"/>
      <c r="S156" s="64"/>
      <c r="T156" s="64"/>
      <c r="U156" s="64"/>
      <c r="V156" s="64"/>
      <c r="W156" s="64"/>
      <c r="Z156" s="64"/>
      <c r="AA156" s="64"/>
    </row>
    <row r="157" spans="1:30" x14ac:dyDescent="0.25">
      <c r="D157" s="144"/>
      <c r="H157" s="131"/>
      <c r="L157" s="131"/>
      <c r="M157" s="131"/>
      <c r="N157" s="131"/>
      <c r="O157" s="131"/>
      <c r="P157" s="131"/>
      <c r="Q157" s="131"/>
      <c r="R157" s="64"/>
      <c r="S157" s="64"/>
      <c r="T157" s="64"/>
      <c r="U157" s="64"/>
      <c r="V157" s="64"/>
      <c r="W157" s="64"/>
      <c r="Z157" s="64"/>
      <c r="AA157" s="64"/>
    </row>
    <row r="158" spans="1:30" x14ac:dyDescent="0.25">
      <c r="D158" s="144"/>
      <c r="H158" s="131"/>
      <c r="L158" s="131"/>
      <c r="M158" s="131"/>
      <c r="N158" s="131"/>
      <c r="O158" s="131"/>
      <c r="P158" s="131"/>
      <c r="Q158" s="131"/>
      <c r="R158" s="64"/>
      <c r="S158" s="64"/>
      <c r="T158" s="64"/>
      <c r="U158" s="64"/>
      <c r="V158" s="64"/>
      <c r="W158" s="64"/>
      <c r="Z158" s="64"/>
      <c r="AA158" s="64"/>
    </row>
    <row r="159" spans="1:30" x14ac:dyDescent="0.25">
      <c r="D159" s="144"/>
      <c r="H159" s="131"/>
      <c r="L159" s="131"/>
      <c r="M159" s="131"/>
      <c r="N159" s="131"/>
      <c r="O159" s="131"/>
      <c r="P159" s="101"/>
      <c r="Q159" s="87"/>
      <c r="Z159" s="64"/>
      <c r="AA159" s="64"/>
    </row>
    <row r="160" spans="1:30" x14ac:dyDescent="0.25">
      <c r="D160" s="144"/>
      <c r="H160" s="131"/>
      <c r="L160" s="131"/>
      <c r="M160" s="131"/>
      <c r="N160" s="131"/>
      <c r="O160" s="131"/>
      <c r="P160" s="101"/>
      <c r="Q160" s="87"/>
      <c r="Z160" s="64"/>
      <c r="AA160" s="64"/>
    </row>
    <row r="161" spans="4:30" x14ac:dyDescent="0.25">
      <c r="D161" s="144"/>
      <c r="H161" s="131"/>
      <c r="L161" s="131"/>
      <c r="M161" s="131"/>
      <c r="N161" s="131"/>
      <c r="O161" s="131"/>
      <c r="P161" s="101"/>
      <c r="Q161" s="87"/>
      <c r="Z161" s="64"/>
      <c r="AA161" s="64"/>
    </row>
    <row r="162" spans="4:30" x14ac:dyDescent="0.25">
      <c r="D162" s="144"/>
      <c r="H162" s="131"/>
      <c r="L162" s="131"/>
      <c r="M162" s="131"/>
      <c r="N162" s="131"/>
      <c r="O162" s="131"/>
      <c r="P162" s="101"/>
      <c r="Q162" s="87"/>
      <c r="Z162" s="64"/>
      <c r="AA162" s="64"/>
    </row>
    <row r="163" spans="4:30" x14ac:dyDescent="0.25">
      <c r="D163" s="144"/>
      <c r="H163" s="131"/>
      <c r="L163" s="131"/>
      <c r="M163" s="100"/>
      <c r="N163" s="100"/>
      <c r="O163" s="100"/>
      <c r="P163" s="101"/>
      <c r="Q163" s="87"/>
      <c r="Z163" s="64"/>
      <c r="AA163" s="64"/>
    </row>
    <row r="164" spans="4:30" x14ac:dyDescent="0.25">
      <c r="D164" s="144"/>
      <c r="E164" s="67"/>
      <c r="F164" s="8"/>
      <c r="G164" s="8"/>
      <c r="H164" s="67"/>
      <c r="I164" s="131"/>
      <c r="L164" s="131"/>
      <c r="M164" s="100"/>
      <c r="N164" s="100"/>
      <c r="O164" s="100"/>
      <c r="P164" s="101"/>
      <c r="Q164" s="101"/>
      <c r="R164" s="101"/>
      <c r="S164" s="101"/>
      <c r="T164" s="101"/>
      <c r="U164" s="101"/>
      <c r="V164" s="101"/>
      <c r="W164" s="101"/>
      <c r="X164" s="101"/>
      <c r="Y164" s="101"/>
      <c r="Z164" s="101"/>
      <c r="AA164" s="101"/>
      <c r="AB164" s="101"/>
      <c r="AC164" s="101"/>
      <c r="AD164" s="101"/>
    </row>
    <row r="165" spans="4:30" x14ac:dyDescent="0.25">
      <c r="D165" s="93"/>
      <c r="E165" s="27"/>
      <c r="F165" s="148"/>
      <c r="G165" s="8"/>
      <c r="H165" s="149"/>
      <c r="I165" s="86"/>
      <c r="J165" s="87"/>
      <c r="K165" s="87"/>
      <c r="L165" s="87"/>
      <c r="M165" s="100"/>
      <c r="N165" s="100"/>
      <c r="O165" s="100"/>
      <c r="P165" s="101"/>
      <c r="Q165" s="101"/>
      <c r="R165" s="101"/>
      <c r="S165" s="101"/>
      <c r="T165" s="101"/>
      <c r="U165" s="101"/>
      <c r="V165" s="101"/>
      <c r="W165" s="101"/>
      <c r="X165" s="101"/>
      <c r="Y165" s="101"/>
      <c r="Z165" s="101"/>
      <c r="AA165" s="101"/>
      <c r="AB165" s="101"/>
      <c r="AC165" s="101"/>
      <c r="AD165" s="101"/>
    </row>
    <row r="166" spans="4:30" x14ac:dyDescent="0.25">
      <c r="D166" s="93"/>
      <c r="E166" s="27"/>
      <c r="F166" s="148"/>
      <c r="G166" s="8"/>
      <c r="H166" s="150"/>
      <c r="I166" s="86"/>
      <c r="J166" s="87"/>
      <c r="K166" s="87"/>
      <c r="L166" s="87"/>
      <c r="M166" s="100"/>
      <c r="N166" s="100"/>
      <c r="O166" s="100"/>
      <c r="P166" s="101"/>
      <c r="Q166" s="101"/>
      <c r="R166" s="101"/>
      <c r="S166" s="101"/>
      <c r="T166" s="101"/>
      <c r="U166" s="101"/>
      <c r="V166" s="101"/>
      <c r="W166" s="101"/>
      <c r="X166" s="101"/>
      <c r="Y166" s="101"/>
      <c r="Z166" s="101"/>
      <c r="AA166" s="101"/>
      <c r="AB166" s="101"/>
      <c r="AC166" s="101"/>
      <c r="AD166" s="101"/>
    </row>
  </sheetData>
  <mergeCells count="40">
    <mergeCell ref="AG128:AN128"/>
    <mergeCell ref="A4:Q4"/>
    <mergeCell ref="J13:K13"/>
    <mergeCell ref="J36:K36"/>
    <mergeCell ref="A2:Q2"/>
    <mergeCell ref="A5:Q5"/>
    <mergeCell ref="A6:Q6"/>
    <mergeCell ref="A7:Q7"/>
    <mergeCell ref="A8:Q8"/>
    <mergeCell ref="P122:S124"/>
    <mergeCell ref="A12:X12"/>
    <mergeCell ref="A151:Q151"/>
    <mergeCell ref="A153:Q153"/>
    <mergeCell ref="A154:Q154"/>
    <mergeCell ref="U101:V101"/>
    <mergeCell ref="U102:U103"/>
    <mergeCell ref="V102:V103"/>
    <mergeCell ref="M127:N127"/>
    <mergeCell ref="J127:K127"/>
    <mergeCell ref="R127:S127"/>
    <mergeCell ref="R102:S102"/>
    <mergeCell ref="A101:S101"/>
    <mergeCell ref="M102:N102"/>
    <mergeCell ref="J102:K102"/>
    <mergeCell ref="P147:S149"/>
    <mergeCell ref="AT101:AU101"/>
    <mergeCell ref="AT102:AT103"/>
    <mergeCell ref="AU102:AU103"/>
    <mergeCell ref="Q60:Q61"/>
    <mergeCell ref="N61:O61"/>
    <mergeCell ref="I61:K61"/>
    <mergeCell ref="F61:H61"/>
    <mergeCell ref="C61:E61"/>
    <mergeCell ref="B60:K60"/>
    <mergeCell ref="C62:D62"/>
    <mergeCell ref="F62:G62"/>
    <mergeCell ref="I62:J62"/>
    <mergeCell ref="B61:B63"/>
    <mergeCell ref="AG103:AN103"/>
    <mergeCell ref="X101:AR101"/>
  </mergeCells>
  <pageMargins left="0.7" right="0.7" top="0.75" bottom="0.75" header="0.3" footer="0.3"/>
  <pageSetup paperSize="9" orientation="portrait" r:id="rId1"/>
  <ignoredErrors>
    <ignoredError sqref="Q64 I48:J54 O32:Q32 E29:Q31 E33:Q47 E32:N32 E48:H54 K48:Q54 I119:J120 I139:J145 R47:X54"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fs-1 SG, A vs B</vt:lpstr>
      <vt:lpstr>fs-2 SLP, A vs B</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gasanchez</dc:creator>
  <cp:lastModifiedBy>Galo Agustín Sánchez Robles</cp:lastModifiedBy>
  <cp:lastPrinted>2010-10-30T06:49:05Z</cp:lastPrinted>
  <dcterms:created xsi:type="dcterms:W3CDTF">2009-06-05T06:22:51Z</dcterms:created>
  <dcterms:modified xsi:type="dcterms:W3CDTF">2023-01-04T12:20:09Z</dcterms:modified>
</cp:coreProperties>
</file>