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20220422-Galo\0-Datos\10-Temas publc\20220518-EMpower Lung1\"/>
    </mc:Choice>
  </mc:AlternateContent>
  <xr:revisionPtr revIDLastSave="0" documentId="13_ncr:1_{A5E83235-779D-457A-ACFA-73AE858CD357}" xr6:coauthVersionLast="47" xr6:coauthVersionMax="47" xr10:uidLastSave="{00000000-0000-0000-0000-000000000000}"/>
  <bookViews>
    <workbookView xWindow="-110" yWindow="-110" windowWidth="19420" windowHeight="10420" tabRatio="703" xr2:uid="{00000000-000D-0000-FFFF-FFFF00000000}"/>
  </bookViews>
  <sheets>
    <sheet name="fs-1, OS A vs B" sheetId="9" r:id="rId1"/>
    <sheet name="fs-2, PFS A vs B"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56" i="4" l="1"/>
  <c r="AG156" i="4"/>
  <c r="AF156" i="4"/>
  <c r="AH155" i="4"/>
  <c r="AG155" i="4"/>
  <c r="AF155" i="4"/>
  <c r="AH154" i="4"/>
  <c r="AG154" i="4"/>
  <c r="AF154" i="4"/>
  <c r="AH153" i="4"/>
  <c r="AG153" i="4"/>
  <c r="AF153" i="4"/>
  <c r="AH152" i="4"/>
  <c r="AG152" i="4"/>
  <c r="AF152" i="4"/>
  <c r="AH151" i="4"/>
  <c r="AG151" i="4"/>
  <c r="AF151" i="4"/>
  <c r="AH150" i="4"/>
  <c r="AG150" i="4"/>
  <c r="AF150" i="4"/>
  <c r="AH149" i="4"/>
  <c r="AG149" i="4"/>
  <c r="AF149" i="4"/>
  <c r="AH148" i="4"/>
  <c r="AG148" i="4"/>
  <c r="AF148" i="4"/>
  <c r="AH147" i="4"/>
  <c r="AG147" i="4"/>
  <c r="AF147" i="4"/>
  <c r="AH146" i="4"/>
  <c r="AG146" i="4"/>
  <c r="AF146" i="4"/>
  <c r="AH145" i="4"/>
  <c r="AG145" i="4"/>
  <c r="AF145" i="4"/>
  <c r="AH144" i="4"/>
  <c r="AG144" i="4"/>
  <c r="AF144" i="4"/>
  <c r="AH143" i="4"/>
  <c r="AG143" i="4"/>
  <c r="AF143" i="4"/>
  <c r="AH142" i="4"/>
  <c r="AG142" i="4"/>
  <c r="AF142" i="4"/>
  <c r="AH141" i="4"/>
  <c r="AG141" i="4"/>
  <c r="AF141" i="4"/>
  <c r="AH140" i="4"/>
  <c r="AG140" i="4"/>
  <c r="AF140" i="4"/>
  <c r="AH113" i="4"/>
  <c r="AG113" i="4"/>
  <c r="AF113" i="4"/>
  <c r="AH112" i="4"/>
  <c r="AG112" i="4"/>
  <c r="AF112" i="4"/>
  <c r="AH111" i="4"/>
  <c r="AG111" i="4"/>
  <c r="AF111" i="4"/>
  <c r="AH110" i="4"/>
  <c r="AG110" i="4"/>
  <c r="AF110" i="4"/>
  <c r="AH109" i="4"/>
  <c r="AG109" i="4"/>
  <c r="AF109" i="4"/>
  <c r="AH108" i="4"/>
  <c r="AG108" i="4"/>
  <c r="AF108" i="4"/>
  <c r="AH107" i="4"/>
  <c r="AG107" i="4"/>
  <c r="AF107" i="4"/>
  <c r="AH106" i="4"/>
  <c r="AG106" i="4"/>
  <c r="AF106" i="4"/>
  <c r="AH105" i="4"/>
  <c r="AG105" i="4"/>
  <c r="AF105" i="4"/>
  <c r="AH104" i="4"/>
  <c r="AG104" i="4"/>
  <c r="AF104" i="4"/>
  <c r="AH103" i="4"/>
  <c r="AG103" i="4"/>
  <c r="AF103" i="4"/>
  <c r="AH102" i="4"/>
  <c r="AG102" i="4"/>
  <c r="AF102" i="4"/>
  <c r="AH101" i="4"/>
  <c r="AG101" i="4"/>
  <c r="AF101" i="4"/>
  <c r="AH100" i="4"/>
  <c r="AG100" i="4"/>
  <c r="AF100" i="4"/>
  <c r="AH99" i="4"/>
  <c r="AG99" i="4"/>
  <c r="AF99" i="4"/>
  <c r="AH98" i="4"/>
  <c r="AG98" i="4"/>
  <c r="AF98" i="4"/>
  <c r="AH97" i="4"/>
  <c r="AG97" i="4"/>
  <c r="AF97" i="4"/>
  <c r="AH162" i="9"/>
  <c r="AG162" i="9"/>
  <c r="AF162" i="9"/>
  <c r="AH161" i="9"/>
  <c r="AG161" i="9"/>
  <c r="AF161" i="9"/>
  <c r="AH160" i="9"/>
  <c r="AG160" i="9"/>
  <c r="AF160" i="9"/>
  <c r="AH159" i="9"/>
  <c r="AG159" i="9"/>
  <c r="AF159" i="9"/>
  <c r="AH158" i="9"/>
  <c r="AG158" i="9"/>
  <c r="AF158" i="9"/>
  <c r="AH157" i="9"/>
  <c r="AG157" i="9"/>
  <c r="AF157" i="9"/>
  <c r="AH156" i="9"/>
  <c r="AG156" i="9"/>
  <c r="AF156" i="9"/>
  <c r="AH155" i="9"/>
  <c r="AG155" i="9"/>
  <c r="AF155" i="9"/>
  <c r="AH154" i="9"/>
  <c r="AG154" i="9"/>
  <c r="AF154" i="9"/>
  <c r="AH153" i="9"/>
  <c r="AG153" i="9"/>
  <c r="AF153" i="9"/>
  <c r="AH152" i="9"/>
  <c r="AG152" i="9"/>
  <c r="AF152" i="9"/>
  <c r="AH151" i="9"/>
  <c r="AG151" i="9"/>
  <c r="AF151" i="9"/>
  <c r="AH150" i="9"/>
  <c r="AG150" i="9"/>
  <c r="AF150" i="9"/>
  <c r="AH149" i="9"/>
  <c r="AG149" i="9"/>
  <c r="AF149" i="9"/>
  <c r="AH148" i="9"/>
  <c r="AG148" i="9"/>
  <c r="AF148" i="9"/>
  <c r="AH147" i="9"/>
  <c r="AG147" i="9"/>
  <c r="AF147" i="9"/>
  <c r="AH146" i="9"/>
  <c r="AG146" i="9"/>
  <c r="AF146" i="9"/>
  <c r="AG104" i="9"/>
  <c r="AH104" i="9"/>
  <c r="AG105" i="9"/>
  <c r="AH105" i="9"/>
  <c r="AG106" i="9"/>
  <c r="AH106" i="9"/>
  <c r="AG107" i="9"/>
  <c r="AH107" i="9"/>
  <c r="AG108" i="9"/>
  <c r="AH108" i="9"/>
  <c r="AG109" i="9"/>
  <c r="AH109" i="9"/>
  <c r="AG110" i="9"/>
  <c r="AH110" i="9"/>
  <c r="AG111" i="9"/>
  <c r="AH111" i="9"/>
  <c r="AG112" i="9"/>
  <c r="AH112" i="9"/>
  <c r="AG113" i="9"/>
  <c r="AH113" i="9"/>
  <c r="AG114" i="9"/>
  <c r="AH114" i="9"/>
  <c r="AG115" i="9"/>
  <c r="AH115" i="9"/>
  <c r="AG116" i="9"/>
  <c r="AH116" i="9"/>
  <c r="AG117" i="9"/>
  <c r="AH117" i="9"/>
  <c r="AG118" i="9"/>
  <c r="AH118" i="9"/>
  <c r="AG119" i="9"/>
  <c r="AH119" i="9"/>
  <c r="AG103" i="9"/>
  <c r="AH103" i="9"/>
  <c r="AF104" i="9"/>
  <c r="AF105" i="9"/>
  <c r="AF106" i="9"/>
  <c r="AF107" i="9"/>
  <c r="AF108" i="9"/>
  <c r="AF109" i="9"/>
  <c r="AF110" i="9"/>
  <c r="AF111" i="9"/>
  <c r="AF112" i="9"/>
  <c r="AF113" i="9"/>
  <c r="AF114" i="9"/>
  <c r="AF115" i="9"/>
  <c r="AF116" i="9"/>
  <c r="AF117" i="9"/>
  <c r="AF118" i="9"/>
  <c r="AF119" i="9"/>
  <c r="AF103" i="9"/>
  <c r="M210" i="4"/>
  <c r="N210" i="4" s="1"/>
  <c r="L210" i="4"/>
  <c r="R207" i="4"/>
  <c r="M207" i="4"/>
  <c r="L207" i="4"/>
  <c r="L208" i="4" s="1"/>
  <c r="N208" i="4" s="1"/>
  <c r="M165" i="4"/>
  <c r="L165" i="4"/>
  <c r="R162" i="4"/>
  <c r="M162" i="4"/>
  <c r="N162" i="4" s="1"/>
  <c r="L162" i="4"/>
  <c r="M122" i="4"/>
  <c r="L122" i="4"/>
  <c r="R119" i="4"/>
  <c r="M119" i="4"/>
  <c r="L119" i="4"/>
  <c r="L120" i="4"/>
  <c r="N120" i="4" s="1"/>
  <c r="O119" i="4"/>
  <c r="O122" i="4" s="1"/>
  <c r="O210" i="4"/>
  <c r="O207" i="4"/>
  <c r="O162" i="4"/>
  <c r="O165" i="4" s="1"/>
  <c r="L201" i="4"/>
  <c r="L200" i="4"/>
  <c r="L199" i="4"/>
  <c r="L198" i="4"/>
  <c r="L197" i="4"/>
  <c r="L196" i="4"/>
  <c r="L195" i="4"/>
  <c r="L194" i="4"/>
  <c r="L193" i="4"/>
  <c r="L192" i="4"/>
  <c r="L191" i="4"/>
  <c r="L190" i="4"/>
  <c r="L189" i="4"/>
  <c r="L188" i="4"/>
  <c r="L187" i="4"/>
  <c r="L186" i="4"/>
  <c r="L185" i="4"/>
  <c r="L156" i="4"/>
  <c r="L155" i="4"/>
  <c r="L154" i="4"/>
  <c r="L153" i="4"/>
  <c r="L152" i="4"/>
  <c r="L151" i="4"/>
  <c r="L150" i="4"/>
  <c r="L149" i="4"/>
  <c r="L148" i="4"/>
  <c r="L147" i="4"/>
  <c r="L146" i="4"/>
  <c r="L145" i="4"/>
  <c r="L144" i="4"/>
  <c r="L143" i="4"/>
  <c r="L142" i="4"/>
  <c r="L141" i="4"/>
  <c r="L140" i="4"/>
  <c r="L113" i="4"/>
  <c r="L112" i="4"/>
  <c r="L111" i="4"/>
  <c r="L110" i="4"/>
  <c r="L109" i="4"/>
  <c r="L108" i="4"/>
  <c r="L107" i="4"/>
  <c r="L106" i="4"/>
  <c r="L105" i="4"/>
  <c r="L104" i="4"/>
  <c r="L103" i="4"/>
  <c r="L102" i="4"/>
  <c r="L101" i="4"/>
  <c r="L100" i="4"/>
  <c r="L99" i="4"/>
  <c r="L98" i="4"/>
  <c r="L97" i="4"/>
  <c r="R213" i="9"/>
  <c r="R168" i="9"/>
  <c r="R125" i="9"/>
  <c r="Q63" i="4"/>
  <c r="P59" i="4"/>
  <c r="N165" i="4" l="1"/>
  <c r="N122" i="4"/>
  <c r="N119" i="4"/>
  <c r="O120" i="4" s="1"/>
  <c r="N207" i="4"/>
  <c r="O208" i="4" s="1"/>
  <c r="L163" i="4"/>
  <c r="N163" i="4" s="1"/>
  <c r="O163" i="4" s="1"/>
  <c r="O166" i="4" s="1"/>
  <c r="D74" i="9"/>
  <c r="E74" i="9"/>
  <c r="G74" i="9" s="1"/>
  <c r="F74" i="9"/>
  <c r="O74" i="9"/>
  <c r="R74" i="9"/>
  <c r="D73" i="9"/>
  <c r="E73" i="9"/>
  <c r="F73" i="9"/>
  <c r="O73" i="9"/>
  <c r="R73" i="9"/>
  <c r="N166" i="4" l="1"/>
  <c r="R165" i="4" s="1"/>
  <c r="O159" i="4" s="1"/>
  <c r="O123" i="4"/>
  <c r="N123" i="4" s="1"/>
  <c r="R122" i="4" s="1"/>
  <c r="R123" i="4" s="1"/>
  <c r="T116" i="4" s="1"/>
  <c r="R120" i="4"/>
  <c r="L116" i="4" s="1"/>
  <c r="O211" i="4"/>
  <c r="N211" i="4" s="1"/>
  <c r="R210" i="4" s="1"/>
  <c r="R211" i="4" s="1"/>
  <c r="R208" i="4"/>
  <c r="L204" i="4" s="1"/>
  <c r="T159" i="4"/>
  <c r="R163" i="4"/>
  <c r="L159" i="4" s="1"/>
  <c r="G73" i="9"/>
  <c r="O116" i="4" l="1"/>
  <c r="T204" i="4"/>
  <c r="O204" i="4"/>
  <c r="M62" i="4"/>
  <c r="M63" i="4"/>
  <c r="M64" i="4"/>
  <c r="M65" i="4"/>
  <c r="M66" i="4"/>
  <c r="M67" i="4"/>
  <c r="M68" i="4"/>
  <c r="M69" i="4"/>
  <c r="M70" i="4"/>
  <c r="M71" i="4"/>
  <c r="M72" i="4"/>
  <c r="D66" i="4"/>
  <c r="D67" i="4"/>
  <c r="D68" i="4"/>
  <c r="D69" i="4"/>
  <c r="D70" i="4"/>
  <c r="D71" i="4"/>
  <c r="D72" i="4"/>
  <c r="E67" i="4"/>
  <c r="E68" i="4"/>
  <c r="E69" i="4"/>
  <c r="E70" i="4"/>
  <c r="E71" i="4"/>
  <c r="E72" i="4"/>
  <c r="F67" i="4"/>
  <c r="F68" i="4"/>
  <c r="F69" i="4"/>
  <c r="F70" i="4"/>
  <c r="F71" i="4"/>
  <c r="F72" i="4"/>
  <c r="Y190" i="4"/>
  <c r="Y191" i="4"/>
  <c r="Y192" i="4"/>
  <c r="Y193" i="4"/>
  <c r="Y194" i="4"/>
  <c r="Y195" i="4"/>
  <c r="Y196" i="4"/>
  <c r="Y197" i="4"/>
  <c r="Y198" i="4"/>
  <c r="Y199" i="4"/>
  <c r="Y200" i="4"/>
  <c r="Y201" i="4"/>
  <c r="H188" i="4"/>
  <c r="H189" i="4"/>
  <c r="H193" i="4"/>
  <c r="E215" i="4" s="1"/>
  <c r="F215" i="4" s="1"/>
  <c r="H194" i="4"/>
  <c r="G188" i="4"/>
  <c r="G189" i="4"/>
  <c r="G190" i="4"/>
  <c r="G191" i="4"/>
  <c r="G195" i="4"/>
  <c r="G196" i="4"/>
  <c r="G197" i="4"/>
  <c r="G198" i="4"/>
  <c r="G199" i="4"/>
  <c r="G200" i="4"/>
  <c r="E187" i="4"/>
  <c r="E188" i="4"/>
  <c r="E189" i="4"/>
  <c r="E190" i="4"/>
  <c r="E191" i="4"/>
  <c r="H190" i="4" s="1"/>
  <c r="E192" i="4"/>
  <c r="E193" i="4"/>
  <c r="H192" i="4" s="1"/>
  <c r="E194" i="4"/>
  <c r="E195" i="4"/>
  <c r="E196" i="4"/>
  <c r="H195" i="4" s="1"/>
  <c r="E197" i="4"/>
  <c r="H196" i="4" s="1"/>
  <c r="E198" i="4"/>
  <c r="H197" i="4" s="1"/>
  <c r="E199" i="4"/>
  <c r="E200" i="4"/>
  <c r="E201" i="4"/>
  <c r="H200" i="4" s="1"/>
  <c r="A187" i="4"/>
  <c r="A188" i="4"/>
  <c r="A189" i="4"/>
  <c r="A190" i="4"/>
  <c r="A191" i="4"/>
  <c r="A192" i="4"/>
  <c r="G192" i="4" s="1"/>
  <c r="A193" i="4"/>
  <c r="G193" i="4" s="1"/>
  <c r="A194" i="4"/>
  <c r="G194" i="4" s="1"/>
  <c r="A195" i="4"/>
  <c r="A196" i="4"/>
  <c r="A197" i="4"/>
  <c r="A198" i="4"/>
  <c r="A199" i="4"/>
  <c r="A200" i="4"/>
  <c r="A201" i="4"/>
  <c r="G201" i="4" s="1"/>
  <c r="Y143" i="4"/>
  <c r="Y144" i="4"/>
  <c r="Y145" i="4"/>
  <c r="Y146" i="4"/>
  <c r="Y147" i="4"/>
  <c r="Y148" i="4"/>
  <c r="Y149" i="4"/>
  <c r="Y150" i="4"/>
  <c r="Y151" i="4"/>
  <c r="Y152" i="4"/>
  <c r="Y153" i="4"/>
  <c r="Y154" i="4"/>
  <c r="Y155" i="4"/>
  <c r="Y156" i="4"/>
  <c r="G156" i="4"/>
  <c r="F156" i="4" s="1"/>
  <c r="I156" i="4" s="1"/>
  <c r="J156" i="4" s="1"/>
  <c r="C156" i="4"/>
  <c r="H155" i="4"/>
  <c r="E177" i="4" s="1"/>
  <c r="F177" i="4" s="1"/>
  <c r="G177" i="4" s="1"/>
  <c r="G155" i="4"/>
  <c r="C155" i="4"/>
  <c r="H154" i="4"/>
  <c r="E176" i="4" s="1"/>
  <c r="F176" i="4" s="1"/>
  <c r="G176" i="4" s="1"/>
  <c r="G154" i="4"/>
  <c r="C154" i="4"/>
  <c r="H153" i="4"/>
  <c r="G153" i="4"/>
  <c r="C153" i="4"/>
  <c r="H152" i="4"/>
  <c r="E174" i="4" s="1"/>
  <c r="F174" i="4" s="1"/>
  <c r="G174" i="4" s="1"/>
  <c r="G152" i="4"/>
  <c r="F152" i="4" s="1"/>
  <c r="I152" i="4" s="1"/>
  <c r="J152" i="4" s="1"/>
  <c r="C152" i="4"/>
  <c r="H151" i="4"/>
  <c r="G151" i="4"/>
  <c r="C151" i="4"/>
  <c r="H150" i="4"/>
  <c r="E172" i="4" s="1"/>
  <c r="F172" i="4" s="1"/>
  <c r="G172" i="4" s="1"/>
  <c r="G150" i="4"/>
  <c r="F150" i="4" s="1"/>
  <c r="I150" i="4" s="1"/>
  <c r="J150" i="4" s="1"/>
  <c r="C150" i="4"/>
  <c r="H149" i="4"/>
  <c r="G149" i="4"/>
  <c r="C149" i="4"/>
  <c r="H148" i="4"/>
  <c r="E170" i="4" s="1"/>
  <c r="F170" i="4" s="1"/>
  <c r="G170" i="4" s="1"/>
  <c r="G148" i="4"/>
  <c r="F148" i="4" s="1"/>
  <c r="I148" i="4" s="1"/>
  <c r="J148" i="4" s="1"/>
  <c r="C148" i="4"/>
  <c r="H147" i="4"/>
  <c r="G147" i="4"/>
  <c r="C147" i="4"/>
  <c r="H146" i="4"/>
  <c r="G146" i="4"/>
  <c r="F146" i="4" s="1"/>
  <c r="I146" i="4" s="1"/>
  <c r="J146" i="4" s="1"/>
  <c r="C146" i="4"/>
  <c r="H145" i="4"/>
  <c r="G145" i="4"/>
  <c r="C145" i="4"/>
  <c r="H144" i="4"/>
  <c r="G144" i="4"/>
  <c r="F144" i="4" s="1"/>
  <c r="I144" i="4" s="1"/>
  <c r="J144" i="4" s="1"/>
  <c r="C144" i="4"/>
  <c r="H143" i="4"/>
  <c r="E165" i="4" s="1"/>
  <c r="F165" i="4" s="1"/>
  <c r="G165" i="4" s="1"/>
  <c r="G143" i="4"/>
  <c r="C143" i="4"/>
  <c r="H142" i="4"/>
  <c r="E164" i="4" s="1"/>
  <c r="F164" i="4" s="1"/>
  <c r="G164" i="4" s="1"/>
  <c r="G142" i="4"/>
  <c r="F142" i="4" s="1"/>
  <c r="I142" i="4" s="1"/>
  <c r="J142" i="4" s="1"/>
  <c r="C142" i="4"/>
  <c r="H141" i="4"/>
  <c r="G141" i="4"/>
  <c r="C141" i="4"/>
  <c r="I140" i="4"/>
  <c r="J140" i="4" s="1"/>
  <c r="K140" i="4" s="1"/>
  <c r="H140" i="4"/>
  <c r="B140" i="4"/>
  <c r="G113" i="4"/>
  <c r="F113" i="4" s="1"/>
  <c r="I113" i="4" s="1"/>
  <c r="J113" i="4" s="1"/>
  <c r="C113" i="4"/>
  <c r="H112" i="4"/>
  <c r="G112" i="4"/>
  <c r="C112" i="4"/>
  <c r="H111" i="4"/>
  <c r="G111" i="4"/>
  <c r="C111" i="4"/>
  <c r="H110" i="4"/>
  <c r="G110" i="4"/>
  <c r="C110" i="4"/>
  <c r="H109" i="4"/>
  <c r="G109" i="4"/>
  <c r="F109" i="4" s="1"/>
  <c r="I109" i="4" s="1"/>
  <c r="C109" i="4"/>
  <c r="H108" i="4"/>
  <c r="G108" i="4"/>
  <c r="C108" i="4"/>
  <c r="H107" i="4"/>
  <c r="G107" i="4"/>
  <c r="F107" i="4" s="1"/>
  <c r="I107" i="4" s="1"/>
  <c r="J107" i="4" s="1"/>
  <c r="C107" i="4"/>
  <c r="H106" i="4"/>
  <c r="G106" i="4"/>
  <c r="C106" i="4"/>
  <c r="H105" i="4"/>
  <c r="G105" i="4"/>
  <c r="F105" i="4" s="1"/>
  <c r="I105" i="4" s="1"/>
  <c r="J105" i="4" s="1"/>
  <c r="C105" i="4"/>
  <c r="H104" i="4"/>
  <c r="G104" i="4"/>
  <c r="C104" i="4"/>
  <c r="H103" i="4"/>
  <c r="G103" i="4"/>
  <c r="F103" i="4" s="1"/>
  <c r="I103" i="4" s="1"/>
  <c r="J103" i="4" s="1"/>
  <c r="C103" i="4"/>
  <c r="H102" i="4"/>
  <c r="F102" i="4" s="1"/>
  <c r="I102" i="4" s="1"/>
  <c r="J102" i="4" s="1"/>
  <c r="G102" i="4"/>
  <c r="C102" i="4"/>
  <c r="H101" i="4"/>
  <c r="G101" i="4"/>
  <c r="F101" i="4" s="1"/>
  <c r="I101" i="4" s="1"/>
  <c r="J101" i="4" s="1"/>
  <c r="C101" i="4"/>
  <c r="H100" i="4"/>
  <c r="G100" i="4"/>
  <c r="C100" i="4"/>
  <c r="H99" i="4"/>
  <c r="G99" i="4"/>
  <c r="F99" i="4" s="1"/>
  <c r="I99" i="4" s="1"/>
  <c r="J99" i="4" s="1"/>
  <c r="C99" i="4"/>
  <c r="H98" i="4"/>
  <c r="G98" i="4"/>
  <c r="C98" i="4"/>
  <c r="I97" i="4"/>
  <c r="J97" i="4" s="1"/>
  <c r="K97" i="4" s="1"/>
  <c r="H97" i="4"/>
  <c r="B97" i="4"/>
  <c r="Y99" i="4"/>
  <c r="Y100" i="4"/>
  <c r="Y101" i="4"/>
  <c r="Y102" i="4"/>
  <c r="Y103" i="4"/>
  <c r="Y104" i="4"/>
  <c r="Y105" i="4"/>
  <c r="Y106" i="4"/>
  <c r="Y107" i="4"/>
  <c r="Y108" i="4"/>
  <c r="Y109" i="4"/>
  <c r="Y110" i="4"/>
  <c r="Y111" i="4"/>
  <c r="Y112" i="4"/>
  <c r="Y113" i="4"/>
  <c r="O72" i="4"/>
  <c r="R72" i="4"/>
  <c r="O71" i="4"/>
  <c r="R71" i="4"/>
  <c r="O70" i="4"/>
  <c r="R70" i="4"/>
  <c r="O69" i="4"/>
  <c r="R69" i="4"/>
  <c r="O68" i="4"/>
  <c r="R68" i="4"/>
  <c r="O67" i="4"/>
  <c r="R67" i="4"/>
  <c r="E66" i="4"/>
  <c r="F66" i="4"/>
  <c r="O66" i="4"/>
  <c r="R66" i="4"/>
  <c r="D65" i="4"/>
  <c r="E65" i="4"/>
  <c r="F65" i="4"/>
  <c r="O65" i="4"/>
  <c r="R65" i="4"/>
  <c r="D64" i="4"/>
  <c r="E64" i="4"/>
  <c r="F64" i="4"/>
  <c r="O64" i="4"/>
  <c r="R64" i="4"/>
  <c r="D63" i="4"/>
  <c r="E63" i="4"/>
  <c r="F63" i="4"/>
  <c r="O63" i="4"/>
  <c r="R63" i="4"/>
  <c r="D62" i="4"/>
  <c r="E62" i="4"/>
  <c r="F62" i="4"/>
  <c r="O62" i="4"/>
  <c r="R62" i="4"/>
  <c r="D61" i="4"/>
  <c r="E61" i="4"/>
  <c r="F61" i="4"/>
  <c r="O61" i="4"/>
  <c r="R61" i="4"/>
  <c r="D60" i="4"/>
  <c r="E60" i="4"/>
  <c r="F60" i="4"/>
  <c r="O60" i="4"/>
  <c r="R60" i="4"/>
  <c r="R59" i="4"/>
  <c r="O59" i="4"/>
  <c r="R58" i="4"/>
  <c r="O58" i="4"/>
  <c r="R50" i="4"/>
  <c r="N50" i="4"/>
  <c r="M50" i="4"/>
  <c r="R49" i="4"/>
  <c r="R48" i="4"/>
  <c r="R47" i="4"/>
  <c r="R46" i="4"/>
  <c r="R45" i="4"/>
  <c r="R44" i="4"/>
  <c r="R43" i="4"/>
  <c r="R42" i="4"/>
  <c r="R41" i="4"/>
  <c r="R40" i="4"/>
  <c r="R39" i="4"/>
  <c r="R38" i="4"/>
  <c r="R37" i="4"/>
  <c r="R36" i="4"/>
  <c r="R35" i="4"/>
  <c r="S35" i="4" s="1"/>
  <c r="R34" i="4"/>
  <c r="S34" i="4" s="1"/>
  <c r="U34" i="4" s="1"/>
  <c r="AK50" i="4"/>
  <c r="AE50" i="4"/>
  <c r="Y50" i="4"/>
  <c r="AK49" i="4"/>
  <c r="AE49" i="4"/>
  <c r="Y49" i="4"/>
  <c r="AK48" i="4"/>
  <c r="AE48" i="4"/>
  <c r="Y48" i="4"/>
  <c r="AK47" i="4"/>
  <c r="AE47" i="4"/>
  <c r="Y47" i="4"/>
  <c r="AK46" i="4"/>
  <c r="AE46" i="4"/>
  <c r="Y46" i="4"/>
  <c r="AK45" i="4"/>
  <c r="AE45" i="4"/>
  <c r="Y45" i="4"/>
  <c r="AK44" i="4"/>
  <c r="AE44" i="4"/>
  <c r="Y44" i="4"/>
  <c r="AK43" i="4"/>
  <c r="AE43" i="4"/>
  <c r="Y43" i="4"/>
  <c r="AK42" i="4"/>
  <c r="AE42" i="4"/>
  <c r="Y42" i="4"/>
  <c r="AK41" i="4"/>
  <c r="AE41" i="4"/>
  <c r="Y41" i="4"/>
  <c r="AK40" i="4"/>
  <c r="AE40" i="4"/>
  <c r="Y40" i="4"/>
  <c r="AK39" i="4"/>
  <c r="AE39" i="4"/>
  <c r="Y39" i="4"/>
  <c r="AK38" i="4"/>
  <c r="AE38" i="4"/>
  <c r="Y38" i="4"/>
  <c r="AK37" i="4"/>
  <c r="AE37" i="4"/>
  <c r="Y37" i="4"/>
  <c r="AK36" i="4"/>
  <c r="AE36" i="4"/>
  <c r="Y36" i="4"/>
  <c r="AK35" i="4"/>
  <c r="AE35" i="4"/>
  <c r="Y35" i="4"/>
  <c r="H49" i="4"/>
  <c r="N49" i="4" s="1"/>
  <c r="H48" i="4"/>
  <c r="N48" i="4" s="1"/>
  <c r="H47" i="4"/>
  <c r="H46" i="4"/>
  <c r="N46" i="4" s="1"/>
  <c r="H45" i="4"/>
  <c r="N45" i="4" s="1"/>
  <c r="H44" i="4"/>
  <c r="N44" i="4" s="1"/>
  <c r="H43" i="4"/>
  <c r="M43" i="4" s="1"/>
  <c r="H42" i="4"/>
  <c r="N42" i="4" s="1"/>
  <c r="H41" i="4"/>
  <c r="N41" i="4" s="1"/>
  <c r="H40" i="4"/>
  <c r="H39" i="4"/>
  <c r="M39" i="4" s="1"/>
  <c r="H38" i="4"/>
  <c r="N38" i="4" s="1"/>
  <c r="H37" i="4"/>
  <c r="N37" i="4" s="1"/>
  <c r="H36" i="4"/>
  <c r="H35" i="4"/>
  <c r="N35" i="4" s="1"/>
  <c r="H34" i="4"/>
  <c r="M34" i="4" s="1"/>
  <c r="B34" i="4"/>
  <c r="G36" i="4"/>
  <c r="G37" i="4"/>
  <c r="G38" i="4"/>
  <c r="G39" i="4"/>
  <c r="G40" i="4"/>
  <c r="G41" i="4"/>
  <c r="G42" i="4"/>
  <c r="G43" i="4"/>
  <c r="G44" i="4"/>
  <c r="G45" i="4"/>
  <c r="G46" i="4"/>
  <c r="G47" i="4"/>
  <c r="G48" i="4"/>
  <c r="G49" i="4"/>
  <c r="G50" i="4"/>
  <c r="F50" i="4" s="1"/>
  <c r="I50" i="4" s="1"/>
  <c r="J50" i="4" s="1"/>
  <c r="R16" i="4"/>
  <c r="Y16" i="4"/>
  <c r="AE16" i="4"/>
  <c r="AK16" i="4"/>
  <c r="AQ16" i="4"/>
  <c r="R17" i="4"/>
  <c r="Y17" i="4"/>
  <c r="AE17" i="4"/>
  <c r="AK17" i="4"/>
  <c r="AQ17" i="4"/>
  <c r="R18" i="4"/>
  <c r="Y18" i="4"/>
  <c r="AE18" i="4"/>
  <c r="AK18" i="4"/>
  <c r="AQ18" i="4"/>
  <c r="R19" i="4"/>
  <c r="Y19" i="4"/>
  <c r="AE19" i="4"/>
  <c r="AK19" i="4"/>
  <c r="AQ19" i="4"/>
  <c r="R20" i="4"/>
  <c r="Y20" i="4"/>
  <c r="AE20" i="4"/>
  <c r="AK20" i="4"/>
  <c r="AQ20" i="4"/>
  <c r="R21" i="4"/>
  <c r="Y21" i="4"/>
  <c r="AE21" i="4"/>
  <c r="AK21" i="4"/>
  <c r="AQ21" i="4"/>
  <c r="R22" i="4"/>
  <c r="Y22" i="4"/>
  <c r="AE22" i="4"/>
  <c r="AK22" i="4"/>
  <c r="AQ22" i="4"/>
  <c r="R23" i="4"/>
  <c r="Y23" i="4"/>
  <c r="AE23" i="4"/>
  <c r="AK23" i="4"/>
  <c r="AQ23" i="4"/>
  <c r="R24" i="4"/>
  <c r="Y24" i="4"/>
  <c r="AE24" i="4"/>
  <c r="AK24" i="4"/>
  <c r="AQ24" i="4"/>
  <c r="R25" i="4"/>
  <c r="Y25" i="4"/>
  <c r="AE25" i="4"/>
  <c r="AK25" i="4"/>
  <c r="AQ25" i="4"/>
  <c r="R26" i="4"/>
  <c r="Y26" i="4"/>
  <c r="AE26" i="4"/>
  <c r="AK26" i="4"/>
  <c r="AQ26" i="4"/>
  <c r="R27" i="4"/>
  <c r="Y27" i="4"/>
  <c r="AE27" i="4"/>
  <c r="AK27" i="4"/>
  <c r="AQ27" i="4"/>
  <c r="M28" i="4"/>
  <c r="N28" i="4"/>
  <c r="R28" i="4"/>
  <c r="Y28" i="4"/>
  <c r="AE28" i="4"/>
  <c r="AK28" i="4"/>
  <c r="AQ28" i="4"/>
  <c r="G16" i="4"/>
  <c r="G17" i="4"/>
  <c r="G18" i="4"/>
  <c r="G19" i="4"/>
  <c r="G20" i="4"/>
  <c r="G21" i="4"/>
  <c r="G22" i="4"/>
  <c r="G23" i="4"/>
  <c r="G24" i="4"/>
  <c r="G25" i="4"/>
  <c r="G26" i="4"/>
  <c r="G27" i="4"/>
  <c r="G28" i="4"/>
  <c r="F28" i="4" s="1"/>
  <c r="I28" i="4" s="1"/>
  <c r="J28" i="4" s="1"/>
  <c r="H14" i="4"/>
  <c r="H15" i="4"/>
  <c r="H16" i="4"/>
  <c r="M16" i="4" s="1"/>
  <c r="H17" i="4"/>
  <c r="M17" i="4" s="1"/>
  <c r="H18" i="4"/>
  <c r="H19" i="4"/>
  <c r="H20" i="4"/>
  <c r="H21" i="4"/>
  <c r="M21" i="4" s="1"/>
  <c r="H22" i="4"/>
  <c r="M22" i="4" s="1"/>
  <c r="H23" i="4"/>
  <c r="M23" i="4" s="1"/>
  <c r="H24" i="4"/>
  <c r="H25" i="4"/>
  <c r="M25" i="4" s="1"/>
  <c r="H26" i="4"/>
  <c r="M26" i="4" s="1"/>
  <c r="H27" i="4"/>
  <c r="D59" i="4"/>
  <c r="C201" i="4"/>
  <c r="C200" i="4"/>
  <c r="C199" i="4"/>
  <c r="C198" i="4"/>
  <c r="C197" i="4"/>
  <c r="C196" i="4"/>
  <c r="C195" i="4"/>
  <c r="C194" i="4"/>
  <c r="C193" i="4"/>
  <c r="C192" i="4"/>
  <c r="C191" i="4"/>
  <c r="C190" i="4"/>
  <c r="C189" i="4"/>
  <c r="C188" i="4"/>
  <c r="C187" i="4"/>
  <c r="C186" i="4"/>
  <c r="C50" i="4"/>
  <c r="C49" i="4"/>
  <c r="C48" i="4"/>
  <c r="C47" i="4"/>
  <c r="C46" i="4"/>
  <c r="C45" i="4"/>
  <c r="C44" i="4"/>
  <c r="C43" i="4"/>
  <c r="C42" i="4"/>
  <c r="C41" i="4"/>
  <c r="C40" i="4"/>
  <c r="C39" i="4"/>
  <c r="C38" i="4"/>
  <c r="C37" i="4"/>
  <c r="C36" i="4"/>
  <c r="C35" i="4"/>
  <c r="C28" i="4"/>
  <c r="C27" i="4"/>
  <c r="C26" i="4"/>
  <c r="C25" i="4"/>
  <c r="C24" i="4"/>
  <c r="C23" i="4"/>
  <c r="C22" i="4"/>
  <c r="C21" i="4"/>
  <c r="C20" i="4"/>
  <c r="C19" i="4"/>
  <c r="C18" i="4"/>
  <c r="C17" i="4"/>
  <c r="C16" i="4"/>
  <c r="C15" i="4"/>
  <c r="C14" i="4"/>
  <c r="C13" i="4"/>
  <c r="Y193" i="9"/>
  <c r="Y194" i="9"/>
  <c r="Y195" i="9"/>
  <c r="Y196" i="9"/>
  <c r="Y197" i="9"/>
  <c r="Y198" i="9"/>
  <c r="Y199" i="9"/>
  <c r="Y200" i="9"/>
  <c r="Y201" i="9"/>
  <c r="Y202" i="9"/>
  <c r="Y203" i="9"/>
  <c r="Y204" i="9"/>
  <c r="Y205" i="9"/>
  <c r="Y206" i="9"/>
  <c r="Y207" i="9"/>
  <c r="E193" i="9"/>
  <c r="H192" i="9" s="1"/>
  <c r="E194" i="9"/>
  <c r="H193" i="9" s="1"/>
  <c r="E195" i="9"/>
  <c r="H194" i="9" s="1"/>
  <c r="E196" i="9"/>
  <c r="H195" i="9" s="1"/>
  <c r="E197" i="9"/>
  <c r="H196" i="9" s="1"/>
  <c r="E198" i="9"/>
  <c r="H197" i="9" s="1"/>
  <c r="E199" i="9"/>
  <c r="H198" i="9" s="1"/>
  <c r="E200" i="9"/>
  <c r="H199" i="9" s="1"/>
  <c r="E201" i="9"/>
  <c r="H200" i="9" s="1"/>
  <c r="E202" i="9"/>
  <c r="E203" i="9"/>
  <c r="E204" i="9"/>
  <c r="E205" i="9"/>
  <c r="H204" i="9" s="1"/>
  <c r="E206" i="9"/>
  <c r="H205" i="9" s="1"/>
  <c r="E207" i="9"/>
  <c r="H206" i="9" s="1"/>
  <c r="C193" i="9"/>
  <c r="C194" i="9"/>
  <c r="C195" i="9"/>
  <c r="C196" i="9"/>
  <c r="C197" i="9"/>
  <c r="C198" i="9"/>
  <c r="C199" i="9"/>
  <c r="C200" i="9"/>
  <c r="C201" i="9"/>
  <c r="C202" i="9"/>
  <c r="C203" i="9"/>
  <c r="C204" i="9"/>
  <c r="C205" i="9"/>
  <c r="C206" i="9"/>
  <c r="C207" i="9"/>
  <c r="A193" i="9"/>
  <c r="A194" i="9"/>
  <c r="A195" i="9"/>
  <c r="A196" i="9"/>
  <c r="A197" i="9"/>
  <c r="G197" i="9" s="1"/>
  <c r="A198" i="9"/>
  <c r="A199" i="9"/>
  <c r="A200" i="9"/>
  <c r="A201" i="9"/>
  <c r="G201" i="9" s="1"/>
  <c r="A202" i="9"/>
  <c r="A203" i="9"/>
  <c r="A204" i="9"/>
  <c r="A205" i="9"/>
  <c r="A206" i="9"/>
  <c r="A207" i="9"/>
  <c r="D183" i="9"/>
  <c r="D182" i="9"/>
  <c r="D181" i="9"/>
  <c r="D180" i="9"/>
  <c r="D179" i="9"/>
  <c r="D178" i="9"/>
  <c r="D177" i="9"/>
  <c r="D176" i="9"/>
  <c r="D175" i="9"/>
  <c r="D174" i="9"/>
  <c r="D173" i="9"/>
  <c r="D172" i="9"/>
  <c r="D171" i="9"/>
  <c r="D170" i="9"/>
  <c r="D169" i="9"/>
  <c r="D168" i="9"/>
  <c r="Y148" i="9"/>
  <c r="Y149" i="9"/>
  <c r="Y150" i="9"/>
  <c r="Y151" i="9"/>
  <c r="Y152" i="9"/>
  <c r="Y153" i="9"/>
  <c r="Y154" i="9"/>
  <c r="Y155" i="9"/>
  <c r="Y156" i="9"/>
  <c r="Y157" i="9"/>
  <c r="Y158" i="9"/>
  <c r="Y159" i="9"/>
  <c r="Y160" i="9"/>
  <c r="Y161" i="9"/>
  <c r="Y162" i="9"/>
  <c r="D126" i="9"/>
  <c r="D127" i="9"/>
  <c r="D128" i="9"/>
  <c r="D129" i="9"/>
  <c r="D130" i="9"/>
  <c r="D131" i="9"/>
  <c r="D132" i="9"/>
  <c r="D133" i="9"/>
  <c r="D134" i="9"/>
  <c r="D135" i="9"/>
  <c r="D136" i="9"/>
  <c r="D137" i="9"/>
  <c r="D138" i="9"/>
  <c r="D139" i="9"/>
  <c r="D140" i="9"/>
  <c r="D125" i="9"/>
  <c r="G162" i="9"/>
  <c r="F162" i="9" s="1"/>
  <c r="I162" i="9" s="1"/>
  <c r="J162" i="9" s="1"/>
  <c r="C162" i="9"/>
  <c r="H161" i="9"/>
  <c r="G161" i="9"/>
  <c r="C161" i="9"/>
  <c r="H160" i="9"/>
  <c r="L160" i="9" s="1"/>
  <c r="G160" i="9"/>
  <c r="C160" i="9"/>
  <c r="H159" i="9"/>
  <c r="G159" i="9"/>
  <c r="C159" i="9"/>
  <c r="H158" i="9"/>
  <c r="G158" i="9"/>
  <c r="C158" i="9"/>
  <c r="H157" i="9"/>
  <c r="G157" i="9"/>
  <c r="C157" i="9"/>
  <c r="H156" i="9"/>
  <c r="G156" i="9"/>
  <c r="C156" i="9"/>
  <c r="H155" i="9"/>
  <c r="G155" i="9"/>
  <c r="F155" i="9" s="1"/>
  <c r="I155" i="9" s="1"/>
  <c r="J155" i="9" s="1"/>
  <c r="C155" i="9"/>
  <c r="H154" i="9"/>
  <c r="G154" i="9"/>
  <c r="C154" i="9"/>
  <c r="H153" i="9"/>
  <c r="G153" i="9"/>
  <c r="C153" i="9"/>
  <c r="H152" i="9"/>
  <c r="G152" i="9"/>
  <c r="C152" i="9"/>
  <c r="H151" i="9"/>
  <c r="G151" i="9"/>
  <c r="C151" i="9"/>
  <c r="H150" i="9"/>
  <c r="G150" i="9"/>
  <c r="C150" i="9"/>
  <c r="H149" i="9"/>
  <c r="G149" i="9"/>
  <c r="C149" i="9"/>
  <c r="H148" i="9"/>
  <c r="G148" i="9"/>
  <c r="C148" i="9"/>
  <c r="H147" i="9"/>
  <c r="G147" i="9"/>
  <c r="C147" i="9"/>
  <c r="I146" i="9"/>
  <c r="J146" i="9" s="1"/>
  <c r="K146" i="9" s="1"/>
  <c r="H146" i="9"/>
  <c r="B146" i="9"/>
  <c r="Y105" i="9"/>
  <c r="Y106" i="9"/>
  <c r="Y107" i="9"/>
  <c r="Y108" i="9"/>
  <c r="Y109" i="9"/>
  <c r="Y110" i="9"/>
  <c r="Y111" i="9"/>
  <c r="Y112" i="9"/>
  <c r="Y113" i="9"/>
  <c r="Y114" i="9"/>
  <c r="Y115" i="9"/>
  <c r="Y116" i="9"/>
  <c r="Y117" i="9"/>
  <c r="Y118" i="9"/>
  <c r="Y119" i="9"/>
  <c r="G119" i="9"/>
  <c r="F119" i="9" s="1"/>
  <c r="I119" i="9" s="1"/>
  <c r="J119" i="9" s="1"/>
  <c r="C119" i="9"/>
  <c r="H118" i="9"/>
  <c r="G118" i="9"/>
  <c r="C118" i="9"/>
  <c r="H117" i="9"/>
  <c r="G117" i="9"/>
  <c r="C117" i="9"/>
  <c r="H116" i="9"/>
  <c r="G116" i="9"/>
  <c r="C116" i="9"/>
  <c r="O125" i="9" s="1"/>
  <c r="O128" i="9" s="1"/>
  <c r="H115" i="9"/>
  <c r="G115" i="9"/>
  <c r="C115" i="9"/>
  <c r="H114" i="9"/>
  <c r="G114" i="9"/>
  <c r="C114" i="9"/>
  <c r="H113" i="9"/>
  <c r="G113" i="9"/>
  <c r="C113" i="9"/>
  <c r="H112" i="9"/>
  <c r="L112" i="9" s="1"/>
  <c r="G112" i="9"/>
  <c r="C112" i="9"/>
  <c r="H111" i="9"/>
  <c r="G111" i="9"/>
  <c r="C111" i="9"/>
  <c r="H110" i="9"/>
  <c r="G110" i="9"/>
  <c r="C110" i="9"/>
  <c r="H109" i="9"/>
  <c r="G109" i="9"/>
  <c r="C109" i="9"/>
  <c r="H108" i="9"/>
  <c r="G108" i="9"/>
  <c r="C108" i="9"/>
  <c r="H107" i="9"/>
  <c r="G107" i="9"/>
  <c r="C107" i="9"/>
  <c r="H106" i="9"/>
  <c r="G106" i="9"/>
  <c r="C106" i="9"/>
  <c r="H105" i="9"/>
  <c r="G105" i="9"/>
  <c r="C105" i="9"/>
  <c r="H104" i="9"/>
  <c r="G104" i="9"/>
  <c r="C104" i="9"/>
  <c r="I103" i="9"/>
  <c r="J103" i="9" s="1"/>
  <c r="K103" i="9" s="1"/>
  <c r="H103" i="9"/>
  <c r="B103" i="9"/>
  <c r="D72" i="9"/>
  <c r="E72" i="9"/>
  <c r="F72" i="9"/>
  <c r="O72" i="9"/>
  <c r="R72" i="9"/>
  <c r="D71" i="9"/>
  <c r="E71" i="9"/>
  <c r="F71" i="9"/>
  <c r="O71" i="9"/>
  <c r="R71" i="9"/>
  <c r="D70" i="9"/>
  <c r="E70" i="9"/>
  <c r="F70" i="9"/>
  <c r="O70" i="9"/>
  <c r="R70" i="9"/>
  <c r="D69" i="9"/>
  <c r="E69" i="9"/>
  <c r="F69" i="9"/>
  <c r="O69" i="9"/>
  <c r="R69" i="9"/>
  <c r="D68" i="9"/>
  <c r="E68" i="9"/>
  <c r="F68" i="9"/>
  <c r="O68" i="9"/>
  <c r="R68" i="9"/>
  <c r="D67" i="9"/>
  <c r="E67" i="9"/>
  <c r="F67" i="9"/>
  <c r="O67" i="9"/>
  <c r="R67" i="9"/>
  <c r="D66" i="9"/>
  <c r="E66" i="9"/>
  <c r="F66" i="9"/>
  <c r="O66" i="9"/>
  <c r="R66" i="9"/>
  <c r="D65" i="9"/>
  <c r="E65" i="9"/>
  <c r="F65" i="9"/>
  <c r="O65" i="9"/>
  <c r="R65" i="9"/>
  <c r="D64" i="9"/>
  <c r="E64" i="9"/>
  <c r="F64" i="9"/>
  <c r="O64" i="9"/>
  <c r="R64" i="9"/>
  <c r="D63" i="9"/>
  <c r="E63" i="9"/>
  <c r="F63" i="9"/>
  <c r="O63" i="9"/>
  <c r="R63" i="9"/>
  <c r="D62" i="9"/>
  <c r="E62" i="9"/>
  <c r="F62" i="9"/>
  <c r="O62" i="9"/>
  <c r="R62" i="9"/>
  <c r="D61" i="9"/>
  <c r="E61" i="9"/>
  <c r="F61" i="9"/>
  <c r="O61" i="9"/>
  <c r="R61" i="9"/>
  <c r="D60" i="9"/>
  <c r="E60" i="9"/>
  <c r="F60" i="9"/>
  <c r="O60" i="9"/>
  <c r="R60" i="9"/>
  <c r="R59" i="9"/>
  <c r="R58" i="9"/>
  <c r="O59" i="9"/>
  <c r="O58" i="9"/>
  <c r="D59" i="9"/>
  <c r="R38" i="9"/>
  <c r="Y38" i="9"/>
  <c r="AE38" i="9"/>
  <c r="AK38" i="9"/>
  <c r="R39" i="9"/>
  <c r="Y39" i="9"/>
  <c r="AE39" i="9"/>
  <c r="AK39" i="9"/>
  <c r="R40" i="9"/>
  <c r="Y40" i="9"/>
  <c r="AE40" i="9"/>
  <c r="AK40" i="9"/>
  <c r="R41" i="9"/>
  <c r="Y41" i="9"/>
  <c r="AE41" i="9"/>
  <c r="AK41" i="9"/>
  <c r="R42" i="9"/>
  <c r="Y42" i="9"/>
  <c r="AE42" i="9"/>
  <c r="AK42" i="9"/>
  <c r="R43" i="9"/>
  <c r="Y43" i="9"/>
  <c r="AE43" i="9"/>
  <c r="AK43" i="9"/>
  <c r="R44" i="9"/>
  <c r="Y44" i="9"/>
  <c r="AE44" i="9"/>
  <c r="AK44" i="9"/>
  <c r="R45" i="9"/>
  <c r="Y45" i="9"/>
  <c r="AE45" i="9"/>
  <c r="AK45" i="9"/>
  <c r="R46" i="9"/>
  <c r="Y46" i="9"/>
  <c r="AE46" i="9"/>
  <c r="AK46" i="9"/>
  <c r="R47" i="9"/>
  <c r="Y47" i="9"/>
  <c r="AE47" i="9"/>
  <c r="AK47" i="9"/>
  <c r="R48" i="9"/>
  <c r="Y48" i="9"/>
  <c r="AE48" i="9"/>
  <c r="AK48" i="9"/>
  <c r="R49" i="9"/>
  <c r="Y49" i="9"/>
  <c r="AE49" i="9"/>
  <c r="AK49" i="9"/>
  <c r="M50" i="9"/>
  <c r="N50" i="9"/>
  <c r="R50" i="9"/>
  <c r="Y50" i="9"/>
  <c r="AE50" i="9"/>
  <c r="AK50" i="9"/>
  <c r="H37" i="9"/>
  <c r="H38" i="9"/>
  <c r="M38" i="9" s="1"/>
  <c r="H39" i="9"/>
  <c r="H40" i="9"/>
  <c r="M40" i="9" s="1"/>
  <c r="H41" i="9"/>
  <c r="M41" i="9" s="1"/>
  <c r="H42" i="9"/>
  <c r="H43" i="9"/>
  <c r="M43" i="9" s="1"/>
  <c r="H44" i="9"/>
  <c r="M44" i="9" s="1"/>
  <c r="H45" i="9"/>
  <c r="M45" i="9" s="1"/>
  <c r="H46" i="9"/>
  <c r="H47" i="9"/>
  <c r="M47" i="9" s="1"/>
  <c r="H48" i="9"/>
  <c r="M48" i="9" s="1"/>
  <c r="H49" i="9"/>
  <c r="C37" i="9"/>
  <c r="C38" i="9"/>
  <c r="C39" i="9"/>
  <c r="C40" i="9"/>
  <c r="C41" i="9"/>
  <c r="C42" i="9"/>
  <c r="C43" i="9"/>
  <c r="C44" i="9"/>
  <c r="C45" i="9"/>
  <c r="C46" i="9"/>
  <c r="C47" i="9"/>
  <c r="C48" i="9"/>
  <c r="C49" i="9"/>
  <c r="C50" i="9"/>
  <c r="G36" i="9"/>
  <c r="G37" i="9"/>
  <c r="G38" i="9"/>
  <c r="G39" i="9"/>
  <c r="G40" i="9"/>
  <c r="G41" i="9"/>
  <c r="G42" i="9"/>
  <c r="G43" i="9"/>
  <c r="G44" i="9"/>
  <c r="G45" i="9"/>
  <c r="G46" i="9"/>
  <c r="G47" i="9"/>
  <c r="G48" i="9"/>
  <c r="G49" i="9"/>
  <c r="G50" i="9"/>
  <c r="F50" i="9" s="1"/>
  <c r="Y18" i="9"/>
  <c r="AE18" i="9"/>
  <c r="AK18" i="9"/>
  <c r="AQ18" i="9"/>
  <c r="Y19" i="9"/>
  <c r="AE19" i="9"/>
  <c r="AK19" i="9"/>
  <c r="AQ19" i="9"/>
  <c r="Y20" i="9"/>
  <c r="AE20" i="9"/>
  <c r="AK20" i="9"/>
  <c r="AQ20" i="9"/>
  <c r="Y21" i="9"/>
  <c r="AE21" i="9"/>
  <c r="AK21" i="9"/>
  <c r="AQ21" i="9"/>
  <c r="Y22" i="9"/>
  <c r="AE22" i="9"/>
  <c r="AK22" i="9"/>
  <c r="AQ22" i="9"/>
  <c r="Y23" i="9"/>
  <c r="AE23" i="9"/>
  <c r="AK23" i="9"/>
  <c r="AQ23" i="9"/>
  <c r="Y24" i="9"/>
  <c r="AE24" i="9"/>
  <c r="AK24" i="9"/>
  <c r="AQ24" i="9"/>
  <c r="Y25" i="9"/>
  <c r="AE25" i="9"/>
  <c r="AK25" i="9"/>
  <c r="AQ25" i="9"/>
  <c r="Y26" i="9"/>
  <c r="AE26" i="9"/>
  <c r="AK26" i="9"/>
  <c r="AQ26" i="9"/>
  <c r="Y27" i="9"/>
  <c r="AE27" i="9"/>
  <c r="AK27" i="9"/>
  <c r="AQ27" i="9"/>
  <c r="Y28" i="9"/>
  <c r="AE28" i="9"/>
  <c r="AK28" i="9"/>
  <c r="AQ28" i="9"/>
  <c r="R18" i="9"/>
  <c r="R19" i="9"/>
  <c r="R20" i="9"/>
  <c r="R21" i="9"/>
  <c r="R22" i="9"/>
  <c r="R23" i="9"/>
  <c r="R24" i="9"/>
  <c r="R25" i="9"/>
  <c r="R26" i="9"/>
  <c r="R27" i="9"/>
  <c r="M28" i="9"/>
  <c r="N28" i="9"/>
  <c r="R28" i="9"/>
  <c r="H14" i="9"/>
  <c r="H15" i="9"/>
  <c r="H16" i="9"/>
  <c r="H17" i="9"/>
  <c r="H18" i="9"/>
  <c r="H19" i="9"/>
  <c r="M19" i="9" s="1"/>
  <c r="H20" i="9"/>
  <c r="M20" i="9" s="1"/>
  <c r="H21" i="9"/>
  <c r="M21" i="9" s="1"/>
  <c r="H22" i="9"/>
  <c r="M22" i="9" s="1"/>
  <c r="H23" i="9"/>
  <c r="M23" i="9" s="1"/>
  <c r="H24" i="9"/>
  <c r="M24" i="9" s="1"/>
  <c r="H25" i="9"/>
  <c r="N25" i="9" s="1"/>
  <c r="H26" i="9"/>
  <c r="M26" i="9" s="1"/>
  <c r="H27" i="9"/>
  <c r="M27" i="9" s="1"/>
  <c r="G14" i="9"/>
  <c r="G15" i="9"/>
  <c r="G16" i="9"/>
  <c r="G17" i="9"/>
  <c r="G18" i="9"/>
  <c r="G19" i="9"/>
  <c r="G20" i="9"/>
  <c r="G21" i="9"/>
  <c r="G22" i="9"/>
  <c r="G23" i="9"/>
  <c r="G24" i="9"/>
  <c r="G25" i="9"/>
  <c r="G26" i="9"/>
  <c r="G27" i="9"/>
  <c r="C15" i="9"/>
  <c r="C16" i="9"/>
  <c r="C17" i="9"/>
  <c r="C18" i="9"/>
  <c r="C19" i="9"/>
  <c r="C20" i="9"/>
  <c r="C21" i="9"/>
  <c r="C22" i="9"/>
  <c r="C23" i="9"/>
  <c r="C24" i="9"/>
  <c r="C25" i="9"/>
  <c r="C26" i="9"/>
  <c r="C27" i="9"/>
  <c r="C28" i="9"/>
  <c r="L155" i="9" l="1"/>
  <c r="L118" i="9"/>
  <c r="L150" i="9"/>
  <c r="L113" i="9"/>
  <c r="L114" i="9"/>
  <c r="L157" i="9"/>
  <c r="L152" i="9"/>
  <c r="G205" i="9"/>
  <c r="L115" i="9"/>
  <c r="L158" i="9"/>
  <c r="L105" i="9"/>
  <c r="G200" i="9"/>
  <c r="G198" i="9"/>
  <c r="F198" i="9" s="1"/>
  <c r="I198" i="9" s="1"/>
  <c r="J198" i="9" s="1"/>
  <c r="L109" i="9"/>
  <c r="F152" i="9"/>
  <c r="I152" i="9" s="1"/>
  <c r="J152" i="9" s="1"/>
  <c r="F104" i="9"/>
  <c r="I104" i="9" s="1"/>
  <c r="J104" i="9" s="1"/>
  <c r="K104" i="9" s="1"/>
  <c r="K105" i="9" s="1"/>
  <c r="L104" i="9"/>
  <c r="E169" i="9"/>
  <c r="F169" i="9" s="1"/>
  <c r="G169" i="9" s="1"/>
  <c r="L147" i="9"/>
  <c r="O213" i="9"/>
  <c r="O216" i="9" s="1"/>
  <c r="F110" i="9"/>
  <c r="I110" i="9" s="1"/>
  <c r="J110" i="9" s="1"/>
  <c r="L110" i="9"/>
  <c r="L171" i="9"/>
  <c r="L153" i="9"/>
  <c r="L116" i="9"/>
  <c r="L148" i="9"/>
  <c r="O168" i="9"/>
  <c r="O171" i="9" s="1"/>
  <c r="L111" i="9"/>
  <c r="L106" i="9"/>
  <c r="M171" i="9"/>
  <c r="L154" i="9"/>
  <c r="L159" i="9"/>
  <c r="L117" i="9"/>
  <c r="L149" i="9"/>
  <c r="G199" i="9"/>
  <c r="F199" i="9" s="1"/>
  <c r="I199" i="9" s="1"/>
  <c r="J199" i="9" s="1"/>
  <c r="L128" i="9"/>
  <c r="N128" i="9" s="1"/>
  <c r="L107" i="9"/>
  <c r="L125" i="9" s="1"/>
  <c r="L126" i="9" s="1"/>
  <c r="N126" i="9" s="1"/>
  <c r="L119" i="9"/>
  <c r="L103" i="9"/>
  <c r="M128" i="9"/>
  <c r="L108" i="9"/>
  <c r="M125" i="9" s="1"/>
  <c r="F156" i="9"/>
  <c r="I156" i="9" s="1"/>
  <c r="J156" i="9" s="1"/>
  <c r="L161" i="9"/>
  <c r="L162" i="9"/>
  <c r="L146" i="9"/>
  <c r="L151" i="9"/>
  <c r="L156" i="9"/>
  <c r="I50" i="9"/>
  <c r="J50" i="9" s="1"/>
  <c r="I74" i="9"/>
  <c r="F148" i="9"/>
  <c r="I148" i="9" s="1"/>
  <c r="J148" i="9" s="1"/>
  <c r="G203" i="9"/>
  <c r="F117" i="9"/>
  <c r="I117" i="9" s="1"/>
  <c r="J117" i="9" s="1"/>
  <c r="F159" i="9"/>
  <c r="I159" i="9" s="1"/>
  <c r="J159" i="9" s="1"/>
  <c r="F108" i="9"/>
  <c r="I108" i="9" s="1"/>
  <c r="J108" i="9" s="1"/>
  <c r="E168" i="9"/>
  <c r="F147" i="9"/>
  <c r="I147" i="9" s="1"/>
  <c r="J147" i="9" s="1"/>
  <c r="F158" i="9"/>
  <c r="I158" i="9" s="1"/>
  <c r="J158" i="9" s="1"/>
  <c r="G204" i="9"/>
  <c r="F154" i="9"/>
  <c r="I154" i="9" s="1"/>
  <c r="J154" i="9" s="1"/>
  <c r="F107" i="9"/>
  <c r="I107" i="9" s="1"/>
  <c r="J107" i="9" s="1"/>
  <c r="E172" i="9"/>
  <c r="F172" i="9" s="1"/>
  <c r="G172" i="9" s="1"/>
  <c r="F114" i="9"/>
  <c r="I114" i="9" s="1"/>
  <c r="J114" i="9" s="1"/>
  <c r="G196" i="9"/>
  <c r="F196" i="9" s="1"/>
  <c r="I196" i="9" s="1"/>
  <c r="J196" i="9" s="1"/>
  <c r="E173" i="9"/>
  <c r="F173" i="9" s="1"/>
  <c r="G173" i="9" s="1"/>
  <c r="G194" i="9"/>
  <c r="E174" i="9"/>
  <c r="F174" i="9" s="1"/>
  <c r="G174" i="9" s="1"/>
  <c r="G71" i="9"/>
  <c r="G207" i="9"/>
  <c r="F109" i="9"/>
  <c r="I109" i="9" s="1"/>
  <c r="J109" i="9" s="1"/>
  <c r="F151" i="9"/>
  <c r="I151" i="9" s="1"/>
  <c r="J151" i="9" s="1"/>
  <c r="E177" i="9"/>
  <c r="F177" i="9" s="1"/>
  <c r="G177" i="9" s="1"/>
  <c r="F160" i="9"/>
  <c r="I160" i="9" s="1"/>
  <c r="J160" i="9" s="1"/>
  <c r="G202" i="9"/>
  <c r="F105" i="9"/>
  <c r="I105" i="9" s="1"/>
  <c r="J105" i="9" s="1"/>
  <c r="F115" i="9"/>
  <c r="I115" i="9" s="1"/>
  <c r="J115" i="9" s="1"/>
  <c r="E178" i="9"/>
  <c r="F178" i="9" s="1"/>
  <c r="G178" i="9" s="1"/>
  <c r="E132" i="9"/>
  <c r="F132" i="9" s="1"/>
  <c r="G132" i="9" s="1"/>
  <c r="G68" i="9"/>
  <c r="F116" i="9"/>
  <c r="I116" i="9" s="1"/>
  <c r="J116" i="9" s="1"/>
  <c r="E128" i="9"/>
  <c r="F128" i="9" s="1"/>
  <c r="G128" i="9" s="1"/>
  <c r="E170" i="9"/>
  <c r="F170" i="9" s="1"/>
  <c r="G170" i="9" s="1"/>
  <c r="G195" i="9"/>
  <c r="F195" i="9" s="1"/>
  <c r="I195" i="9" s="1"/>
  <c r="J195" i="9" s="1"/>
  <c r="E134" i="9"/>
  <c r="F134" i="9" s="1"/>
  <c r="G134" i="9" s="1"/>
  <c r="E171" i="9"/>
  <c r="F171" i="9" s="1"/>
  <c r="G171" i="9" s="1"/>
  <c r="F118" i="9"/>
  <c r="I118" i="9" s="1"/>
  <c r="J118" i="9" s="1"/>
  <c r="F150" i="9"/>
  <c r="I150" i="9" s="1"/>
  <c r="J150" i="9" s="1"/>
  <c r="G206" i="9"/>
  <c r="F206" i="9" s="1"/>
  <c r="I206" i="9" s="1"/>
  <c r="J206" i="9" s="1"/>
  <c r="E215" i="9"/>
  <c r="F204" i="9"/>
  <c r="I204" i="9" s="1"/>
  <c r="J204" i="9" s="1"/>
  <c r="E131" i="9"/>
  <c r="F131" i="9" s="1"/>
  <c r="G131" i="9" s="1"/>
  <c r="H203" i="9"/>
  <c r="G72" i="9"/>
  <c r="F106" i="9"/>
  <c r="I106" i="9" s="1"/>
  <c r="J106" i="9" s="1"/>
  <c r="F149" i="9"/>
  <c r="I149" i="9" s="1"/>
  <c r="J149" i="9" s="1"/>
  <c r="F153" i="9"/>
  <c r="I153" i="9" s="1"/>
  <c r="J153" i="9" s="1"/>
  <c r="F157" i="9"/>
  <c r="I157" i="9" s="1"/>
  <c r="J157" i="9" s="1"/>
  <c r="F161" i="9"/>
  <c r="I161" i="9" s="1"/>
  <c r="J161" i="9" s="1"/>
  <c r="E130" i="9"/>
  <c r="F130" i="9" s="1"/>
  <c r="G130" i="9" s="1"/>
  <c r="H202" i="9"/>
  <c r="F200" i="9"/>
  <c r="I200" i="9" s="1"/>
  <c r="J200" i="9" s="1"/>
  <c r="H201" i="9"/>
  <c r="E175" i="9"/>
  <c r="F175" i="9" s="1"/>
  <c r="G175" i="9" s="1"/>
  <c r="E129" i="9"/>
  <c r="F129" i="9" s="1"/>
  <c r="G129" i="9" s="1"/>
  <c r="F111" i="9"/>
  <c r="I111" i="9" s="1"/>
  <c r="J111" i="9" s="1"/>
  <c r="E176" i="9"/>
  <c r="F176" i="9" s="1"/>
  <c r="G176" i="9" s="1"/>
  <c r="F197" i="9"/>
  <c r="I197" i="9" s="1"/>
  <c r="J197" i="9" s="1"/>
  <c r="F112" i="9"/>
  <c r="I112" i="9" s="1"/>
  <c r="J112" i="9" s="1"/>
  <c r="F194" i="9"/>
  <c r="I194" i="9" s="1"/>
  <c r="J194" i="9" s="1"/>
  <c r="F168" i="9"/>
  <c r="G168" i="9" s="1"/>
  <c r="F113" i="9"/>
  <c r="I113" i="9" s="1"/>
  <c r="J113" i="9" s="1"/>
  <c r="E135" i="9"/>
  <c r="F135" i="9" s="1"/>
  <c r="G135" i="9" s="1"/>
  <c r="F205" i="9"/>
  <c r="I205" i="9" s="1"/>
  <c r="J205" i="9" s="1"/>
  <c r="E133" i="9"/>
  <c r="F133" i="9" s="1"/>
  <c r="G133" i="9" s="1"/>
  <c r="F200" i="4"/>
  <c r="I200" i="4" s="1"/>
  <c r="J200" i="4" s="1"/>
  <c r="F195" i="4"/>
  <c r="I195" i="4" s="1"/>
  <c r="J195" i="4" s="1"/>
  <c r="E217" i="4"/>
  <c r="F217" i="4" s="1"/>
  <c r="E216" i="4"/>
  <c r="F216" i="4" s="1"/>
  <c r="E219" i="4"/>
  <c r="F219" i="4" s="1"/>
  <c r="E218" i="4"/>
  <c r="F218" i="4" s="1"/>
  <c r="E167" i="4"/>
  <c r="F167" i="4" s="1"/>
  <c r="G167" i="4" s="1"/>
  <c r="F193" i="4"/>
  <c r="I193" i="4" s="1"/>
  <c r="J193" i="4" s="1"/>
  <c r="E124" i="4"/>
  <c r="F124" i="4" s="1"/>
  <c r="G124" i="4" s="1"/>
  <c r="F198" i="4"/>
  <c r="I198" i="4" s="1"/>
  <c r="J198" i="4" s="1"/>
  <c r="F111" i="4"/>
  <c r="I111" i="4" s="1"/>
  <c r="J111" i="4" s="1"/>
  <c r="E175" i="4"/>
  <c r="F175" i="4" s="1"/>
  <c r="G175" i="4" s="1"/>
  <c r="H199" i="4"/>
  <c r="E221" i="4" s="1"/>
  <c r="F221" i="4" s="1"/>
  <c r="F196" i="4"/>
  <c r="I196" i="4" s="1"/>
  <c r="J196" i="4" s="1"/>
  <c r="F154" i="4"/>
  <c r="I154" i="4" s="1"/>
  <c r="J154" i="4" s="1"/>
  <c r="H198" i="4"/>
  <c r="E123" i="4"/>
  <c r="F123" i="4" s="1"/>
  <c r="G123" i="4" s="1"/>
  <c r="F197" i="4"/>
  <c r="I197" i="4" s="1"/>
  <c r="J197" i="4" s="1"/>
  <c r="F108" i="4"/>
  <c r="I108" i="4" s="1"/>
  <c r="J108" i="4" s="1"/>
  <c r="F98" i="4"/>
  <c r="I98" i="4" s="1"/>
  <c r="J98" i="4" s="1"/>
  <c r="K98" i="4" s="1"/>
  <c r="E214" i="4"/>
  <c r="F214" i="4" s="1"/>
  <c r="F145" i="4"/>
  <c r="I145" i="4" s="1"/>
  <c r="J145" i="4" s="1"/>
  <c r="E125" i="4"/>
  <c r="F125" i="4" s="1"/>
  <c r="G125" i="4" s="1"/>
  <c r="E122" i="4"/>
  <c r="F122" i="4" s="1"/>
  <c r="G122" i="4" s="1"/>
  <c r="F194" i="4"/>
  <c r="I194" i="4" s="1"/>
  <c r="J194" i="4" s="1"/>
  <c r="E166" i="4"/>
  <c r="F166" i="4" s="1"/>
  <c r="G166" i="4" s="1"/>
  <c r="E168" i="4"/>
  <c r="F168" i="4" s="1"/>
  <c r="G168" i="4" s="1"/>
  <c r="E127" i="4"/>
  <c r="F127" i="4" s="1"/>
  <c r="G127" i="4" s="1"/>
  <c r="E210" i="4"/>
  <c r="F210" i="4" s="1"/>
  <c r="F190" i="4"/>
  <c r="I190" i="4" s="1"/>
  <c r="J190" i="4" s="1"/>
  <c r="J109" i="4"/>
  <c r="H191" i="4"/>
  <c r="E213" i="4" s="1"/>
  <c r="F213" i="4" s="1"/>
  <c r="F192" i="4"/>
  <c r="I192" i="4" s="1"/>
  <c r="J192" i="4" s="1"/>
  <c r="E212" i="4"/>
  <c r="F212" i="4" s="1"/>
  <c r="F151" i="4"/>
  <c r="I151" i="4" s="1"/>
  <c r="J151" i="4" s="1"/>
  <c r="E173" i="4"/>
  <c r="F173" i="4" s="1"/>
  <c r="G173" i="4" s="1"/>
  <c r="E129" i="4"/>
  <c r="F129" i="4" s="1"/>
  <c r="G129" i="4" s="1"/>
  <c r="E126" i="4"/>
  <c r="F126" i="4" s="1"/>
  <c r="G126" i="4" s="1"/>
  <c r="E211" i="4"/>
  <c r="F211" i="4" s="1"/>
  <c r="E128" i="4"/>
  <c r="F128" i="4" s="1"/>
  <c r="G128" i="4" s="1"/>
  <c r="F141" i="4"/>
  <c r="I141" i="4" s="1"/>
  <c r="J141" i="4" s="1"/>
  <c r="K141" i="4" s="1"/>
  <c r="K142" i="4" s="1"/>
  <c r="F112" i="4"/>
  <c r="I112" i="4" s="1"/>
  <c r="J112" i="4" s="1"/>
  <c r="F149" i="4"/>
  <c r="I149" i="4" s="1"/>
  <c r="J149" i="4" s="1"/>
  <c r="F100" i="4"/>
  <c r="I100" i="4" s="1"/>
  <c r="J100" i="4" s="1"/>
  <c r="K100" i="4" s="1"/>
  <c r="K101" i="4" s="1"/>
  <c r="F191" i="4"/>
  <c r="I191" i="4" s="1"/>
  <c r="J191" i="4" s="1"/>
  <c r="F155" i="4"/>
  <c r="I155" i="4" s="1"/>
  <c r="J155" i="4" s="1"/>
  <c r="F110" i="4"/>
  <c r="I110" i="4" s="1"/>
  <c r="J110" i="4" s="1"/>
  <c r="F106" i="4"/>
  <c r="I106" i="4" s="1"/>
  <c r="J106" i="4" s="1"/>
  <c r="E171" i="4"/>
  <c r="F171" i="4" s="1"/>
  <c r="G171" i="4" s="1"/>
  <c r="F104" i="4"/>
  <c r="I104" i="4" s="1"/>
  <c r="J104" i="4" s="1"/>
  <c r="F147" i="4"/>
  <c r="I147" i="4" s="1"/>
  <c r="J147" i="4" s="1"/>
  <c r="F153" i="4"/>
  <c r="I153" i="4" s="1"/>
  <c r="J153" i="4" s="1"/>
  <c r="F143" i="4"/>
  <c r="I143" i="4" s="1"/>
  <c r="J143" i="4" s="1"/>
  <c r="E169" i="4"/>
  <c r="F169" i="4" s="1"/>
  <c r="G169" i="4" s="1"/>
  <c r="B141" i="4"/>
  <c r="B142" i="4" s="1"/>
  <c r="B143" i="4" s="1"/>
  <c r="B144" i="4" s="1"/>
  <c r="B145" i="4" s="1"/>
  <c r="B146" i="4" s="1"/>
  <c r="B147" i="4" s="1"/>
  <c r="B148" i="4" s="1"/>
  <c r="K99" i="4"/>
  <c r="AA99" i="4" s="1"/>
  <c r="B98" i="4"/>
  <c r="B99" i="4" s="1"/>
  <c r="G70" i="4"/>
  <c r="G64" i="4"/>
  <c r="G67" i="4"/>
  <c r="G72" i="4"/>
  <c r="G71" i="4"/>
  <c r="G69" i="4"/>
  <c r="G68" i="4"/>
  <c r="G65" i="4"/>
  <c r="G66" i="4"/>
  <c r="G63" i="4"/>
  <c r="G61" i="4"/>
  <c r="G62" i="4"/>
  <c r="G60" i="4"/>
  <c r="F18" i="4"/>
  <c r="O28" i="4"/>
  <c r="F38" i="4"/>
  <c r="F36" i="4"/>
  <c r="I60" i="4" s="1"/>
  <c r="O50" i="4"/>
  <c r="M38" i="4"/>
  <c r="O38" i="4" s="1"/>
  <c r="F45" i="4"/>
  <c r="F40" i="4"/>
  <c r="F16" i="4"/>
  <c r="H62" i="4" s="1"/>
  <c r="F27" i="4"/>
  <c r="I27" i="4" s="1"/>
  <c r="J27" i="4" s="1"/>
  <c r="F25" i="4"/>
  <c r="F42" i="4"/>
  <c r="F22" i="4"/>
  <c r="H68" i="4" s="1"/>
  <c r="N34" i="4"/>
  <c r="O34" i="4" s="1"/>
  <c r="P34" i="4" s="1"/>
  <c r="F20" i="4"/>
  <c r="H66" i="4" s="1"/>
  <c r="F19" i="4"/>
  <c r="F46" i="4"/>
  <c r="I70" i="4" s="1"/>
  <c r="F47" i="4"/>
  <c r="M27" i="4"/>
  <c r="F48" i="4"/>
  <c r="N18" i="4"/>
  <c r="M18" i="4"/>
  <c r="M35" i="4"/>
  <c r="O35" i="4" s="1"/>
  <c r="P35" i="4" s="1"/>
  <c r="M48" i="4"/>
  <c r="O48" i="4" s="1"/>
  <c r="F26" i="4"/>
  <c r="N26" i="4"/>
  <c r="O26" i="4" s="1"/>
  <c r="F24" i="4"/>
  <c r="H70" i="4" s="1"/>
  <c r="F21" i="4"/>
  <c r="H67" i="4" s="1"/>
  <c r="N25" i="4"/>
  <c r="O25" i="4" s="1"/>
  <c r="N22" i="4"/>
  <c r="O22" i="4" s="1"/>
  <c r="N24" i="4"/>
  <c r="F49" i="4"/>
  <c r="I49" i="4" s="1"/>
  <c r="J49" i="4" s="1"/>
  <c r="F41" i="4"/>
  <c r="I65" i="4" s="1"/>
  <c r="N39" i="4"/>
  <c r="O39" i="4" s="1"/>
  <c r="N43" i="4"/>
  <c r="O43" i="4" s="1"/>
  <c r="N47" i="4"/>
  <c r="F17" i="4"/>
  <c r="H63" i="4" s="1"/>
  <c r="N27" i="4"/>
  <c r="M24" i="4"/>
  <c r="N21" i="4"/>
  <c r="O21" i="4" s="1"/>
  <c r="M36" i="4"/>
  <c r="M40" i="4"/>
  <c r="M44" i="4"/>
  <c r="O44" i="4" s="1"/>
  <c r="F44" i="4"/>
  <c r="I68" i="4" s="1"/>
  <c r="N36" i="4"/>
  <c r="N40" i="4"/>
  <c r="F43" i="4"/>
  <c r="I67" i="4" s="1"/>
  <c r="N19" i="4"/>
  <c r="F39" i="4"/>
  <c r="I63" i="4" s="1"/>
  <c r="M37" i="4"/>
  <c r="O37" i="4" s="1"/>
  <c r="M41" i="4"/>
  <c r="O41" i="4" s="1"/>
  <c r="M45" i="4"/>
  <c r="O45" i="4" s="1"/>
  <c r="M49" i="4"/>
  <c r="O49" i="4" s="1"/>
  <c r="M19" i="4"/>
  <c r="N16" i="4"/>
  <c r="O16" i="4" s="1"/>
  <c r="F23" i="4"/>
  <c r="H69" i="4" s="1"/>
  <c r="N23" i="4"/>
  <c r="O23" i="4" s="1"/>
  <c r="M42" i="4"/>
  <c r="O42" i="4" s="1"/>
  <c r="M46" i="4"/>
  <c r="O46" i="4" s="1"/>
  <c r="N20" i="4"/>
  <c r="F37" i="4"/>
  <c r="I61" i="4" s="1"/>
  <c r="M20" i="4"/>
  <c r="N17" i="4"/>
  <c r="O17" i="4" s="1"/>
  <c r="M47" i="4"/>
  <c r="U35" i="4"/>
  <c r="T35" i="4"/>
  <c r="T34" i="4"/>
  <c r="K147" i="9"/>
  <c r="B147" i="9"/>
  <c r="B148" i="9" s="1"/>
  <c r="G69" i="9"/>
  <c r="G70" i="9"/>
  <c r="G66" i="9"/>
  <c r="G63" i="9"/>
  <c r="G67" i="9"/>
  <c r="G64" i="9"/>
  <c r="G65" i="9"/>
  <c r="G60" i="9"/>
  <c r="G61" i="9"/>
  <c r="G62" i="9"/>
  <c r="F42" i="9"/>
  <c r="F48" i="9"/>
  <c r="F41" i="9"/>
  <c r="F49" i="9"/>
  <c r="I73" i="9" s="1"/>
  <c r="N41" i="9"/>
  <c r="O41" i="9" s="1"/>
  <c r="N22" i="9"/>
  <c r="O22" i="9" s="1"/>
  <c r="F18" i="9"/>
  <c r="N45" i="9"/>
  <c r="O45" i="9" s="1"/>
  <c r="N48" i="9"/>
  <c r="O48" i="9" s="1"/>
  <c r="F39" i="9"/>
  <c r="I63" i="9" s="1"/>
  <c r="F20" i="9"/>
  <c r="H66" i="9" s="1"/>
  <c r="F44" i="9"/>
  <c r="I68" i="9" s="1"/>
  <c r="N18" i="9"/>
  <c r="F46" i="9"/>
  <c r="I70" i="9" s="1"/>
  <c r="N47" i="9"/>
  <c r="O47" i="9" s="1"/>
  <c r="M18" i="9"/>
  <c r="N49" i="9"/>
  <c r="N27" i="9"/>
  <c r="O27" i="9" s="1"/>
  <c r="M49" i="9"/>
  <c r="F45" i="9"/>
  <c r="I69" i="9" s="1"/>
  <c r="F43" i="9"/>
  <c r="I67" i="9" s="1"/>
  <c r="N43" i="9"/>
  <c r="O43" i="9" s="1"/>
  <c r="N39" i="9"/>
  <c r="M39" i="9"/>
  <c r="F40" i="9"/>
  <c r="I64" i="9" s="1"/>
  <c r="F38" i="9"/>
  <c r="I62" i="9" s="1"/>
  <c r="O50" i="9"/>
  <c r="N42" i="9"/>
  <c r="F47" i="9"/>
  <c r="I71" i="9" s="1"/>
  <c r="N46" i="9"/>
  <c r="N44" i="9"/>
  <c r="O44" i="9" s="1"/>
  <c r="M42" i="9"/>
  <c r="N40" i="9"/>
  <c r="O40" i="9" s="1"/>
  <c r="N38" i="9"/>
  <c r="O38" i="9" s="1"/>
  <c r="M46" i="9"/>
  <c r="N26" i="9"/>
  <c r="O26" i="9" s="1"/>
  <c r="M25" i="9"/>
  <c r="O25" i="9" s="1"/>
  <c r="N23" i="9"/>
  <c r="O23" i="9" s="1"/>
  <c r="F21" i="9"/>
  <c r="H67" i="9" s="1"/>
  <c r="N21" i="9"/>
  <c r="O21" i="9" s="1"/>
  <c r="F19" i="9"/>
  <c r="H65" i="9" s="1"/>
  <c r="O28" i="9"/>
  <c r="N24" i="9"/>
  <c r="O24" i="9" s="1"/>
  <c r="N20" i="9"/>
  <c r="O20" i="9" s="1"/>
  <c r="N19" i="9"/>
  <c r="O19" i="9" s="1"/>
  <c r="F23" i="9"/>
  <c r="H69" i="9" s="1"/>
  <c r="F22" i="9"/>
  <c r="H68" i="9" s="1"/>
  <c r="AQ16" i="9"/>
  <c r="AQ17" i="9"/>
  <c r="AQ15" i="9"/>
  <c r="AQ14" i="9"/>
  <c r="AQ13" i="9"/>
  <c r="Y192" i="9"/>
  <c r="Y147" i="9"/>
  <c r="Y104" i="9"/>
  <c r="Y189" i="4"/>
  <c r="Y188" i="4"/>
  <c r="Y187" i="4"/>
  <c r="Y186" i="4"/>
  <c r="Y142" i="4"/>
  <c r="Y141" i="4"/>
  <c r="Y98" i="4"/>
  <c r="B104" i="9" l="1"/>
  <c r="B105" i="9" s="1"/>
  <c r="B106" i="9" s="1"/>
  <c r="B107" i="9" s="1"/>
  <c r="B108" i="9" s="1"/>
  <c r="B109" i="9" s="1"/>
  <c r="B110" i="9" s="1"/>
  <c r="B111" i="9" s="1"/>
  <c r="B112" i="9" s="1"/>
  <c r="B113" i="9" s="1"/>
  <c r="B114" i="9" s="1"/>
  <c r="B115" i="9" s="1"/>
  <c r="B116" i="9" s="1"/>
  <c r="B117" i="9" s="1"/>
  <c r="B118" i="9" s="1"/>
  <c r="B119" i="9" s="1"/>
  <c r="K148" i="9"/>
  <c r="K149" i="9" s="1"/>
  <c r="AA149" i="9" s="1"/>
  <c r="N171" i="9"/>
  <c r="F203" i="9"/>
  <c r="I203" i="9" s="1"/>
  <c r="J203" i="9" s="1"/>
  <c r="N125" i="9"/>
  <c r="O126" i="9" s="1"/>
  <c r="L216" i="9"/>
  <c r="M216" i="9"/>
  <c r="K106" i="9"/>
  <c r="AA106" i="9" s="1"/>
  <c r="Z105" i="9"/>
  <c r="E216" i="9"/>
  <c r="F216" i="9" s="1"/>
  <c r="E217" i="9"/>
  <c r="F217" i="9" s="1"/>
  <c r="AA105" i="9"/>
  <c r="E218" i="9"/>
  <c r="F218" i="9" s="1"/>
  <c r="B149" i="9"/>
  <c r="B150" i="9" s="1"/>
  <c r="B151" i="9" s="1"/>
  <c r="B152" i="9" s="1"/>
  <c r="B153" i="9" s="1"/>
  <c r="B154" i="9" s="1"/>
  <c r="B155" i="9" s="1"/>
  <c r="B156" i="9" s="1"/>
  <c r="B157" i="9" s="1"/>
  <c r="B158" i="9" s="1"/>
  <c r="B159" i="9" s="1"/>
  <c r="B160" i="9" s="1"/>
  <c r="B161" i="9" s="1"/>
  <c r="B162" i="9" s="1"/>
  <c r="E219" i="9"/>
  <c r="F219" i="9" s="1"/>
  <c r="F201" i="9"/>
  <c r="I201" i="9" s="1"/>
  <c r="J201" i="9" s="1"/>
  <c r="E220" i="9"/>
  <c r="F220" i="9" s="1"/>
  <c r="E221" i="9"/>
  <c r="F221" i="9" s="1"/>
  <c r="J69" i="9"/>
  <c r="K69" i="9" s="1"/>
  <c r="F202" i="9"/>
  <c r="I202" i="9" s="1"/>
  <c r="J202" i="9" s="1"/>
  <c r="B149" i="4"/>
  <c r="B150" i="4" s="1"/>
  <c r="F199" i="4"/>
  <c r="I199" i="4" s="1"/>
  <c r="J199" i="4" s="1"/>
  <c r="E220" i="4"/>
  <c r="F220" i="4" s="1"/>
  <c r="B100" i="4"/>
  <c r="B101" i="4" s="1"/>
  <c r="B102" i="4" s="1"/>
  <c r="B103" i="4" s="1"/>
  <c r="B104" i="4" s="1"/>
  <c r="B105" i="4" s="1"/>
  <c r="B106" i="4" s="1"/>
  <c r="B107" i="4" s="1"/>
  <c r="B108" i="4" s="1"/>
  <c r="B109" i="4" s="1"/>
  <c r="B110" i="4" s="1"/>
  <c r="B111" i="4" s="1"/>
  <c r="B112" i="4" s="1"/>
  <c r="B113" i="4" s="1"/>
  <c r="K102" i="4"/>
  <c r="K143" i="4"/>
  <c r="AA143" i="4"/>
  <c r="B151" i="4"/>
  <c r="B152" i="4" s="1"/>
  <c r="B153" i="4" s="1"/>
  <c r="B154" i="4" s="1"/>
  <c r="B155" i="4" s="1"/>
  <c r="B156" i="4" s="1"/>
  <c r="Z102" i="4"/>
  <c r="K103" i="4"/>
  <c r="Z101" i="4"/>
  <c r="AA102" i="4"/>
  <c r="AA101" i="4"/>
  <c r="Z100" i="4"/>
  <c r="Z99" i="4"/>
  <c r="AB99" i="4" s="1"/>
  <c r="AA100" i="4"/>
  <c r="I48" i="4"/>
  <c r="J48" i="4" s="1"/>
  <c r="I72" i="4"/>
  <c r="J70" i="4"/>
  <c r="K70" i="4" s="1"/>
  <c r="I26" i="4"/>
  <c r="J26" i="4" s="1"/>
  <c r="H72" i="4"/>
  <c r="J72" i="4" s="1"/>
  <c r="I47" i="4"/>
  <c r="J47" i="4" s="1"/>
  <c r="I71" i="4"/>
  <c r="I25" i="4"/>
  <c r="J25" i="4" s="1"/>
  <c r="H71" i="4"/>
  <c r="L70" i="4"/>
  <c r="I45" i="4"/>
  <c r="J45" i="4" s="1"/>
  <c r="I69" i="4"/>
  <c r="J69" i="4" s="1"/>
  <c r="J68" i="4"/>
  <c r="J67" i="4"/>
  <c r="I42" i="4"/>
  <c r="J42" i="4" s="1"/>
  <c r="I66" i="4"/>
  <c r="J66" i="4" s="1"/>
  <c r="I19" i="4"/>
  <c r="J19" i="4" s="1"/>
  <c r="H65" i="4"/>
  <c r="J65" i="4" s="1"/>
  <c r="I40" i="4"/>
  <c r="J40" i="4" s="1"/>
  <c r="I64" i="4"/>
  <c r="I18" i="4"/>
  <c r="J18" i="4" s="1"/>
  <c r="H64" i="4"/>
  <c r="J63" i="4"/>
  <c r="I38" i="4"/>
  <c r="J38" i="4" s="1"/>
  <c r="I62" i="4"/>
  <c r="J62" i="4" s="1"/>
  <c r="I36" i="4"/>
  <c r="J36" i="4" s="1"/>
  <c r="I16" i="4"/>
  <c r="J16" i="4" s="1"/>
  <c r="O18" i="4"/>
  <c r="I20" i="4"/>
  <c r="J20" i="4" s="1"/>
  <c r="I22" i="4"/>
  <c r="J22" i="4" s="1"/>
  <c r="O27" i="4"/>
  <c r="O20" i="4"/>
  <c r="I21" i="4"/>
  <c r="J21" i="4" s="1"/>
  <c r="I46" i="4"/>
  <c r="J46" i="4" s="1"/>
  <c r="I24" i="4"/>
  <c r="J24" i="4" s="1"/>
  <c r="O24" i="4"/>
  <c r="I44" i="4"/>
  <c r="J44" i="4" s="1"/>
  <c r="I41" i="4"/>
  <c r="J41" i="4" s="1"/>
  <c r="I23" i="4"/>
  <c r="J23" i="4" s="1"/>
  <c r="O19" i="4"/>
  <c r="O40" i="4"/>
  <c r="O36" i="4"/>
  <c r="P36" i="4" s="1"/>
  <c r="P37" i="4" s="1"/>
  <c r="P38" i="4" s="1"/>
  <c r="I39" i="4"/>
  <c r="J39" i="4" s="1"/>
  <c r="I17" i="4"/>
  <c r="J17" i="4" s="1"/>
  <c r="I37" i="4"/>
  <c r="J37" i="4" s="1"/>
  <c r="O47" i="4"/>
  <c r="I43" i="4"/>
  <c r="J43" i="4" s="1"/>
  <c r="I49" i="9"/>
  <c r="J49" i="9" s="1"/>
  <c r="I48" i="9"/>
  <c r="J48" i="9" s="1"/>
  <c r="I72" i="9"/>
  <c r="J68" i="9"/>
  <c r="J67" i="9"/>
  <c r="K67" i="9" s="1"/>
  <c r="I42" i="9"/>
  <c r="J42" i="9" s="1"/>
  <c r="I66" i="9"/>
  <c r="J66" i="9" s="1"/>
  <c r="I41" i="9"/>
  <c r="J41" i="9" s="1"/>
  <c r="I65" i="9"/>
  <c r="J65" i="9" s="1"/>
  <c r="I18" i="9"/>
  <c r="J18" i="9" s="1"/>
  <c r="H64" i="9"/>
  <c r="J64" i="9" s="1"/>
  <c r="O39" i="9"/>
  <c r="O49" i="9"/>
  <c r="O18" i="9"/>
  <c r="I38" i="9"/>
  <c r="J38" i="9" s="1"/>
  <c r="I40" i="9"/>
  <c r="J40" i="9" s="1"/>
  <c r="I46" i="9"/>
  <c r="J46" i="9" s="1"/>
  <c r="I47" i="9"/>
  <c r="J47" i="9" s="1"/>
  <c r="O42" i="9"/>
  <c r="I19" i="9"/>
  <c r="J19" i="9" s="1"/>
  <c r="I22" i="9"/>
  <c r="J22" i="9" s="1"/>
  <c r="I44" i="9"/>
  <c r="J44" i="9" s="1"/>
  <c r="I21" i="9"/>
  <c r="J21" i="9" s="1"/>
  <c r="I23" i="9"/>
  <c r="J23" i="9" s="1"/>
  <c r="I20" i="9"/>
  <c r="J20" i="9" s="1"/>
  <c r="I43" i="9"/>
  <c r="J43" i="9" s="1"/>
  <c r="I45" i="9"/>
  <c r="J45" i="9" s="1"/>
  <c r="I39" i="9"/>
  <c r="J39" i="9" s="1"/>
  <c r="O46" i="9"/>
  <c r="O129" i="9" l="1"/>
  <c r="N129" i="9" s="1"/>
  <c r="R128" i="9" s="1"/>
  <c r="R126" i="9"/>
  <c r="L122" i="9" s="1"/>
  <c r="N216" i="9"/>
  <c r="L69" i="9"/>
  <c r="M69" i="9" s="1"/>
  <c r="AB105" i="9"/>
  <c r="K107" i="9"/>
  <c r="Z106" i="9"/>
  <c r="AB106" i="9" s="1"/>
  <c r="K150" i="9"/>
  <c r="AA150" i="9" s="1"/>
  <c r="Z149" i="9"/>
  <c r="AB149" i="9" s="1"/>
  <c r="AB102" i="4"/>
  <c r="K144" i="4"/>
  <c r="Z143" i="4"/>
  <c r="AB143" i="4" s="1"/>
  <c r="AA144" i="4"/>
  <c r="AB100" i="4"/>
  <c r="AB101" i="4"/>
  <c r="Z103" i="4"/>
  <c r="K104" i="4"/>
  <c r="AA103" i="4"/>
  <c r="J71" i="4"/>
  <c r="K72" i="4"/>
  <c r="L72" i="4"/>
  <c r="K71" i="4"/>
  <c r="L71" i="4"/>
  <c r="K69" i="4"/>
  <c r="L69" i="4"/>
  <c r="K68" i="4"/>
  <c r="L68" i="4"/>
  <c r="K67" i="4"/>
  <c r="L67" i="4"/>
  <c r="K66" i="4"/>
  <c r="L66" i="4"/>
  <c r="J64" i="4"/>
  <c r="K64" i="4" s="1"/>
  <c r="K65" i="4"/>
  <c r="L65" i="4"/>
  <c r="K63" i="4"/>
  <c r="L63" i="4"/>
  <c r="K62" i="4"/>
  <c r="L62" i="4"/>
  <c r="P39" i="4"/>
  <c r="L67" i="9"/>
  <c r="M67" i="9" s="1"/>
  <c r="K68" i="9"/>
  <c r="L68" i="9"/>
  <c r="K66" i="9"/>
  <c r="L66" i="9"/>
  <c r="K65" i="9"/>
  <c r="L65" i="9"/>
  <c r="K64" i="9"/>
  <c r="L64" i="9"/>
  <c r="R129" i="9" l="1"/>
  <c r="T122" i="9" s="1"/>
  <c r="O122" i="9"/>
  <c r="K108" i="9"/>
  <c r="AA108" i="9" s="1"/>
  <c r="Z107" i="9"/>
  <c r="K151" i="9"/>
  <c r="AA151" i="9" s="1"/>
  <c r="Z150" i="9"/>
  <c r="AB150" i="9" s="1"/>
  <c r="AA107" i="9"/>
  <c r="AB103" i="4"/>
  <c r="K145" i="4"/>
  <c r="Z144" i="4"/>
  <c r="AB144" i="4" s="1"/>
  <c r="AA145" i="4"/>
  <c r="Z104" i="4"/>
  <c r="K105" i="4"/>
  <c r="AA104" i="4"/>
  <c r="L64" i="4"/>
  <c r="P40" i="4"/>
  <c r="M68" i="9"/>
  <c r="M66" i="9"/>
  <c r="M65" i="9"/>
  <c r="M64" i="9"/>
  <c r="H164" i="9"/>
  <c r="H121" i="9"/>
  <c r="H52" i="9"/>
  <c r="H53" i="9" s="1"/>
  <c r="H30" i="9"/>
  <c r="H31" i="9" s="1"/>
  <c r="H158" i="4"/>
  <c r="H159" i="4" s="1"/>
  <c r="H115" i="4"/>
  <c r="H52" i="4"/>
  <c r="H53" i="4" s="1"/>
  <c r="H30" i="4"/>
  <c r="H31" i="4" s="1"/>
  <c r="K152" i="9" l="1"/>
  <c r="AA152" i="9" s="1"/>
  <c r="Z151" i="9"/>
  <c r="AB151" i="9" s="1"/>
  <c r="H165" i="9"/>
  <c r="E181" i="9" s="1"/>
  <c r="F181" i="9" s="1"/>
  <c r="G181" i="9" s="1"/>
  <c r="E179" i="9"/>
  <c r="F179" i="9" s="1"/>
  <c r="G179" i="9" s="1"/>
  <c r="AB107" i="9"/>
  <c r="H122" i="9"/>
  <c r="E138" i="9" s="1"/>
  <c r="F138" i="9" s="1"/>
  <c r="G138" i="9" s="1"/>
  <c r="E136" i="9"/>
  <c r="F136" i="9" s="1"/>
  <c r="G136" i="9" s="1"/>
  <c r="K109" i="9"/>
  <c r="AA109" i="9" s="1"/>
  <c r="Z108" i="9"/>
  <c r="AB108" i="9" s="1"/>
  <c r="AB104" i="4"/>
  <c r="K146" i="4"/>
  <c r="AA146" i="4" s="1"/>
  <c r="Z145" i="4"/>
  <c r="AB145" i="4" s="1"/>
  <c r="H116" i="4"/>
  <c r="E134" i="4" s="1"/>
  <c r="F134" i="4" s="1"/>
  <c r="G134" i="4" s="1"/>
  <c r="E133" i="4"/>
  <c r="F133" i="4" s="1"/>
  <c r="G133" i="4" s="1"/>
  <c r="E131" i="4"/>
  <c r="F131" i="4" s="1"/>
  <c r="G131" i="4" s="1"/>
  <c r="E132" i="4"/>
  <c r="F132" i="4" s="1"/>
  <c r="G132" i="4" s="1"/>
  <c r="E130" i="4"/>
  <c r="F130" i="4" s="1"/>
  <c r="G130" i="4" s="1"/>
  <c r="Z105" i="4"/>
  <c r="K106" i="4"/>
  <c r="AA106" i="4" s="1"/>
  <c r="AA105" i="4"/>
  <c r="P41" i="4"/>
  <c r="H207" i="9"/>
  <c r="E192" i="9"/>
  <c r="C192" i="9"/>
  <c r="A192" i="9"/>
  <c r="G193" i="9" s="1"/>
  <c r="F193" i="9" s="1"/>
  <c r="I193" i="9" s="1"/>
  <c r="J193" i="9" s="1"/>
  <c r="E191" i="9"/>
  <c r="B191" i="9"/>
  <c r="A191" i="9"/>
  <c r="B12" i="9"/>
  <c r="H12" i="9"/>
  <c r="M12" i="9" s="1"/>
  <c r="I12" i="9"/>
  <c r="J12" i="9" s="1"/>
  <c r="K12" i="9" s="1"/>
  <c r="R12" i="9"/>
  <c r="S12" i="9" s="1"/>
  <c r="C13" i="9"/>
  <c r="G13" i="9"/>
  <c r="H13" i="9"/>
  <c r="R13" i="9"/>
  <c r="S13" i="9" s="1"/>
  <c r="U13" i="9" s="1"/>
  <c r="C14" i="9"/>
  <c r="F14" i="9"/>
  <c r="H60" i="9" s="1"/>
  <c r="R14" i="9"/>
  <c r="R15" i="9"/>
  <c r="R16" i="9"/>
  <c r="R17" i="9"/>
  <c r="F26" i="9"/>
  <c r="H72" i="9" s="1"/>
  <c r="J72" i="9" s="1"/>
  <c r="G28" i="9"/>
  <c r="AK17" i="9"/>
  <c r="Y15" i="9"/>
  <c r="F59" i="9"/>
  <c r="E59" i="9"/>
  <c r="AK37" i="9"/>
  <c r="AE37" i="9"/>
  <c r="Y37" i="9"/>
  <c r="R37" i="9"/>
  <c r="N37" i="9"/>
  <c r="AK36" i="9"/>
  <c r="AE36" i="9"/>
  <c r="Y36" i="9"/>
  <c r="R36" i="9"/>
  <c r="H36" i="9"/>
  <c r="C36" i="9"/>
  <c r="AK35" i="9"/>
  <c r="AE35" i="9"/>
  <c r="Y35" i="9"/>
  <c r="R35" i="9"/>
  <c r="S35" i="9" s="1"/>
  <c r="T35" i="9" s="1"/>
  <c r="H35" i="9"/>
  <c r="N35" i="9" s="1"/>
  <c r="G35" i="9"/>
  <c r="C35" i="9"/>
  <c r="R34" i="9"/>
  <c r="S34" i="9" s="1"/>
  <c r="U34" i="9" s="1"/>
  <c r="I34" i="9"/>
  <c r="J34" i="9" s="1"/>
  <c r="K34" i="9" s="1"/>
  <c r="P58" i="9" s="1"/>
  <c r="H34" i="9"/>
  <c r="N34" i="9" s="1"/>
  <c r="B34" i="9"/>
  <c r="Y17" i="9"/>
  <c r="AK16" i="9"/>
  <c r="Y16" i="9"/>
  <c r="AK14" i="9"/>
  <c r="AE14" i="9"/>
  <c r="Y14" i="9"/>
  <c r="AK13" i="9"/>
  <c r="AE13" i="9"/>
  <c r="Y13" i="9"/>
  <c r="H201" i="4"/>
  <c r="H186" i="4"/>
  <c r="H187" i="4"/>
  <c r="E209" i="4" s="1"/>
  <c r="F209" i="4" s="1"/>
  <c r="E186" i="4"/>
  <c r="H185" i="4" s="1"/>
  <c r="E185" i="4"/>
  <c r="A186" i="4"/>
  <c r="G187" i="4" s="1"/>
  <c r="A185" i="4"/>
  <c r="B185" i="4"/>
  <c r="G13" i="4"/>
  <c r="G14" i="4"/>
  <c r="G15" i="4"/>
  <c r="B12" i="4"/>
  <c r="E137" i="9" l="1"/>
  <c r="F137" i="9" s="1"/>
  <c r="G137" i="9" s="1"/>
  <c r="E140" i="9"/>
  <c r="F140" i="9" s="1"/>
  <c r="G140" i="9" s="1"/>
  <c r="E139" i="9"/>
  <c r="F139" i="9" s="1"/>
  <c r="G139" i="9" s="1"/>
  <c r="E183" i="9"/>
  <c r="F183" i="9" s="1"/>
  <c r="G183" i="9" s="1"/>
  <c r="E182" i="9"/>
  <c r="F182" i="9" s="1"/>
  <c r="G182" i="9" s="1"/>
  <c r="E180" i="9"/>
  <c r="F180" i="9" s="1"/>
  <c r="G180" i="9" s="1"/>
  <c r="N13" i="9"/>
  <c r="H10" i="9"/>
  <c r="I191" i="9"/>
  <c r="J191" i="9" s="1"/>
  <c r="K191" i="9" s="1"/>
  <c r="G217" i="9"/>
  <c r="G216" i="9"/>
  <c r="G221" i="9"/>
  <c r="G218" i="9"/>
  <c r="G219" i="9"/>
  <c r="G220" i="9"/>
  <c r="K110" i="9"/>
  <c r="AA110" i="9" s="1"/>
  <c r="Z109" i="9"/>
  <c r="AB109" i="9" s="1"/>
  <c r="K153" i="9"/>
  <c r="Z152" i="9"/>
  <c r="AB152" i="9" s="1"/>
  <c r="H209" i="9"/>
  <c r="H210" i="9" s="1"/>
  <c r="E227" i="9" s="1"/>
  <c r="F227" i="9" s="1"/>
  <c r="G227" i="9" s="1"/>
  <c r="F207" i="9"/>
  <c r="I207" i="9" s="1"/>
  <c r="J207" i="9" s="1"/>
  <c r="E224" i="9"/>
  <c r="F224" i="9" s="1"/>
  <c r="G224" i="9" s="1"/>
  <c r="E223" i="9"/>
  <c r="F223" i="9" s="1"/>
  <c r="G223" i="9" s="1"/>
  <c r="E222" i="9"/>
  <c r="F222" i="9" s="1"/>
  <c r="G222" i="9" s="1"/>
  <c r="G209" i="4"/>
  <c r="H203" i="4"/>
  <c r="E222" i="4"/>
  <c r="F222" i="4" s="1"/>
  <c r="G222" i="4" s="1"/>
  <c r="I185" i="4"/>
  <c r="J185" i="4" s="1"/>
  <c r="K185" i="4" s="1"/>
  <c r="G216" i="4"/>
  <c r="G217" i="4"/>
  <c r="G215" i="4"/>
  <c r="G218" i="4"/>
  <c r="G214" i="4"/>
  <c r="G221" i="4"/>
  <c r="G220" i="4"/>
  <c r="G219" i="4"/>
  <c r="G212" i="4"/>
  <c r="G210" i="4"/>
  <c r="G211" i="4"/>
  <c r="G213" i="4"/>
  <c r="K147" i="4"/>
  <c r="AA147" i="4" s="1"/>
  <c r="Z146" i="4"/>
  <c r="AB146" i="4" s="1"/>
  <c r="AB105" i="4"/>
  <c r="Z106" i="4"/>
  <c r="AB106" i="4" s="1"/>
  <c r="K107" i="4"/>
  <c r="AA107" i="4" s="1"/>
  <c r="P42" i="4"/>
  <c r="K72" i="9"/>
  <c r="L72" i="9"/>
  <c r="I26" i="9"/>
  <c r="J26" i="9" s="1"/>
  <c r="F28" i="9"/>
  <c r="H74" i="9" s="1"/>
  <c r="J74" i="9" s="1"/>
  <c r="F27" i="9"/>
  <c r="H73" i="9" s="1"/>
  <c r="J73" i="9" s="1"/>
  <c r="F25" i="9"/>
  <c r="H71" i="9" s="1"/>
  <c r="J71" i="9" s="1"/>
  <c r="F24" i="9"/>
  <c r="H70" i="9" s="1"/>
  <c r="J70" i="9" s="1"/>
  <c r="M17" i="9"/>
  <c r="F17" i="9"/>
  <c r="H63" i="9" s="1"/>
  <c r="J63" i="9" s="1"/>
  <c r="M16" i="9"/>
  <c r="F16" i="9"/>
  <c r="H62" i="9" s="1"/>
  <c r="J62" i="9" s="1"/>
  <c r="M15" i="9"/>
  <c r="F15" i="9"/>
  <c r="H61" i="9" s="1"/>
  <c r="E207" i="4"/>
  <c r="F207" i="4" s="1"/>
  <c r="G207" i="4" s="1"/>
  <c r="E162" i="4"/>
  <c r="F162" i="4" s="1"/>
  <c r="G162" i="4" s="1"/>
  <c r="E119" i="4"/>
  <c r="F119" i="4" s="1"/>
  <c r="G119" i="4" s="1"/>
  <c r="G59" i="9"/>
  <c r="F189" i="4"/>
  <c r="I189" i="4" s="1"/>
  <c r="J189" i="4" s="1"/>
  <c r="M13" i="9"/>
  <c r="E126" i="9"/>
  <c r="T12" i="9"/>
  <c r="V12" i="9" s="1"/>
  <c r="U12" i="9"/>
  <c r="W12" i="9" s="1"/>
  <c r="G30" i="9"/>
  <c r="G31" i="9" s="1"/>
  <c r="E214" i="9"/>
  <c r="M34" i="9"/>
  <c r="O34" i="9" s="1"/>
  <c r="P34" i="9" s="1"/>
  <c r="N14" i="9"/>
  <c r="G121" i="9"/>
  <c r="G122" i="9" s="1"/>
  <c r="F37" i="9"/>
  <c r="I61" i="9" s="1"/>
  <c r="M14" i="9"/>
  <c r="G164" i="9"/>
  <c r="G165" i="9" s="1"/>
  <c r="G52" i="9"/>
  <c r="G53" i="9" s="1"/>
  <c r="M37" i="9"/>
  <c r="O37" i="9" s="1"/>
  <c r="N12" i="9"/>
  <c r="O12" i="9" s="1"/>
  <c r="P12" i="9" s="1"/>
  <c r="T13" i="9"/>
  <c r="F187" i="4"/>
  <c r="I187" i="4" s="1"/>
  <c r="J187" i="4" s="1"/>
  <c r="H204" i="4"/>
  <c r="G30" i="4"/>
  <c r="G31" i="4" s="1"/>
  <c r="G158" i="4"/>
  <c r="G159" i="4" s="1"/>
  <c r="G115" i="4"/>
  <c r="G116" i="4" s="1"/>
  <c r="G192" i="9"/>
  <c r="E127" i="9"/>
  <c r="E125" i="9"/>
  <c r="F125" i="9" s="1"/>
  <c r="H191" i="9"/>
  <c r="N17" i="9"/>
  <c r="F13" i="9"/>
  <c r="L12" i="9"/>
  <c r="N16" i="9"/>
  <c r="N15" i="9"/>
  <c r="AK15" i="9"/>
  <c r="AE15" i="9"/>
  <c r="AE16" i="9"/>
  <c r="AE17" i="9"/>
  <c r="Q58" i="9"/>
  <c r="S58" i="9" s="1"/>
  <c r="F36" i="9"/>
  <c r="I60" i="9" s="1"/>
  <c r="J60" i="9" s="1"/>
  <c r="M36" i="9"/>
  <c r="N36" i="9"/>
  <c r="T34" i="9"/>
  <c r="V34" i="9" s="1"/>
  <c r="L34" i="9"/>
  <c r="W34" i="9"/>
  <c r="U35" i="9"/>
  <c r="F35" i="9"/>
  <c r="M35" i="9"/>
  <c r="O35" i="9" s="1"/>
  <c r="P35" i="9" s="1"/>
  <c r="F188" i="4"/>
  <c r="I188" i="4" s="1"/>
  <c r="J188" i="4" s="1"/>
  <c r="G186" i="4"/>
  <c r="F201" i="4"/>
  <c r="I201" i="4" s="1"/>
  <c r="J201" i="4" s="1"/>
  <c r="E208" i="4"/>
  <c r="E121" i="4"/>
  <c r="E120" i="4"/>
  <c r="E163" i="4"/>
  <c r="E213" i="9" l="1"/>
  <c r="F213" i="9" s="1"/>
  <c r="G213" i="9" s="1"/>
  <c r="L191" i="9"/>
  <c r="L199" i="9"/>
  <c r="L193" i="9"/>
  <c r="L192" i="9"/>
  <c r="L204" i="9"/>
  <c r="L198" i="9"/>
  <c r="L197" i="9"/>
  <c r="L196" i="9"/>
  <c r="L200" i="9"/>
  <c r="L195" i="9"/>
  <c r="L206" i="9"/>
  <c r="L205" i="9"/>
  <c r="L194" i="9"/>
  <c r="L203" i="9"/>
  <c r="L201" i="9"/>
  <c r="L202" i="9"/>
  <c r="AA153" i="9"/>
  <c r="L168" i="9"/>
  <c r="L207" i="9"/>
  <c r="K74" i="9"/>
  <c r="L74" i="9"/>
  <c r="K73" i="9"/>
  <c r="L73" i="9"/>
  <c r="O13" i="9"/>
  <c r="P13" i="9" s="1"/>
  <c r="K111" i="9"/>
  <c r="AA111" i="9"/>
  <c r="Z110" i="9"/>
  <c r="AB110" i="9" s="1"/>
  <c r="E225" i="9"/>
  <c r="F225" i="9" s="1"/>
  <c r="G225" i="9" s="1"/>
  <c r="E228" i="9"/>
  <c r="F228" i="9" s="1"/>
  <c r="G228" i="9" s="1"/>
  <c r="K154" i="9"/>
  <c r="M168" i="9" s="1"/>
  <c r="Z153" i="9"/>
  <c r="AB153" i="9" s="1"/>
  <c r="E226" i="9"/>
  <c r="F226" i="9" s="1"/>
  <c r="G226" i="9" s="1"/>
  <c r="K148" i="4"/>
  <c r="AA148" i="4" s="1"/>
  <c r="Z147" i="4"/>
  <c r="AB147" i="4" s="1"/>
  <c r="Z107" i="4"/>
  <c r="AB107" i="4" s="1"/>
  <c r="K108" i="4"/>
  <c r="AA108" i="4" s="1"/>
  <c r="P43" i="4"/>
  <c r="M72" i="9"/>
  <c r="K71" i="9"/>
  <c r="L71" i="9"/>
  <c r="K70" i="9"/>
  <c r="L70" i="9"/>
  <c r="O17" i="9"/>
  <c r="K63" i="9"/>
  <c r="L63" i="9"/>
  <c r="K62" i="9"/>
  <c r="L62" i="9"/>
  <c r="J61" i="9"/>
  <c r="K60" i="9"/>
  <c r="L60" i="9"/>
  <c r="O16" i="9"/>
  <c r="I27" i="9"/>
  <c r="J27" i="9" s="1"/>
  <c r="O15" i="9"/>
  <c r="I25" i="9"/>
  <c r="J25" i="9" s="1"/>
  <c r="I28" i="9"/>
  <c r="J28" i="9" s="1"/>
  <c r="I24" i="9"/>
  <c r="J24" i="9" s="1"/>
  <c r="F163" i="4"/>
  <c r="G163" i="4" s="1"/>
  <c r="G178" i="4" s="1"/>
  <c r="F121" i="4"/>
  <c r="G121" i="4" s="1"/>
  <c r="F120" i="4"/>
  <c r="G120" i="4" s="1"/>
  <c r="F208" i="4"/>
  <c r="G208" i="4" s="1"/>
  <c r="F126" i="9"/>
  <c r="G126" i="9" s="1"/>
  <c r="F215" i="9"/>
  <c r="G215" i="9" s="1"/>
  <c r="F214" i="9"/>
  <c r="G214" i="9" s="1"/>
  <c r="F127" i="9"/>
  <c r="G127" i="9" s="1"/>
  <c r="Z147" i="9"/>
  <c r="AA147" i="9"/>
  <c r="I37" i="9"/>
  <c r="J37" i="9" s="1"/>
  <c r="I14" i="9"/>
  <c r="J14" i="9" s="1"/>
  <c r="F30" i="9"/>
  <c r="F31" i="9" s="1"/>
  <c r="O14" i="9"/>
  <c r="F121" i="9"/>
  <c r="F122" i="9" s="1"/>
  <c r="F164" i="9"/>
  <c r="F165" i="9" s="1"/>
  <c r="I35" i="9"/>
  <c r="F52" i="9"/>
  <c r="F53" i="9" s="1"/>
  <c r="I59" i="9"/>
  <c r="H59" i="9"/>
  <c r="F192" i="9"/>
  <c r="I192" i="9" s="1"/>
  <c r="J192" i="9" s="1"/>
  <c r="K192" i="9" s="1"/>
  <c r="G209" i="9"/>
  <c r="G210" i="9" s="1"/>
  <c r="I13" i="9"/>
  <c r="B13" i="9"/>
  <c r="B14" i="9" s="1"/>
  <c r="B15" i="9" s="1"/>
  <c r="B16" i="9" s="1"/>
  <c r="B17" i="9" s="1"/>
  <c r="B18" i="9" s="1"/>
  <c r="B19" i="9" s="1"/>
  <c r="B20" i="9" s="1"/>
  <c r="B21" i="9" s="1"/>
  <c r="B22" i="9" s="1"/>
  <c r="B23" i="9" s="1"/>
  <c r="B24" i="9" s="1"/>
  <c r="B25" i="9" s="1"/>
  <c r="B26" i="9" s="1"/>
  <c r="B27" i="9" s="1"/>
  <c r="B28" i="9" s="1"/>
  <c r="F158" i="4"/>
  <c r="F159" i="4" s="1"/>
  <c r="F186" i="4"/>
  <c r="B186" i="4" s="1"/>
  <c r="B187" i="4" s="1"/>
  <c r="B188" i="4" s="1"/>
  <c r="B189" i="4" s="1"/>
  <c r="B190" i="4" s="1"/>
  <c r="B191" i="4" s="1"/>
  <c r="B192" i="4" s="1"/>
  <c r="B193" i="4" s="1"/>
  <c r="B194" i="4" s="1"/>
  <c r="B195" i="4" s="1"/>
  <c r="B196" i="4" s="1"/>
  <c r="B197" i="4" s="1"/>
  <c r="B198" i="4" s="1"/>
  <c r="B199" i="4" s="1"/>
  <c r="B200" i="4" s="1"/>
  <c r="B201" i="4" s="1"/>
  <c r="G203" i="4"/>
  <c r="G204" i="4" s="1"/>
  <c r="F115" i="4"/>
  <c r="F116" i="4" s="1"/>
  <c r="G125" i="9"/>
  <c r="I17" i="9"/>
  <c r="I36" i="9"/>
  <c r="I15" i="9"/>
  <c r="I16" i="9"/>
  <c r="O36" i="9"/>
  <c r="P36" i="9" s="1"/>
  <c r="P37" i="9" s="1"/>
  <c r="P38" i="9" s="1"/>
  <c r="P39" i="9" s="1"/>
  <c r="P40" i="9" s="1"/>
  <c r="P41" i="9" s="1"/>
  <c r="P42" i="9" s="1"/>
  <c r="P43" i="9" s="1"/>
  <c r="P44" i="9" s="1"/>
  <c r="P45" i="9" s="1"/>
  <c r="P46" i="9" s="1"/>
  <c r="P47" i="9" s="1"/>
  <c r="P48" i="9" s="1"/>
  <c r="P49" i="9" s="1"/>
  <c r="P50" i="9" s="1"/>
  <c r="B35" i="9"/>
  <c r="B36" i="9" s="1"/>
  <c r="B37" i="9" s="1"/>
  <c r="B38" i="9" s="1"/>
  <c r="B39" i="9" s="1"/>
  <c r="B40" i="9" s="1"/>
  <c r="B41" i="9" s="1"/>
  <c r="B42" i="9" s="1"/>
  <c r="B43" i="9" s="1"/>
  <c r="B44" i="9" s="1"/>
  <c r="B45" i="9" s="1"/>
  <c r="B46" i="9" s="1"/>
  <c r="B47" i="9" s="1"/>
  <c r="B48" i="9" s="1"/>
  <c r="B49" i="9" s="1"/>
  <c r="B50" i="9" s="1"/>
  <c r="P14" i="9" l="1"/>
  <c r="P15" i="9" s="1"/>
  <c r="P16" i="9" s="1"/>
  <c r="P17" i="9" s="1"/>
  <c r="P18" i="9" s="1"/>
  <c r="P19" i="9" s="1"/>
  <c r="P20" i="9" s="1"/>
  <c r="P21" i="9" s="1"/>
  <c r="P22" i="9" s="1"/>
  <c r="P23" i="9" s="1"/>
  <c r="P24" i="9" s="1"/>
  <c r="P25" i="9" s="1"/>
  <c r="P26" i="9" s="1"/>
  <c r="P27" i="9" s="1"/>
  <c r="L169" i="9"/>
  <c r="N169" i="9" s="1"/>
  <c r="N168" i="9"/>
  <c r="AA154" i="9"/>
  <c r="M74" i="9"/>
  <c r="M73" i="9"/>
  <c r="K155" i="9"/>
  <c r="AA155" i="9" s="1"/>
  <c r="Z154" i="9"/>
  <c r="K193" i="9"/>
  <c r="K112" i="9"/>
  <c r="Z111" i="9"/>
  <c r="AB111" i="9" s="1"/>
  <c r="AA112" i="9"/>
  <c r="K149" i="4"/>
  <c r="AA149" i="4" s="1"/>
  <c r="Z148" i="4"/>
  <c r="AB148" i="4" s="1"/>
  <c r="Z108" i="4"/>
  <c r="AB108" i="4" s="1"/>
  <c r="K109" i="4"/>
  <c r="P44" i="4"/>
  <c r="M71" i="9"/>
  <c r="M70" i="9"/>
  <c r="M63" i="9"/>
  <c r="M62" i="9"/>
  <c r="M60" i="9"/>
  <c r="K61" i="9"/>
  <c r="L61" i="9"/>
  <c r="F178" i="4"/>
  <c r="F135" i="4"/>
  <c r="G135" i="4"/>
  <c r="F184" i="9"/>
  <c r="G184" i="9"/>
  <c r="F141" i="9"/>
  <c r="G141" i="9"/>
  <c r="AB147" i="9"/>
  <c r="AC147" i="9" s="1"/>
  <c r="Z104" i="9"/>
  <c r="AA104" i="9"/>
  <c r="Z192" i="9"/>
  <c r="AA192" i="9"/>
  <c r="Z148" i="9"/>
  <c r="AA148" i="9"/>
  <c r="Z141" i="4"/>
  <c r="AA141" i="4"/>
  <c r="Z98" i="4"/>
  <c r="AA98" i="4"/>
  <c r="B192" i="9"/>
  <c r="B193" i="9" s="1"/>
  <c r="B194" i="9" s="1"/>
  <c r="B195" i="9" s="1"/>
  <c r="B196" i="9" s="1"/>
  <c r="B197" i="9" s="1"/>
  <c r="B198" i="9" s="1"/>
  <c r="B199" i="9" s="1"/>
  <c r="B200" i="9" s="1"/>
  <c r="B201" i="9" s="1"/>
  <c r="B202" i="9" s="1"/>
  <c r="B203" i="9" s="1"/>
  <c r="B204" i="9" s="1"/>
  <c r="B205" i="9" s="1"/>
  <c r="B206" i="9" s="1"/>
  <c r="B207" i="9" s="1"/>
  <c r="J59" i="9"/>
  <c r="L59" i="9" s="1"/>
  <c r="I75" i="9"/>
  <c r="J13" i="9"/>
  <c r="K13" i="9" s="1"/>
  <c r="Z13" i="9" s="1"/>
  <c r="J17" i="9"/>
  <c r="F209" i="9"/>
  <c r="F210" i="9" s="1"/>
  <c r="J36" i="9"/>
  <c r="J35" i="9"/>
  <c r="K35" i="9" s="1"/>
  <c r="I186" i="4"/>
  <c r="J186" i="4" s="1"/>
  <c r="K186" i="4" s="1"/>
  <c r="F203" i="4"/>
  <c r="F204" i="4" s="1"/>
  <c r="J16" i="9"/>
  <c r="J15" i="9"/>
  <c r="H75" i="9"/>
  <c r="AB154" i="9" l="1"/>
  <c r="O169" i="9"/>
  <c r="O172" i="9" s="1"/>
  <c r="N172" i="9" s="1"/>
  <c r="R171" i="9" s="1"/>
  <c r="K113" i="9"/>
  <c r="AA113" i="9" s="1"/>
  <c r="Z112" i="9"/>
  <c r="AB112" i="9" s="1"/>
  <c r="Z193" i="9"/>
  <c r="K194" i="9"/>
  <c r="AA193" i="9"/>
  <c r="K156" i="9"/>
  <c r="Z155" i="9"/>
  <c r="AB155" i="9" s="1"/>
  <c r="AA156" i="9"/>
  <c r="K150" i="4"/>
  <c r="AA150" i="4" s="1"/>
  <c r="Z149" i="4"/>
  <c r="AB149" i="4" s="1"/>
  <c r="Z109" i="4"/>
  <c r="K110" i="4"/>
  <c r="AA109" i="4"/>
  <c r="P45" i="4"/>
  <c r="M61" i="9"/>
  <c r="P28" i="9"/>
  <c r="AA142" i="4"/>
  <c r="F223" i="4"/>
  <c r="G223" i="4"/>
  <c r="AB104" i="9"/>
  <c r="AC104" i="9" s="1"/>
  <c r="AC105" i="9" s="1"/>
  <c r="AC106" i="9" s="1"/>
  <c r="AC107" i="9" s="1"/>
  <c r="AC108" i="9" s="1"/>
  <c r="AC109" i="9" s="1"/>
  <c r="AC110" i="9" s="1"/>
  <c r="AC111" i="9" s="1"/>
  <c r="F229" i="9"/>
  <c r="G229" i="9"/>
  <c r="AB192" i="9"/>
  <c r="AC192" i="9" s="1"/>
  <c r="AB148" i="9"/>
  <c r="AC148" i="9" s="1"/>
  <c r="AC149" i="9" s="1"/>
  <c r="AC150" i="9" s="1"/>
  <c r="AC151" i="9" s="1"/>
  <c r="AC152" i="9" s="1"/>
  <c r="AC153" i="9" s="1"/>
  <c r="AC154" i="9" s="1"/>
  <c r="AC155" i="9" s="1"/>
  <c r="Z186" i="4"/>
  <c r="AA186" i="4"/>
  <c r="AB98" i="4"/>
  <c r="AC98" i="4" s="1"/>
  <c r="AB141" i="4"/>
  <c r="AC141" i="4" s="1"/>
  <c r="Z142" i="4"/>
  <c r="K36" i="9"/>
  <c r="P60" i="9" s="1"/>
  <c r="K59" i="9"/>
  <c r="M59" i="9" s="1"/>
  <c r="AA13" i="9"/>
  <c r="AB13" i="9" s="1"/>
  <c r="AC13" i="9" s="1"/>
  <c r="W13" i="9"/>
  <c r="AM13" i="9" s="1"/>
  <c r="V13" i="9"/>
  <c r="AF13" i="9" s="1"/>
  <c r="Q59" i="9"/>
  <c r="L13" i="9"/>
  <c r="P59" i="9"/>
  <c r="AA35" i="9"/>
  <c r="Z35" i="9"/>
  <c r="L35" i="9"/>
  <c r="W35" i="9"/>
  <c r="V35" i="9"/>
  <c r="K14" i="9"/>
  <c r="Q60" i="9" s="1"/>
  <c r="K187" i="4"/>
  <c r="J75" i="9"/>
  <c r="AB193" i="9" l="1"/>
  <c r="AC112" i="9"/>
  <c r="R169" i="9"/>
  <c r="L165" i="9" s="1"/>
  <c r="R172" i="9"/>
  <c r="T165" i="9" s="1"/>
  <c r="O165" i="9"/>
  <c r="AC193" i="9"/>
  <c r="K157" i="9"/>
  <c r="AA157" i="9" s="1"/>
  <c r="Z156" i="9"/>
  <c r="AB156" i="9" s="1"/>
  <c r="AC156" i="9" s="1"/>
  <c r="Z194" i="9"/>
  <c r="K195" i="9"/>
  <c r="AA194" i="9"/>
  <c r="K114" i="9"/>
  <c r="Z113" i="9"/>
  <c r="AB113" i="9" s="1"/>
  <c r="AC113" i="9" s="1"/>
  <c r="AA114" i="9"/>
  <c r="K151" i="4"/>
  <c r="AA151" i="4" s="1"/>
  <c r="Z150" i="4"/>
  <c r="AB150" i="4" s="1"/>
  <c r="Z110" i="4"/>
  <c r="K111" i="4"/>
  <c r="AA111" i="4" s="1"/>
  <c r="AB109" i="4"/>
  <c r="AA110" i="4"/>
  <c r="P46" i="4"/>
  <c r="AB142" i="4"/>
  <c r="AC142" i="4" s="1"/>
  <c r="S60" i="9"/>
  <c r="T60" i="9"/>
  <c r="K37" i="9"/>
  <c r="P61" i="9" s="1"/>
  <c r="L36" i="9"/>
  <c r="Q36" i="9" s="1"/>
  <c r="S36" i="9" s="1"/>
  <c r="T36" i="9" s="1"/>
  <c r="V36" i="9" s="1"/>
  <c r="AF36" i="9" s="1"/>
  <c r="T59" i="9"/>
  <c r="Z36" i="9"/>
  <c r="AB35" i="9"/>
  <c r="AC35" i="9" s="1"/>
  <c r="AR13" i="9" s="1"/>
  <c r="Z187" i="4"/>
  <c r="AA187" i="4"/>
  <c r="AC99" i="4"/>
  <c r="AC100" i="4" s="1"/>
  <c r="AC101" i="4" s="1"/>
  <c r="AC102" i="4" s="1"/>
  <c r="AC103" i="4" s="1"/>
  <c r="AC104" i="4" s="1"/>
  <c r="AC105" i="4" s="1"/>
  <c r="AC106" i="4" s="1"/>
  <c r="AC107" i="4" s="1"/>
  <c r="AC108" i="4" s="1"/>
  <c r="AB186" i="4"/>
  <c r="AC186" i="4" s="1"/>
  <c r="AA36" i="9"/>
  <c r="AL13" i="9"/>
  <c r="AN13" i="9" s="1"/>
  <c r="AO13" i="9" s="1"/>
  <c r="L75" i="9"/>
  <c r="G77" i="9" s="1"/>
  <c r="S59" i="9"/>
  <c r="AG13" i="9"/>
  <c r="AH13" i="9" s="1"/>
  <c r="AI13" i="9" s="1"/>
  <c r="AG35" i="9"/>
  <c r="AF35" i="9"/>
  <c r="L14" i="9"/>
  <c r="Q14" i="9" s="1"/>
  <c r="S14" i="9" s="1"/>
  <c r="AL35" i="9"/>
  <c r="AM35" i="9"/>
  <c r="Z14" i="9"/>
  <c r="K15" i="9"/>
  <c r="Q61" i="9" s="1"/>
  <c r="T61" i="9" s="1"/>
  <c r="AA14" i="9"/>
  <c r="K188" i="4"/>
  <c r="K75" i="9"/>
  <c r="N15" i="4"/>
  <c r="M14" i="4"/>
  <c r="H13" i="4"/>
  <c r="M13" i="4" s="1"/>
  <c r="H12" i="4"/>
  <c r="M12" i="4" s="1"/>
  <c r="G35" i="4"/>
  <c r="AQ15" i="4"/>
  <c r="AK15" i="4"/>
  <c r="AE15" i="4"/>
  <c r="Y15" i="4"/>
  <c r="AQ14" i="4"/>
  <c r="AK14" i="4"/>
  <c r="AE14" i="4"/>
  <c r="Y14" i="4"/>
  <c r="AQ13" i="4"/>
  <c r="AK13" i="4"/>
  <c r="AE13" i="4"/>
  <c r="Y13" i="4"/>
  <c r="I12" i="4"/>
  <c r="J12" i="4" s="1"/>
  <c r="K12" i="4" s="1"/>
  <c r="I34" i="4"/>
  <c r="J34" i="4" s="1"/>
  <c r="K34" i="4" s="1"/>
  <c r="R12" i="4"/>
  <c r="S12" i="4" s="1"/>
  <c r="E59" i="4"/>
  <c r="F59" i="4"/>
  <c r="R15" i="4"/>
  <c r="R14" i="4"/>
  <c r="R13" i="4"/>
  <c r="S13" i="4" s="1"/>
  <c r="T13" i="4" s="1"/>
  <c r="K196" i="9" l="1"/>
  <c r="AA196" i="9" s="1"/>
  <c r="Z195" i="9"/>
  <c r="AA195" i="9"/>
  <c r="AB194" i="9"/>
  <c r="AC194" i="9" s="1"/>
  <c r="K115" i="9"/>
  <c r="AA115" i="9" s="1"/>
  <c r="Z114" i="9"/>
  <c r="AB114" i="9" s="1"/>
  <c r="AC114" i="9" s="1"/>
  <c r="K158" i="9"/>
  <c r="Z157" i="9"/>
  <c r="AB157" i="9" s="1"/>
  <c r="AC157" i="9" s="1"/>
  <c r="AA158" i="9"/>
  <c r="AA188" i="4"/>
  <c r="K152" i="4"/>
  <c r="Z151" i="4"/>
  <c r="AB151" i="4" s="1"/>
  <c r="AA152" i="4"/>
  <c r="AC109" i="4"/>
  <c r="Z111" i="4"/>
  <c r="AB111" i="4" s="1"/>
  <c r="K112" i="4"/>
  <c r="AA112" i="4"/>
  <c r="AB110" i="4"/>
  <c r="AC110" i="4" s="1"/>
  <c r="AC111" i="4" s="1"/>
  <c r="L34" i="4"/>
  <c r="W34" i="4"/>
  <c r="V34" i="4"/>
  <c r="P47" i="4"/>
  <c r="S61" i="9"/>
  <c r="AA37" i="9"/>
  <c r="K38" i="9"/>
  <c r="P62" i="9" s="1"/>
  <c r="L37" i="9"/>
  <c r="Q37" i="9" s="1"/>
  <c r="S37" i="9" s="1"/>
  <c r="U37" i="9" s="1"/>
  <c r="W37" i="9" s="1"/>
  <c r="AC143" i="4"/>
  <c r="AC144" i="4" s="1"/>
  <c r="AC145" i="4" s="1"/>
  <c r="AC146" i="4" s="1"/>
  <c r="AC147" i="4" s="1"/>
  <c r="AC148" i="4" s="1"/>
  <c r="AC149" i="4" s="1"/>
  <c r="AC150" i="4" s="1"/>
  <c r="Z37" i="9"/>
  <c r="AB36" i="9"/>
  <c r="AC36" i="9" s="1"/>
  <c r="U36" i="9"/>
  <c r="W36" i="9" s="1"/>
  <c r="AM36" i="9" s="1"/>
  <c r="AG36" i="9"/>
  <c r="AH36" i="9" s="1"/>
  <c r="Z188" i="4"/>
  <c r="AB188" i="4" s="1"/>
  <c r="AB187" i="4"/>
  <c r="AC187" i="4" s="1"/>
  <c r="AA15" i="9"/>
  <c r="AB14" i="9"/>
  <c r="AC14" i="9" s="1"/>
  <c r="AH35" i="9"/>
  <c r="AI35" i="9" s="1"/>
  <c r="AS13" i="9" s="1"/>
  <c r="L15" i="9"/>
  <c r="Q15" i="9" s="1"/>
  <c r="S15" i="9" s="1"/>
  <c r="K16" i="9"/>
  <c r="Q62" i="9" s="1"/>
  <c r="Z15" i="9"/>
  <c r="AN35" i="9"/>
  <c r="AO35" i="9" s="1"/>
  <c r="AT13" i="9" s="1"/>
  <c r="T14" i="9"/>
  <c r="V14" i="9" s="1"/>
  <c r="AF14" i="9" s="1"/>
  <c r="U14" i="9"/>
  <c r="W14" i="9" s="1"/>
  <c r="AL14" i="9" s="1"/>
  <c r="G52" i="4"/>
  <c r="G53" i="4" s="1"/>
  <c r="K189" i="4"/>
  <c r="M75" i="9"/>
  <c r="E77" i="9"/>
  <c r="I77" i="9" s="1"/>
  <c r="M77" i="9" s="1"/>
  <c r="L79" i="9"/>
  <c r="N14" i="4"/>
  <c r="O14" i="4" s="1"/>
  <c r="U13" i="4"/>
  <c r="N12" i="4"/>
  <c r="O12" i="4" s="1"/>
  <c r="P12" i="4" s="1"/>
  <c r="F35" i="4"/>
  <c r="B35" i="4" s="1"/>
  <c r="B36" i="4" s="1"/>
  <c r="B37" i="4" s="1"/>
  <c r="B38" i="4" s="1"/>
  <c r="B39" i="4" s="1"/>
  <c r="B40" i="4" s="1"/>
  <c r="B41" i="4" s="1"/>
  <c r="B42" i="4" s="1"/>
  <c r="B43" i="4" s="1"/>
  <c r="B44" i="4" s="1"/>
  <c r="B45" i="4" s="1"/>
  <c r="B46" i="4" s="1"/>
  <c r="B47" i="4" s="1"/>
  <c r="B48" i="4" s="1"/>
  <c r="B49" i="4" s="1"/>
  <c r="B50" i="4" s="1"/>
  <c r="F14" i="4"/>
  <c r="H60" i="4" s="1"/>
  <c r="J60" i="4" s="1"/>
  <c r="U12" i="4"/>
  <c r="W12" i="4" s="1"/>
  <c r="T12" i="4"/>
  <c r="V12" i="4" s="1"/>
  <c r="F15" i="4"/>
  <c r="H61" i="4" s="1"/>
  <c r="J61" i="4" s="1"/>
  <c r="M15" i="4"/>
  <c r="O15" i="4" s="1"/>
  <c r="L12" i="4"/>
  <c r="Q58" i="4"/>
  <c r="F13" i="4"/>
  <c r="N13" i="4"/>
  <c r="O13" i="4" s="1"/>
  <c r="P13" i="4" s="1"/>
  <c r="G59" i="4"/>
  <c r="P58" i="4"/>
  <c r="K159" i="9" l="1"/>
  <c r="AA159" i="9" s="1"/>
  <c r="Z158" i="9"/>
  <c r="AB158" i="9" s="1"/>
  <c r="AC158" i="9" s="1"/>
  <c r="AB195" i="9"/>
  <c r="AC195" i="9" s="1"/>
  <c r="K197" i="9"/>
  <c r="AA197" i="9" s="1"/>
  <c r="Z196" i="9"/>
  <c r="AB196" i="9" s="1"/>
  <c r="K116" i="9"/>
  <c r="AA116" i="9" s="1"/>
  <c r="Z115" i="9"/>
  <c r="AB115" i="9" s="1"/>
  <c r="AC115" i="9" s="1"/>
  <c r="AA189" i="4"/>
  <c r="K190" i="4"/>
  <c r="AC151" i="4"/>
  <c r="K153" i="4"/>
  <c r="AA153" i="4"/>
  <c r="Z152" i="4"/>
  <c r="AB152" i="4" s="1"/>
  <c r="K113" i="4"/>
  <c r="Z113" i="4" s="1"/>
  <c r="Z112" i="4"/>
  <c r="AB112" i="4" s="1"/>
  <c r="AC112" i="4" s="1"/>
  <c r="AA113" i="4"/>
  <c r="K61" i="4"/>
  <c r="L61" i="4"/>
  <c r="K60" i="4"/>
  <c r="L60" i="4"/>
  <c r="P48" i="4"/>
  <c r="AB37" i="9"/>
  <c r="AC37" i="9" s="1"/>
  <c r="S62" i="9"/>
  <c r="T62" i="9"/>
  <c r="AL37" i="9"/>
  <c r="K39" i="9"/>
  <c r="P63" i="9" s="1"/>
  <c r="L38" i="9"/>
  <c r="Q38" i="9" s="1"/>
  <c r="S38" i="9" s="1"/>
  <c r="Z38" i="9"/>
  <c r="AA38" i="9"/>
  <c r="T37" i="9"/>
  <c r="V37" i="9" s="1"/>
  <c r="AR14" i="9"/>
  <c r="AL36" i="9"/>
  <c r="AN36" i="9" s="1"/>
  <c r="AO36" i="9" s="1"/>
  <c r="AM37" i="9"/>
  <c r="AB15" i="9"/>
  <c r="AC15" i="9" s="1"/>
  <c r="AC188" i="4"/>
  <c r="Z189" i="4"/>
  <c r="AB189" i="4" s="1"/>
  <c r="Z16" i="9"/>
  <c r="AM14" i="9"/>
  <c r="AN14" i="9" s="1"/>
  <c r="AO14" i="9" s="1"/>
  <c r="AA16" i="9"/>
  <c r="AI36" i="9"/>
  <c r="AG14" i="9"/>
  <c r="AH14" i="9" s="1"/>
  <c r="AI14" i="9" s="1"/>
  <c r="L16" i="9"/>
  <c r="Q16" i="9" s="1"/>
  <c r="S16" i="9" s="1"/>
  <c r="K17" i="9"/>
  <c r="Q63" i="9" s="1"/>
  <c r="T15" i="9"/>
  <c r="V15" i="9" s="1"/>
  <c r="AF15" i="9" s="1"/>
  <c r="U15" i="9"/>
  <c r="W15" i="9" s="1"/>
  <c r="AM15" i="9" s="1"/>
  <c r="B13" i="4"/>
  <c r="B14" i="4" s="1"/>
  <c r="B15" i="4" s="1"/>
  <c r="B16" i="4" s="1"/>
  <c r="B17" i="4" s="1"/>
  <c r="B18" i="4" s="1"/>
  <c r="B19" i="4" s="1"/>
  <c r="B20" i="4" s="1"/>
  <c r="B21" i="4" s="1"/>
  <c r="B22" i="4" s="1"/>
  <c r="B23" i="4" s="1"/>
  <c r="B24" i="4" s="1"/>
  <c r="B25" i="4" s="1"/>
  <c r="B26" i="4" s="1"/>
  <c r="B27" i="4" s="1"/>
  <c r="B28" i="4" s="1"/>
  <c r="F30" i="4"/>
  <c r="F31" i="4" s="1"/>
  <c r="F52" i="4"/>
  <c r="F53" i="4" s="1"/>
  <c r="I15" i="4"/>
  <c r="J15" i="4" s="1"/>
  <c r="P14" i="4"/>
  <c r="P15" i="4" s="1"/>
  <c r="P16" i="4" s="1"/>
  <c r="P17" i="4" s="1"/>
  <c r="P18" i="4" s="1"/>
  <c r="P19" i="4" s="1"/>
  <c r="P20" i="4" s="1"/>
  <c r="P21" i="4" s="1"/>
  <c r="P22" i="4" s="1"/>
  <c r="P23" i="4" s="1"/>
  <c r="P24" i="4" s="1"/>
  <c r="P25" i="4" s="1"/>
  <c r="P26" i="4" s="1"/>
  <c r="P27" i="4" s="1"/>
  <c r="P28" i="4" s="1"/>
  <c r="I35" i="4"/>
  <c r="J35" i="4" s="1"/>
  <c r="K35" i="4" s="1"/>
  <c r="I14" i="4"/>
  <c r="I59" i="4"/>
  <c r="S58" i="4"/>
  <c r="H59" i="4"/>
  <c r="I13" i="4"/>
  <c r="AC196" i="9" l="1"/>
  <c r="K198" i="9"/>
  <c r="Z197" i="9"/>
  <c r="AB197" i="9" s="1"/>
  <c r="AC197" i="9" s="1"/>
  <c r="AA198" i="9"/>
  <c r="K160" i="9"/>
  <c r="AA160" i="9" s="1"/>
  <c r="Z159" i="9"/>
  <c r="AB159" i="9" s="1"/>
  <c r="AC159" i="9" s="1"/>
  <c r="K117" i="9"/>
  <c r="Z116" i="9"/>
  <c r="AB116" i="9" s="1"/>
  <c r="AC116" i="9" s="1"/>
  <c r="K154" i="4"/>
  <c r="AA154" i="4" s="1"/>
  <c r="Z153" i="4"/>
  <c r="AB153" i="4" s="1"/>
  <c r="AC152" i="4"/>
  <c r="Z190" i="4"/>
  <c r="K191" i="4"/>
  <c r="AA190" i="4"/>
  <c r="AB113" i="4"/>
  <c r="AC113" i="4" s="1"/>
  <c r="M61" i="4"/>
  <c r="M60" i="4"/>
  <c r="L35" i="4"/>
  <c r="Z35" i="4"/>
  <c r="K36" i="4"/>
  <c r="W35" i="4"/>
  <c r="V35" i="4"/>
  <c r="AA35" i="4"/>
  <c r="P49" i="4"/>
  <c r="S63" i="9"/>
  <c r="T63" i="9"/>
  <c r="AN37" i="9"/>
  <c r="AO37" i="9" s="1"/>
  <c r="AB38" i="9"/>
  <c r="AC38" i="9" s="1"/>
  <c r="AA39" i="9"/>
  <c r="AG37" i="9"/>
  <c r="T38" i="9"/>
  <c r="V38" i="9" s="1"/>
  <c r="U38" i="9"/>
  <c r="W38" i="9" s="1"/>
  <c r="L39" i="9"/>
  <c r="Q39" i="9" s="1"/>
  <c r="S39" i="9" s="1"/>
  <c r="Z39" i="9"/>
  <c r="K40" i="9"/>
  <c r="P64" i="9" s="1"/>
  <c r="AF37" i="9"/>
  <c r="K18" i="9"/>
  <c r="Q64" i="9" s="1"/>
  <c r="AR15" i="9"/>
  <c r="AB16" i="9"/>
  <c r="AC16" i="9" s="1"/>
  <c r="AC189" i="4"/>
  <c r="AT14" i="9"/>
  <c r="AS14" i="9"/>
  <c r="AG15" i="9"/>
  <c r="AH15" i="9" s="1"/>
  <c r="AI15" i="9" s="1"/>
  <c r="U16" i="9"/>
  <c r="W16" i="9" s="1"/>
  <c r="AM16" i="9" s="1"/>
  <c r="T16" i="9"/>
  <c r="V16" i="9" s="1"/>
  <c r="AG16" i="9" s="1"/>
  <c r="AL15" i="9"/>
  <c r="AN15" i="9" s="1"/>
  <c r="AO15" i="9" s="1"/>
  <c r="L17" i="9"/>
  <c r="Q17" i="9" s="1"/>
  <c r="S17" i="9" s="1"/>
  <c r="Z17" i="9"/>
  <c r="AA17" i="9"/>
  <c r="J14" i="4"/>
  <c r="I73" i="4"/>
  <c r="H73" i="4"/>
  <c r="J59" i="4"/>
  <c r="L59" i="4" s="1"/>
  <c r="J13" i="4"/>
  <c r="K13" i="4" s="1"/>
  <c r="AR16" i="9" l="1"/>
  <c r="K118" i="9"/>
  <c r="AA118" i="9" s="1"/>
  <c r="Z117" i="9"/>
  <c r="K161" i="9"/>
  <c r="AA161" i="9" s="1"/>
  <c r="Z160" i="9"/>
  <c r="AB160" i="9" s="1"/>
  <c r="AC160" i="9" s="1"/>
  <c r="AA117" i="9"/>
  <c r="K199" i="9"/>
  <c r="AA199" i="9" s="1"/>
  <c r="Z198" i="9"/>
  <c r="AB198" i="9" s="1"/>
  <c r="AC198" i="9" s="1"/>
  <c r="Z191" i="4"/>
  <c r="K192" i="4"/>
  <c r="AA191" i="4"/>
  <c r="AB190" i="4"/>
  <c r="AC153" i="4"/>
  <c r="AC190" i="4"/>
  <c r="K155" i="4"/>
  <c r="AA155" i="4"/>
  <c r="Z154" i="4"/>
  <c r="AB154" i="4" s="1"/>
  <c r="AA36" i="4"/>
  <c r="P60" i="4"/>
  <c r="AF35" i="4"/>
  <c r="AG35" i="4"/>
  <c r="AL35" i="4"/>
  <c r="AM35" i="4"/>
  <c r="Z36" i="4"/>
  <c r="L36" i="4"/>
  <c r="Q36" i="4" s="1"/>
  <c r="S36" i="4" s="1"/>
  <c r="K37" i="4"/>
  <c r="P61" i="4" s="1"/>
  <c r="AB35" i="4"/>
  <c r="AC35" i="4" s="1"/>
  <c r="P50" i="4"/>
  <c r="T64" i="9"/>
  <c r="S64" i="9"/>
  <c r="AB39" i="9"/>
  <c r="AC39" i="9" s="1"/>
  <c r="AH37" i="9"/>
  <c r="AI37" i="9" s="1"/>
  <c r="AS15" i="9" s="1"/>
  <c r="AA18" i="9"/>
  <c r="K41" i="9"/>
  <c r="P65" i="9" s="1"/>
  <c r="L40" i="9"/>
  <c r="Q40" i="9" s="1"/>
  <c r="S40" i="9" s="1"/>
  <c r="Z40" i="9"/>
  <c r="T39" i="9"/>
  <c r="V39" i="9" s="1"/>
  <c r="AG39" i="9" s="1"/>
  <c r="U39" i="9"/>
  <c r="W39" i="9" s="1"/>
  <c r="AA40" i="9"/>
  <c r="AL38" i="9"/>
  <c r="AM38" i="9"/>
  <c r="AF38" i="9"/>
  <c r="AG38" i="9"/>
  <c r="Z18" i="9"/>
  <c r="L18" i="9"/>
  <c r="Q18" i="9" s="1"/>
  <c r="S18" i="9" s="1"/>
  <c r="K19" i="9"/>
  <c r="Q65" i="9" s="1"/>
  <c r="AT15" i="9"/>
  <c r="AB17" i="9"/>
  <c r="AC17" i="9" s="1"/>
  <c r="AR17" i="9" s="1"/>
  <c r="AL16" i="9"/>
  <c r="AN16" i="9" s="1"/>
  <c r="AO16" i="9" s="1"/>
  <c r="U17" i="9"/>
  <c r="W17" i="9" s="1"/>
  <c r="T17" i="9"/>
  <c r="V17" i="9" s="1"/>
  <c r="AF16" i="9"/>
  <c r="AH16" i="9" s="1"/>
  <c r="AI16" i="9" s="1"/>
  <c r="L73" i="4"/>
  <c r="G75" i="4" s="1"/>
  <c r="V13" i="4"/>
  <c r="W13" i="4"/>
  <c r="Q59" i="4"/>
  <c r="T59" i="4" s="1"/>
  <c r="Z13" i="4"/>
  <c r="L13" i="4"/>
  <c r="AA13" i="4"/>
  <c r="K14" i="4"/>
  <c r="Q60" i="4" s="1"/>
  <c r="K59" i="4"/>
  <c r="K73" i="4" s="1"/>
  <c r="J73" i="4"/>
  <c r="K162" i="9" l="1"/>
  <c r="Z162" i="9" s="1"/>
  <c r="Z161" i="9"/>
  <c r="AB161" i="9" s="1"/>
  <c r="AC161" i="9" s="1"/>
  <c r="AB117" i="9"/>
  <c r="AC117" i="9" s="1"/>
  <c r="K119" i="9"/>
  <c r="Z119" i="9" s="1"/>
  <c r="Z118" i="9"/>
  <c r="AB118" i="9" s="1"/>
  <c r="K200" i="9"/>
  <c r="AA200" i="9" s="1"/>
  <c r="Z199" i="9"/>
  <c r="AB199" i="9" s="1"/>
  <c r="AC199" i="9" s="1"/>
  <c r="Z192" i="4"/>
  <c r="K193" i="4"/>
  <c r="AA192" i="4"/>
  <c r="K156" i="4"/>
  <c r="Z156" i="4" s="1"/>
  <c r="Z155" i="4"/>
  <c r="AB155" i="4" s="1"/>
  <c r="AC154" i="4"/>
  <c r="AB191" i="4"/>
  <c r="AC191" i="4" s="1"/>
  <c r="S60" i="4"/>
  <c r="AB36" i="4"/>
  <c r="AC36" i="4" s="1"/>
  <c r="T60" i="4"/>
  <c r="AN35" i="4"/>
  <c r="AO35" i="4" s="1"/>
  <c r="L37" i="4"/>
  <c r="Q37" i="4" s="1"/>
  <c r="S37" i="4" s="1"/>
  <c r="Z37" i="4"/>
  <c r="K38" i="4"/>
  <c r="AA37" i="4"/>
  <c r="K15" i="4"/>
  <c r="Q61" i="4" s="1"/>
  <c r="T61" i="4" s="1"/>
  <c r="U36" i="4"/>
  <c r="W36" i="4" s="1"/>
  <c r="T36" i="4"/>
  <c r="V36" i="4" s="1"/>
  <c r="AH35" i="4"/>
  <c r="AI35" i="4" s="1"/>
  <c r="S65" i="9"/>
  <c r="AB18" i="9"/>
  <c r="AC18" i="9" s="1"/>
  <c r="T65" i="9"/>
  <c r="AA41" i="9"/>
  <c r="AN38" i="9"/>
  <c r="AO38" i="9" s="1"/>
  <c r="AH38" i="9"/>
  <c r="AI38" i="9" s="1"/>
  <c r="AL39" i="9"/>
  <c r="AF39" i="9"/>
  <c r="AH39" i="9" s="1"/>
  <c r="AB40" i="9"/>
  <c r="AC40" i="9" s="1"/>
  <c r="AM39" i="9"/>
  <c r="T40" i="9"/>
  <c r="V40" i="9" s="1"/>
  <c r="U40" i="9"/>
  <c r="W40" i="9" s="1"/>
  <c r="K42" i="9"/>
  <c r="P66" i="9" s="1"/>
  <c r="L41" i="9"/>
  <c r="Q41" i="9" s="1"/>
  <c r="S41" i="9" s="1"/>
  <c r="Z41" i="9"/>
  <c r="AL17" i="9"/>
  <c r="K20" i="9"/>
  <c r="Q66" i="9" s="1"/>
  <c r="L19" i="9"/>
  <c r="Q19" i="9" s="1"/>
  <c r="S19" i="9" s="1"/>
  <c r="Z19" i="9"/>
  <c r="AA19" i="9"/>
  <c r="T18" i="9"/>
  <c r="V18" i="9" s="1"/>
  <c r="U18" i="9"/>
  <c r="W18" i="9" s="1"/>
  <c r="AF17" i="9"/>
  <c r="AM17" i="9"/>
  <c r="AG17" i="9"/>
  <c r="E75" i="4"/>
  <c r="I75" i="4" s="1"/>
  <c r="M75" i="4" s="1"/>
  <c r="M59" i="4"/>
  <c r="AB13" i="4"/>
  <c r="AC13" i="4" s="1"/>
  <c r="AR13" i="4" s="1"/>
  <c r="S59" i="4"/>
  <c r="L14" i="4"/>
  <c r="Q14" i="4" s="1"/>
  <c r="S14" i="4" s="1"/>
  <c r="Z14" i="4"/>
  <c r="AL13" i="4"/>
  <c r="AM13" i="4"/>
  <c r="AF13" i="4"/>
  <c r="AG13" i="4"/>
  <c r="AA14" i="4"/>
  <c r="AA119" i="9" l="1"/>
  <c r="AB119" i="9" s="1"/>
  <c r="AC118" i="9"/>
  <c r="S66" i="9"/>
  <c r="AA162" i="9"/>
  <c r="AB162" i="9" s="1"/>
  <c r="AC162" i="9" s="1"/>
  <c r="K201" i="9"/>
  <c r="L213" i="9" s="1"/>
  <c r="Z200" i="9"/>
  <c r="AB200" i="9" s="1"/>
  <c r="AC200" i="9" s="1"/>
  <c r="AR18" i="9"/>
  <c r="AC155" i="4"/>
  <c r="AA156" i="4"/>
  <c r="K194" i="4"/>
  <c r="Z193" i="4"/>
  <c r="AA194" i="4"/>
  <c r="AA193" i="4"/>
  <c r="AB156" i="4"/>
  <c r="AC156" i="4" s="1"/>
  <c r="AB192" i="4"/>
  <c r="AC192" i="4" s="1"/>
  <c r="AA38" i="4"/>
  <c r="P62" i="4"/>
  <c r="S61" i="4"/>
  <c r="AF36" i="4"/>
  <c r="AG36" i="4"/>
  <c r="K16" i="4"/>
  <c r="AL36" i="4"/>
  <c r="AM36" i="4"/>
  <c r="AB37" i="4"/>
  <c r="AC37" i="4" s="1"/>
  <c r="L38" i="4"/>
  <c r="Q38" i="4" s="1"/>
  <c r="S38" i="4" s="1"/>
  <c r="Z38" i="4"/>
  <c r="K39" i="4"/>
  <c r="P63" i="4" s="1"/>
  <c r="U37" i="4"/>
  <c r="W37" i="4" s="1"/>
  <c r="AM37" i="4" s="1"/>
  <c r="T37" i="4"/>
  <c r="V37" i="4" s="1"/>
  <c r="AF37" i="4" s="1"/>
  <c r="T66" i="9"/>
  <c r="AB41" i="9"/>
  <c r="AC41" i="9" s="1"/>
  <c r="AA20" i="9"/>
  <c r="AF40" i="9"/>
  <c r="Z42" i="9"/>
  <c r="K43" i="9"/>
  <c r="P67" i="9" s="1"/>
  <c r="L42" i="9"/>
  <c r="Q42" i="9" s="1"/>
  <c r="S42" i="9" s="1"/>
  <c r="T41" i="9"/>
  <c r="V41" i="9" s="1"/>
  <c r="U41" i="9"/>
  <c r="W41" i="9" s="1"/>
  <c r="AM41" i="9" s="1"/>
  <c r="AA42" i="9"/>
  <c r="AG40" i="9"/>
  <c r="AL40" i="9"/>
  <c r="AN39" i="9"/>
  <c r="AO39" i="9" s="1"/>
  <c r="AM40" i="9"/>
  <c r="AI39" i="9"/>
  <c r="AN17" i="9"/>
  <c r="AO17" i="9" s="1"/>
  <c r="AS17" i="9" s="1"/>
  <c r="AL18" i="9"/>
  <c r="AF18" i="9"/>
  <c r="AG18" i="9"/>
  <c r="AB19" i="9"/>
  <c r="AC19" i="9" s="1"/>
  <c r="T19" i="9"/>
  <c r="V19" i="9" s="1"/>
  <c r="U19" i="9"/>
  <c r="W19" i="9" s="1"/>
  <c r="K21" i="9"/>
  <c r="Q67" i="9" s="1"/>
  <c r="L20" i="9"/>
  <c r="Q20" i="9" s="1"/>
  <c r="S20" i="9" s="1"/>
  <c r="Z20" i="9"/>
  <c r="AH17" i="9"/>
  <c r="AI17" i="9" s="1"/>
  <c r="AT17" i="9" s="1"/>
  <c r="AM18" i="9"/>
  <c r="AA15" i="4"/>
  <c r="M73" i="4"/>
  <c r="L77" i="4"/>
  <c r="AH13" i="4"/>
  <c r="AI13" i="4" s="1"/>
  <c r="AT13" i="4" s="1"/>
  <c r="L15" i="4"/>
  <c r="Q15" i="4" s="1"/>
  <c r="S15" i="4" s="1"/>
  <c r="Z15" i="4"/>
  <c r="AN13" i="4"/>
  <c r="AO13" i="4" s="1"/>
  <c r="AS13" i="4" s="1"/>
  <c r="AB14" i="4"/>
  <c r="AC14" i="4" s="1"/>
  <c r="AR14" i="4" s="1"/>
  <c r="U14" i="4"/>
  <c r="W14" i="4" s="1"/>
  <c r="T14" i="4"/>
  <c r="V14" i="4" s="1"/>
  <c r="AR19" i="9" l="1"/>
  <c r="AA201" i="9"/>
  <c r="L214" i="9"/>
  <c r="N214" i="9" s="1"/>
  <c r="AC119" i="9"/>
  <c r="K202" i="9"/>
  <c r="M213" i="9" s="1"/>
  <c r="N213" i="9" s="1"/>
  <c r="Z201" i="9"/>
  <c r="AB38" i="4"/>
  <c r="AB193" i="4"/>
  <c r="AC193" i="4" s="1"/>
  <c r="K195" i="4"/>
  <c r="AA195" i="4"/>
  <c r="Z194" i="4"/>
  <c r="AB194" i="4" s="1"/>
  <c r="AA16" i="4"/>
  <c r="Q62" i="4"/>
  <c r="T62" i="4" s="1"/>
  <c r="AN36" i="4"/>
  <c r="AO36" i="4" s="1"/>
  <c r="L39" i="4"/>
  <c r="Q39" i="4" s="1"/>
  <c r="S39" i="4" s="1"/>
  <c r="Z39" i="4"/>
  <c r="K40" i="4"/>
  <c r="U38" i="4"/>
  <c r="W38" i="4" s="1"/>
  <c r="T38" i="4"/>
  <c r="V38" i="4" s="1"/>
  <c r="AA39" i="4"/>
  <c r="AC38" i="4"/>
  <c r="K17" i="4"/>
  <c r="L16" i="4"/>
  <c r="Q16" i="4" s="1"/>
  <c r="S16" i="4" s="1"/>
  <c r="Z16" i="4"/>
  <c r="AG37" i="4"/>
  <c r="AH37" i="4" s="1"/>
  <c r="AL37" i="4"/>
  <c r="AN37" i="4" s="1"/>
  <c r="AH36" i="4"/>
  <c r="AI36" i="4" s="1"/>
  <c r="T67" i="9"/>
  <c r="S67" i="9"/>
  <c r="AB20" i="9"/>
  <c r="AC20" i="9" s="1"/>
  <c r="AR20" i="9" s="1"/>
  <c r="AA43" i="9"/>
  <c r="AA21" i="9"/>
  <c r="AL41" i="9"/>
  <c r="AN41" i="9" s="1"/>
  <c r="AF41" i="9"/>
  <c r="Z43" i="9"/>
  <c r="L43" i="9"/>
  <c r="Q43" i="9" s="1"/>
  <c r="S43" i="9" s="1"/>
  <c r="K44" i="9"/>
  <c r="P68" i="9" s="1"/>
  <c r="AB42" i="9"/>
  <c r="AC42" i="9" s="1"/>
  <c r="AH40" i="9"/>
  <c r="AI40" i="9" s="1"/>
  <c r="AN40" i="9"/>
  <c r="AO40" i="9" s="1"/>
  <c r="T42" i="9"/>
  <c r="V42" i="9" s="1"/>
  <c r="AF42" i="9" s="1"/>
  <c r="U42" i="9"/>
  <c r="W42" i="9" s="1"/>
  <c r="AM42" i="9" s="1"/>
  <c r="AG41" i="9"/>
  <c r="AH18" i="9"/>
  <c r="AI18" i="9" s="1"/>
  <c r="AT18" i="9" s="1"/>
  <c r="K22" i="9"/>
  <c r="Q68" i="9" s="1"/>
  <c r="Z21" i="9"/>
  <c r="L21" i="9"/>
  <c r="Q21" i="9" s="1"/>
  <c r="S21" i="9" s="1"/>
  <c r="U20" i="9"/>
  <c r="W20" i="9" s="1"/>
  <c r="AM20" i="9" s="1"/>
  <c r="T20" i="9"/>
  <c r="V20" i="9" s="1"/>
  <c r="AG20" i="9" s="1"/>
  <c r="AL19" i="9"/>
  <c r="AF19" i="9"/>
  <c r="AG19" i="9"/>
  <c r="AN18" i="9"/>
  <c r="AO18" i="9" s="1"/>
  <c r="AS18" i="9" s="1"/>
  <c r="AM19" i="9"/>
  <c r="AB15" i="4"/>
  <c r="AC15" i="4" s="1"/>
  <c r="AR15" i="4" s="1"/>
  <c r="AL14" i="4"/>
  <c r="AM14" i="4"/>
  <c r="AF14" i="4"/>
  <c r="AG14" i="4"/>
  <c r="U15" i="4"/>
  <c r="W15" i="4" s="1"/>
  <c r="T15" i="4"/>
  <c r="V15" i="4" s="1"/>
  <c r="O214" i="9" l="1"/>
  <c r="AB201" i="9"/>
  <c r="AC201" i="9" s="1"/>
  <c r="R214" i="9"/>
  <c r="L210" i="9" s="1"/>
  <c r="O217" i="9"/>
  <c r="N217" i="9" s="1"/>
  <c r="R216" i="9" s="1"/>
  <c r="AA202" i="9"/>
  <c r="K203" i="9"/>
  <c r="AA203" i="9" s="1"/>
  <c r="Z202" i="9"/>
  <c r="AC194" i="4"/>
  <c r="K196" i="4"/>
  <c r="Z195" i="4"/>
  <c r="AB195" i="4" s="1"/>
  <c r="AA196" i="4"/>
  <c r="AB16" i="4"/>
  <c r="AC16" i="4" s="1"/>
  <c r="AR16" i="4" s="1"/>
  <c r="AA40" i="4"/>
  <c r="P64" i="4"/>
  <c r="S62" i="4"/>
  <c r="AA17" i="4"/>
  <c r="AO37" i="4"/>
  <c r="AI37" i="4"/>
  <c r="T16" i="4"/>
  <c r="V16" i="4" s="1"/>
  <c r="AG16" i="4" s="1"/>
  <c r="U16" i="4"/>
  <c r="W16" i="4" s="1"/>
  <c r="AM16" i="4" s="1"/>
  <c r="AG15" i="4"/>
  <c r="AG38" i="4"/>
  <c r="AF38" i="4"/>
  <c r="K18" i="4"/>
  <c r="L17" i="4"/>
  <c r="Q17" i="4" s="1"/>
  <c r="S17" i="4" s="1"/>
  <c r="Z17" i="4"/>
  <c r="AL38" i="4"/>
  <c r="AM38" i="4"/>
  <c r="K41" i="4"/>
  <c r="L40" i="4"/>
  <c r="Q40" i="4" s="1"/>
  <c r="S40" i="4" s="1"/>
  <c r="Z40" i="4"/>
  <c r="AB40" i="4" s="1"/>
  <c r="AM15" i="4"/>
  <c r="AB39" i="4"/>
  <c r="AC39" i="4" s="1"/>
  <c r="U39" i="4"/>
  <c r="W39" i="4" s="1"/>
  <c r="T39" i="4"/>
  <c r="V39" i="4" s="1"/>
  <c r="AF39" i="4" s="1"/>
  <c r="S68" i="9"/>
  <c r="T68" i="9"/>
  <c r="AB43" i="9"/>
  <c r="AC43" i="9" s="1"/>
  <c r="AB21" i="9"/>
  <c r="AC21" i="9" s="1"/>
  <c r="AN19" i="9"/>
  <c r="AO19" i="9" s="1"/>
  <c r="AS19" i="9" s="1"/>
  <c r="AA22" i="9"/>
  <c r="AA44" i="9"/>
  <c r="Z44" i="9"/>
  <c r="L44" i="9"/>
  <c r="Q44" i="9" s="1"/>
  <c r="S44" i="9" s="1"/>
  <c r="K45" i="9"/>
  <c r="P69" i="9" s="1"/>
  <c r="AG42" i="9"/>
  <c r="AH42" i="9" s="1"/>
  <c r="T43" i="9"/>
  <c r="V43" i="9" s="1"/>
  <c r="U43" i="9"/>
  <c r="W43" i="9" s="1"/>
  <c r="AM43" i="9" s="1"/>
  <c r="AH41" i="9"/>
  <c r="AI41" i="9" s="1"/>
  <c r="AL42" i="9"/>
  <c r="AN42" i="9" s="1"/>
  <c r="AO41" i="9"/>
  <c r="AH19" i="9"/>
  <c r="AI19" i="9" s="1"/>
  <c r="AT19" i="9" s="1"/>
  <c r="AF20" i="9"/>
  <c r="AH20" i="9" s="1"/>
  <c r="AL20" i="9"/>
  <c r="AN20" i="9" s="1"/>
  <c r="T21" i="9"/>
  <c r="V21" i="9" s="1"/>
  <c r="U21" i="9"/>
  <c r="W21" i="9" s="1"/>
  <c r="K23" i="9"/>
  <c r="Q69" i="9" s="1"/>
  <c r="L22" i="9"/>
  <c r="Q22" i="9" s="1"/>
  <c r="S22" i="9" s="1"/>
  <c r="Z22" i="9"/>
  <c r="AH14" i="4"/>
  <c r="AI14" i="4" s="1"/>
  <c r="AF15" i="4"/>
  <c r="AN14" i="4"/>
  <c r="AO14" i="4" s="1"/>
  <c r="AL15" i="4"/>
  <c r="AB202" i="9" l="1"/>
  <c r="AC202" i="9" s="1"/>
  <c r="R217" i="9"/>
  <c r="T210" i="9" s="1"/>
  <c r="O210" i="9"/>
  <c r="AR21" i="9"/>
  <c r="K204" i="9"/>
  <c r="AA204" i="9" s="1"/>
  <c r="Z203" i="9"/>
  <c r="AB203" i="9" s="1"/>
  <c r="AC195" i="4"/>
  <c r="K197" i="4"/>
  <c r="AA197" i="4"/>
  <c r="Z196" i="4"/>
  <c r="AB196" i="4" s="1"/>
  <c r="AA41" i="4"/>
  <c r="P65" i="4"/>
  <c r="AB17" i="4"/>
  <c r="AC17" i="4" s="1"/>
  <c r="AR17" i="4" s="1"/>
  <c r="AA18" i="4"/>
  <c r="Q64" i="4"/>
  <c r="T64" i="4" s="1"/>
  <c r="T63" i="4"/>
  <c r="S63" i="4"/>
  <c r="AH15" i="4"/>
  <c r="AI15" i="4" s="1"/>
  <c r="AN15" i="4"/>
  <c r="AO15" i="4" s="1"/>
  <c r="AH38" i="4"/>
  <c r="AI38" i="4" s="1"/>
  <c r="AC40" i="4"/>
  <c r="AG39" i="4"/>
  <c r="AH39" i="4" s="1"/>
  <c r="T17" i="4"/>
  <c r="V17" i="4" s="1"/>
  <c r="AF17" i="4" s="1"/>
  <c r="U17" i="4"/>
  <c r="W17" i="4" s="1"/>
  <c r="AL17" i="4" s="1"/>
  <c r="AL16" i="4"/>
  <c r="AN16" i="4" s="1"/>
  <c r="AF16" i="4"/>
  <c r="AH16" i="4" s="1"/>
  <c r="K19" i="4"/>
  <c r="Z18" i="4"/>
  <c r="L18" i="4"/>
  <c r="Q18" i="4" s="1"/>
  <c r="S18" i="4" s="1"/>
  <c r="K42" i="4"/>
  <c r="L41" i="4"/>
  <c r="Q41" i="4" s="1"/>
  <c r="S41" i="4" s="1"/>
  <c r="Z41" i="4"/>
  <c r="AB41" i="4" s="1"/>
  <c r="AL39" i="4"/>
  <c r="U40" i="4"/>
  <c r="W40" i="4" s="1"/>
  <c r="AL40" i="4" s="1"/>
  <c r="T40" i="4"/>
  <c r="V40" i="4" s="1"/>
  <c r="AN38" i="4"/>
  <c r="AO38" i="4" s="1"/>
  <c r="AM39" i="4"/>
  <c r="S69" i="9"/>
  <c r="T69" i="9"/>
  <c r="AB22" i="9"/>
  <c r="AC22" i="9" s="1"/>
  <c r="AB44" i="9"/>
  <c r="AC44" i="9" s="1"/>
  <c r="AA45" i="9"/>
  <c r="AO20" i="9"/>
  <c r="AS20" i="9" s="1"/>
  <c r="AA23" i="9"/>
  <c r="AI42" i="9"/>
  <c r="AL43" i="9"/>
  <c r="AN43" i="9" s="1"/>
  <c r="AG43" i="9"/>
  <c r="AF43" i="9"/>
  <c r="AO42" i="9"/>
  <c r="L45" i="9"/>
  <c r="Q45" i="9" s="1"/>
  <c r="S45" i="9" s="1"/>
  <c r="Z45" i="9"/>
  <c r="K46" i="9"/>
  <c r="P70" i="9" s="1"/>
  <c r="U44" i="9"/>
  <c r="W44" i="9" s="1"/>
  <c r="T44" i="9"/>
  <c r="V44" i="9" s="1"/>
  <c r="AI20" i="9"/>
  <c r="AT20" i="9" s="1"/>
  <c r="T22" i="9"/>
  <c r="V22" i="9" s="1"/>
  <c r="AG22" i="9" s="1"/>
  <c r="U22" i="9"/>
  <c r="W22" i="9" s="1"/>
  <c r="AM22" i="9" s="1"/>
  <c r="AF21" i="9"/>
  <c r="K24" i="9"/>
  <c r="L23" i="9"/>
  <c r="Q23" i="9" s="1"/>
  <c r="S23" i="9" s="1"/>
  <c r="Z23" i="9"/>
  <c r="AG21" i="9"/>
  <c r="AL21" i="9"/>
  <c r="AM21" i="9"/>
  <c r="AC203" i="9" l="1"/>
  <c r="AR22" i="9"/>
  <c r="K205" i="9"/>
  <c r="AA205" i="9" s="1"/>
  <c r="Z204" i="9"/>
  <c r="AB204" i="9" s="1"/>
  <c r="AC196" i="4"/>
  <c r="K198" i="4"/>
  <c r="AA198" i="4"/>
  <c r="Z197" i="4"/>
  <c r="AB197" i="4" s="1"/>
  <c r="AI39" i="4"/>
  <c r="AA42" i="4"/>
  <c r="P66" i="4"/>
  <c r="AB18" i="4"/>
  <c r="AC18" i="4" s="1"/>
  <c r="AR18" i="4" s="1"/>
  <c r="AA19" i="4"/>
  <c r="Q65" i="4"/>
  <c r="T65" i="4" s="1"/>
  <c r="S64" i="4"/>
  <c r="AG17" i="4"/>
  <c r="AH17" i="4" s="1"/>
  <c r="AC41" i="4"/>
  <c r="AI16" i="4"/>
  <c r="AO16" i="4"/>
  <c r="AM17" i="4"/>
  <c r="AN17" i="4" s="1"/>
  <c r="AM40" i="4"/>
  <c r="AN40" i="4" s="1"/>
  <c r="K20" i="4"/>
  <c r="L19" i="4"/>
  <c r="Q19" i="4" s="1"/>
  <c r="S19" i="4" s="1"/>
  <c r="Z19" i="4"/>
  <c r="U41" i="4"/>
  <c r="W41" i="4" s="1"/>
  <c r="T41" i="4"/>
  <c r="V41" i="4" s="1"/>
  <c r="AG41" i="4" s="1"/>
  <c r="AN39" i="4"/>
  <c r="AO39" i="4" s="1"/>
  <c r="T18" i="4"/>
  <c r="V18" i="4" s="1"/>
  <c r="U18" i="4"/>
  <c r="W18" i="4" s="1"/>
  <c r="AG40" i="4"/>
  <c r="AF40" i="4"/>
  <c r="K43" i="4"/>
  <c r="L42" i="4"/>
  <c r="Q42" i="4" s="1"/>
  <c r="S42" i="4" s="1"/>
  <c r="Z42" i="4"/>
  <c r="AA24" i="9"/>
  <c r="Q70" i="9"/>
  <c r="T70" i="9" s="1"/>
  <c r="AB45" i="9"/>
  <c r="AC45" i="9" s="1"/>
  <c r="AB23" i="9"/>
  <c r="AC23" i="9" s="1"/>
  <c r="AR23" i="9" s="1"/>
  <c r="AH43" i="9"/>
  <c r="AI43" i="9" s="1"/>
  <c r="AG44" i="9"/>
  <c r="AF44" i="9"/>
  <c r="Z46" i="9"/>
  <c r="L46" i="9"/>
  <c r="Q46" i="9" s="1"/>
  <c r="S46" i="9" s="1"/>
  <c r="K47" i="9"/>
  <c r="P71" i="9" s="1"/>
  <c r="T45" i="9"/>
  <c r="V45" i="9" s="1"/>
  <c r="U45" i="9"/>
  <c r="W45" i="9" s="1"/>
  <c r="AM45" i="9" s="1"/>
  <c r="AL44" i="9"/>
  <c r="AM44" i="9"/>
  <c r="AA46" i="9"/>
  <c r="AO43" i="9"/>
  <c r="T23" i="9"/>
  <c r="V23" i="9" s="1"/>
  <c r="AG23" i="9" s="1"/>
  <c r="U23" i="9"/>
  <c r="W23" i="9" s="1"/>
  <c r="AM23" i="9" s="1"/>
  <c r="K25" i="9"/>
  <c r="Q71" i="9" s="1"/>
  <c r="Z24" i="9"/>
  <c r="L24" i="9"/>
  <c r="Q24" i="9" s="1"/>
  <c r="S24" i="9" s="1"/>
  <c r="AN21" i="9"/>
  <c r="AO21" i="9" s="1"/>
  <c r="AS21" i="9" s="1"/>
  <c r="AH21" i="9"/>
  <c r="AI21" i="9" s="1"/>
  <c r="AT21" i="9" s="1"/>
  <c r="AL22" i="9"/>
  <c r="AN22" i="9" s="1"/>
  <c r="AF22" i="9"/>
  <c r="AH22" i="9" s="1"/>
  <c r="AC204" i="9" l="1"/>
  <c r="K206" i="9"/>
  <c r="Z205" i="9"/>
  <c r="AB205" i="9" s="1"/>
  <c r="AA206" i="9"/>
  <c r="AC197" i="4"/>
  <c r="K199" i="4"/>
  <c r="AA199" i="4"/>
  <c r="Z198" i="4"/>
  <c r="AB198" i="4" s="1"/>
  <c r="AC198" i="4" s="1"/>
  <c r="AA43" i="4"/>
  <c r="P67" i="4"/>
  <c r="AB42" i="4"/>
  <c r="AC42" i="4" s="1"/>
  <c r="AB19" i="4"/>
  <c r="AC19" i="4" s="1"/>
  <c r="AR19" i="4" s="1"/>
  <c r="AA20" i="4"/>
  <c r="Q66" i="4"/>
  <c r="T66" i="4" s="1"/>
  <c r="S65" i="4"/>
  <c r="AI17" i="4"/>
  <c r="AO17" i="4"/>
  <c r="AH40" i="4"/>
  <c r="AI40" i="4" s="1"/>
  <c r="AO40" i="4"/>
  <c r="U19" i="4"/>
  <c r="W19" i="4" s="1"/>
  <c r="AL19" i="4" s="1"/>
  <c r="T19" i="4"/>
  <c r="V19" i="4" s="1"/>
  <c r="T42" i="4"/>
  <c r="V42" i="4" s="1"/>
  <c r="AG42" i="4" s="1"/>
  <c r="U42" i="4"/>
  <c r="W42" i="4" s="1"/>
  <c r="AM41" i="4"/>
  <c r="AL41" i="4"/>
  <c r="L43" i="4"/>
  <c r="Q43" i="4" s="1"/>
  <c r="S43" i="4" s="1"/>
  <c r="K44" i="4"/>
  <c r="P68" i="4" s="1"/>
  <c r="Z43" i="4"/>
  <c r="AB43" i="4" s="1"/>
  <c r="AC43" i="4" s="1"/>
  <c r="AG18" i="4"/>
  <c r="AF18" i="4"/>
  <c r="K21" i="4"/>
  <c r="L20" i="4"/>
  <c r="Q20" i="4" s="1"/>
  <c r="S20" i="4" s="1"/>
  <c r="Z20" i="4"/>
  <c r="AM18" i="4"/>
  <c r="AL18" i="4"/>
  <c r="AF41" i="4"/>
  <c r="AH41" i="4" s="1"/>
  <c r="AI41" i="4" s="1"/>
  <c r="S71" i="9"/>
  <c r="AB24" i="9"/>
  <c r="AC24" i="9" s="1"/>
  <c r="AR24" i="9" s="1"/>
  <c r="T71" i="9"/>
  <c r="S70" i="9"/>
  <c r="AI22" i="9"/>
  <c r="AO22" i="9"/>
  <c r="AH44" i="9"/>
  <c r="AI44" i="9" s="1"/>
  <c r="AA25" i="9"/>
  <c r="AA47" i="9"/>
  <c r="AN44" i="9"/>
  <c r="AO44" i="9" s="1"/>
  <c r="AL45" i="9"/>
  <c r="AN45" i="9" s="1"/>
  <c r="AF45" i="9"/>
  <c r="L47" i="9"/>
  <c r="Q47" i="9" s="1"/>
  <c r="S47" i="9" s="1"/>
  <c r="Z47" i="9"/>
  <c r="K48" i="9"/>
  <c r="P72" i="9" s="1"/>
  <c r="T46" i="9"/>
  <c r="V46" i="9" s="1"/>
  <c r="U46" i="9"/>
  <c r="W46" i="9" s="1"/>
  <c r="AB46" i="9"/>
  <c r="AC46" i="9" s="1"/>
  <c r="AG45" i="9"/>
  <c r="U24" i="9"/>
  <c r="W24" i="9" s="1"/>
  <c r="T24" i="9"/>
  <c r="V24" i="9" s="1"/>
  <c r="AG24" i="9" s="1"/>
  <c r="K26" i="9"/>
  <c r="Q72" i="9" s="1"/>
  <c r="L25" i="9"/>
  <c r="Q25" i="9" s="1"/>
  <c r="S25" i="9" s="1"/>
  <c r="Z25" i="9"/>
  <c r="AL23" i="9"/>
  <c r="AN23" i="9" s="1"/>
  <c r="AF23" i="9"/>
  <c r="AH23" i="9" s="1"/>
  <c r="AC205" i="9" l="1"/>
  <c r="K207" i="9"/>
  <c r="Z207" i="9" s="1"/>
  <c r="Z206" i="9"/>
  <c r="AB206" i="9" s="1"/>
  <c r="K200" i="4"/>
  <c r="AA200" i="4" s="1"/>
  <c r="Z199" i="4"/>
  <c r="AB199" i="4" s="1"/>
  <c r="AC199" i="4" s="1"/>
  <c r="S66" i="4"/>
  <c r="AA21" i="4"/>
  <c r="Q67" i="4"/>
  <c r="T67" i="4" s="1"/>
  <c r="AB20" i="4"/>
  <c r="AC20" i="4" s="1"/>
  <c r="AR20" i="4" s="1"/>
  <c r="AN41" i="4"/>
  <c r="AO41" i="4" s="1"/>
  <c r="AN18" i="4"/>
  <c r="AO18" i="4" s="1"/>
  <c r="AM19" i="4"/>
  <c r="AN19" i="4" s="1"/>
  <c r="AH18" i="4"/>
  <c r="AI18" i="4" s="1"/>
  <c r="Z44" i="4"/>
  <c r="K45" i="4"/>
  <c r="P69" i="4" s="1"/>
  <c r="L44" i="4"/>
  <c r="Q44" i="4" s="1"/>
  <c r="S44" i="4" s="1"/>
  <c r="AM42" i="4"/>
  <c r="AL42" i="4"/>
  <c r="AF42" i="4"/>
  <c r="AH42" i="4" s="1"/>
  <c r="AI42" i="4" s="1"/>
  <c r="AS14" i="4" s="1"/>
  <c r="AG19" i="4"/>
  <c r="AF19" i="4"/>
  <c r="AA44" i="4"/>
  <c r="U20" i="4"/>
  <c r="W20" i="4" s="1"/>
  <c r="T20" i="4"/>
  <c r="V20" i="4" s="1"/>
  <c r="U43" i="4"/>
  <c r="W43" i="4" s="1"/>
  <c r="AM43" i="4" s="1"/>
  <c r="T43" i="4"/>
  <c r="V43" i="4" s="1"/>
  <c r="AG43" i="4" s="1"/>
  <c r="K22" i="4"/>
  <c r="Z21" i="4"/>
  <c r="L21" i="4"/>
  <c r="Q21" i="4" s="1"/>
  <c r="S21" i="4" s="1"/>
  <c r="T72" i="9"/>
  <c r="S72" i="9"/>
  <c r="AB47" i="9"/>
  <c r="AC47" i="9" s="1"/>
  <c r="AI23" i="9"/>
  <c r="AT23" i="9" s="1"/>
  <c r="AO23" i="9"/>
  <c r="AS23" i="9" s="1"/>
  <c r="AB25" i="9"/>
  <c r="AC25" i="9" s="1"/>
  <c r="AA26" i="9"/>
  <c r="AO45" i="9"/>
  <c r="AL46" i="9"/>
  <c r="AA48" i="9"/>
  <c r="K49" i="9"/>
  <c r="P73" i="9" s="1"/>
  <c r="L48" i="9"/>
  <c r="Q48" i="9" s="1"/>
  <c r="S48" i="9" s="1"/>
  <c r="Z48" i="9"/>
  <c r="AB48" i="9" s="1"/>
  <c r="AH45" i="9"/>
  <c r="AI45" i="9" s="1"/>
  <c r="AF46" i="9"/>
  <c r="U47" i="9"/>
  <c r="W47" i="9" s="1"/>
  <c r="T47" i="9"/>
  <c r="V47" i="9" s="1"/>
  <c r="AG47" i="9" s="1"/>
  <c r="AG46" i="9"/>
  <c r="AM46" i="9"/>
  <c r="AL24" i="9"/>
  <c r="AM24" i="9"/>
  <c r="T25" i="9"/>
  <c r="V25" i="9" s="1"/>
  <c r="AG25" i="9" s="1"/>
  <c r="U25" i="9"/>
  <c r="W25" i="9" s="1"/>
  <c r="K27" i="9"/>
  <c r="Q73" i="9" s="1"/>
  <c r="L26" i="9"/>
  <c r="Q26" i="9" s="1"/>
  <c r="S26" i="9" s="1"/>
  <c r="Z26" i="9"/>
  <c r="AF24" i="9"/>
  <c r="AH24" i="9" s="1"/>
  <c r="AC206" i="9" l="1"/>
  <c r="AA207" i="9"/>
  <c r="AB207" i="9" s="1"/>
  <c r="AC207" i="9" s="1"/>
  <c r="S73" i="9"/>
  <c r="T73" i="9"/>
  <c r="AR25" i="9"/>
  <c r="K201" i="4"/>
  <c r="Z201" i="4" s="1"/>
  <c r="AB201" i="4" s="1"/>
  <c r="Z200" i="4"/>
  <c r="AB200" i="4" s="1"/>
  <c r="AC200" i="4" s="1"/>
  <c r="AC201" i="4" s="1"/>
  <c r="AA201" i="4"/>
  <c r="AB21" i="4"/>
  <c r="AC21" i="4" s="1"/>
  <c r="AR21" i="4" s="1"/>
  <c r="AA22" i="4"/>
  <c r="Q68" i="4"/>
  <c r="S67" i="4"/>
  <c r="AO19" i="4"/>
  <c r="AN42" i="4"/>
  <c r="AO42" i="4" s="1"/>
  <c r="AT14" i="4" s="1"/>
  <c r="AB44" i="4"/>
  <c r="AC44" i="4" s="1"/>
  <c r="AH19" i="4"/>
  <c r="AI19" i="4" s="1"/>
  <c r="U44" i="4"/>
  <c r="W44" i="4" s="1"/>
  <c r="AM44" i="4" s="1"/>
  <c r="T44" i="4"/>
  <c r="V44" i="4" s="1"/>
  <c r="AF44" i="4" s="1"/>
  <c r="AH44" i="4" s="1"/>
  <c r="Z45" i="4"/>
  <c r="K46" i="4"/>
  <c r="L45" i="4"/>
  <c r="Q45" i="4" s="1"/>
  <c r="S45" i="4" s="1"/>
  <c r="K23" i="4"/>
  <c r="L22" i="4"/>
  <c r="Q22" i="4" s="1"/>
  <c r="S22" i="4" s="1"/>
  <c r="Z22" i="4"/>
  <c r="AL43" i="4"/>
  <c r="AN43" i="4" s="1"/>
  <c r="T21" i="4"/>
  <c r="V21" i="4" s="1"/>
  <c r="AF21" i="4" s="1"/>
  <c r="U21" i="4"/>
  <c r="W21" i="4" s="1"/>
  <c r="AM21" i="4" s="1"/>
  <c r="AF43" i="4"/>
  <c r="AH43" i="4" s="1"/>
  <c r="AI43" i="4" s="1"/>
  <c r="AS15" i="4" s="1"/>
  <c r="AM20" i="4"/>
  <c r="AL20" i="4"/>
  <c r="AF20" i="4"/>
  <c r="AA45" i="4"/>
  <c r="AG20" i="4"/>
  <c r="AI24" i="9"/>
  <c r="AT24" i="9" s="1"/>
  <c r="AC48" i="9"/>
  <c r="AB26" i="9"/>
  <c r="AC26" i="9" s="1"/>
  <c r="AA27" i="9"/>
  <c r="AL47" i="9"/>
  <c r="AH46" i="9"/>
  <c r="AI46" i="9" s="1"/>
  <c r="AF47" i="9"/>
  <c r="AH47" i="9" s="1"/>
  <c r="T48" i="9"/>
  <c r="V48" i="9" s="1"/>
  <c r="U48" i="9"/>
  <c r="W48" i="9" s="1"/>
  <c r="AL48" i="9" s="1"/>
  <c r="AA49" i="9"/>
  <c r="K50" i="9"/>
  <c r="P74" i="9" s="1"/>
  <c r="S74" i="9" s="1"/>
  <c r="L49" i="9"/>
  <c r="Q49" i="9" s="1"/>
  <c r="S49" i="9" s="1"/>
  <c r="Z49" i="9"/>
  <c r="AM47" i="9"/>
  <c r="AN46" i="9"/>
  <c r="AO46" i="9" s="1"/>
  <c r="AN24" i="9"/>
  <c r="AO24" i="9" s="1"/>
  <c r="AS24" i="9" s="1"/>
  <c r="T26" i="9"/>
  <c r="V26" i="9" s="1"/>
  <c r="AG26" i="9" s="1"/>
  <c r="U26" i="9"/>
  <c r="W26" i="9" s="1"/>
  <c r="AF25" i="9"/>
  <c r="AH25" i="9" s="1"/>
  <c r="AL25" i="9"/>
  <c r="AM25" i="9"/>
  <c r="K28" i="9"/>
  <c r="Q74" i="9" s="1"/>
  <c r="L27" i="9"/>
  <c r="Q27" i="9" s="1"/>
  <c r="S27" i="9" s="1"/>
  <c r="Z27" i="9"/>
  <c r="T74" i="9" l="1"/>
  <c r="AR26" i="9"/>
  <c r="AA46" i="4"/>
  <c r="P70" i="4"/>
  <c r="AA23" i="4"/>
  <c r="Q69" i="4"/>
  <c r="AB22" i="4"/>
  <c r="AC22" i="4" s="1"/>
  <c r="AR22" i="4" s="1"/>
  <c r="T68" i="4"/>
  <c r="S68" i="4"/>
  <c r="AO43" i="4"/>
  <c r="AG21" i="4"/>
  <c r="AH21" i="4" s="1"/>
  <c r="AN20" i="4"/>
  <c r="AO20" i="4" s="1"/>
  <c r="AH20" i="4"/>
  <c r="AI20" i="4" s="1"/>
  <c r="K24" i="4"/>
  <c r="L23" i="4"/>
  <c r="Q23" i="4" s="1"/>
  <c r="S23" i="4" s="1"/>
  <c r="Z23" i="4"/>
  <c r="AB23" i="4" s="1"/>
  <c r="U22" i="4"/>
  <c r="W22" i="4" s="1"/>
  <c r="T22" i="4"/>
  <c r="V22" i="4" s="1"/>
  <c r="K47" i="4"/>
  <c r="L46" i="4"/>
  <c r="Q46" i="4" s="1"/>
  <c r="S46" i="4" s="1"/>
  <c r="Z46" i="4"/>
  <c r="U45" i="4"/>
  <c r="W45" i="4" s="1"/>
  <c r="T45" i="4"/>
  <c r="V45" i="4" s="1"/>
  <c r="AG44" i="4"/>
  <c r="AB45" i="4"/>
  <c r="AC45" i="4" s="1"/>
  <c r="AL44" i="4"/>
  <c r="AN44" i="4" s="1"/>
  <c r="AO44" i="4" s="1"/>
  <c r="AI44" i="4"/>
  <c r="AL21" i="4"/>
  <c r="AN21" i="4" s="1"/>
  <c r="AT15" i="4"/>
  <c r="AI25" i="9"/>
  <c r="AT25" i="9" s="1"/>
  <c r="AB27" i="9"/>
  <c r="AC27" i="9" s="1"/>
  <c r="AB49" i="9"/>
  <c r="AC49" i="9" s="1"/>
  <c r="AI47" i="9"/>
  <c r="AA50" i="9"/>
  <c r="AF48" i="9"/>
  <c r="Z50" i="9"/>
  <c r="L50" i="9"/>
  <c r="Q50" i="9" s="1"/>
  <c r="S50" i="9" s="1"/>
  <c r="K52" i="9"/>
  <c r="U49" i="9"/>
  <c r="W49" i="9" s="1"/>
  <c r="T49" i="9"/>
  <c r="V49" i="9" s="1"/>
  <c r="AN47" i="9"/>
  <c r="AO47" i="9" s="1"/>
  <c r="AG48" i="9"/>
  <c r="AM48" i="9"/>
  <c r="AN48" i="9" s="1"/>
  <c r="AN25" i="9"/>
  <c r="AO25" i="9" s="1"/>
  <c r="AS25" i="9" s="1"/>
  <c r="Z28" i="9"/>
  <c r="L28" i="9"/>
  <c r="Q28" i="9" s="1"/>
  <c r="S28" i="9" s="1"/>
  <c r="K30" i="9"/>
  <c r="T27" i="9"/>
  <c r="V27" i="9" s="1"/>
  <c r="AG27" i="9" s="1"/>
  <c r="U27" i="9"/>
  <c r="W27" i="9" s="1"/>
  <c r="AM27" i="9" s="1"/>
  <c r="AA28" i="9"/>
  <c r="AL26" i="9"/>
  <c r="AM26" i="9"/>
  <c r="AF26" i="9"/>
  <c r="AH26" i="9" s="1"/>
  <c r="AR27" i="9" l="1"/>
  <c r="AC23" i="4"/>
  <c r="AR23" i="4" s="1"/>
  <c r="AB46" i="4"/>
  <c r="AC46" i="4" s="1"/>
  <c r="AA47" i="4"/>
  <c r="P71" i="4"/>
  <c r="AA24" i="4"/>
  <c r="Q70" i="4"/>
  <c r="T70" i="4" s="1"/>
  <c r="T69" i="4"/>
  <c r="S69" i="4"/>
  <c r="AO21" i="4"/>
  <c r="AI21" i="4"/>
  <c r="U46" i="4"/>
  <c r="W46" i="4" s="1"/>
  <c r="AM46" i="4" s="1"/>
  <c r="T46" i="4"/>
  <c r="V46" i="4" s="1"/>
  <c r="AL45" i="4"/>
  <c r="AN45" i="4" s="1"/>
  <c r="AO45" i="4" s="1"/>
  <c r="AL22" i="4"/>
  <c r="K48" i="4"/>
  <c r="P72" i="4" s="1"/>
  <c r="L47" i="4"/>
  <c r="Q47" i="4" s="1"/>
  <c r="S47" i="4" s="1"/>
  <c r="Z47" i="4"/>
  <c r="T23" i="4"/>
  <c r="V23" i="4" s="1"/>
  <c r="U23" i="4"/>
  <c r="W23" i="4" s="1"/>
  <c r="AM45" i="4"/>
  <c r="K25" i="4"/>
  <c r="Q71" i="4" s="1"/>
  <c r="Z24" i="4"/>
  <c r="L24" i="4"/>
  <c r="Q24" i="4" s="1"/>
  <c r="S24" i="4" s="1"/>
  <c r="AG22" i="4"/>
  <c r="AF22" i="4"/>
  <c r="AM22" i="4"/>
  <c r="AG45" i="4"/>
  <c r="AF45" i="4"/>
  <c r="AH45" i="4" s="1"/>
  <c r="AI45" i="4" s="1"/>
  <c r="AI26" i="9"/>
  <c r="AT26" i="9" s="1"/>
  <c r="AB50" i="9"/>
  <c r="AC50" i="9" s="1"/>
  <c r="AO48" i="9"/>
  <c r="T50" i="9"/>
  <c r="V50" i="9" s="1"/>
  <c r="AF50" i="9" s="1"/>
  <c r="AH50" i="9" s="1"/>
  <c r="U50" i="9"/>
  <c r="W50" i="9" s="1"/>
  <c r="AL50" i="9" s="1"/>
  <c r="AN50" i="9" s="1"/>
  <c r="AF49" i="9"/>
  <c r="AH49" i="9" s="1"/>
  <c r="AG49" i="9"/>
  <c r="AM49" i="9"/>
  <c r="AL49" i="9"/>
  <c r="AN49" i="9" s="1"/>
  <c r="AH48" i="9"/>
  <c r="AI48" i="9" s="1"/>
  <c r="AL27" i="9"/>
  <c r="AN27" i="9" s="1"/>
  <c r="T28" i="9"/>
  <c r="V28" i="9" s="1"/>
  <c r="AF28" i="9" s="1"/>
  <c r="AH28" i="9" s="1"/>
  <c r="U28" i="9"/>
  <c r="W28" i="9" s="1"/>
  <c r="AL28" i="9" s="1"/>
  <c r="AN28" i="9" s="1"/>
  <c r="AB28" i="9"/>
  <c r="AC28" i="9" s="1"/>
  <c r="AN26" i="9"/>
  <c r="AO26" i="9" s="1"/>
  <c r="AS26" i="9" s="1"/>
  <c r="AF27" i="9"/>
  <c r="AH27" i="9" s="1"/>
  <c r="AR28" i="9" l="1"/>
  <c r="T71" i="4"/>
  <c r="AB47" i="4"/>
  <c r="AC47" i="4" s="1"/>
  <c r="AA48" i="4"/>
  <c r="AB24" i="4"/>
  <c r="AC24" i="4" s="1"/>
  <c r="AR24" i="4" s="1"/>
  <c r="S70" i="4"/>
  <c r="S71" i="4"/>
  <c r="AH22" i="4"/>
  <c r="AI22" i="4" s="1"/>
  <c r="AT22" i="4" s="1"/>
  <c r="K26" i="4"/>
  <c r="Q72" i="4" s="1"/>
  <c r="T72" i="4" s="1"/>
  <c r="L25" i="4"/>
  <c r="Q25" i="4" s="1"/>
  <c r="S25" i="4" s="1"/>
  <c r="Z25" i="4"/>
  <c r="U47" i="4"/>
  <c r="W47" i="4" s="1"/>
  <c r="AL47" i="4" s="1"/>
  <c r="AN47" i="4" s="1"/>
  <c r="T47" i="4"/>
  <c r="V47" i="4" s="1"/>
  <c r="AG47" i="4" s="1"/>
  <c r="AF23" i="4"/>
  <c r="AG23" i="4"/>
  <c r="K49" i="4"/>
  <c r="AA49" i="4" s="1"/>
  <c r="Z48" i="4"/>
  <c r="L48" i="4"/>
  <c r="Q48" i="4" s="1"/>
  <c r="S48" i="4" s="1"/>
  <c r="AL23" i="4"/>
  <c r="AM23" i="4"/>
  <c r="AN22" i="4"/>
  <c r="AO22" i="4" s="1"/>
  <c r="AS22" i="4" s="1"/>
  <c r="AA25" i="4"/>
  <c r="AG46" i="4"/>
  <c r="AF46" i="4"/>
  <c r="AH46" i="4" s="1"/>
  <c r="AI46" i="4" s="1"/>
  <c r="AL46" i="4"/>
  <c r="AN46" i="4" s="1"/>
  <c r="AO46" i="4" s="1"/>
  <c r="T24" i="4"/>
  <c r="V24" i="4" s="1"/>
  <c r="U24" i="4"/>
  <c r="W24" i="4" s="1"/>
  <c r="AL24" i="4" s="1"/>
  <c r="AI27" i="9"/>
  <c r="AT27" i="9" s="1"/>
  <c r="AM50" i="9"/>
  <c r="AO49" i="9"/>
  <c r="AT16" i="9" s="1"/>
  <c r="AG28" i="9"/>
  <c r="AG50" i="9"/>
  <c r="AI49" i="9"/>
  <c r="AS16" i="9" s="1"/>
  <c r="AO27" i="9"/>
  <c r="AS27" i="9" s="1"/>
  <c r="AM28" i="9"/>
  <c r="AB48" i="4" l="1"/>
  <c r="S72" i="4"/>
  <c r="AA26" i="4"/>
  <c r="AM47" i="4"/>
  <c r="AM24" i="4"/>
  <c r="AN24" i="4" s="1"/>
  <c r="AF47" i="4"/>
  <c r="AH47" i="4" s="1"/>
  <c r="AI47" i="4" s="1"/>
  <c r="AF24" i="4"/>
  <c r="AO47" i="4"/>
  <c r="U48" i="4"/>
  <c r="W48" i="4" s="1"/>
  <c r="T48" i="4"/>
  <c r="V48" i="4" s="1"/>
  <c r="AG48" i="4" s="1"/>
  <c r="AC48" i="4"/>
  <c r="K50" i="4"/>
  <c r="Z49" i="4"/>
  <c r="AB49" i="4" s="1"/>
  <c r="L49" i="4"/>
  <c r="Q49" i="4" s="1"/>
  <c r="S49" i="4" s="1"/>
  <c r="AH23" i="4"/>
  <c r="AI23" i="4" s="1"/>
  <c r="AT23" i="4" s="1"/>
  <c r="AG24" i="4"/>
  <c r="AB25" i="4"/>
  <c r="AC25" i="4" s="1"/>
  <c r="AR25" i="4" s="1"/>
  <c r="T25" i="4"/>
  <c r="V25" i="4" s="1"/>
  <c r="AF25" i="4" s="1"/>
  <c r="U25" i="4"/>
  <c r="W25" i="4" s="1"/>
  <c r="AN23" i="4"/>
  <c r="AO23" i="4" s="1"/>
  <c r="AS23" i="4" s="1"/>
  <c r="K27" i="4"/>
  <c r="AA27" i="4" s="1"/>
  <c r="L26" i="4"/>
  <c r="Q26" i="4" s="1"/>
  <c r="S26" i="4" s="1"/>
  <c r="Z26" i="4"/>
  <c r="AB26" i="4" s="1"/>
  <c r="AI28" i="9"/>
  <c r="AT28" i="9" s="1"/>
  <c r="AO50" i="9"/>
  <c r="AT22" i="9" s="1"/>
  <c r="AI50" i="9"/>
  <c r="AS22" i="9" s="1"/>
  <c r="AO28" i="9"/>
  <c r="AS28" i="9" s="1"/>
  <c r="AO24" i="4" l="1"/>
  <c r="AS24" i="4" s="1"/>
  <c r="AC26" i="4"/>
  <c r="AR26" i="4" s="1"/>
  <c r="AH24" i="4"/>
  <c r="AI24" i="4" s="1"/>
  <c r="AT24" i="4" s="1"/>
  <c r="K28" i="4"/>
  <c r="AA28" i="4" s="1"/>
  <c r="Z27" i="4"/>
  <c r="AB27" i="4" s="1"/>
  <c r="AC27" i="4" s="1"/>
  <c r="AR27" i="4" s="1"/>
  <c r="L27" i="4"/>
  <c r="Q27" i="4" s="1"/>
  <c r="S27" i="4" s="1"/>
  <c r="U49" i="4"/>
  <c r="W49" i="4" s="1"/>
  <c r="AM49" i="4" s="1"/>
  <c r="T49" i="4"/>
  <c r="V49" i="4" s="1"/>
  <c r="AG25" i="4"/>
  <c r="AH25" i="4" s="1"/>
  <c r="T26" i="4"/>
  <c r="V26" i="4" s="1"/>
  <c r="U26" i="4"/>
  <c r="W26" i="4" s="1"/>
  <c r="AM26" i="4" s="1"/>
  <c r="AM48" i="4"/>
  <c r="AL48" i="4"/>
  <c r="AN48" i="4" s="1"/>
  <c r="AO48" i="4" s="1"/>
  <c r="AM25" i="4"/>
  <c r="AL25" i="4"/>
  <c r="AF48" i="4"/>
  <c r="AH48" i="4" s="1"/>
  <c r="AI48" i="4" s="1"/>
  <c r="L50" i="4"/>
  <c r="Q50" i="4" s="1"/>
  <c r="S50" i="4" s="1"/>
  <c r="Z50" i="4"/>
  <c r="K52" i="4"/>
  <c r="AC49" i="4"/>
  <c r="AA50" i="4"/>
  <c r="AI25" i="4" l="1"/>
  <c r="AT25" i="4" s="1"/>
  <c r="AN25" i="4"/>
  <c r="AO25" i="4" s="1"/>
  <c r="AS25" i="4" s="1"/>
  <c r="AG26" i="4"/>
  <c r="AF26" i="4"/>
  <c r="AH26" i="4" s="1"/>
  <c r="AF49" i="4"/>
  <c r="AL49" i="4"/>
  <c r="AN49" i="4" s="1"/>
  <c r="AO49" i="4" s="1"/>
  <c r="AL26" i="4"/>
  <c r="AN26" i="4" s="1"/>
  <c r="T27" i="4"/>
  <c r="V27" i="4" s="1"/>
  <c r="U27" i="4"/>
  <c r="W27" i="4" s="1"/>
  <c r="AB50" i="4"/>
  <c r="AC50" i="4" s="1"/>
  <c r="U50" i="4"/>
  <c r="W50" i="4" s="1"/>
  <c r="AL50" i="4" s="1"/>
  <c r="T50" i="4"/>
  <c r="V50" i="4" s="1"/>
  <c r="AF50" i="4" s="1"/>
  <c r="AG49" i="4"/>
  <c r="L28" i="4"/>
  <c r="Q28" i="4" s="1"/>
  <c r="S28" i="4" s="1"/>
  <c r="Z28" i="4"/>
  <c r="AB28" i="4" s="1"/>
  <c r="AC28" i="4" s="1"/>
  <c r="AR28" i="4" s="1"/>
  <c r="K30" i="4"/>
  <c r="AI26" i="4" l="1"/>
  <c r="AT26" i="4" s="1"/>
  <c r="AO26" i="4"/>
  <c r="AS26" i="4" s="1"/>
  <c r="AG50" i="4"/>
  <c r="AH50" i="4" s="1"/>
  <c r="AL27" i="4"/>
  <c r="AN27" i="4" s="1"/>
  <c r="AM50" i="4"/>
  <c r="AN50" i="4" s="1"/>
  <c r="AO50" i="4" s="1"/>
  <c r="AF27" i="4"/>
  <c r="AH27" i="4" s="1"/>
  <c r="AI27" i="4" s="1"/>
  <c r="AG27" i="4"/>
  <c r="T28" i="4"/>
  <c r="V28" i="4" s="1"/>
  <c r="AF28" i="4" s="1"/>
  <c r="AH28" i="4" s="1"/>
  <c r="U28" i="4"/>
  <c r="W28" i="4" s="1"/>
  <c r="AL28" i="4" s="1"/>
  <c r="AN28" i="4" s="1"/>
  <c r="AH49" i="4"/>
  <c r="AI49" i="4" s="1"/>
  <c r="AM27" i="4"/>
  <c r="AO27" i="4" l="1"/>
  <c r="AO28" i="4" s="1"/>
  <c r="AI50" i="4"/>
  <c r="AI28" i="4"/>
  <c r="AT28" i="4" s="1"/>
  <c r="AT27" i="4"/>
  <c r="AG28" i="4"/>
  <c r="AM28" i="4"/>
  <c r="AS27" i="4" l="1"/>
  <c r="AS28" i="4"/>
</calcChain>
</file>

<file path=xl/sharedStrings.xml><?xml version="1.0" encoding="utf-8"?>
<sst xmlns="http://schemas.openxmlformats.org/spreadsheetml/2006/main" count="599" uniqueCount="110">
  <si>
    <r>
      <t>S</t>
    </r>
    <r>
      <rPr>
        <vertAlign val="subscript"/>
        <sz val="9"/>
        <rFont val="Calibri"/>
        <family val="2"/>
      </rPr>
      <t>t</t>
    </r>
    <r>
      <rPr>
        <vertAlign val="superscript"/>
        <sz val="9"/>
        <rFont val="Calibri"/>
        <family val="2"/>
      </rPr>
      <t>EXP (+  Z α/2 * EEt)</t>
    </r>
    <r>
      <rPr>
        <sz val="9"/>
        <rFont val="Calibri"/>
        <family val="2"/>
      </rPr>
      <t xml:space="preserve"> = Límite inferior del IC 95%</t>
    </r>
  </si>
  <si>
    <r>
      <t>S</t>
    </r>
    <r>
      <rPr>
        <vertAlign val="subscript"/>
        <sz val="9"/>
        <rFont val="Calibri"/>
        <family val="2"/>
      </rPr>
      <t>t</t>
    </r>
    <r>
      <rPr>
        <vertAlign val="superscript"/>
        <sz val="9"/>
        <rFont val="Calibri"/>
        <family val="2"/>
      </rPr>
      <t>EXP ( - Z α/2 * EEt)</t>
    </r>
    <r>
      <rPr>
        <sz val="9"/>
        <rFont val="Calibri"/>
        <family val="2"/>
      </rPr>
      <t xml:space="preserve"> = Límite inferior del IC 95%</t>
    </r>
  </si>
  <si>
    <t>Suma:</t>
  </si>
  <si>
    <t>Tratamiento</t>
  </si>
  <si>
    <t>A</t>
  </si>
  <si>
    <t>B</t>
  </si>
  <si>
    <t>Total</t>
  </si>
  <si>
    <t>χ² cal=</t>
  </si>
  <si>
    <t>OR=</t>
  </si>
  <si>
    <t>UNA INTRODUCCIÓN AL ANÁLISIS DE LA SUPERVIVENCIA DE KAPLAN Y MEIER Y SUS CURVAS</t>
  </si>
  <si>
    <t>Test de log-rank (test de Mantel-Haenszel) para comparar la probabilidad de supervivencia entre grupos. </t>
  </si>
  <si>
    <t>% eventos de cada intervalo / sujetos en riesgo</t>
  </si>
  <si>
    <r>
      <t xml:space="preserve">     </t>
    </r>
    <r>
      <rPr>
        <b/>
        <sz val="10"/>
        <rFont val="Calibri"/>
        <family val="2"/>
      </rPr>
      <t>Primera asunción de Kaplan-Meier:</t>
    </r>
    <r>
      <rPr>
        <sz val="10"/>
        <rFont val="Calibri"/>
        <family val="2"/>
      </rPr>
      <t xml:space="preserve"> Si un paciente de la cohorte decide retirarse del estudio, sabemos que ha sobrevivido hasta ese momento. Sin embargo habremos perdido la información posterior. Entonces debe hacerse una corrección para que el abandono del protocolo no se registre como “muerte”, dado que no sabemos si el paciente sigue o no en la situación inicial (sobreviviendo). Debe haber censura siempre que la falta de datos posteriores a un determinado punto en el tiempo se deba a factores distintos al tratamiento.</t>
    </r>
  </si>
  <si>
    <r>
      <t xml:space="preserve">     </t>
    </r>
    <r>
      <rPr>
        <b/>
        <sz val="10"/>
        <rFont val="Calibri"/>
        <family val="2"/>
      </rPr>
      <t>Tercera y última asunción:</t>
    </r>
    <r>
      <rPr>
        <sz val="10"/>
        <rFont val="Calibri"/>
        <family val="2"/>
      </rPr>
      <t xml:space="preserve"> Los eventos y las censuras suceden al final del intervalo (los intervalos deben ser similares). Es importante usar los intervalos más cortos posibles para el análisis numérico y las curvas, porque los intervalos largos producen sesgos hacia supervivencias más grandes.</t>
    </r>
  </si>
  <si>
    <t>g. l. = 1</t>
  </si>
  <si>
    <r>
      <t>Corresponde a</t>
    </r>
    <r>
      <rPr>
        <b/>
        <i/>
        <sz val="10"/>
        <rFont val="Calibri"/>
        <family val="2"/>
      </rPr>
      <t xml:space="preserve"> p</t>
    </r>
    <r>
      <rPr>
        <sz val="10"/>
        <rFont val="Calibri"/>
        <family val="2"/>
      </rPr>
      <t>=</t>
    </r>
  </si>
  <si>
    <r>
      <t xml:space="preserve">    En el análisis de la supervivencia, el estimador de Kaplan–Meier es un estimador no paramétrico de la función de supervivencia. Fue introducido por Edward L Kaplan y Paul Meier en 1958. La función de supervivencia es la probabilidad de que uno de los integrantes sobreviva más allá de un tiempo </t>
    </r>
    <r>
      <rPr>
        <b/>
        <i/>
        <sz val="10"/>
        <rFont val="Calibri"/>
        <family val="2"/>
      </rPr>
      <t>t</t>
    </r>
    <r>
      <rPr>
        <sz val="10"/>
        <rFont val="Calibri"/>
        <family val="2"/>
      </rPr>
      <t>.</t>
    </r>
  </si>
  <si>
    <r>
      <t>n</t>
    </r>
    <r>
      <rPr>
        <vertAlign val="subscript"/>
        <sz val="10"/>
        <rFont val="Calibri"/>
        <family val="2"/>
      </rPr>
      <t>i</t>
    </r>
    <r>
      <rPr>
        <sz val="10"/>
        <rFont val="Calibri"/>
        <family val="2"/>
      </rPr>
      <t xml:space="preserve"> = sujetos en riesgo (al comienzo del intervalo)</t>
    </r>
  </si>
  <si>
    <t>Eventos (al final del intervalo)</t>
  </si>
  <si>
    <r>
      <t>s</t>
    </r>
    <r>
      <rPr>
        <vertAlign val="subscript"/>
        <sz val="10"/>
        <rFont val="Calibri"/>
        <family val="2"/>
      </rPr>
      <t>i</t>
    </r>
    <r>
      <rPr>
        <sz val="10"/>
        <rFont val="Calibri"/>
        <family val="2"/>
      </rPr>
      <t xml:space="preserve"> = supervivientes (al final del intervalo)</t>
    </r>
  </si>
  <si>
    <t>Censurados (al final del intervalo)</t>
  </si>
  <si>
    <t>Meses</t>
  </si>
  <si>
    <t>% Supervivencia control</t>
  </si>
  <si>
    <t>% Supervivencia intervención</t>
  </si>
  <si>
    <r>
      <t xml:space="preserve">   </t>
    </r>
    <r>
      <rPr>
        <b/>
        <sz val="10"/>
        <rFont val="Calibri"/>
        <family val="2"/>
      </rPr>
      <t xml:space="preserve">  Segunda asunción: </t>
    </r>
    <r>
      <rPr>
        <sz val="10"/>
        <rFont val="Calibri"/>
        <family val="2"/>
      </rPr>
      <t>Los sujetos censurados siguen teniendo la misma probabilidad de supervivencia que los que siguen en el estudio. A esto se le denomina censura NO informativa, es decir que la censura no está relacionada con el tratamiento (como por ejemplo, los efectos adversos).</t>
    </r>
  </si>
  <si>
    <r>
      <t>HR</t>
    </r>
    <r>
      <rPr>
        <b/>
        <vertAlign val="subscript"/>
        <sz val="9"/>
        <color indexed="12"/>
        <rFont val="Calibri"/>
        <family val="2"/>
      </rPr>
      <t>i</t>
    </r>
  </si>
  <si>
    <t>ABC de los cuadrados, en meses</t>
  </si>
  <si>
    <t>ABC de los triángulos en meses</t>
  </si>
  <si>
    <t>ABC en cada intervalo, en meses</t>
  </si>
  <si>
    <t>ABC acumulada, en meses</t>
  </si>
  <si>
    <t>PtSLEv, meses</t>
  </si>
  <si>
    <t>tiempo final del intervalo (meses)</t>
  </si>
  <si>
    <t>tiempo inicial del intervalo (meses)</t>
  </si>
  <si>
    <t>Funciones de supervivencia condicionadas</t>
  </si>
  <si>
    <r>
      <t>S</t>
    </r>
    <r>
      <rPr>
        <vertAlign val="subscript"/>
        <sz val="10"/>
        <rFont val="Calibri"/>
        <family val="2"/>
      </rPr>
      <t>i</t>
    </r>
    <r>
      <rPr>
        <sz val="10"/>
        <rFont val="Calibri"/>
        <family val="2"/>
      </rPr>
      <t xml:space="preserve"> = S</t>
    </r>
    <r>
      <rPr>
        <vertAlign val="subscript"/>
        <sz val="10"/>
        <rFont val="Calibri"/>
        <family val="2"/>
      </rPr>
      <t>c</t>
    </r>
    <r>
      <rPr>
        <vertAlign val="superscript"/>
        <sz val="10"/>
        <rFont val="Calibri"/>
        <family val="2"/>
      </rPr>
      <t>HR</t>
    </r>
    <r>
      <rPr>
        <sz val="10"/>
        <rFont val="Calibri"/>
        <family val="2"/>
      </rPr>
      <t xml:space="preserve"> =&gt; Log </t>
    </r>
    <r>
      <rPr>
        <vertAlign val="subscript"/>
        <sz val="10"/>
        <rFont val="Calibri"/>
        <family val="2"/>
      </rPr>
      <t>Sc</t>
    </r>
    <r>
      <rPr>
        <sz val="10"/>
        <rFont val="Calibri"/>
        <family val="2"/>
      </rPr>
      <t xml:space="preserve"> S</t>
    </r>
    <r>
      <rPr>
        <vertAlign val="subscript"/>
        <sz val="10"/>
        <rFont val="Calibri"/>
        <family val="2"/>
      </rPr>
      <t>i</t>
    </r>
    <r>
      <rPr>
        <sz val="10"/>
        <rFont val="Calibri"/>
        <family val="2"/>
      </rPr>
      <t xml:space="preserve"> = HR</t>
    </r>
  </si>
  <si>
    <r>
      <t>En excel así: HR = LOG(S</t>
    </r>
    <r>
      <rPr>
        <vertAlign val="subscript"/>
        <sz val="10"/>
        <rFont val="Calibri"/>
        <family val="2"/>
      </rPr>
      <t>i</t>
    </r>
    <r>
      <rPr>
        <sz val="10"/>
        <rFont val="Calibri"/>
        <family val="2"/>
      </rPr>
      <t>;S</t>
    </r>
    <r>
      <rPr>
        <vertAlign val="subscript"/>
        <sz val="10"/>
        <rFont val="Calibri"/>
        <family val="2"/>
      </rPr>
      <t>c</t>
    </r>
    <r>
      <rPr>
        <sz val="10"/>
        <rFont val="Calibri"/>
        <family val="2"/>
      </rPr>
      <t>)</t>
    </r>
  </si>
  <si>
    <t>obtenidos exponencialmente</t>
  </si>
  <si>
    <t>NNT</t>
  </si>
  <si>
    <t>Mes</t>
  </si>
  <si>
    <t>Pacientes en riesgo comienzo intervalo</t>
  </si>
  <si>
    <t>Observados Pacientes con evento final intervalo</t>
  </si>
  <si>
    <t>Esperados Pacientes con evento final intervalo</t>
  </si>
  <si>
    <t>Nº pac en riesgo</t>
  </si>
  <si>
    <t>Nº pac-mes</t>
  </si>
  <si>
    <t>Su mediana de supervivencia</t>
  </si>
  <si>
    <t>de la población inicial, no con el 50%</t>
  </si>
  <si>
    <t>meses, y la establece el nº</t>
  </si>
  <si>
    <t>AMBOS GRUPOS</t>
  </si>
  <si>
    <t>Cálculo manual de la Mediana de Supervivencia al Evento, y del nº del paciente de entre los supervivientes en riesgo que la establece</t>
  </si>
  <si>
    <t>Cens Acum comienzo interv</t>
  </si>
  <si>
    <t>Ev Acum fin interv</t>
  </si>
  <si>
    <r>
      <t xml:space="preserve">meses </t>
    </r>
    <r>
      <rPr>
        <b/>
        <sz val="9"/>
        <color rgb="FF0000FF"/>
        <rFont val="Calibri"/>
        <family val="2"/>
      </rPr>
      <t>│</t>
    </r>
    <r>
      <rPr>
        <sz val="9"/>
        <rFont val="Calibri"/>
        <family val="2"/>
      </rPr>
      <t xml:space="preserve"> n </t>
    </r>
    <r>
      <rPr>
        <vertAlign val="subscript"/>
        <sz val="9"/>
        <rFont val="Calibri"/>
        <family val="2"/>
      </rPr>
      <t>origen</t>
    </r>
  </si>
  <si>
    <t>*</t>
  </si>
  <si>
    <t>Estimación Puntual del Área Bajo la Curva (ABC) por suma de polígonos</t>
  </si>
  <si>
    <t>Límite Inferior del IC del Área Bajo la Curva (ABC) por suma de polígonos</t>
  </si>
  <si>
    <t>Límite Superior del IC del Área Bajo la Curva (ABC) por suma de polígonos</t>
  </si>
  <si>
    <t>Diferencia</t>
  </si>
  <si>
    <t>En estimación puntual ABC</t>
  </si>
  <si>
    <t>LS IC 95% ABC</t>
  </si>
  <si>
    <t>LI IC 95% ABC</t>
  </si>
  <si>
    <r>
      <t>S</t>
    </r>
    <r>
      <rPr>
        <i/>
        <vertAlign val="subscript"/>
        <sz val="9"/>
        <rFont val="Calibri"/>
        <family val="2"/>
      </rPr>
      <t>t</t>
    </r>
    <r>
      <rPr>
        <i/>
        <sz val="9"/>
        <rFont val="Calibri"/>
        <family val="2"/>
      </rPr>
      <t xml:space="preserve"> = condicionada a la S anterior (al final del ntervalo)</t>
    </r>
  </si>
  <si>
    <t>Esto implica</t>
  </si>
  <si>
    <t>% de Eventos</t>
  </si>
  <si>
    <r>
      <t>S</t>
    </r>
    <r>
      <rPr>
        <i/>
        <vertAlign val="subscript"/>
        <sz val="9"/>
        <rFont val="Calibri"/>
        <family val="2"/>
      </rPr>
      <t>t</t>
    </r>
    <r>
      <rPr>
        <i/>
        <vertAlign val="superscript"/>
        <sz val="9"/>
        <rFont val="Calibri"/>
        <family val="2"/>
      </rPr>
      <t>EXP (+  Z α/2 * EEt)</t>
    </r>
    <r>
      <rPr>
        <i/>
        <sz val="9"/>
        <rFont val="Calibri"/>
        <family val="2"/>
      </rPr>
      <t xml:space="preserve"> = Límite inferior del IC 95%</t>
    </r>
  </si>
  <si>
    <r>
      <t>S</t>
    </r>
    <r>
      <rPr>
        <i/>
        <vertAlign val="subscript"/>
        <sz val="9"/>
        <rFont val="Calibri"/>
        <family val="2"/>
      </rPr>
      <t>t</t>
    </r>
    <r>
      <rPr>
        <i/>
        <vertAlign val="superscript"/>
        <sz val="9"/>
        <rFont val="Calibri"/>
        <family val="2"/>
      </rPr>
      <t>EXP ( - Z α/2 * EEt)</t>
    </r>
    <r>
      <rPr>
        <i/>
        <sz val="9"/>
        <rFont val="Calibri"/>
        <family val="2"/>
      </rPr>
      <t xml:space="preserve"> = Límite inferior del IC 95%</t>
    </r>
  </si>
  <si>
    <r>
      <t>[ln S</t>
    </r>
    <r>
      <rPr>
        <vertAlign val="subscript"/>
        <sz val="10"/>
        <color theme="2" tint="-9.9978637043366805E-2"/>
        <rFont val="Calibri"/>
        <family val="2"/>
      </rPr>
      <t>t</t>
    </r>
    <r>
      <rPr>
        <sz val="10"/>
        <color theme="2" tint="-9.9978637043366805E-2"/>
        <rFont val="Calibri"/>
        <family val="2"/>
      </rPr>
      <t>]</t>
    </r>
    <r>
      <rPr>
        <vertAlign val="superscript"/>
        <sz val="10"/>
        <color theme="2" tint="-9.9978637043366805E-2"/>
        <rFont val="Calibri"/>
        <family val="2"/>
      </rPr>
      <t>2</t>
    </r>
  </si>
  <si>
    <r>
      <t>n</t>
    </r>
    <r>
      <rPr>
        <vertAlign val="subscript"/>
        <sz val="10"/>
        <color theme="2" tint="-9.9978637043366805E-2"/>
        <rFont val="Calibri"/>
        <family val="2"/>
      </rPr>
      <t>i</t>
    </r>
    <r>
      <rPr>
        <sz val="10"/>
        <color theme="2" tint="-9.9978637043366805E-2"/>
        <rFont val="Calibri"/>
        <family val="2"/>
      </rPr>
      <t xml:space="preserve"> - s</t>
    </r>
    <r>
      <rPr>
        <vertAlign val="subscript"/>
        <sz val="10"/>
        <color theme="2" tint="-9.9978637043366805E-2"/>
        <rFont val="Calibri"/>
        <family val="2"/>
      </rPr>
      <t>i</t>
    </r>
  </si>
  <si>
    <r>
      <t>n</t>
    </r>
    <r>
      <rPr>
        <vertAlign val="subscript"/>
        <sz val="10"/>
        <color theme="2" tint="-9.9978637043366805E-2"/>
        <rFont val="Calibri"/>
        <family val="2"/>
      </rPr>
      <t>i</t>
    </r>
    <r>
      <rPr>
        <sz val="10"/>
        <color theme="2" tint="-9.9978637043366805E-2"/>
        <rFont val="Calibri"/>
        <family val="2"/>
      </rPr>
      <t xml:space="preserve"> * s</t>
    </r>
    <r>
      <rPr>
        <vertAlign val="subscript"/>
        <sz val="10"/>
        <color theme="2" tint="-9.9978637043366805E-2"/>
        <rFont val="Calibri"/>
        <family val="2"/>
      </rPr>
      <t>i</t>
    </r>
  </si>
  <si>
    <r>
      <t>n</t>
    </r>
    <r>
      <rPr>
        <vertAlign val="subscript"/>
        <sz val="10"/>
        <color theme="2" tint="-9.9978637043366805E-2"/>
        <rFont val="Calibri"/>
        <family val="2"/>
      </rPr>
      <t>i</t>
    </r>
    <r>
      <rPr>
        <sz val="10"/>
        <color theme="2" tint="-9.9978637043366805E-2"/>
        <rFont val="Calibri"/>
        <family val="2"/>
      </rPr>
      <t xml:space="preserve"> - s</t>
    </r>
    <r>
      <rPr>
        <vertAlign val="subscript"/>
        <sz val="10"/>
        <color theme="2" tint="-9.9978637043366805E-2"/>
        <rFont val="Calibri"/>
        <family val="2"/>
      </rPr>
      <t>i</t>
    </r>
    <r>
      <rPr>
        <sz val="10"/>
        <color theme="2" tint="-9.9978637043366805E-2"/>
        <rFont val="Calibri"/>
        <family val="2"/>
      </rPr>
      <t xml:space="preserve"> / n</t>
    </r>
    <r>
      <rPr>
        <vertAlign val="subscript"/>
        <sz val="10"/>
        <color theme="2" tint="-9.9978637043366805E-2"/>
        <rFont val="Calibri"/>
        <family val="2"/>
      </rPr>
      <t>i</t>
    </r>
    <r>
      <rPr>
        <sz val="10"/>
        <color theme="2" tint="-9.9978637043366805E-2"/>
        <rFont val="Calibri"/>
        <family val="2"/>
      </rPr>
      <t xml:space="preserve"> * s</t>
    </r>
    <r>
      <rPr>
        <vertAlign val="subscript"/>
        <sz val="10"/>
        <color theme="2" tint="-9.9978637043366805E-2"/>
        <rFont val="Calibri"/>
        <family val="2"/>
      </rPr>
      <t>i</t>
    </r>
  </si>
  <si>
    <r>
      <t>Sumat (n</t>
    </r>
    <r>
      <rPr>
        <vertAlign val="subscript"/>
        <sz val="10"/>
        <color theme="2" tint="-9.9978637043366805E-2"/>
        <rFont val="Calibri"/>
        <family val="2"/>
      </rPr>
      <t>i</t>
    </r>
    <r>
      <rPr>
        <sz val="10"/>
        <color theme="2" tint="-9.9978637043366805E-2"/>
        <rFont val="Calibri"/>
        <family val="2"/>
      </rPr>
      <t xml:space="preserve"> - s</t>
    </r>
    <r>
      <rPr>
        <vertAlign val="subscript"/>
        <sz val="10"/>
        <color theme="2" tint="-9.9978637043366805E-2"/>
        <rFont val="Calibri"/>
        <family val="2"/>
      </rPr>
      <t>i</t>
    </r>
    <r>
      <rPr>
        <sz val="10"/>
        <color theme="2" tint="-9.9978637043366805E-2"/>
        <rFont val="Calibri"/>
        <family val="2"/>
      </rPr>
      <t xml:space="preserve"> / n</t>
    </r>
    <r>
      <rPr>
        <vertAlign val="subscript"/>
        <sz val="10"/>
        <color theme="2" tint="-9.9978637043366805E-2"/>
        <rFont val="Calibri"/>
        <family val="2"/>
      </rPr>
      <t>i</t>
    </r>
    <r>
      <rPr>
        <sz val="10"/>
        <color theme="2" tint="-9.9978637043366805E-2"/>
        <rFont val="Calibri"/>
        <family val="2"/>
      </rPr>
      <t xml:space="preserve"> * s</t>
    </r>
    <r>
      <rPr>
        <vertAlign val="subscript"/>
        <sz val="10"/>
        <color theme="2" tint="-9.9978637043366805E-2"/>
        <rFont val="Calibri"/>
        <family val="2"/>
      </rPr>
      <t>i</t>
    </r>
    <r>
      <rPr>
        <sz val="10"/>
        <color theme="2" tint="-9.9978637043366805E-2"/>
        <rFont val="Calibri"/>
        <family val="2"/>
      </rPr>
      <t>)</t>
    </r>
  </si>
  <si>
    <r>
      <t>EE</t>
    </r>
    <r>
      <rPr>
        <vertAlign val="subscript"/>
        <sz val="10"/>
        <color theme="2" tint="-9.9978637043366805E-2"/>
        <rFont val="Calibri"/>
        <family val="2"/>
      </rPr>
      <t>t</t>
    </r>
  </si>
  <si>
    <r>
      <t xml:space="preserve">Z </t>
    </r>
    <r>
      <rPr>
        <vertAlign val="subscript"/>
        <sz val="10"/>
        <color theme="2" tint="-9.9978637043366805E-2"/>
        <rFont val="Calibri"/>
        <family val="2"/>
      </rPr>
      <t>α/2</t>
    </r>
    <r>
      <rPr>
        <sz val="10"/>
        <color theme="2" tint="-9.9978637043366805E-2"/>
        <rFont val="Calibri"/>
        <family val="2"/>
      </rPr>
      <t xml:space="preserve"> (0,05)</t>
    </r>
  </si>
  <si>
    <r>
      <t xml:space="preserve">Z </t>
    </r>
    <r>
      <rPr>
        <vertAlign val="subscript"/>
        <sz val="9"/>
        <color theme="2" tint="-9.9978637043366805E-2"/>
        <rFont val="Calibri"/>
        <family val="2"/>
      </rPr>
      <t>α/2</t>
    </r>
    <r>
      <rPr>
        <sz val="9"/>
        <color theme="2" tint="-9.9978637043366805E-2"/>
        <rFont val="Calibri"/>
        <family val="2"/>
      </rPr>
      <t xml:space="preserve"> (0,05) * EE</t>
    </r>
    <r>
      <rPr>
        <vertAlign val="subscript"/>
        <sz val="9"/>
        <color theme="2" tint="-9.9978637043366805E-2"/>
        <rFont val="Calibri"/>
        <family val="2"/>
      </rPr>
      <t>t</t>
    </r>
  </si>
  <si>
    <r>
      <t xml:space="preserve">EXP (+ Z </t>
    </r>
    <r>
      <rPr>
        <vertAlign val="subscript"/>
        <sz val="9"/>
        <color theme="2" tint="-9.9978637043366805E-2"/>
        <rFont val="Calibri"/>
        <family val="2"/>
      </rPr>
      <t>α/2</t>
    </r>
    <r>
      <rPr>
        <sz val="9"/>
        <color theme="2" tint="-9.9978637043366805E-2"/>
        <rFont val="Calibri"/>
        <family val="2"/>
      </rPr>
      <t xml:space="preserve"> (0,05) * EE</t>
    </r>
    <r>
      <rPr>
        <vertAlign val="subscript"/>
        <sz val="9"/>
        <color theme="2" tint="-9.9978637043366805E-2"/>
        <rFont val="Calibri"/>
        <family val="2"/>
      </rPr>
      <t>t</t>
    </r>
    <r>
      <rPr>
        <sz val="9"/>
        <color theme="2" tint="-9.9978637043366805E-2"/>
        <rFont val="Calibri"/>
        <family val="2"/>
      </rPr>
      <t>)</t>
    </r>
  </si>
  <si>
    <r>
      <t xml:space="preserve">EXP (- Z </t>
    </r>
    <r>
      <rPr>
        <vertAlign val="subscript"/>
        <sz val="9"/>
        <color theme="2" tint="-9.9978637043366805E-2"/>
        <rFont val="Calibri"/>
        <family val="2"/>
      </rPr>
      <t>α/2</t>
    </r>
    <r>
      <rPr>
        <sz val="9"/>
        <color theme="2" tint="-9.9978637043366805E-2"/>
        <rFont val="Calibri"/>
        <family val="2"/>
      </rPr>
      <t xml:space="preserve"> (0,05) * EE</t>
    </r>
    <r>
      <rPr>
        <vertAlign val="subscript"/>
        <sz val="9"/>
        <color theme="2" tint="-9.9978637043366805E-2"/>
        <rFont val="Calibri"/>
        <family val="2"/>
      </rPr>
      <t>t</t>
    </r>
    <r>
      <rPr>
        <sz val="9"/>
        <color theme="2" tint="-9.9978637043366805E-2"/>
        <rFont val="Calibri"/>
        <family val="2"/>
      </rPr>
      <t>)</t>
    </r>
  </si>
  <si>
    <r>
      <t>S</t>
    </r>
    <r>
      <rPr>
        <i/>
        <vertAlign val="subscript"/>
        <sz val="9"/>
        <rFont val="Calibri"/>
        <family val="2"/>
      </rPr>
      <t>i</t>
    </r>
    <r>
      <rPr>
        <i/>
        <sz val="9"/>
        <rFont val="Calibri"/>
        <family val="2"/>
      </rPr>
      <t xml:space="preserve"> = Supervivencia de cada tramo temporal</t>
    </r>
  </si>
  <si>
    <r>
      <rPr>
        <i/>
        <sz val="9"/>
        <rFont val="Calibri"/>
        <family val="2"/>
        <scheme val="minor"/>
      </rPr>
      <t>S</t>
    </r>
    <r>
      <rPr>
        <i/>
        <vertAlign val="subscript"/>
        <sz val="9"/>
        <rFont val="Calibri"/>
        <family val="2"/>
      </rPr>
      <t>i</t>
    </r>
    <r>
      <rPr>
        <i/>
        <sz val="9"/>
        <rFont val="Calibri"/>
        <family val="2"/>
      </rPr>
      <t xml:space="preserve"> = Supervivencia de cada tramo temporal</t>
    </r>
  </si>
  <si>
    <r>
      <t>S</t>
    </r>
    <r>
      <rPr>
        <i/>
        <vertAlign val="subscript"/>
        <sz val="9"/>
        <rFont val="Calibri"/>
        <family val="2"/>
      </rPr>
      <t>t</t>
    </r>
    <r>
      <rPr>
        <i/>
        <sz val="9"/>
        <rFont val="Calibri"/>
        <family val="2"/>
      </rPr>
      <t xml:space="preserve"> = condicionada a la S anterior (al final del intervalo)</t>
    </r>
  </si>
  <si>
    <t>Cens Acum comienzo interva</t>
  </si>
  <si>
    <t>Ev Acum fin interva</t>
  </si>
  <si>
    <r>
      <rPr>
        <i/>
        <sz val="10"/>
        <color rgb="FFFF9900"/>
        <rFont val="Calibri"/>
        <family val="2"/>
      </rPr>
      <t xml:space="preserve">p </t>
    </r>
    <r>
      <rPr>
        <sz val="10"/>
        <color rgb="FFFF9900"/>
        <rFont val="Calibri"/>
        <family val="2"/>
      </rPr>
      <t>&gt; 0,05 en los cortes temporales hasta los 2 y 4 meses.</t>
    </r>
  </si>
  <si>
    <r>
      <rPr>
        <i/>
        <sz val="10"/>
        <color rgb="FF009900"/>
        <rFont val="Calibri"/>
        <family val="2"/>
      </rPr>
      <t>p</t>
    </r>
    <r>
      <rPr>
        <sz val="10"/>
        <color rgb="FF009900"/>
        <rFont val="Calibri"/>
        <family val="2"/>
      </rPr>
      <t xml:space="preserve"> &lt; 0,05 en los cortes hasta los 6 meses y de ahí en adelante en todos los cortes hasta los 32 meses.</t>
    </r>
  </si>
  <si>
    <r>
      <rPr>
        <i/>
        <sz val="10"/>
        <color rgb="FFFF9900"/>
        <rFont val="Calibri"/>
        <family val="2"/>
      </rPr>
      <t xml:space="preserve">p </t>
    </r>
    <r>
      <rPr>
        <sz val="10"/>
        <color rgb="FFFF9900"/>
        <rFont val="Calibri"/>
        <family val="2"/>
      </rPr>
      <t>&gt; 0,05 en los cortes temporales hasta los 2, 4 y 6 meses.</t>
    </r>
  </si>
  <si>
    <r>
      <rPr>
        <i/>
        <sz val="10"/>
        <color rgb="FF009900"/>
        <rFont val="Calibri"/>
        <family val="2"/>
      </rPr>
      <t>p</t>
    </r>
    <r>
      <rPr>
        <sz val="10"/>
        <color rgb="FF009900"/>
        <rFont val="Calibri"/>
        <family val="2"/>
      </rPr>
      <t xml:space="preserve"> &lt; 0,05 en los cortes hasta los 8 meses y de ahí en adelante en todos los cortes hasta los 28 meses.</t>
    </r>
  </si>
  <si>
    <t>Sezer A, Kilickap S, Gümüş M, on behalf of the EMPOWER-Lung 1 investigators. Cemiplimab monotherapy for first-line treatment of advanced non-small-cell lung cancer with PD-L1 of at least 50%: a multicentre, open-label, global, phase 3, randomised, controlled trial. Lancet. 2021 Feb 13;397(10274):592-604.</t>
  </si>
  <si>
    <r>
      <rPr>
        <b/>
        <sz val="10"/>
        <color rgb="FF993300"/>
        <rFont val="Calibri"/>
        <family val="2"/>
        <scheme val="minor"/>
      </rPr>
      <t xml:space="preserve">Hoja fs-1 [OS, Grupo A vs Grupo B]: </t>
    </r>
    <r>
      <rPr>
        <b/>
        <sz val="10"/>
        <rFont val="Calibri"/>
        <family val="2"/>
        <scheme val="minor"/>
      </rPr>
      <t>Supervivencia Global, Grupo A [Cemiplimab] vs Grupo B [QMTpt]; (Figura A, pág 597 del artículo original)</t>
    </r>
  </si>
  <si>
    <r>
      <rPr>
        <b/>
        <sz val="10"/>
        <color rgb="FF993300"/>
        <rFont val="Calibri"/>
        <family val="2"/>
        <scheme val="minor"/>
      </rPr>
      <t xml:space="preserve">Hoja fs-2 [PFS, Grupo A vs Grupo B]: </t>
    </r>
    <r>
      <rPr>
        <b/>
        <sz val="10"/>
        <rFont val="Calibri"/>
        <family val="2"/>
        <scheme val="minor"/>
      </rPr>
      <t>Supervivencia Libre de Progresión, Grupo A [Cemiplimab] vs Grupo B [QMTpt]; (Figura B, pág 597 del artículo original)</t>
    </r>
  </si>
  <si>
    <t>Grupo de intervención: Cemiplimab; n= 283</t>
  </si>
  <si>
    <t>Grupo de control: QMTpt; n= 280</t>
  </si>
  <si>
    <t>20210213-ECA EMp-L1 m30, CPNMav PDL1 +50 1L[Cemi vs QMTpt],+OS PFS. Sezer</t>
  </si>
  <si>
    <t>total meses de seguimiento, sólo de los supervivientes al final cada intervalo (no incluyendo la vida que aportan los censurados hasta que salen del ensayo)</t>
  </si>
  <si>
    <t>% supervivientes acumul (no condic al interv anterior)</t>
  </si>
  <si>
    <t>Supervivencia</t>
  </si>
  <si>
    <t>Supervivientes</t>
  </si>
  <si>
    <t>mediana t</t>
  </si>
  <si>
    <t>nº pac mediana</t>
  </si>
  <si>
    <t>Percentil mediana</t>
  </si>
  <si>
    <t xml:space="preserve">Su mediana de S se alcanza a los </t>
  </si>
  <si>
    <t>de los supervivientes en riesgo, que es el percentil</t>
  </si>
  <si>
    <t>% S sup e inf</t>
  </si>
  <si>
    <t>t interv sup</t>
  </si>
  <si>
    <t>Mediana de supervivencia (en meses) del grupo, teóricamente son los meses que ha logrado sobrevivir el paciente que corresponde con el percentil 50%</t>
  </si>
  <si>
    <t>nº pac sup e inf</t>
  </si>
  <si>
    <t>No alcanz</t>
  </si>
  <si>
    <t>% Supervivientes</t>
  </si>
  <si>
    <r>
      <rPr>
        <i/>
        <sz val="10"/>
        <color theme="7" tint="-0.499984740745262"/>
        <rFont val="Calibri"/>
        <family val="2"/>
        <scheme val="minor"/>
      </rPr>
      <t>% Supervivencia</t>
    </r>
    <r>
      <rPr>
        <i/>
        <sz val="10"/>
        <color rgb="FF0000FF"/>
        <rFont val="Calibri"/>
        <family val="2"/>
        <scheme val="minor"/>
      </rPr>
      <t xml:space="preserve"> </t>
    </r>
    <r>
      <rPr>
        <b/>
        <i/>
        <sz val="10"/>
        <rFont val="Calibri"/>
        <family val="2"/>
      </rPr>
      <t>│</t>
    </r>
    <r>
      <rPr>
        <i/>
        <sz val="10"/>
        <color theme="7" tint="-0.249977111117893"/>
        <rFont val="Calibri"/>
        <family val="2"/>
      </rPr>
      <t xml:space="preserve"> </t>
    </r>
    <r>
      <rPr>
        <i/>
        <sz val="10"/>
        <color rgb="FFFF9933"/>
        <rFont val="Calibri"/>
        <family val="2"/>
      </rPr>
      <t>censuras</t>
    </r>
  </si>
  <si>
    <t>% Supervivientes LP</t>
  </si>
  <si>
    <r>
      <rPr>
        <i/>
        <sz val="10"/>
        <color theme="7" tint="-0.499984740745262"/>
        <rFont val="Calibri"/>
        <family val="2"/>
        <scheme val="minor"/>
      </rPr>
      <t>% Supervivencia LP</t>
    </r>
    <r>
      <rPr>
        <i/>
        <sz val="10"/>
        <color rgb="FF0000FF"/>
        <rFont val="Calibri"/>
        <family val="2"/>
        <scheme val="minor"/>
      </rPr>
      <t xml:space="preserve"> </t>
    </r>
    <r>
      <rPr>
        <b/>
        <i/>
        <sz val="10"/>
        <rFont val="Calibri"/>
        <family val="2"/>
      </rPr>
      <t>│</t>
    </r>
    <r>
      <rPr>
        <i/>
        <sz val="10"/>
        <color theme="7" tint="-0.249977111117893"/>
        <rFont val="Calibri"/>
        <family val="2"/>
      </rPr>
      <t xml:space="preserve"> </t>
    </r>
    <r>
      <rPr>
        <i/>
        <sz val="10"/>
        <color rgb="FFFF9933"/>
        <rFont val="Calibri"/>
        <family val="2"/>
      </rPr>
      <t>censuras</t>
    </r>
  </si>
  <si>
    <t>% Supervivencia LP control</t>
  </si>
  <si>
    <t>% Supervivencia LP intervención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</si>
</sst>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_-;\-* #,##0.00\ _€_-;_-* &quot;-&quot;??\ _€_-;_-@_-"/>
    <numFmt numFmtId="165" formatCode="_-* #,##0\ _€_-;\-* #,##0\ _€_-;_-* &quot;-&quot;??\ _€_-;_-@_-"/>
    <numFmt numFmtId="166" formatCode="0.0%"/>
    <numFmt numFmtId="167" formatCode="_-* #,##0.000\ _€_-;\-* #,##0.000\ _€_-;_-* &quot;-&quot;??\ _€_-;_-@_-"/>
    <numFmt numFmtId="168" formatCode="_-* #,##0.0000\ _€_-;\-* #,##0.0000\ _€_-;_-* &quot;-&quot;??\ _€_-;_-@_-"/>
    <numFmt numFmtId="169" formatCode="0.000"/>
    <numFmt numFmtId="170" formatCode="0.0"/>
    <numFmt numFmtId="171" formatCode="#,##0_ ;\-#,##0\ "/>
    <numFmt numFmtId="172" formatCode="_-* #,##0.0\ _€_-;\-* #,##0.0\ _€_-;_-* &quot;-&quot;??\ _€_-;_-@_-"/>
  </numFmts>
  <fonts count="71" x14ac:knownFonts="1">
    <font>
      <sz val="10"/>
      <name val="Arial"/>
    </font>
    <font>
      <sz val="10"/>
      <name val="Arial"/>
      <family val="2"/>
    </font>
    <font>
      <sz val="10"/>
      <name val="Calibri"/>
      <family val="2"/>
    </font>
    <font>
      <b/>
      <sz val="10"/>
      <name val="Calibri"/>
      <family val="2"/>
    </font>
    <font>
      <vertAlign val="subscript"/>
      <sz val="9"/>
      <name val="Calibri"/>
      <family val="2"/>
    </font>
    <font>
      <sz val="9"/>
      <name val="Calibri"/>
      <family val="2"/>
    </font>
    <font>
      <vertAlign val="subscript"/>
      <sz val="10"/>
      <name val="Calibri"/>
      <family val="2"/>
    </font>
    <font>
      <vertAlign val="superscript"/>
      <sz val="10"/>
      <name val="Calibri"/>
      <family val="2"/>
    </font>
    <font>
      <vertAlign val="superscript"/>
      <sz val="9"/>
      <name val="Calibri"/>
      <family val="2"/>
    </font>
    <font>
      <b/>
      <sz val="9"/>
      <name val="Calibri"/>
      <family val="2"/>
    </font>
    <font>
      <b/>
      <i/>
      <sz val="10"/>
      <name val="Calibri"/>
      <family val="2"/>
    </font>
    <font>
      <b/>
      <sz val="12"/>
      <name val="Calibri"/>
      <family val="2"/>
    </font>
    <font>
      <b/>
      <vertAlign val="subscript"/>
      <sz val="9"/>
      <color indexed="12"/>
      <name val="Calibri"/>
      <family val="2"/>
    </font>
    <font>
      <sz val="10"/>
      <name val="Calibri"/>
      <family val="2"/>
      <scheme val="minor"/>
    </font>
    <font>
      <b/>
      <sz val="10"/>
      <name val="Calibri"/>
      <family val="2"/>
      <scheme val="minor"/>
    </font>
    <font>
      <sz val="10"/>
      <color indexed="52"/>
      <name val="Calibri"/>
      <family val="2"/>
      <scheme val="minor"/>
    </font>
    <font>
      <sz val="10"/>
      <color indexed="12"/>
      <name val="Calibri"/>
      <family val="2"/>
      <scheme val="minor"/>
    </font>
    <font>
      <sz val="10"/>
      <color indexed="61"/>
      <name val="Calibri"/>
      <family val="2"/>
      <scheme val="minor"/>
    </font>
    <font>
      <sz val="9"/>
      <name val="Calibri"/>
      <family val="2"/>
      <scheme val="minor"/>
    </font>
    <font>
      <b/>
      <sz val="10"/>
      <color indexed="17"/>
      <name val="Calibri"/>
      <family val="2"/>
      <scheme val="minor"/>
    </font>
    <font>
      <sz val="10"/>
      <color rgb="FF0000FF"/>
      <name val="Calibri"/>
      <family val="2"/>
      <scheme val="minor"/>
    </font>
    <font>
      <sz val="9"/>
      <color rgb="FF0000FF"/>
      <name val="Calibri"/>
      <family val="2"/>
      <scheme val="minor"/>
    </font>
    <font>
      <b/>
      <u/>
      <sz val="10"/>
      <name val="Calibri"/>
      <family val="2"/>
      <scheme val="minor"/>
    </font>
    <font>
      <sz val="8"/>
      <name val="Calibri"/>
      <family val="2"/>
      <scheme val="minor"/>
    </font>
    <font>
      <b/>
      <sz val="9"/>
      <name val="Calibri"/>
      <family val="2"/>
      <scheme val="minor"/>
    </font>
    <font>
      <i/>
      <sz val="10"/>
      <name val="Calibri"/>
      <family val="2"/>
      <scheme val="minor"/>
    </font>
    <font>
      <b/>
      <sz val="11"/>
      <color rgb="FF0000FF"/>
      <name val="Calibri"/>
      <family val="2"/>
      <scheme val="minor"/>
    </font>
    <font>
      <sz val="10"/>
      <color theme="1"/>
      <name val="Calibri"/>
      <family val="2"/>
      <scheme val="minor"/>
    </font>
    <font>
      <b/>
      <sz val="9"/>
      <color rgb="FF0000FF"/>
      <name val="Calibri"/>
      <family val="2"/>
    </font>
    <font>
      <sz val="10"/>
      <color rgb="FFFF9900"/>
      <name val="Calibri"/>
      <family val="2"/>
    </font>
    <font>
      <sz val="10"/>
      <color rgb="FF009900"/>
      <name val="Calibri"/>
      <family val="2"/>
    </font>
    <font>
      <b/>
      <sz val="10"/>
      <color rgb="FF33CC33"/>
      <name val="Calibri"/>
      <family val="2"/>
      <scheme val="minor"/>
    </font>
    <font>
      <b/>
      <sz val="10"/>
      <color rgb="FF993300"/>
      <name val="Calibri"/>
      <family val="2"/>
      <scheme val="minor"/>
    </font>
    <font>
      <i/>
      <sz val="9"/>
      <name val="Calibri"/>
      <family val="2"/>
      <scheme val="minor"/>
    </font>
    <font>
      <i/>
      <vertAlign val="subscript"/>
      <sz val="9"/>
      <name val="Calibri"/>
      <family val="2"/>
    </font>
    <font>
      <i/>
      <sz val="9"/>
      <name val="Calibri"/>
      <family val="2"/>
    </font>
    <font>
      <i/>
      <sz val="10"/>
      <color theme="1"/>
      <name val="Calibri"/>
      <family val="2"/>
      <scheme val="minor"/>
    </font>
    <font>
      <i/>
      <sz val="8"/>
      <color rgb="FF993300"/>
      <name val="Calibri"/>
      <family val="2"/>
      <scheme val="minor"/>
    </font>
    <font>
      <i/>
      <sz val="8"/>
      <color rgb="FF669900"/>
      <name val="Calibri"/>
      <family val="2"/>
      <scheme val="minor"/>
    </font>
    <font>
      <i/>
      <sz val="10"/>
      <color rgb="FF993300"/>
      <name val="Calibri"/>
      <family val="2"/>
      <scheme val="minor"/>
    </font>
    <font>
      <i/>
      <sz val="10"/>
      <color rgb="FF669900"/>
      <name val="Calibri"/>
      <family val="2"/>
      <scheme val="minor"/>
    </font>
    <font>
      <i/>
      <vertAlign val="superscript"/>
      <sz val="9"/>
      <name val="Calibri"/>
      <family val="2"/>
    </font>
    <font>
      <b/>
      <sz val="10"/>
      <color theme="1"/>
      <name val="Calibri"/>
      <family val="2"/>
      <scheme val="minor"/>
    </font>
    <font>
      <sz val="10"/>
      <color theme="2" tint="-9.9978637043366805E-2"/>
      <name val="Calibri"/>
      <family val="2"/>
      <scheme val="minor"/>
    </font>
    <font>
      <vertAlign val="subscript"/>
      <sz val="10"/>
      <color theme="2" tint="-9.9978637043366805E-2"/>
      <name val="Calibri"/>
      <family val="2"/>
    </font>
    <font>
      <sz val="10"/>
      <color theme="2" tint="-9.9978637043366805E-2"/>
      <name val="Calibri"/>
      <family val="2"/>
    </font>
    <font>
      <vertAlign val="superscript"/>
      <sz val="10"/>
      <color theme="2" tint="-9.9978637043366805E-2"/>
      <name val="Calibri"/>
      <family val="2"/>
    </font>
    <font>
      <sz val="9"/>
      <color theme="2" tint="-9.9978637043366805E-2"/>
      <name val="Calibri"/>
      <family val="2"/>
      <scheme val="minor"/>
    </font>
    <font>
      <vertAlign val="subscript"/>
      <sz val="9"/>
      <color theme="2" tint="-9.9978637043366805E-2"/>
      <name val="Calibri"/>
      <family val="2"/>
    </font>
    <font>
      <sz val="9"/>
      <color theme="2" tint="-9.9978637043366805E-2"/>
      <name val="Calibri"/>
      <family val="2"/>
    </font>
    <font>
      <i/>
      <sz val="10"/>
      <color theme="2" tint="-9.9978637043366805E-2"/>
      <name val="Calibri"/>
      <family val="2"/>
      <scheme val="minor"/>
    </font>
    <font>
      <b/>
      <i/>
      <sz val="10"/>
      <name val="Calibri"/>
      <family val="2"/>
      <scheme val="minor"/>
    </font>
    <font>
      <sz val="10"/>
      <color rgb="FF009900"/>
      <name val="Calibri"/>
      <family val="2"/>
      <scheme val="minor"/>
    </font>
    <font>
      <i/>
      <sz val="10"/>
      <color rgb="FF009900"/>
      <name val="Calibri"/>
      <family val="2"/>
      <scheme val="minor"/>
    </font>
    <font>
      <b/>
      <sz val="10"/>
      <color rgb="FF009900"/>
      <name val="Calibri"/>
      <family val="2"/>
      <scheme val="minor"/>
    </font>
    <font>
      <sz val="10"/>
      <color rgb="FF33CC33"/>
      <name val="Calibri"/>
      <family val="2"/>
      <scheme val="minor"/>
    </font>
    <font>
      <i/>
      <sz val="10"/>
      <color rgb="FF33CC33"/>
      <name val="Calibri"/>
      <family val="2"/>
      <scheme val="minor"/>
    </font>
    <font>
      <i/>
      <sz val="10"/>
      <color rgb="FF0000FF"/>
      <name val="Calibri"/>
      <family val="2"/>
      <scheme val="minor"/>
    </font>
    <font>
      <i/>
      <sz val="10"/>
      <color rgb="FFFF9900"/>
      <name val="Calibri"/>
      <family val="2"/>
    </font>
    <font>
      <i/>
      <sz val="10"/>
      <color rgb="FF009900"/>
      <name val="Calibri"/>
      <family val="2"/>
    </font>
    <font>
      <sz val="10"/>
      <color theme="0" tint="-0.14999847407452621"/>
      <name val="Calibri"/>
      <family val="2"/>
      <scheme val="minor"/>
    </font>
    <font>
      <i/>
      <sz val="10"/>
      <color theme="0" tint="-0.14999847407452621"/>
      <name val="Calibri"/>
      <family val="2"/>
      <scheme val="minor"/>
    </font>
    <font>
      <sz val="10"/>
      <color rgb="FFFF0000"/>
      <name val="Calibri"/>
      <family val="2"/>
      <scheme val="minor"/>
    </font>
    <font>
      <sz val="10"/>
      <color rgb="FFFF9933"/>
      <name val="Calibri"/>
      <family val="2"/>
      <scheme val="minor"/>
    </font>
    <font>
      <sz val="10"/>
      <color rgb="FF008000"/>
      <name val="Calibri"/>
      <family val="2"/>
      <scheme val="minor"/>
    </font>
    <font>
      <sz val="9"/>
      <color rgb="FFB2B2B2"/>
      <name val="Calibri"/>
      <family val="2"/>
      <scheme val="minor"/>
    </font>
    <font>
      <sz val="10"/>
      <color rgb="FFB2B2B2"/>
      <name val="Calibri"/>
      <family val="2"/>
      <scheme val="minor"/>
    </font>
    <font>
      <i/>
      <sz val="10"/>
      <color theme="7" tint="-0.249977111117893"/>
      <name val="Calibri"/>
      <family val="2"/>
      <scheme val="minor"/>
    </font>
    <font>
      <i/>
      <sz val="10"/>
      <color theme="7" tint="-0.499984740745262"/>
      <name val="Calibri"/>
      <family val="2"/>
      <scheme val="minor"/>
    </font>
    <font>
      <i/>
      <sz val="10"/>
      <color theme="7" tint="-0.249977111117893"/>
      <name val="Calibri"/>
      <family val="2"/>
    </font>
    <font>
      <i/>
      <sz val="10"/>
      <color rgb="FFFF9933"/>
      <name val="Calibri"/>
      <family val="2"/>
    </font>
  </fonts>
  <fills count="7">
    <fill>
      <patternFill patternType="none"/>
    </fill>
    <fill>
      <patternFill patternType="gray125"/>
    </fill>
    <fill>
      <patternFill patternType="solid">
        <fgColor indexed="9"/>
        <bgColor indexed="64"/>
      </patternFill>
    </fill>
    <fill>
      <patternFill patternType="solid">
        <fgColor rgb="FFCCFFFF"/>
        <bgColor indexed="64"/>
      </patternFill>
    </fill>
    <fill>
      <patternFill patternType="solid">
        <fgColor rgb="FFFFFF99"/>
        <bgColor indexed="64"/>
      </patternFill>
    </fill>
    <fill>
      <patternFill patternType="solid">
        <fgColor theme="7" tint="0.7999816888943144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1"/>
      </left>
      <right style="thin">
        <color indexed="21"/>
      </right>
      <top style="thin">
        <color indexed="21"/>
      </top>
      <bottom style="thin">
        <color indexed="21"/>
      </bottom>
      <diagonal/>
    </border>
    <border>
      <left style="thin">
        <color indexed="21"/>
      </left>
      <right style="thin">
        <color indexed="21"/>
      </right>
      <top style="thin">
        <color indexed="21"/>
      </top>
      <bottom/>
      <diagonal/>
    </border>
    <border>
      <left/>
      <right style="thin">
        <color indexed="21"/>
      </right>
      <top style="thin">
        <color indexed="21"/>
      </top>
      <bottom style="thin">
        <color indexed="21"/>
      </bottom>
      <diagonal/>
    </border>
    <border>
      <left/>
      <right/>
      <top style="thin">
        <color indexed="64"/>
      </top>
      <bottom style="thin">
        <color indexed="64"/>
      </bottom>
      <diagonal/>
    </border>
    <border>
      <left style="thin">
        <color indexed="21"/>
      </left>
      <right/>
      <top style="thin">
        <color indexed="21"/>
      </top>
      <bottom style="thin">
        <color indexed="21"/>
      </bottom>
      <diagonal/>
    </border>
    <border>
      <left style="thin">
        <color indexed="21"/>
      </left>
      <right style="thin">
        <color indexed="21"/>
      </right>
      <top/>
      <bottom/>
      <diagonal/>
    </border>
    <border>
      <left style="thin">
        <color indexed="21"/>
      </left>
      <right style="thin">
        <color indexed="21"/>
      </right>
      <top/>
      <bottom style="thin">
        <color indexed="21"/>
      </bottom>
      <diagonal/>
    </border>
    <border>
      <left/>
      <right/>
      <top style="thin">
        <color indexed="21"/>
      </top>
      <bottom style="thin">
        <color indexed="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59">
    <xf numFmtId="0" fontId="0" fillId="0" borderId="0" xfId="0"/>
    <xf numFmtId="0" fontId="13" fillId="0" borderId="0" xfId="0" applyFont="1"/>
    <xf numFmtId="0" fontId="13" fillId="0" borderId="0" xfId="0" applyFont="1" applyBorder="1"/>
    <xf numFmtId="0" fontId="14" fillId="0" borderId="0" xfId="0" applyFont="1"/>
    <xf numFmtId="0" fontId="15" fillId="0" borderId="0" xfId="0" applyFont="1"/>
    <xf numFmtId="0" fontId="13" fillId="0" borderId="0" xfId="0" applyFont="1" applyBorder="1" applyAlignment="1">
      <alignment horizontal="center"/>
    </xf>
    <xf numFmtId="0" fontId="16" fillId="0" borderId="0" xfId="0" applyFont="1" applyBorder="1" applyAlignment="1">
      <alignment horizontal="center"/>
    </xf>
    <xf numFmtId="0" fontId="17" fillId="0" borderId="0" xfId="0" applyFont="1"/>
    <xf numFmtId="0" fontId="13"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1" fontId="13" fillId="4" borderId="1" xfId="1" applyNumberFormat="1" applyFont="1" applyFill="1" applyBorder="1" applyAlignment="1">
      <alignment horizontal="center"/>
    </xf>
    <xf numFmtId="10" fontId="13" fillId="0" borderId="1" xfId="2" applyNumberFormat="1" applyFont="1" applyBorder="1" applyAlignment="1">
      <alignment horizontal="center"/>
    </xf>
    <xf numFmtId="1" fontId="13" fillId="0" borderId="1" xfId="0" applyNumberFormat="1" applyFont="1" applyBorder="1" applyAlignment="1">
      <alignment horizontal="center"/>
    </xf>
    <xf numFmtId="168" fontId="13" fillId="0" borderId="0" xfId="0" applyNumberFormat="1" applyFont="1" applyBorder="1"/>
    <xf numFmtId="1" fontId="13" fillId="0" borderId="0" xfId="0" applyNumberFormat="1" applyFont="1" applyAlignment="1">
      <alignment horizontal="center"/>
    </xf>
    <xf numFmtId="1" fontId="14" fillId="0" borderId="0" xfId="0" applyNumberFormat="1" applyFont="1" applyAlignment="1">
      <alignment horizontal="center"/>
    </xf>
    <xf numFmtId="164" fontId="13" fillId="0" borderId="0" xfId="1" applyFont="1"/>
    <xf numFmtId="164" fontId="13" fillId="0" borderId="0" xfId="1" applyFont="1" applyBorder="1"/>
    <xf numFmtId="1" fontId="13" fillId="0" borderId="0" xfId="0" applyNumberFormat="1" applyFont="1" applyBorder="1" applyAlignment="1">
      <alignment horizontal="center"/>
    </xf>
    <xf numFmtId="1" fontId="13" fillId="0" borderId="0" xfId="1" applyNumberFormat="1" applyFont="1" applyBorder="1" applyAlignment="1">
      <alignment horizontal="center"/>
    </xf>
    <xf numFmtId="0" fontId="13" fillId="0" borderId="1" xfId="0" applyFont="1" applyBorder="1" applyAlignment="1">
      <alignment horizontal="right"/>
    </xf>
    <xf numFmtId="165" fontId="13" fillId="0" borderId="0" xfId="0" applyNumberFormat="1" applyFont="1"/>
    <xf numFmtId="0" fontId="19" fillId="0" borderId="0" xfId="0" applyFont="1"/>
    <xf numFmtId="165" fontId="14" fillId="0" borderId="0" xfId="0" applyNumberFormat="1" applyFont="1" applyBorder="1"/>
    <xf numFmtId="0" fontId="2" fillId="0" borderId="0" xfId="0" applyFont="1"/>
    <xf numFmtId="164" fontId="2" fillId="0" borderId="0" xfId="0" applyNumberFormat="1" applyFont="1" applyFill="1" applyBorder="1"/>
    <xf numFmtId="10" fontId="13" fillId="0" borderId="1" xfId="2" applyNumberFormat="1" applyFont="1" applyFill="1" applyBorder="1" applyAlignment="1">
      <alignment horizontal="center"/>
    </xf>
    <xf numFmtId="0" fontId="13" fillId="3" borderId="1" xfId="0" applyFont="1" applyFill="1" applyBorder="1" applyAlignment="1">
      <alignment horizontal="center" vertical="center" wrapText="1"/>
    </xf>
    <xf numFmtId="0" fontId="20" fillId="0" borderId="0" xfId="0" applyFont="1" applyBorder="1"/>
    <xf numFmtId="0" fontId="21" fillId="0" borderId="0" xfId="0" applyFont="1"/>
    <xf numFmtId="0" fontId="13" fillId="0" borderId="0" xfId="0" applyFont="1" applyBorder="1" applyAlignment="1">
      <alignment horizontal="left" vertical="center" wrapText="1"/>
    </xf>
    <xf numFmtId="0" fontId="13" fillId="0" borderId="0" xfId="0" applyFont="1" applyAlignment="1">
      <alignment horizontal="center"/>
    </xf>
    <xf numFmtId="0" fontId="13" fillId="0" borderId="0" xfId="0" applyFont="1" applyFill="1"/>
    <xf numFmtId="0" fontId="22" fillId="0" borderId="0" xfId="0" applyFont="1" applyAlignment="1">
      <alignment vertical="center"/>
    </xf>
    <xf numFmtId="1" fontId="13" fillId="5" borderId="1" xfId="1" applyNumberFormat="1" applyFont="1" applyFill="1" applyBorder="1" applyAlignment="1">
      <alignment horizontal="center"/>
    </xf>
    <xf numFmtId="1" fontId="14" fillId="0" borderId="1" xfId="1" applyNumberFormat="1" applyFont="1" applyFill="1" applyBorder="1" applyAlignment="1">
      <alignment horizontal="center"/>
    </xf>
    <xf numFmtId="0" fontId="2" fillId="2" borderId="4" xfId="0" applyFont="1" applyFill="1" applyBorder="1" applyAlignment="1">
      <alignment wrapText="1"/>
    </xf>
    <xf numFmtId="0" fontId="3" fillId="2" borderId="4" xfId="0" applyFont="1" applyFill="1" applyBorder="1" applyAlignment="1">
      <alignment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1" fontId="2" fillId="4" borderId="4" xfId="0" applyNumberFormat="1" applyFont="1" applyFill="1" applyBorder="1" applyAlignment="1">
      <alignment horizontal="center" wrapText="1"/>
    </xf>
    <xf numFmtId="1" fontId="2" fillId="0" borderId="4" xfId="0" applyNumberFormat="1" applyFont="1" applyFill="1" applyBorder="1" applyAlignment="1">
      <alignment horizontal="center" wrapText="1"/>
    </xf>
    <xf numFmtId="170" fontId="2" fillId="3" borderId="1" xfId="1" applyNumberFormat="1" applyFont="1" applyFill="1" applyBorder="1" applyAlignment="1">
      <alignment horizontal="center"/>
    </xf>
    <xf numFmtId="1" fontId="2" fillId="2" borderId="6" xfId="0" applyNumberFormat="1" applyFont="1" applyFill="1" applyBorder="1" applyAlignment="1">
      <alignment horizontal="center" wrapText="1"/>
    </xf>
    <xf numFmtId="0" fontId="2" fillId="2" borderId="4" xfId="0" applyFont="1" applyFill="1" applyBorder="1" applyAlignment="1">
      <alignment horizontal="center" wrapText="1"/>
    </xf>
    <xf numFmtId="1" fontId="2" fillId="2" borderId="4" xfId="0" applyNumberFormat="1" applyFont="1" applyFill="1" applyBorder="1" applyAlignment="1">
      <alignment horizontal="center" wrapText="1"/>
    </xf>
    <xf numFmtId="1" fontId="3" fillId="2" borderId="4" xfId="0" applyNumberFormat="1" applyFont="1" applyFill="1" applyBorder="1" applyAlignment="1">
      <alignment horizontal="center" wrapText="1"/>
    </xf>
    <xf numFmtId="170" fontId="3" fillId="2" borderId="4" xfId="1" applyNumberFormat="1" applyFont="1" applyFill="1" applyBorder="1" applyAlignment="1">
      <alignment horizontal="center" wrapText="1"/>
    </xf>
    <xf numFmtId="1" fontId="3" fillId="2" borderId="6" xfId="0" applyNumberFormat="1" applyFont="1" applyFill="1" applyBorder="1" applyAlignment="1">
      <alignment horizontal="center" wrapText="1"/>
    </xf>
    <xf numFmtId="2" fontId="2" fillId="0" borderId="0" xfId="0" applyNumberFormat="1" applyFont="1"/>
    <xf numFmtId="0" fontId="3" fillId="0" borderId="3" xfId="0" applyFont="1" applyBorder="1" applyAlignment="1">
      <alignment horizontal="right"/>
    </xf>
    <xf numFmtId="167" fontId="2" fillId="0" borderId="7" xfId="0" applyNumberFormat="1" applyFont="1" applyBorder="1"/>
    <xf numFmtId="0" fontId="2" fillId="0" borderId="7" xfId="0" applyFont="1" applyBorder="1"/>
    <xf numFmtId="168" fontId="2" fillId="0" borderId="7" xfId="0" applyNumberFormat="1" applyFont="1" applyBorder="1"/>
    <xf numFmtId="168" fontId="2" fillId="0" borderId="2" xfId="1" applyNumberFormat="1" applyFont="1" applyFill="1" applyBorder="1" applyAlignment="1">
      <alignment horizontal="center"/>
    </xf>
    <xf numFmtId="0" fontId="13" fillId="0" borderId="1" xfId="0" applyFont="1" applyBorder="1" applyAlignment="1">
      <alignment horizontal="center"/>
    </xf>
    <xf numFmtId="0" fontId="2" fillId="0" borderId="2" xfId="0" applyFont="1" applyFill="1" applyBorder="1" applyAlignment="1">
      <alignment horizontal="right"/>
    </xf>
    <xf numFmtId="167" fontId="2" fillId="0" borderId="0" xfId="1" applyNumberFormat="1" applyFont="1"/>
    <xf numFmtId="0" fontId="2" fillId="0" borderId="0" xfId="0" applyFont="1" applyBorder="1"/>
    <xf numFmtId="0" fontId="13" fillId="0" borderId="0" xfId="0" applyFont="1" applyFill="1" applyAlignment="1">
      <alignment horizontal="left" vertical="center"/>
    </xf>
    <xf numFmtId="0" fontId="13" fillId="0" borderId="0" xfId="0" applyFont="1" applyFill="1" applyAlignment="1">
      <alignment vertical="center"/>
    </xf>
    <xf numFmtId="0" fontId="13" fillId="0" borderId="1" xfId="0" applyFont="1" applyBorder="1"/>
    <xf numFmtId="0" fontId="13" fillId="0" borderId="1" xfId="0" applyFont="1" applyFill="1" applyBorder="1" applyAlignment="1">
      <alignment horizontal="center" vertical="center" wrapText="1"/>
    </xf>
    <xf numFmtId="1" fontId="13" fillId="0" borderId="1" xfId="0" applyNumberFormat="1" applyFont="1" applyFill="1" applyBorder="1" applyAlignment="1">
      <alignment horizontal="center"/>
    </xf>
    <xf numFmtId="0" fontId="13" fillId="0" borderId="0" xfId="0" applyFont="1" applyFill="1" applyBorder="1"/>
    <xf numFmtId="0" fontId="3" fillId="2" borderId="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1" fontId="13" fillId="3" borderId="1" xfId="0" applyNumberFormat="1" applyFont="1" applyFill="1" applyBorder="1" applyAlignment="1">
      <alignment horizontal="center" vertical="center" wrapText="1"/>
    </xf>
    <xf numFmtId="1" fontId="13" fillId="4" borderId="1" xfId="0" applyNumberFormat="1" applyFont="1" applyFill="1" applyBorder="1" applyAlignment="1">
      <alignment horizontal="center"/>
    </xf>
    <xf numFmtId="0" fontId="18" fillId="0" borderId="0" xfId="0" applyFont="1" applyAlignment="1">
      <alignment horizontal="center" vertical="center" wrapText="1"/>
    </xf>
    <xf numFmtId="2" fontId="13" fillId="0" borderId="1" xfId="1" applyNumberFormat="1" applyFont="1" applyFill="1" applyBorder="1" applyAlignment="1">
      <alignment horizontal="center" vertical="center"/>
    </xf>
    <xf numFmtId="0" fontId="24" fillId="0" borderId="1" xfId="0" applyFont="1" applyFill="1" applyBorder="1" applyAlignment="1">
      <alignment horizontal="center" vertical="center" wrapText="1"/>
    </xf>
    <xf numFmtId="0" fontId="3" fillId="0" borderId="1" xfId="0" applyFont="1" applyBorder="1" applyAlignment="1">
      <alignment horizontal="right" vertical="center"/>
    </xf>
    <xf numFmtId="164" fontId="2" fillId="3" borderId="1" xfId="1" applyFont="1" applyFill="1" applyBorder="1" applyAlignment="1">
      <alignment horizontal="center" vertical="center"/>
    </xf>
    <xf numFmtId="0" fontId="23" fillId="0" borderId="0" xfId="0" applyFont="1" applyBorder="1" applyAlignment="1">
      <alignment horizontal="right" vertical="center"/>
    </xf>
    <xf numFmtId="2" fontId="23" fillId="0" borderId="1" xfId="1" applyNumberFormat="1" applyFont="1" applyBorder="1" applyAlignment="1">
      <alignment horizontal="center" vertical="center" wrapText="1"/>
    </xf>
    <xf numFmtId="167" fontId="2" fillId="3" borderId="1" xfId="1" applyNumberFormat="1" applyFont="1" applyFill="1" applyBorder="1" applyAlignment="1">
      <alignment vertical="center"/>
    </xf>
    <xf numFmtId="1" fontId="20" fillId="5" borderId="1" xfId="1" applyNumberFormat="1" applyFont="1" applyFill="1" applyBorder="1" applyAlignment="1">
      <alignment horizontal="center"/>
    </xf>
    <xf numFmtId="1" fontId="13" fillId="0" borderId="0" xfId="1" applyNumberFormat="1" applyFont="1" applyFill="1" applyBorder="1" applyAlignment="1">
      <alignment horizontal="center"/>
    </xf>
    <xf numFmtId="9" fontId="25" fillId="0" borderId="0" xfId="0" applyNumberFormat="1" applyFont="1" applyFill="1" applyAlignment="1">
      <alignment horizontal="center" vertical="center"/>
    </xf>
    <xf numFmtId="164" fontId="13" fillId="0" borderId="0" xfId="1" applyFont="1" applyFill="1"/>
    <xf numFmtId="3" fontId="13" fillId="0" borderId="0" xfId="0" applyNumberFormat="1" applyFont="1" applyFill="1"/>
    <xf numFmtId="3" fontId="14" fillId="0" borderId="1" xfId="0" applyNumberFormat="1" applyFont="1" applyFill="1" applyBorder="1"/>
    <xf numFmtId="172" fontId="13" fillId="3" borderId="1" xfId="1" applyNumberFormat="1" applyFont="1" applyFill="1" applyBorder="1"/>
    <xf numFmtId="0" fontId="13" fillId="0" borderId="0" xfId="0" applyFont="1" applyBorder="1" applyAlignment="1">
      <alignment horizontal="right"/>
    </xf>
    <xf numFmtId="1" fontId="14" fillId="0" borderId="0" xfId="1" applyNumberFormat="1" applyFont="1" applyFill="1" applyBorder="1" applyAlignment="1">
      <alignment horizontal="center"/>
    </xf>
    <xf numFmtId="172" fontId="13" fillId="0" borderId="0" xfId="1" applyNumberFormat="1" applyFont="1" applyFill="1"/>
    <xf numFmtId="0" fontId="13" fillId="0" borderId="0" xfId="0" applyFont="1" applyFill="1" applyBorder="1" applyAlignment="1">
      <alignment horizontal="right"/>
    </xf>
    <xf numFmtId="165" fontId="13" fillId="0" borderId="0" xfId="0" applyNumberFormat="1" applyFont="1" applyFill="1"/>
    <xf numFmtId="0" fontId="26" fillId="0" borderId="0" xfId="0" applyFont="1"/>
    <xf numFmtId="164" fontId="13" fillId="0" borderId="0" xfId="0" applyNumberFormat="1" applyFont="1"/>
    <xf numFmtId="0" fontId="13" fillId="4" borderId="0" xfId="0" applyFont="1" applyFill="1" applyAlignment="1">
      <alignment horizontal="center"/>
    </xf>
    <xf numFmtId="1" fontId="13" fillId="3" borderId="1" xfId="1" applyNumberFormat="1" applyFont="1" applyFill="1" applyBorder="1" applyAlignment="1">
      <alignment horizontal="center"/>
    </xf>
    <xf numFmtId="2" fontId="13" fillId="3" borderId="0" xfId="1" applyNumberFormat="1" applyFont="1" applyFill="1" applyAlignment="1">
      <alignment horizontal="center"/>
    </xf>
    <xf numFmtId="171" fontId="13" fillId="3" borderId="0" xfId="1" applyNumberFormat="1" applyFont="1" applyFill="1" applyAlignment="1">
      <alignment horizontal="center"/>
    </xf>
    <xf numFmtId="49" fontId="18" fillId="0" borderId="1" xfId="0" applyNumberFormat="1" applyFont="1" applyBorder="1" applyAlignment="1">
      <alignment horizontal="right" vertical="center"/>
    </xf>
    <xf numFmtId="49" fontId="18" fillId="0" borderId="1" xfId="1" applyNumberFormat="1" applyFont="1" applyFill="1" applyBorder="1" applyAlignment="1">
      <alignment horizontal="right"/>
    </xf>
    <xf numFmtId="165" fontId="23" fillId="0" borderId="0" xfId="0" applyNumberFormat="1" applyFont="1" applyBorder="1" applyAlignment="1">
      <alignment horizontal="center" vertical="center" wrapText="1"/>
    </xf>
    <xf numFmtId="0" fontId="29" fillId="0" borderId="0" xfId="0" applyFont="1" applyAlignment="1">
      <alignment vertical="center"/>
    </xf>
    <xf numFmtId="0" fontId="30" fillId="0" borderId="0" xfId="0" applyFont="1"/>
    <xf numFmtId="0" fontId="31" fillId="0" borderId="0" xfId="0" applyFont="1" applyAlignment="1">
      <alignment horizontal="center"/>
    </xf>
    <xf numFmtId="0" fontId="13" fillId="6" borderId="1" xfId="0" applyFont="1" applyFill="1" applyBorder="1"/>
    <xf numFmtId="0" fontId="14" fillId="0" borderId="0" xfId="0" applyFont="1" applyFill="1"/>
    <xf numFmtId="0" fontId="14" fillId="0" borderId="0" xfId="0" applyFont="1" applyAlignment="1">
      <alignment horizontal="center" vertical="center" wrapText="1"/>
    </xf>
    <xf numFmtId="0" fontId="14" fillId="0" borderId="0" xfId="0" applyFont="1" applyAlignment="1">
      <alignment horizontal="center" wrapText="1"/>
    </xf>
    <xf numFmtId="0" fontId="33" fillId="3" borderId="2" xfId="0" applyFont="1" applyFill="1" applyBorder="1" applyAlignment="1">
      <alignment horizontal="center" vertical="center" wrapText="1"/>
    </xf>
    <xf numFmtId="166" fontId="33" fillId="0" borderId="2" xfId="0" applyNumberFormat="1" applyFont="1" applyFill="1" applyBorder="1" applyAlignment="1">
      <alignment horizontal="center" vertical="center" wrapText="1"/>
    </xf>
    <xf numFmtId="166" fontId="25" fillId="3" borderId="1" xfId="2" applyNumberFormat="1" applyFont="1" applyFill="1" applyBorder="1" applyAlignment="1">
      <alignment horizontal="center"/>
    </xf>
    <xf numFmtId="166" fontId="25" fillId="0" borderId="1" xfId="2" applyNumberFormat="1" applyFont="1" applyFill="1" applyBorder="1" applyAlignment="1">
      <alignment horizontal="center"/>
    </xf>
    <xf numFmtId="164" fontId="25" fillId="0" borderId="3" xfId="1" applyFont="1" applyBorder="1"/>
    <xf numFmtId="0" fontId="37" fillId="0" borderId="1" xfId="0" applyFont="1" applyFill="1" applyBorder="1" applyAlignment="1">
      <alignment horizontal="center" vertical="center" wrapText="1"/>
    </xf>
    <xf numFmtId="0" fontId="38" fillId="0" borderId="2" xfId="0" applyFont="1" applyFill="1" applyBorder="1" applyAlignment="1">
      <alignment horizontal="center" vertical="center" wrapText="1"/>
    </xf>
    <xf numFmtId="166" fontId="39" fillId="0" borderId="1" xfId="2" applyNumberFormat="1" applyFont="1" applyFill="1" applyBorder="1" applyAlignment="1">
      <alignment horizontal="center"/>
    </xf>
    <xf numFmtId="166" fontId="40" fillId="0" borderId="1" xfId="2" applyNumberFormat="1" applyFont="1" applyFill="1" applyBorder="1" applyAlignment="1">
      <alignment horizontal="center"/>
    </xf>
    <xf numFmtId="9" fontId="39" fillId="0" borderId="1" xfId="2" applyNumberFormat="1" applyFont="1" applyFill="1" applyBorder="1" applyAlignment="1">
      <alignment horizontal="center"/>
    </xf>
    <xf numFmtId="9" fontId="40" fillId="0" borderId="1" xfId="2" applyNumberFormat="1" applyFont="1" applyFill="1" applyBorder="1" applyAlignment="1">
      <alignment horizontal="center"/>
    </xf>
    <xf numFmtId="0" fontId="33" fillId="3" borderId="1" xfId="0" applyFont="1" applyFill="1" applyBorder="1" applyAlignment="1">
      <alignment horizontal="center" vertical="center" wrapText="1"/>
    </xf>
    <xf numFmtId="9" fontId="25" fillId="0" borderId="1" xfId="2" applyFont="1" applyFill="1" applyBorder="1" applyAlignment="1">
      <alignment horizontal="center"/>
    </xf>
    <xf numFmtId="9" fontId="25" fillId="3" borderId="1" xfId="2" applyFont="1" applyFill="1" applyBorder="1" applyAlignment="1">
      <alignment horizontal="center"/>
    </xf>
    <xf numFmtId="166" fontId="25" fillId="0" borderId="7" xfId="2" applyNumberFormat="1" applyFont="1" applyBorder="1" applyAlignment="1">
      <alignment horizontal="center"/>
    </xf>
    <xf numFmtId="164" fontId="25" fillId="0" borderId="3" xfId="1" applyFont="1" applyBorder="1" applyAlignment="1">
      <alignment vertical="center"/>
    </xf>
    <xf numFmtId="166" fontId="25" fillId="0" borderId="7" xfId="2" applyNumberFormat="1" applyFont="1" applyBorder="1" applyAlignment="1">
      <alignment horizontal="center" vertical="center"/>
    </xf>
    <xf numFmtId="10" fontId="25" fillId="0" borderId="2" xfId="1" applyNumberFormat="1" applyFont="1" applyFill="1" applyBorder="1" applyAlignment="1">
      <alignment vertical="center"/>
    </xf>
    <xf numFmtId="164" fontId="27" fillId="0" borderId="0" xfId="1" applyFont="1" applyBorder="1"/>
    <xf numFmtId="1" fontId="27" fillId="0" borderId="0" xfId="0" applyNumberFormat="1" applyFont="1" applyBorder="1" applyAlignment="1">
      <alignment horizontal="center"/>
    </xf>
    <xf numFmtId="0" fontId="27" fillId="0" borderId="0" xfId="0" applyFont="1" applyBorder="1"/>
    <xf numFmtId="10" fontId="36" fillId="0" borderId="2" xfId="1" applyNumberFormat="1" applyFont="1" applyFill="1" applyBorder="1" applyAlignment="1">
      <alignment vertical="center"/>
    </xf>
    <xf numFmtId="164" fontId="27" fillId="0" borderId="0" xfId="1" applyFont="1"/>
    <xf numFmtId="0" fontId="27" fillId="0" borderId="0" xfId="0" applyFont="1"/>
    <xf numFmtId="0" fontId="42" fillId="0" borderId="0" xfId="0" applyFont="1"/>
    <xf numFmtId="0" fontId="43" fillId="0" borderId="2" xfId="0" applyFont="1" applyBorder="1" applyAlignment="1">
      <alignment horizontal="center" vertical="center" wrapText="1"/>
    </xf>
    <xf numFmtId="0" fontId="43" fillId="0" borderId="1" xfId="0" applyFont="1" applyBorder="1" applyAlignment="1">
      <alignment horizontal="center" vertical="center" wrapText="1"/>
    </xf>
    <xf numFmtId="0" fontId="47" fillId="0" borderId="1" xfId="0" applyFont="1" applyBorder="1" applyAlignment="1">
      <alignment horizontal="center" vertical="center" wrapText="1"/>
    </xf>
    <xf numFmtId="0" fontId="47" fillId="0" borderId="3" xfId="0" applyFont="1" applyBorder="1" applyAlignment="1">
      <alignment horizontal="center" vertical="center" wrapText="1"/>
    </xf>
    <xf numFmtId="2" fontId="43" fillId="0" borderId="1" xfId="1" applyNumberFormat="1" applyFont="1" applyBorder="1" applyAlignment="1">
      <alignment horizontal="center"/>
    </xf>
    <xf numFmtId="1" fontId="43" fillId="0" borderId="1" xfId="0" applyNumberFormat="1" applyFont="1" applyBorder="1" applyAlignment="1">
      <alignment horizontal="center"/>
    </xf>
    <xf numFmtId="169" fontId="43" fillId="0" borderId="1" xfId="0" applyNumberFormat="1" applyFont="1" applyBorder="1" applyAlignment="1">
      <alignment horizontal="center"/>
    </xf>
    <xf numFmtId="2" fontId="43" fillId="0" borderId="1" xfId="0" applyNumberFormat="1" applyFont="1" applyBorder="1" applyAlignment="1">
      <alignment horizontal="center"/>
    </xf>
    <xf numFmtId="164" fontId="43" fillId="0" borderId="1" xfId="1" applyFont="1" applyFill="1" applyBorder="1" applyAlignment="1">
      <alignment horizontal="center"/>
    </xf>
    <xf numFmtId="2" fontId="43" fillId="0" borderId="1" xfId="2" applyNumberFormat="1" applyFont="1" applyBorder="1" applyAlignment="1">
      <alignment horizontal="center"/>
    </xf>
    <xf numFmtId="0" fontId="43" fillId="0" borderId="1" xfId="0" applyFont="1" applyBorder="1"/>
    <xf numFmtId="0" fontId="43" fillId="0" borderId="1" xfId="0" applyFont="1" applyFill="1" applyBorder="1" applyAlignment="1">
      <alignment horizontal="center" vertical="center" wrapText="1"/>
    </xf>
    <xf numFmtId="0" fontId="43" fillId="0" borderId="1" xfId="0" applyFont="1" applyFill="1" applyBorder="1"/>
    <xf numFmtId="1" fontId="43" fillId="0" borderId="1" xfId="0" applyNumberFormat="1" applyFont="1" applyFill="1" applyBorder="1" applyAlignment="1">
      <alignment horizontal="center"/>
    </xf>
    <xf numFmtId="0" fontId="25" fillId="0" borderId="0" xfId="0" applyFont="1" applyBorder="1"/>
    <xf numFmtId="0" fontId="50" fillId="0" borderId="1" xfId="0" applyFont="1" applyBorder="1" applyAlignment="1">
      <alignment horizontal="center" vertical="center" wrapText="1"/>
    </xf>
    <xf numFmtId="0" fontId="25" fillId="3" borderId="1" xfId="0" applyFont="1" applyFill="1" applyBorder="1" applyAlignment="1">
      <alignment horizontal="center" vertical="center" wrapText="1"/>
    </xf>
    <xf numFmtId="0" fontId="50" fillId="0" borderId="1" xfId="0" applyFont="1" applyBorder="1"/>
    <xf numFmtId="0" fontId="25" fillId="0" borderId="1" xfId="0" applyFont="1" applyBorder="1"/>
    <xf numFmtId="2" fontId="50" fillId="0" borderId="1" xfId="0" applyNumberFormat="1" applyFont="1" applyBorder="1" applyAlignment="1">
      <alignment horizontal="center" vertical="center"/>
    </xf>
    <xf numFmtId="2" fontId="50" fillId="0" borderId="1" xfId="0" applyNumberFormat="1" applyFont="1" applyBorder="1" applyAlignment="1">
      <alignment horizontal="center"/>
    </xf>
    <xf numFmtId="170" fontId="25" fillId="3" borderId="1" xfId="0" applyNumberFormat="1" applyFont="1" applyFill="1" applyBorder="1" applyAlignment="1">
      <alignment horizontal="center"/>
    </xf>
    <xf numFmtId="0" fontId="50" fillId="0" borderId="1" xfId="0" applyFont="1" applyFill="1" applyBorder="1" applyAlignment="1">
      <alignment horizontal="center" vertical="center" wrapText="1"/>
    </xf>
    <xf numFmtId="0" fontId="50" fillId="0" borderId="1" xfId="0" applyFont="1" applyFill="1" applyBorder="1"/>
    <xf numFmtId="170" fontId="50" fillId="0" borderId="1" xfId="0" applyNumberFormat="1" applyFont="1" applyFill="1" applyBorder="1" applyAlignment="1">
      <alignment horizontal="center"/>
    </xf>
    <xf numFmtId="0" fontId="25" fillId="0" borderId="0" xfId="0" applyFont="1"/>
    <xf numFmtId="0" fontId="25" fillId="0" borderId="0" xfId="0" applyFont="1" applyFill="1"/>
    <xf numFmtId="0" fontId="51" fillId="0" borderId="0" xfId="0" applyFont="1"/>
    <xf numFmtId="0" fontId="51" fillId="0" borderId="0" xfId="0" applyFont="1" applyFill="1"/>
    <xf numFmtId="2" fontId="50" fillId="0" borderId="1" xfId="0" applyNumberFormat="1" applyFont="1" applyFill="1" applyBorder="1" applyAlignment="1">
      <alignment horizontal="center" vertical="center"/>
    </xf>
    <xf numFmtId="2" fontId="50" fillId="0" borderId="1" xfId="0" applyNumberFormat="1" applyFont="1" applyFill="1" applyBorder="1" applyAlignment="1">
      <alignment horizontal="center"/>
    </xf>
    <xf numFmtId="0" fontId="25" fillId="0" borderId="0" xfId="0" applyFont="1" applyAlignment="1">
      <alignment horizontal="center"/>
    </xf>
    <xf numFmtId="0" fontId="25" fillId="0" borderId="1" xfId="0" applyFont="1" applyBorder="1" applyAlignment="1">
      <alignment horizontal="center" vertical="center" wrapText="1"/>
    </xf>
    <xf numFmtId="0" fontId="25" fillId="0" borderId="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25" fillId="0" borderId="0" xfId="0" applyFont="1" applyFill="1" applyBorder="1"/>
    <xf numFmtId="0" fontId="50" fillId="0" borderId="0" xfId="0" applyFont="1" applyFill="1" applyBorder="1"/>
    <xf numFmtId="170" fontId="25" fillId="0" borderId="0" xfId="0" applyNumberFormat="1" applyFont="1" applyFill="1" applyBorder="1" applyAlignment="1">
      <alignment horizontal="center"/>
    </xf>
    <xf numFmtId="170" fontId="50" fillId="0" borderId="0" xfId="0" applyNumberFormat="1" applyFont="1" applyFill="1" applyBorder="1" applyAlignment="1">
      <alignment horizontal="center"/>
    </xf>
    <xf numFmtId="2" fontId="25" fillId="0" borderId="1" xfId="0" applyNumberFormat="1" applyFont="1" applyBorder="1" applyAlignment="1">
      <alignment horizontal="center"/>
    </xf>
    <xf numFmtId="0" fontId="50" fillId="0" borderId="0" xfId="0" applyFont="1" applyFill="1"/>
    <xf numFmtId="0" fontId="51" fillId="0" borderId="0" xfId="0" applyFont="1" applyAlignment="1">
      <alignment horizontal="left"/>
    </xf>
    <xf numFmtId="0" fontId="51" fillId="0" borderId="0" xfId="0" applyFont="1" applyAlignment="1">
      <alignment horizontal="center"/>
    </xf>
    <xf numFmtId="49" fontId="18" fillId="4" borderId="1" xfId="0" applyNumberFormat="1" applyFont="1" applyFill="1" applyBorder="1" applyAlignment="1">
      <alignment horizontal="right" vertical="center"/>
    </xf>
    <xf numFmtId="171" fontId="52" fillId="3" borderId="0" xfId="1" applyNumberFormat="1" applyFont="1" applyFill="1" applyAlignment="1">
      <alignment horizontal="center"/>
    </xf>
    <xf numFmtId="1" fontId="27" fillId="5" borderId="1" xfId="1" applyNumberFormat="1" applyFont="1" applyFill="1" applyBorder="1" applyAlignment="1">
      <alignment horizontal="center"/>
    </xf>
    <xf numFmtId="170" fontId="53" fillId="3" borderId="1" xfId="0" applyNumberFormat="1" applyFont="1" applyFill="1" applyBorder="1" applyAlignment="1">
      <alignment horizontal="center"/>
    </xf>
    <xf numFmtId="0" fontId="54" fillId="0" borderId="0" xfId="0" applyFont="1" applyAlignment="1">
      <alignment horizontal="center"/>
    </xf>
    <xf numFmtId="171" fontId="27" fillId="3" borderId="0" xfId="1" applyNumberFormat="1" applyFont="1" applyFill="1" applyAlignment="1">
      <alignment horizontal="center"/>
    </xf>
    <xf numFmtId="0" fontId="33" fillId="0" borderId="1" xfId="0" applyFont="1" applyFill="1" applyBorder="1" applyAlignment="1">
      <alignment horizontal="center" vertical="center" wrapText="1"/>
    </xf>
    <xf numFmtId="164" fontId="25" fillId="0" borderId="0" xfId="1" applyFont="1" applyBorder="1"/>
    <xf numFmtId="164" fontId="25" fillId="0" borderId="0" xfId="1" applyFont="1"/>
    <xf numFmtId="171" fontId="55" fillId="3" borderId="0" xfId="1" applyNumberFormat="1" applyFont="1" applyFill="1" applyAlignment="1">
      <alignment horizontal="center"/>
    </xf>
    <xf numFmtId="170" fontId="56" fillId="3" borderId="1" xfId="0" applyNumberFormat="1" applyFont="1" applyFill="1" applyBorder="1" applyAlignment="1">
      <alignment horizontal="center"/>
    </xf>
    <xf numFmtId="166" fontId="57" fillId="3" borderId="1" xfId="2" applyNumberFormat="1" applyFont="1" applyFill="1" applyBorder="1" applyAlignment="1">
      <alignment horizontal="center"/>
    </xf>
    <xf numFmtId="1" fontId="20" fillId="0" borderId="1" xfId="0" applyNumberFormat="1" applyFont="1" applyFill="1" applyBorder="1" applyAlignment="1">
      <alignment horizontal="center"/>
    </xf>
    <xf numFmtId="1" fontId="60" fillId="0" borderId="1" xfId="0" applyNumberFormat="1" applyFont="1" applyBorder="1" applyAlignment="1">
      <alignment horizontal="center"/>
    </xf>
    <xf numFmtId="170" fontId="61" fillId="3" borderId="1" xfId="0" applyNumberFormat="1" applyFont="1" applyFill="1" applyBorder="1" applyAlignment="1">
      <alignment horizontal="center"/>
    </xf>
    <xf numFmtId="166" fontId="13" fillId="0" borderId="0" xfId="2" applyNumberFormat="1" applyFont="1" applyAlignment="1">
      <alignment horizontal="center" vertical="center"/>
    </xf>
    <xf numFmtId="9" fontId="62" fillId="0" borderId="0" xfId="0" applyNumberFormat="1" applyFont="1" applyAlignment="1">
      <alignment horizontal="center" vertical="center"/>
    </xf>
    <xf numFmtId="9" fontId="63" fillId="0" borderId="0" xfId="0" applyNumberFormat="1" applyFont="1" applyAlignment="1">
      <alignment horizontal="center" vertical="center"/>
    </xf>
    <xf numFmtId="9" fontId="64" fillId="0" borderId="0" xfId="0" applyNumberFormat="1" applyFont="1" applyAlignment="1">
      <alignment horizontal="center" vertical="center"/>
    </xf>
    <xf numFmtId="0" fontId="65" fillId="0" borderId="0" xfId="0" applyFont="1" applyAlignment="1">
      <alignment horizontal="center" vertical="center" wrapText="1"/>
    </xf>
    <xf numFmtId="166" fontId="66" fillId="0" borderId="0" xfId="2" applyNumberFormat="1" applyFont="1" applyFill="1" applyBorder="1" applyAlignment="1">
      <alignment horizontal="center"/>
    </xf>
    <xf numFmtId="0" fontId="13" fillId="0" borderId="0" xfId="0" applyFont="1" applyAlignment="1">
      <alignment horizontal="right" vertical="center"/>
    </xf>
    <xf numFmtId="2" fontId="25" fillId="3" borderId="1" xfId="0" applyNumberFormat="1" applyFont="1" applyFill="1" applyBorder="1" applyAlignment="1">
      <alignment horizontal="center" vertical="center"/>
    </xf>
    <xf numFmtId="2" fontId="13" fillId="3" borderId="1" xfId="0" applyNumberFormat="1" applyFont="1" applyFill="1" applyBorder="1" applyAlignment="1">
      <alignment horizontal="center" vertical="center"/>
    </xf>
    <xf numFmtId="1" fontId="25" fillId="0" borderId="0" xfId="0" applyNumberFormat="1" applyFont="1" applyAlignment="1">
      <alignment horizontal="center" vertical="center"/>
    </xf>
    <xf numFmtId="1" fontId="13" fillId="0" borderId="0" xfId="0" applyNumberFormat="1" applyFont="1" applyAlignment="1">
      <alignment horizontal="center" vertical="center"/>
    </xf>
    <xf numFmtId="1" fontId="25" fillId="3" borderId="1" xfId="0" applyNumberFormat="1" applyFont="1" applyFill="1" applyBorder="1" applyAlignment="1">
      <alignment horizontal="center" vertical="center"/>
    </xf>
    <xf numFmtId="1" fontId="13" fillId="3" borderId="1" xfId="0" applyNumberFormat="1" applyFont="1" applyFill="1" applyBorder="1" applyAlignment="1">
      <alignment horizontal="center" vertical="center"/>
    </xf>
    <xf numFmtId="9" fontId="25" fillId="3" borderId="1" xfId="2" applyFont="1" applyFill="1" applyBorder="1" applyAlignment="1">
      <alignment horizontal="center" vertical="center"/>
    </xf>
    <xf numFmtId="9" fontId="13" fillId="3" borderId="1" xfId="2" applyFont="1" applyFill="1" applyBorder="1" applyAlignment="1">
      <alignment horizontal="center" vertical="center"/>
    </xf>
    <xf numFmtId="0" fontId="13" fillId="0" borderId="0" xfId="1" applyNumberFormat="1" applyFont="1" applyFill="1" applyAlignment="1">
      <alignment horizontal="right" vertical="center"/>
    </xf>
    <xf numFmtId="2" fontId="13" fillId="3" borderId="1" xfId="0" applyNumberFormat="1" applyFont="1" applyFill="1" applyBorder="1"/>
    <xf numFmtId="165" fontId="13" fillId="3" borderId="1" xfId="0" applyNumberFormat="1" applyFont="1" applyFill="1" applyBorder="1"/>
    <xf numFmtId="0" fontId="18" fillId="0" borderId="0" xfId="0" applyFont="1"/>
    <xf numFmtId="9" fontId="13" fillId="3" borderId="1" xfId="0" applyNumberFormat="1" applyFont="1" applyFill="1" applyBorder="1"/>
    <xf numFmtId="0" fontId="13" fillId="0" borderId="12" xfId="0" applyFont="1" applyBorder="1"/>
    <xf numFmtId="164" fontId="13" fillId="0" borderId="13" xfId="1" applyFont="1" applyFill="1" applyBorder="1"/>
    <xf numFmtId="0" fontId="13" fillId="0" borderId="13" xfId="0" applyFont="1" applyBorder="1"/>
    <xf numFmtId="0" fontId="13" fillId="0" borderId="14" xfId="0" applyFont="1" applyBorder="1"/>
    <xf numFmtId="0" fontId="13" fillId="0" borderId="15" xfId="0" applyFont="1" applyBorder="1" applyAlignment="1">
      <alignment vertical="center"/>
    </xf>
    <xf numFmtId="166" fontId="20" fillId="4" borderId="0" xfId="2" applyNumberFormat="1" applyFont="1" applyFill="1" applyBorder="1" applyAlignment="1">
      <alignment vertical="center"/>
    </xf>
    <xf numFmtId="166" fontId="13" fillId="0" borderId="0" xfId="2" applyNumberFormat="1" applyFont="1" applyFill="1" applyBorder="1" applyAlignment="1">
      <alignment horizontal="center" vertical="center"/>
    </xf>
    <xf numFmtId="1" fontId="20" fillId="5" borderId="1" xfId="1" applyNumberFormat="1" applyFont="1" applyFill="1" applyBorder="1" applyAlignment="1">
      <alignment horizontal="center" vertical="center"/>
    </xf>
    <xf numFmtId="0" fontId="13" fillId="0" borderId="16" xfId="0" applyFont="1" applyBorder="1" applyAlignment="1">
      <alignment vertical="center"/>
    </xf>
    <xf numFmtId="164" fontId="13" fillId="0" borderId="15" xfId="1" applyFont="1" applyFill="1" applyBorder="1" applyAlignment="1">
      <alignment vertical="center"/>
    </xf>
    <xf numFmtId="166" fontId="13" fillId="0" borderId="0" xfId="2" applyNumberFormat="1" applyFont="1" applyFill="1" applyBorder="1" applyAlignment="1">
      <alignment vertical="center"/>
    </xf>
    <xf numFmtId="166" fontId="13" fillId="4" borderId="0" xfId="2" applyNumberFormat="1" applyFont="1" applyFill="1" applyBorder="1" applyAlignment="1">
      <alignment vertical="center"/>
    </xf>
    <xf numFmtId="164" fontId="13" fillId="0" borderId="0" xfId="1" applyFont="1" applyFill="1" applyBorder="1" applyAlignment="1">
      <alignment vertical="center"/>
    </xf>
    <xf numFmtId="164" fontId="13" fillId="0" borderId="0" xfId="1" applyFont="1" applyFill="1" applyBorder="1" applyAlignment="1">
      <alignment horizontal="center" vertical="center"/>
    </xf>
    <xf numFmtId="165" fontId="20" fillId="4" borderId="0" xfId="1" applyNumberFormat="1" applyFont="1" applyFill="1" applyBorder="1" applyAlignment="1">
      <alignment vertical="center"/>
    </xf>
    <xf numFmtId="172" fontId="13" fillId="0" borderId="0" xfId="1" applyNumberFormat="1" applyFont="1" applyFill="1" applyBorder="1" applyAlignment="1">
      <alignment horizontal="center" vertical="center"/>
    </xf>
    <xf numFmtId="165" fontId="13" fillId="3" borderId="1" xfId="0" applyNumberFormat="1" applyFont="1" applyFill="1" applyBorder="1" applyAlignment="1">
      <alignment vertical="center"/>
    </xf>
    <xf numFmtId="0" fontId="13" fillId="0" borderId="16" xfId="0" applyFont="1" applyBorder="1" applyAlignment="1">
      <alignment horizontal="right" vertical="center"/>
    </xf>
    <xf numFmtId="164" fontId="13" fillId="0" borderId="17" xfId="1" applyFont="1" applyFill="1" applyBorder="1" applyAlignment="1">
      <alignment vertical="center"/>
    </xf>
    <xf numFmtId="0" fontId="13" fillId="0" borderId="18" xfId="0" applyFont="1" applyBorder="1" applyAlignment="1">
      <alignment vertical="center"/>
    </xf>
    <xf numFmtId="0" fontId="13" fillId="0" borderId="19" xfId="0" applyFont="1" applyBorder="1" applyAlignment="1">
      <alignment vertical="center"/>
    </xf>
    <xf numFmtId="0" fontId="14" fillId="0" borderId="0" xfId="0" applyFont="1" applyAlignment="1">
      <alignment horizontal="center"/>
    </xf>
    <xf numFmtId="0" fontId="18" fillId="0" borderId="1" xfId="0" applyFont="1" applyBorder="1" applyAlignment="1">
      <alignment horizontal="center" vertical="center" wrapText="1"/>
    </xf>
    <xf numFmtId="49" fontId="64" fillId="0" borderId="1" xfId="1" applyNumberFormat="1" applyFont="1" applyFill="1" applyBorder="1" applyAlignment="1">
      <alignment horizontal="center" vertical="center" wrapText="1"/>
    </xf>
    <xf numFmtId="49" fontId="67" fillId="0" borderId="1" xfId="1" applyNumberFormat="1" applyFont="1" applyFill="1" applyBorder="1" applyAlignment="1">
      <alignment horizontal="center" vertical="center" wrapText="1"/>
    </xf>
    <xf numFmtId="10" fontId="64" fillId="0" borderId="1" xfId="2" applyNumberFormat="1" applyFont="1" applyFill="1" applyBorder="1" applyAlignment="1">
      <alignment horizontal="center" vertical="center"/>
    </xf>
    <xf numFmtId="10" fontId="67" fillId="0" borderId="1" xfId="2" applyNumberFormat="1"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3" fillId="0" borderId="3" xfId="0" applyFont="1" applyBorder="1" applyAlignment="1">
      <alignment horizontal="left" vertical="center" wrapText="1"/>
    </xf>
    <xf numFmtId="0" fontId="13" fillId="0" borderId="7" xfId="0" applyFont="1" applyBorder="1" applyAlignment="1">
      <alignment horizontal="left" vertical="center" wrapText="1"/>
    </xf>
    <xf numFmtId="0" fontId="13" fillId="0" borderId="2" xfId="0" applyFont="1" applyBorder="1" applyAlignment="1">
      <alignment horizontal="left" vertical="center" wrapText="1"/>
    </xf>
    <xf numFmtId="0" fontId="33" fillId="0" borderId="3" xfId="0" applyFont="1" applyBorder="1" applyAlignment="1">
      <alignment horizontal="center" vertical="center" wrapText="1"/>
    </xf>
    <xf numFmtId="0" fontId="33" fillId="0" borderId="2" xfId="0" applyFont="1" applyBorder="1" applyAlignment="1">
      <alignment horizontal="center" vertical="center" wrapText="1"/>
    </xf>
    <xf numFmtId="0" fontId="11" fillId="0" borderId="8"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6" xfId="0" applyFont="1" applyFill="1" applyBorder="1" applyAlignment="1">
      <alignment horizontal="center" vertical="center" wrapText="1"/>
    </xf>
    <xf numFmtId="1" fontId="13" fillId="0" borderId="0" xfId="0" applyNumberFormat="1" applyFont="1" applyBorder="1" applyAlignment="1">
      <alignment horizontal="center" vertical="center"/>
    </xf>
    <xf numFmtId="0" fontId="13" fillId="0" borderId="0" xfId="0" applyFont="1" applyBorder="1" applyAlignment="1">
      <alignment vertical="center"/>
    </xf>
    <xf numFmtId="2" fontId="13" fillId="0" borderId="0" xfId="0" applyNumberFormat="1" applyFont="1" applyBorder="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horizontal="right" vertical="center"/>
    </xf>
    <xf numFmtId="164" fontId="13" fillId="0" borderId="18" xfId="1" applyFont="1" applyFill="1" applyBorder="1" applyAlignment="1">
      <alignment vertical="center"/>
    </xf>
    <xf numFmtId="172" fontId="13" fillId="0" borderId="18" xfId="1" applyNumberFormat="1" applyFont="1" applyFill="1" applyBorder="1" applyAlignment="1">
      <alignment horizontal="center" vertical="center"/>
    </xf>
    <xf numFmtId="2" fontId="13" fillId="0" borderId="18" xfId="0" applyNumberFormat="1" applyFont="1" applyBorder="1" applyAlignment="1">
      <alignment horizontal="center" vertical="center"/>
    </xf>
    <xf numFmtId="0" fontId="13" fillId="0" borderId="18" xfId="0" applyFont="1" applyBorder="1" applyAlignment="1">
      <alignment horizontal="right" vertical="center"/>
    </xf>
    <xf numFmtId="9" fontId="13" fillId="3" borderId="20" xfId="2" applyFont="1" applyFill="1" applyBorder="1" applyAlignment="1">
      <alignment vertical="center"/>
    </xf>
  </cellXfs>
  <cellStyles count="3">
    <cellStyle name="Millares" xfId="1" builtinId="3"/>
    <cellStyle name="Normal" xfId="0" builtinId="0"/>
    <cellStyle name="Porcentaje" xfId="2" builtinId="5"/>
  </cellStyles>
  <dxfs count="0"/>
  <tableStyles count="0" defaultTableStyle="TableStyleMedium2" defaultPivotStyle="PivotStyleLight16"/>
  <colors>
    <mruColors>
      <color rgb="FF993300"/>
      <color rgb="FF669900"/>
      <color rgb="FF008000"/>
      <color rgb="FF99CC00"/>
      <color rgb="FF0000FF"/>
      <color rgb="FF33CC33"/>
      <color rgb="FF009900"/>
      <color rgb="FF00CC00"/>
      <color rgb="FF00FF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200">
                <a:solidFill>
                  <a:sysClr val="windowText" lastClr="000000"/>
                </a:solidFill>
              </a:rPr>
              <a:t>Hazards</a:t>
            </a:r>
            <a:r>
              <a:rPr lang="es-ES" sz="1200" baseline="0">
                <a:solidFill>
                  <a:sysClr val="windowText" lastClr="000000"/>
                </a:solidFill>
              </a:rPr>
              <a:t> Ratio (obtenidos exponencialmente) al final de cada intervalo, condicionado al anterior</a:t>
            </a:r>
            <a:endParaRPr lang="es-ES" sz="1200">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'fs-1, OS A vs B'!$R$58:$R$74</c:f>
              <c:numCache>
                <c:formatCode>General</c:formatCode>
                <c:ptCount val="17"/>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numCache>
            </c:numRef>
          </c:xVal>
          <c:yVal>
            <c:numRef>
              <c:f>'fs-1, OS A vs B'!$S$58:$S$74</c:f>
              <c:numCache>
                <c:formatCode>0.00</c:formatCode>
                <c:ptCount val="17"/>
                <c:pt idx="0">
                  <c:v>1</c:v>
                </c:pt>
                <c:pt idx="1">
                  <c:v>1.0491972950314332</c:v>
                </c:pt>
                <c:pt idx="2">
                  <c:v>0.89010190226384345</c:v>
                </c:pt>
                <c:pt idx="3">
                  <c:v>0.60389455831719985</c:v>
                </c:pt>
                <c:pt idx="4">
                  <c:v>0.56278057367518375</c:v>
                </c:pt>
                <c:pt idx="5">
                  <c:v>0.59270032889697521</c:v>
                </c:pt>
                <c:pt idx="6">
                  <c:v>0.53155998422293083</c:v>
                </c:pt>
                <c:pt idx="7">
                  <c:v>0.5611681739547284</c:v>
                </c:pt>
                <c:pt idx="8">
                  <c:v>0.50546645633131138</c:v>
                </c:pt>
                <c:pt idx="9">
                  <c:v>0.51686738145351974</c:v>
                </c:pt>
                <c:pt idx="10">
                  <c:v>0.48468096224528512</c:v>
                </c:pt>
                <c:pt idx="11">
                  <c:v>0.54326244249096167</c:v>
                </c:pt>
                <c:pt idx="12">
                  <c:v>0.51730836830228655</c:v>
                </c:pt>
                <c:pt idx="13">
                  <c:v>0.51730836830228655</c:v>
                </c:pt>
                <c:pt idx="14">
                  <c:v>0.51730836830228655</c:v>
                </c:pt>
                <c:pt idx="15">
                  <c:v>0.51730836830228655</c:v>
                </c:pt>
                <c:pt idx="16">
                  <c:v>0.51730836830228655</c:v>
                </c:pt>
              </c:numCache>
            </c:numRef>
          </c:yVal>
          <c:smooth val="0"/>
          <c:extLst>
            <c:ext xmlns:c16="http://schemas.microsoft.com/office/drawing/2014/chart" uri="{C3380CC4-5D6E-409C-BE32-E72D297353CC}">
              <c16:uniqueId val="{00000000-0F40-49E6-A6C5-3A52D7B711C3}"/>
            </c:ext>
          </c:extLst>
        </c:ser>
        <c:dLbls>
          <c:showLegendKey val="0"/>
          <c:showVal val="0"/>
          <c:showCatName val="0"/>
          <c:showSerName val="0"/>
          <c:showPercent val="0"/>
          <c:showBubbleSize val="0"/>
        </c:dLbls>
        <c:axId val="723672400"/>
        <c:axId val="723679616"/>
      </c:scatterChart>
      <c:valAx>
        <c:axId val="723672400"/>
        <c:scaling>
          <c:orientation val="minMax"/>
          <c:max val="3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ES">
                    <a:solidFill>
                      <a:sysClr val="windowText" lastClr="000000"/>
                    </a:solidFill>
                  </a:rPr>
                  <a:t>tiempo (meses)</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23679616"/>
        <c:crosses val="autoZero"/>
        <c:crossBetween val="midCat"/>
        <c:majorUnit val="2"/>
      </c:valAx>
      <c:valAx>
        <c:axId val="723679616"/>
        <c:scaling>
          <c:orientation val="minMax"/>
          <c:max val="3"/>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ES">
                    <a:solidFill>
                      <a:sysClr val="windowText" lastClr="000000"/>
                    </a:solidFill>
                  </a:rPr>
                  <a:t>Hazard Ratio</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E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2367240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1" i="0" u="none" strike="noStrike" kern="1200" spc="0" baseline="0">
                <a:solidFill>
                  <a:schemeClr val="tx1">
                    <a:lumMod val="65000"/>
                    <a:lumOff val="35000"/>
                  </a:schemeClr>
                </a:solidFill>
                <a:latin typeface="+mn-lt"/>
                <a:ea typeface="+mn-ea"/>
                <a:cs typeface="+mn-cs"/>
              </a:defRPr>
            </a:pPr>
            <a:r>
              <a:rPr lang="es-ES" sz="1300" b="1" i="1">
                <a:solidFill>
                  <a:schemeClr val="accent4">
                    <a:lumMod val="75000"/>
                  </a:schemeClr>
                </a:solidFill>
              </a:rPr>
              <a:t>%</a:t>
            </a:r>
            <a:r>
              <a:rPr lang="es-ES" sz="1300" b="1" i="1" baseline="0">
                <a:solidFill>
                  <a:schemeClr val="accent4">
                    <a:lumMod val="75000"/>
                  </a:schemeClr>
                </a:solidFill>
              </a:rPr>
              <a:t> Supervivencia LP │censuras  </a:t>
            </a:r>
            <a:r>
              <a:rPr lang="es-ES" sz="1300" b="1" baseline="0"/>
              <a:t>vs </a:t>
            </a:r>
            <a:r>
              <a:rPr lang="es-ES" sz="1300" b="1" baseline="0">
                <a:solidFill>
                  <a:srgbClr val="008000"/>
                </a:solidFill>
              </a:rPr>
              <a:t>% Supervivientes LP</a:t>
            </a:r>
            <a:endParaRPr lang="es-ES" sz="1300" b="1">
              <a:solidFill>
                <a:srgbClr val="008000"/>
              </a:solidFill>
            </a:endParaRPr>
          </a:p>
        </c:rich>
      </c:tx>
      <c:overlay val="0"/>
      <c:spPr>
        <a:noFill/>
        <a:ln>
          <a:noFill/>
        </a:ln>
        <a:effectLst/>
      </c:spPr>
      <c:txPr>
        <a:bodyPr rot="0" spcFirstLastPara="1" vertOverflow="ellipsis" vert="horz" wrap="square" anchor="ctr" anchorCtr="1"/>
        <a:lstStyle/>
        <a:p>
          <a:pPr>
            <a:defRPr sz="1300" b="1"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0.13610142379291698"/>
          <c:y val="0.1290288693268318"/>
          <c:w val="0.82635096205965908"/>
          <c:h val="0.65414235540701293"/>
        </c:manualLayout>
      </c:layout>
      <c:scatterChart>
        <c:scatterStyle val="lineMarker"/>
        <c:varyColors val="0"/>
        <c:ser>
          <c:idx val="0"/>
          <c:order val="0"/>
          <c:tx>
            <c:strRef>
              <c:f>'fs-2, PFS A vs B'!$AG$96</c:f>
              <c:strCache>
                <c:ptCount val="1"/>
                <c:pt idx="0">
                  <c:v>% Supervivientes LP</c:v>
                </c:pt>
              </c:strCache>
            </c:strRef>
          </c:tx>
          <c:spPr>
            <a:ln w="19050" cap="rnd">
              <a:solidFill>
                <a:srgbClr val="008000"/>
              </a:solidFill>
              <a:round/>
            </a:ln>
            <a:effectLst/>
          </c:spPr>
          <c:marker>
            <c:symbol val="circle"/>
            <c:size val="5"/>
            <c:spPr>
              <a:solidFill>
                <a:schemeClr val="accent1"/>
              </a:solidFill>
              <a:ln w="9525">
                <a:solidFill>
                  <a:srgbClr val="008000"/>
                </a:solidFill>
              </a:ln>
              <a:effectLst/>
            </c:spPr>
          </c:marker>
          <c:dLbls>
            <c:dLbl>
              <c:idx val="0"/>
              <c:layout>
                <c:manualLayout>
                  <c:x val="-6.6826305035570549E-2"/>
                  <c:y val="2.85378829160323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DCF-4A7B-9A29-4F5105159E6C}"/>
                </c:ext>
              </c:extLst>
            </c:dLbl>
            <c:dLbl>
              <c:idx val="1"/>
              <c:layout>
                <c:manualLayout>
                  <c:x val="-7.453703253967485E-2"/>
                  <c:y val="3.269927976308355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DCF-4A7B-9A29-4F5105159E6C}"/>
                </c:ext>
              </c:extLst>
            </c:dLbl>
            <c:dLbl>
              <c:idx val="2"/>
              <c:layout>
                <c:manualLayout>
                  <c:x val="-8.4818002545147222E-2"/>
                  <c:y val="1.07017060935121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DCF-4A7B-9A29-4F5105159E6C}"/>
                </c:ext>
              </c:extLst>
            </c:dLbl>
            <c:dLbl>
              <c:idx val="3"/>
              <c:layout>
                <c:manualLayout>
                  <c:x val="-7.4537032539674836E-2"/>
                  <c:y val="7.134470729008083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DCF-4A7B-9A29-4F5105159E6C}"/>
                </c:ext>
              </c:extLst>
            </c:dLbl>
            <c:dLbl>
              <c:idx val="4"/>
              <c:layout>
                <c:manualLayout>
                  <c:x val="-7.7107275041042977E-2"/>
                  <c:y val="3.567235364504041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DCF-4A7B-9A29-4F5105159E6C}"/>
                </c:ext>
              </c:extLst>
            </c:dLbl>
            <c:dLbl>
              <c:idx val="5"/>
              <c:layout>
                <c:manualLayout>
                  <c:x val="-8.481800254514722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DCF-4A7B-9A29-4F5105159E6C}"/>
                </c:ext>
              </c:extLst>
            </c:dLbl>
            <c:dLbl>
              <c:idx val="6"/>
              <c:layout>
                <c:manualLayout>
                  <c:x val="-8.2247760043779164E-2"/>
                  <c:y val="7.134470729008083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DCF-4A7B-9A29-4F5105159E6C}"/>
                </c:ext>
              </c:extLst>
            </c:dLbl>
            <c:dLbl>
              <c:idx val="7"/>
              <c:layout>
                <c:manualLayout>
                  <c:x val="-7.710727504104288E-2"/>
                  <c:y val="2.14034121870241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DCF-4A7B-9A29-4F5105159E6C}"/>
                </c:ext>
              </c:extLst>
            </c:dLbl>
            <c:dLbl>
              <c:idx val="8"/>
              <c:layout>
                <c:manualLayout>
                  <c:x val="-4.6264365024625755E-2"/>
                  <c:y val="3.21051182805362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DCF-4A7B-9A29-4F5105159E6C}"/>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8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'fs-2, PFS A vs B'!$AF$97:$AF$113</c:f>
              <c:numCache>
                <c:formatCode>General</c:formatCode>
                <c:ptCount val="17"/>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numCache>
            </c:numRef>
          </c:xVal>
          <c:yVal>
            <c:numRef>
              <c:f>'fs-2, PFS A vs B'!$AG$97:$AG$113</c:f>
              <c:numCache>
                <c:formatCode>0.00%</c:formatCode>
                <c:ptCount val="17"/>
                <c:pt idx="0">
                  <c:v>1</c:v>
                </c:pt>
                <c:pt idx="1">
                  <c:v>0.78091872791519434</c:v>
                </c:pt>
                <c:pt idx="2">
                  <c:v>0.57243816254416957</c:v>
                </c:pt>
                <c:pt idx="3">
                  <c:v>0.43462897526501765</c:v>
                </c:pt>
                <c:pt idx="4">
                  <c:v>0.32508833922261482</c:v>
                </c:pt>
                <c:pt idx="5">
                  <c:v>0.20848056537102475</c:v>
                </c:pt>
                <c:pt idx="6">
                  <c:v>0.1519434628975265</c:v>
                </c:pt>
                <c:pt idx="7">
                  <c:v>9.8939929328621903E-2</c:v>
                </c:pt>
                <c:pt idx="8">
                  <c:v>7.0671378091872794E-2</c:v>
                </c:pt>
                <c:pt idx="9">
                  <c:v>4.9469964664310952E-2</c:v>
                </c:pt>
                <c:pt idx="10">
                  <c:v>3.8869257950530034E-2</c:v>
                </c:pt>
                <c:pt idx="11">
                  <c:v>3.1802120141342753E-2</c:v>
                </c:pt>
                <c:pt idx="12">
                  <c:v>1.7667844522968199E-2</c:v>
                </c:pt>
                <c:pt idx="13">
                  <c:v>1.0600706713780919E-2</c:v>
                </c:pt>
                <c:pt idx="14">
                  <c:v>0</c:v>
                </c:pt>
                <c:pt idx="15">
                  <c:v>0</c:v>
                </c:pt>
                <c:pt idx="16">
                  <c:v>0</c:v>
                </c:pt>
              </c:numCache>
            </c:numRef>
          </c:yVal>
          <c:smooth val="0"/>
          <c:extLst>
            <c:ext xmlns:c16="http://schemas.microsoft.com/office/drawing/2014/chart" uri="{C3380CC4-5D6E-409C-BE32-E72D297353CC}">
              <c16:uniqueId val="{00000000-64BF-49E3-9071-4D8423862009}"/>
            </c:ext>
          </c:extLst>
        </c:ser>
        <c:ser>
          <c:idx val="1"/>
          <c:order val="1"/>
          <c:tx>
            <c:strRef>
              <c:f>'fs-2, PFS A vs B'!$AH$96</c:f>
              <c:strCache>
                <c:ptCount val="1"/>
                <c:pt idx="0">
                  <c:v>% Supervivencia LP │ censuras</c:v>
                </c:pt>
              </c:strCache>
            </c:strRef>
          </c:tx>
          <c:spPr>
            <a:ln w="19050" cap="rnd">
              <a:solidFill>
                <a:schemeClr val="accent4">
                  <a:lumMod val="75000"/>
                </a:schemeClr>
              </a:solidFill>
              <a:round/>
            </a:ln>
            <a:effectLst/>
          </c:spPr>
          <c:marker>
            <c:symbol val="circle"/>
            <c:size val="5"/>
            <c:spPr>
              <a:solidFill>
                <a:schemeClr val="accent2"/>
              </a:solidFill>
              <a:ln w="9525">
                <a:solidFill>
                  <a:schemeClr val="accent4">
                    <a:lumMod val="75000"/>
                  </a:schemeClr>
                </a:solidFill>
              </a:ln>
              <a:effectLst/>
            </c:spPr>
          </c:marker>
          <c:dLbls>
            <c:dLbl>
              <c:idx val="0"/>
              <c:layout>
                <c:manualLayout>
                  <c:x val="-5.1404850027361951E-3"/>
                  <c:y val="-3.567235364504041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DCF-4A7B-9A29-4F5105159E6C}"/>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1" u="none" strike="noStrike" kern="1200" baseline="0">
                    <a:solidFill>
                      <a:schemeClr val="accent4">
                        <a:lumMod val="7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'fs-2, PFS A vs B'!$AF$97:$AF$113</c:f>
              <c:numCache>
                <c:formatCode>General</c:formatCode>
                <c:ptCount val="17"/>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numCache>
            </c:numRef>
          </c:xVal>
          <c:yVal>
            <c:numRef>
              <c:f>'fs-2, PFS A vs B'!$AH$97:$AH$113</c:f>
              <c:numCache>
                <c:formatCode>0.00%</c:formatCode>
                <c:ptCount val="17"/>
                <c:pt idx="0">
                  <c:v>1</c:v>
                </c:pt>
                <c:pt idx="1">
                  <c:v>0.86572438162544163</c:v>
                </c:pt>
                <c:pt idx="2">
                  <c:v>0.70511488096189812</c:v>
                </c:pt>
                <c:pt idx="3">
                  <c:v>0.591948295128507</c:v>
                </c:pt>
                <c:pt idx="4">
                  <c:v>0.52938465417996561</c:v>
                </c:pt>
                <c:pt idx="5">
                  <c:v>0.45458030087192702</c:v>
                </c:pt>
                <c:pt idx="6">
                  <c:v>0.43917079914745494</c:v>
                </c:pt>
                <c:pt idx="7">
                  <c:v>0.39831770155234286</c:v>
                </c:pt>
                <c:pt idx="8">
                  <c:v>0.35564080495744899</c:v>
                </c:pt>
                <c:pt idx="9">
                  <c:v>0.3200767244617041</c:v>
                </c:pt>
                <c:pt idx="10">
                  <c:v>0.29721410128586812</c:v>
                </c:pt>
                <c:pt idx="11">
                  <c:v>0.27019463753260736</c:v>
                </c:pt>
                <c:pt idx="12">
                  <c:v>0.26923988616323419</c:v>
                </c:pt>
                <c:pt idx="13">
                  <c:v>0.26923988616323419</c:v>
                </c:pt>
                <c:pt idx="14">
                  <c:v>8.9746628721078067E-2</c:v>
                </c:pt>
                <c:pt idx="15">
                  <c:v>8.9746628721078067E-2</c:v>
                </c:pt>
                <c:pt idx="16">
                  <c:v>8.9746628721078067E-2</c:v>
                </c:pt>
              </c:numCache>
            </c:numRef>
          </c:yVal>
          <c:smooth val="0"/>
          <c:extLst>
            <c:ext xmlns:c16="http://schemas.microsoft.com/office/drawing/2014/chart" uri="{C3380CC4-5D6E-409C-BE32-E72D297353CC}">
              <c16:uniqueId val="{00000001-64BF-49E3-9071-4D8423862009}"/>
            </c:ext>
          </c:extLst>
        </c:ser>
        <c:dLbls>
          <c:showLegendKey val="0"/>
          <c:showVal val="0"/>
          <c:showCatName val="0"/>
          <c:showSerName val="0"/>
          <c:showPercent val="0"/>
          <c:showBubbleSize val="0"/>
        </c:dLbls>
        <c:axId val="750431408"/>
        <c:axId val="750428128"/>
      </c:scatterChart>
      <c:valAx>
        <c:axId val="75043140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ES">
                    <a:solidFill>
                      <a:sysClr val="windowText" lastClr="000000"/>
                    </a:solidFill>
                  </a:rPr>
                  <a:t>tiempo (en meses)</a:t>
                </a:r>
              </a:p>
            </c:rich>
          </c:tx>
          <c:layout>
            <c:manualLayout>
              <c:xMode val="edge"/>
              <c:yMode val="edge"/>
              <c:x val="9.7456121723517836E-2"/>
              <c:y val="0.853978643856568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50428128"/>
        <c:crosses val="autoZero"/>
        <c:crossBetween val="midCat"/>
        <c:majorUnit val="2"/>
      </c:valAx>
      <c:valAx>
        <c:axId val="750428128"/>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s-ES" sz="900">
                    <a:solidFill>
                      <a:srgbClr val="008000"/>
                    </a:solidFill>
                  </a:rPr>
                  <a:t>% Supervivientes</a:t>
                </a:r>
                <a:r>
                  <a:rPr lang="es-ES" sz="900" baseline="0">
                    <a:solidFill>
                      <a:srgbClr val="008000"/>
                    </a:solidFill>
                  </a:rPr>
                  <a:t> LP</a:t>
                </a:r>
                <a:r>
                  <a:rPr lang="es-ES" sz="900" baseline="0">
                    <a:solidFill>
                      <a:sysClr val="windowText" lastClr="000000"/>
                    </a:solidFill>
                  </a:rPr>
                  <a:t> y </a:t>
                </a:r>
                <a:r>
                  <a:rPr lang="es-ES" sz="900" i="1" baseline="0">
                    <a:solidFill>
                      <a:schemeClr val="accent4">
                        <a:lumMod val="75000"/>
                      </a:schemeClr>
                    </a:solidFill>
                  </a:rPr>
                  <a:t>% Supervivencia LP</a:t>
                </a:r>
                <a:endParaRPr lang="es-ES" sz="900" i="1">
                  <a:solidFill>
                    <a:schemeClr val="accent4">
                      <a:lumMod val="75000"/>
                    </a:schemeClr>
                  </a:solidFill>
                </a:endParaRP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750431408"/>
        <c:crosses val="autoZero"/>
        <c:crossBetween val="midCat"/>
      </c:valAx>
      <c:spPr>
        <a:noFill/>
        <a:ln>
          <a:noFill/>
        </a:ln>
        <a:effectLst/>
      </c:spPr>
    </c:plotArea>
    <c:legend>
      <c:legendPos val="b"/>
      <c:layout>
        <c:manualLayout>
          <c:xMode val="edge"/>
          <c:yMode val="edge"/>
          <c:x val="0.26612199555563315"/>
          <c:y val="0.90335593467483233"/>
          <c:w val="0.71526980668668916"/>
          <c:h val="6.070186370588569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1" i="0" u="none" strike="noStrike" kern="1200" spc="0" baseline="0">
                <a:solidFill>
                  <a:schemeClr val="tx1">
                    <a:lumMod val="65000"/>
                    <a:lumOff val="35000"/>
                  </a:schemeClr>
                </a:solidFill>
                <a:latin typeface="+mn-lt"/>
                <a:ea typeface="+mn-ea"/>
                <a:cs typeface="+mn-cs"/>
              </a:defRPr>
            </a:pPr>
            <a:r>
              <a:rPr lang="es-ES" sz="1300" b="1" i="1">
                <a:solidFill>
                  <a:schemeClr val="accent4">
                    <a:lumMod val="75000"/>
                  </a:schemeClr>
                </a:solidFill>
              </a:rPr>
              <a:t>% Supervivencia LP │ censuras </a:t>
            </a:r>
            <a:r>
              <a:rPr lang="es-ES" sz="1300" b="1"/>
              <a:t>vs </a:t>
            </a:r>
            <a:r>
              <a:rPr lang="es-ES" sz="1300" b="1">
                <a:solidFill>
                  <a:srgbClr val="008000"/>
                </a:solidFill>
              </a:rPr>
              <a:t>% Supervivientes</a:t>
            </a:r>
            <a:r>
              <a:rPr lang="es-ES" sz="1300" b="1" baseline="0">
                <a:solidFill>
                  <a:srgbClr val="008000"/>
                </a:solidFill>
              </a:rPr>
              <a:t> LP</a:t>
            </a:r>
            <a:endParaRPr lang="es-ES" sz="1300" b="1">
              <a:solidFill>
                <a:srgbClr val="008000"/>
              </a:solidFill>
            </a:endParaRPr>
          </a:p>
        </c:rich>
      </c:tx>
      <c:overlay val="0"/>
      <c:spPr>
        <a:noFill/>
        <a:ln>
          <a:noFill/>
        </a:ln>
        <a:effectLst/>
      </c:spPr>
      <c:txPr>
        <a:bodyPr rot="0" spcFirstLastPara="1" vertOverflow="ellipsis" vert="horz" wrap="square" anchor="ctr" anchorCtr="1"/>
        <a:lstStyle/>
        <a:p>
          <a:pPr>
            <a:defRPr sz="1300" b="1"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0.13961787300201522"/>
          <c:y val="0.13070807009551119"/>
          <c:w val="0.81753616452385169"/>
          <c:h val="0.67150487684929772"/>
        </c:manualLayout>
      </c:layout>
      <c:scatterChart>
        <c:scatterStyle val="lineMarker"/>
        <c:varyColors val="0"/>
        <c:ser>
          <c:idx val="0"/>
          <c:order val="0"/>
          <c:tx>
            <c:strRef>
              <c:f>'fs-2, PFS A vs B'!$AG$139</c:f>
              <c:strCache>
                <c:ptCount val="1"/>
                <c:pt idx="0">
                  <c:v>% Supervivientes LP</c:v>
                </c:pt>
              </c:strCache>
            </c:strRef>
          </c:tx>
          <c:spPr>
            <a:ln w="19050" cap="rnd">
              <a:solidFill>
                <a:srgbClr val="008000"/>
              </a:solidFill>
              <a:round/>
            </a:ln>
            <a:effectLst/>
          </c:spPr>
          <c:marker>
            <c:symbol val="circle"/>
            <c:size val="5"/>
            <c:spPr>
              <a:solidFill>
                <a:schemeClr val="accent1"/>
              </a:solidFill>
              <a:ln w="9525">
                <a:solidFill>
                  <a:srgbClr val="008000"/>
                </a:solidFill>
              </a:ln>
              <a:effectLst/>
            </c:spPr>
          </c:marker>
          <c:dLbls>
            <c:dLbl>
              <c:idx val="0"/>
              <c:layout>
                <c:manualLayout>
                  <c:x val="-7.7391472678474182E-2"/>
                  <c:y val="1.0821591716966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319-417F-B6A0-FB3B0A28DBA3}"/>
                </c:ext>
              </c:extLst>
            </c:dLbl>
            <c:dLbl>
              <c:idx val="1"/>
              <c:layout>
                <c:manualLayout>
                  <c:x val="-8.2550904190372462E-2"/>
                  <c:y val="-3.306559271418154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319-417F-B6A0-FB3B0A28DBA3}"/>
                </c:ext>
              </c:extLst>
            </c:dLbl>
            <c:dLbl>
              <c:idx val="2"/>
              <c:layout>
                <c:manualLayout>
                  <c:x val="-7.9971188434423343E-2"/>
                  <c:y val="-3.607197238988746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319-417F-B6A0-FB3B0A28DBA3}"/>
                </c:ext>
              </c:extLst>
            </c:dLbl>
            <c:dLbl>
              <c:idx val="3"/>
              <c:layout>
                <c:manualLayout>
                  <c:x val="-7.7391472678474224E-2"/>
                  <c:y val="7.214394477977559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319-417F-B6A0-FB3B0A28DBA3}"/>
                </c:ext>
              </c:extLst>
            </c:dLbl>
            <c:dLbl>
              <c:idx val="4"/>
              <c:layout>
                <c:manualLayout>
                  <c:x val="-7.9971188434423371E-2"/>
                  <c:y val="1.08215917169661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319-417F-B6A0-FB3B0A28DBA3}"/>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8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'fs-2, PFS A vs B'!$AF$140:$AF$156</c:f>
              <c:numCache>
                <c:formatCode>General</c:formatCode>
                <c:ptCount val="17"/>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numCache>
            </c:numRef>
          </c:xVal>
          <c:yVal>
            <c:numRef>
              <c:f>'fs-2, PFS A vs B'!$AG$140:$AG$156</c:f>
              <c:numCache>
                <c:formatCode>0.00%</c:formatCode>
                <c:ptCount val="17"/>
                <c:pt idx="0">
                  <c:v>1</c:v>
                </c:pt>
                <c:pt idx="1">
                  <c:v>0.7857142857142857</c:v>
                </c:pt>
                <c:pt idx="2">
                  <c:v>0.56071428571428572</c:v>
                </c:pt>
                <c:pt idx="3">
                  <c:v>0.37142857142857144</c:v>
                </c:pt>
                <c:pt idx="4">
                  <c:v>0.15</c:v>
                </c:pt>
                <c:pt idx="5">
                  <c:v>7.1428571428571425E-2</c:v>
                </c:pt>
                <c:pt idx="6">
                  <c:v>2.8571428571428571E-2</c:v>
                </c:pt>
                <c:pt idx="7">
                  <c:v>1.4285714285714285E-2</c:v>
                </c:pt>
                <c:pt idx="8">
                  <c:v>1.0714285714285714E-2</c:v>
                </c:pt>
                <c:pt idx="9">
                  <c:v>0</c:v>
                </c:pt>
                <c:pt idx="10">
                  <c:v>0</c:v>
                </c:pt>
                <c:pt idx="11">
                  <c:v>0</c:v>
                </c:pt>
                <c:pt idx="12">
                  <c:v>0</c:v>
                </c:pt>
                <c:pt idx="13">
                  <c:v>0</c:v>
                </c:pt>
                <c:pt idx="14">
                  <c:v>0</c:v>
                </c:pt>
                <c:pt idx="15">
                  <c:v>0</c:v>
                </c:pt>
                <c:pt idx="16">
                  <c:v>0</c:v>
                </c:pt>
              </c:numCache>
            </c:numRef>
          </c:yVal>
          <c:smooth val="0"/>
          <c:extLst>
            <c:ext xmlns:c16="http://schemas.microsoft.com/office/drawing/2014/chart" uri="{C3380CC4-5D6E-409C-BE32-E72D297353CC}">
              <c16:uniqueId val="{00000000-E04B-4164-8979-04A2671A9C58}"/>
            </c:ext>
          </c:extLst>
        </c:ser>
        <c:ser>
          <c:idx val="1"/>
          <c:order val="1"/>
          <c:tx>
            <c:strRef>
              <c:f>'fs-2, PFS A vs B'!$AH$139</c:f>
              <c:strCache>
                <c:ptCount val="1"/>
                <c:pt idx="0">
                  <c:v>% Supervivencia LP │ censuras</c:v>
                </c:pt>
              </c:strCache>
            </c:strRef>
          </c:tx>
          <c:spPr>
            <a:ln w="19050" cap="rnd">
              <a:solidFill>
                <a:schemeClr val="accent4">
                  <a:lumMod val="75000"/>
                </a:schemeClr>
              </a:solidFill>
              <a:round/>
            </a:ln>
            <a:effectLst/>
          </c:spPr>
          <c:marker>
            <c:symbol val="circle"/>
            <c:size val="5"/>
            <c:spPr>
              <a:solidFill>
                <a:schemeClr val="accent2"/>
              </a:solidFill>
              <a:ln w="9525">
                <a:solidFill>
                  <a:schemeClr val="accent4">
                    <a:lumMod val="75000"/>
                  </a:schemeClr>
                </a:solidFill>
              </a:ln>
              <a:effectLst/>
            </c:spPr>
          </c:marker>
          <c:dLbls>
            <c:dLbl>
              <c:idx val="0"/>
              <c:layout>
                <c:manualLayout>
                  <c:x val="-5.1594315118982789E-3"/>
                  <c:y val="-7.21439447797749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319-417F-B6A0-FB3B0A28DBA3}"/>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1" u="none" strike="noStrike" kern="1200" baseline="0">
                    <a:solidFill>
                      <a:schemeClr val="accent4">
                        <a:lumMod val="7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'fs-2, PFS A vs B'!$AF$140:$AF$156</c:f>
              <c:numCache>
                <c:formatCode>General</c:formatCode>
                <c:ptCount val="17"/>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numCache>
            </c:numRef>
          </c:xVal>
          <c:yVal>
            <c:numRef>
              <c:f>'fs-2, PFS A vs B'!$AH$140:$AH$156</c:f>
              <c:numCache>
                <c:formatCode>0.00%</c:formatCode>
                <c:ptCount val="17"/>
                <c:pt idx="0">
                  <c:v>1</c:v>
                </c:pt>
                <c:pt idx="1">
                  <c:v>0.89642857142857146</c:v>
                </c:pt>
                <c:pt idx="2">
                  <c:v>0.70899350649350645</c:v>
                </c:pt>
                <c:pt idx="3">
                  <c:v>0.50577880718008106</c:v>
                </c:pt>
                <c:pt idx="4">
                  <c:v>0.25775266135138747</c:v>
                </c:pt>
                <c:pt idx="5">
                  <c:v>0.17183510756759166</c:v>
                </c:pt>
                <c:pt idx="6">
                  <c:v>9.4509309162175412E-2</c:v>
                </c:pt>
                <c:pt idx="7">
                  <c:v>7.0881981871631555E-2</c:v>
                </c:pt>
                <c:pt idx="8">
                  <c:v>5.3161486403723666E-2</c:v>
                </c:pt>
                <c:pt idx="9">
                  <c:v>5.3161486403723666E-2</c:v>
                </c:pt>
                <c:pt idx="10">
                  <c:v>5.3161486403723666E-2</c:v>
                </c:pt>
                <c:pt idx="11">
                  <c:v>5.3161486403723666E-2</c:v>
                </c:pt>
                <c:pt idx="12">
                  <c:v>5.3161486403723666E-2</c:v>
                </c:pt>
                <c:pt idx="13">
                  <c:v>5.3161486403723666E-2</c:v>
                </c:pt>
                <c:pt idx="14">
                  <c:v>5.3161486403723666E-2</c:v>
                </c:pt>
                <c:pt idx="15">
                  <c:v>5.3161486403723666E-2</c:v>
                </c:pt>
                <c:pt idx="16">
                  <c:v>5.3161486403723666E-2</c:v>
                </c:pt>
              </c:numCache>
            </c:numRef>
          </c:yVal>
          <c:smooth val="0"/>
          <c:extLst>
            <c:ext xmlns:c16="http://schemas.microsoft.com/office/drawing/2014/chart" uri="{C3380CC4-5D6E-409C-BE32-E72D297353CC}">
              <c16:uniqueId val="{00000001-E04B-4164-8979-04A2671A9C58}"/>
            </c:ext>
          </c:extLst>
        </c:ser>
        <c:dLbls>
          <c:showLegendKey val="0"/>
          <c:showVal val="0"/>
          <c:showCatName val="0"/>
          <c:showSerName val="0"/>
          <c:showPercent val="0"/>
          <c:showBubbleSize val="0"/>
        </c:dLbls>
        <c:axId val="766879136"/>
        <c:axId val="766883072"/>
      </c:scatterChart>
      <c:valAx>
        <c:axId val="766879136"/>
        <c:scaling>
          <c:orientation val="minMax"/>
          <c:max val="3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ES">
                    <a:solidFill>
                      <a:sysClr val="windowText" lastClr="000000"/>
                    </a:solidFill>
                  </a:rPr>
                  <a:t>tiempo (en meses)</a:t>
                </a:r>
              </a:p>
            </c:rich>
          </c:tx>
          <c:layout>
            <c:manualLayout>
              <c:xMode val="edge"/>
              <c:yMode val="edge"/>
              <c:x val="0.12075659160888093"/>
              <c:y val="0.86331623456850337"/>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66883072"/>
        <c:crosses val="autoZero"/>
        <c:crossBetween val="midCat"/>
        <c:majorUnit val="2"/>
      </c:valAx>
      <c:valAx>
        <c:axId val="766883072"/>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s-ES" sz="900">
                    <a:solidFill>
                      <a:srgbClr val="008000"/>
                    </a:solidFill>
                  </a:rPr>
                  <a:t>% Supervivientes LP</a:t>
                </a:r>
                <a:r>
                  <a:rPr lang="es-ES" sz="900">
                    <a:solidFill>
                      <a:sysClr val="windowText" lastClr="000000"/>
                    </a:solidFill>
                  </a:rPr>
                  <a:t> y </a:t>
                </a:r>
                <a:r>
                  <a:rPr lang="es-ES" sz="900" i="1">
                    <a:solidFill>
                      <a:schemeClr val="accent4">
                        <a:lumMod val="75000"/>
                      </a:schemeClr>
                    </a:solidFill>
                  </a:rPr>
                  <a:t>% Supervivencia LP</a:t>
                </a: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66879136"/>
        <c:crosses val="autoZero"/>
        <c:crossBetween val="midCat"/>
      </c:valAx>
      <c:spPr>
        <a:noFill/>
        <a:ln>
          <a:noFill/>
        </a:ln>
        <a:effectLst/>
      </c:spPr>
    </c:plotArea>
    <c:legend>
      <c:legendPos val="b"/>
      <c:layout>
        <c:manualLayout>
          <c:xMode val="edge"/>
          <c:yMode val="edge"/>
          <c:x val="0.27819618427672277"/>
          <c:y val="0.91497921808586036"/>
          <c:w val="0.71791437067218244"/>
          <c:h val="6.1491856232651861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1" u="none" strike="noStrike" kern="1200" spc="0" baseline="0">
                <a:solidFill>
                  <a:sysClr val="windowText" lastClr="000000"/>
                </a:solidFill>
                <a:latin typeface="+mn-lt"/>
                <a:ea typeface="+mn-ea"/>
                <a:cs typeface="+mn-cs"/>
              </a:defRPr>
            </a:pPr>
            <a:r>
              <a:rPr lang="es-ES" sz="1100" b="1" i="1">
                <a:solidFill>
                  <a:srgbClr val="993300"/>
                </a:solidFill>
              </a:rPr>
              <a:t>Gráfico</a:t>
            </a:r>
            <a:r>
              <a:rPr lang="es-ES" sz="1100" b="1" i="1" baseline="0">
                <a:solidFill>
                  <a:srgbClr val="993300"/>
                </a:solidFill>
              </a:rPr>
              <a:t> fs-2 [PFS, Grupo A vs Grupo B]: </a:t>
            </a:r>
            <a:r>
              <a:rPr lang="es-ES" sz="1100" b="0" i="1" baseline="0">
                <a:solidFill>
                  <a:sysClr val="windowText" lastClr="000000"/>
                </a:solidFill>
              </a:rPr>
              <a:t>Funciones de Supervivencia Libre de Progresión │censuras, condiconadas al intervalo anterior</a:t>
            </a:r>
            <a:endParaRPr lang="es-ES" sz="1100" b="0" i="1">
              <a:solidFill>
                <a:sysClr val="windowText" lastClr="000000"/>
              </a:solidFill>
            </a:endParaRPr>
          </a:p>
        </c:rich>
      </c:tx>
      <c:layout>
        <c:manualLayout>
          <c:xMode val="edge"/>
          <c:yMode val="edge"/>
          <c:x val="0.390661614350301"/>
          <c:y val="2.7486906745438418E-2"/>
        </c:manualLayout>
      </c:layout>
      <c:overlay val="0"/>
      <c:spPr>
        <a:noFill/>
        <a:ln>
          <a:noFill/>
        </a:ln>
        <a:effectLst/>
      </c:spPr>
      <c:txPr>
        <a:bodyPr rot="0" spcFirstLastPara="1" vertOverflow="ellipsis" vert="horz" wrap="square" anchor="ctr" anchorCtr="1"/>
        <a:lstStyle/>
        <a:p>
          <a:pPr>
            <a:defRPr sz="1100" b="1" i="1"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2712395668884302"/>
          <c:y val="0.15772722960476931"/>
          <c:w val="0.84075218722659673"/>
          <c:h val="0.61498432487605714"/>
        </c:manualLayout>
      </c:layout>
      <c:scatterChart>
        <c:scatterStyle val="lineMarker"/>
        <c:varyColors val="0"/>
        <c:ser>
          <c:idx val="0"/>
          <c:order val="0"/>
          <c:tx>
            <c:strRef>
              <c:f>'fs-2, PFS A vs B'!$P$57</c:f>
              <c:strCache>
                <c:ptCount val="1"/>
                <c:pt idx="0">
                  <c:v>% Supervivencia LP control</c:v>
                </c:pt>
              </c:strCache>
            </c:strRef>
          </c:tx>
          <c:spPr>
            <a:ln w="19050" cap="rnd">
              <a:solidFill>
                <a:srgbClr val="C00000"/>
              </a:solidFill>
              <a:round/>
            </a:ln>
            <a:effectLst/>
          </c:spPr>
          <c:marker>
            <c:symbol val="circle"/>
            <c:size val="5"/>
            <c:spPr>
              <a:solidFill>
                <a:schemeClr val="accent1"/>
              </a:solidFill>
              <a:ln w="9525">
                <a:solidFill>
                  <a:srgbClr val="C00000"/>
                </a:solidFill>
              </a:ln>
              <a:effectLst/>
            </c:spPr>
          </c:marker>
          <c:dLbls>
            <c:dLbl>
              <c:idx val="0"/>
              <c:layout>
                <c:manualLayout>
                  <c:x val="-7.7808666388778591E-2"/>
                  <c:y val="1.83246044969589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A6C-455D-A42F-16BC25AE6BFB}"/>
                </c:ext>
              </c:extLst>
            </c:dLbl>
            <c:dLbl>
              <c:idx val="1"/>
              <c:layout>
                <c:manualLayout>
                  <c:x val="-8.61453092161477E-2"/>
                  <c:y val="2.74869067454383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A6C-455D-A42F-16BC25AE6BFB}"/>
                </c:ext>
              </c:extLst>
            </c:dLbl>
            <c:dLbl>
              <c:idx val="2"/>
              <c:layout>
                <c:manualLayout>
                  <c:x val="-8.8924190158604102E-2"/>
                  <c:y val="1.37434533727192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A6C-455D-A42F-16BC25AE6BFB}"/>
                </c:ext>
              </c:extLst>
            </c:dLbl>
            <c:dLbl>
              <c:idx val="3"/>
              <c:layout>
                <c:manualLayout>
                  <c:x val="-9.726083298597323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A6C-455D-A42F-16BC25AE6BFB}"/>
                </c:ext>
              </c:extLst>
            </c:dLbl>
            <c:dLbl>
              <c:idx val="4"/>
              <c:layout>
                <c:manualLayout>
                  <c:x val="-9.1703071101060518E-2"/>
                  <c:y val="-8.398680038837687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A6C-455D-A42F-16BC25AE6BFB}"/>
                </c:ext>
              </c:extLst>
            </c:dLbl>
            <c:dLbl>
              <c:idx val="5"/>
              <c:layout>
                <c:manualLayout>
                  <c:x val="-9.4481952043516837E-2"/>
                  <c:y val="9.16230224847947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A6C-455D-A42F-16BC25AE6BFB}"/>
                </c:ext>
              </c:extLst>
            </c:dLbl>
            <c:dLbl>
              <c:idx val="6"/>
              <c:layout>
                <c:manualLayout>
                  <c:x val="-6.3914261676496734E-2"/>
                  <c:y val="1.83246044969588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A6C-455D-A42F-16BC25AE6BFB}"/>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C00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'fs-2, PFS A vs B'!$O$58:$O$72</c:f>
              <c:numCache>
                <c:formatCode>General</c:formatCode>
                <c:ptCount val="15"/>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numCache>
            </c:numRef>
          </c:xVal>
          <c:yVal>
            <c:numRef>
              <c:f>'fs-2, PFS A vs B'!$P$58:$P$72</c:f>
              <c:numCache>
                <c:formatCode>0.0%</c:formatCode>
                <c:ptCount val="15"/>
                <c:pt idx="0">
                  <c:v>1</c:v>
                </c:pt>
                <c:pt idx="1">
                  <c:v>0.89642857142857146</c:v>
                </c:pt>
                <c:pt idx="2">
                  <c:v>0.70899350649350645</c:v>
                </c:pt>
                <c:pt idx="3">
                  <c:v>0.50577880718008106</c:v>
                </c:pt>
                <c:pt idx="4">
                  <c:v>0.25775266135138747</c:v>
                </c:pt>
                <c:pt idx="5">
                  <c:v>0.17183510756759166</c:v>
                </c:pt>
                <c:pt idx="6">
                  <c:v>9.4509309162175412E-2</c:v>
                </c:pt>
                <c:pt idx="7">
                  <c:v>7.0881981871631555E-2</c:v>
                </c:pt>
                <c:pt idx="8">
                  <c:v>5.3161486403723666E-2</c:v>
                </c:pt>
                <c:pt idx="9">
                  <c:v>5.3161486403723666E-2</c:v>
                </c:pt>
                <c:pt idx="10">
                  <c:v>5.3161486403723666E-2</c:v>
                </c:pt>
                <c:pt idx="11">
                  <c:v>5.3161486403723666E-2</c:v>
                </c:pt>
                <c:pt idx="12">
                  <c:v>5.3161486403723666E-2</c:v>
                </c:pt>
                <c:pt idx="13">
                  <c:v>5.3161486403723666E-2</c:v>
                </c:pt>
                <c:pt idx="14">
                  <c:v>5.3161486403723666E-2</c:v>
                </c:pt>
              </c:numCache>
            </c:numRef>
          </c:yVal>
          <c:smooth val="0"/>
          <c:extLst>
            <c:ext xmlns:c16="http://schemas.microsoft.com/office/drawing/2014/chart" uri="{C3380CC4-5D6E-409C-BE32-E72D297353CC}">
              <c16:uniqueId val="{00000000-5A6C-455D-A42F-16BC25AE6BFB}"/>
            </c:ext>
          </c:extLst>
        </c:ser>
        <c:ser>
          <c:idx val="1"/>
          <c:order val="1"/>
          <c:tx>
            <c:strRef>
              <c:f>'fs-2, PFS A vs B'!$Q$57</c:f>
              <c:strCache>
                <c:ptCount val="1"/>
                <c:pt idx="0">
                  <c:v>% Supervivencia LP intervención</c:v>
                </c:pt>
              </c:strCache>
            </c:strRef>
          </c:tx>
          <c:spPr>
            <a:ln w="19050" cap="rnd">
              <a:solidFill>
                <a:srgbClr val="669900"/>
              </a:solidFill>
              <a:round/>
            </a:ln>
            <a:effectLst/>
          </c:spPr>
          <c:marker>
            <c:symbol val="circle"/>
            <c:size val="5"/>
            <c:spPr>
              <a:solidFill>
                <a:schemeClr val="accent2"/>
              </a:solidFill>
              <a:ln w="9525">
                <a:solidFill>
                  <a:srgbClr val="669900"/>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6699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'fs-2, PFS A vs B'!$O$58:$O$72</c:f>
              <c:numCache>
                <c:formatCode>General</c:formatCode>
                <c:ptCount val="15"/>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numCache>
            </c:numRef>
          </c:xVal>
          <c:yVal>
            <c:numRef>
              <c:f>'fs-2, PFS A vs B'!$Q$58:$Q$72</c:f>
              <c:numCache>
                <c:formatCode>0.0%</c:formatCode>
                <c:ptCount val="15"/>
                <c:pt idx="0">
                  <c:v>1</c:v>
                </c:pt>
                <c:pt idx="1">
                  <c:v>0.86572438162544163</c:v>
                </c:pt>
                <c:pt idx="2">
                  <c:v>0.70511488096189812</c:v>
                </c:pt>
                <c:pt idx="3">
                  <c:v>0.591948295128507</c:v>
                </c:pt>
                <c:pt idx="4">
                  <c:v>0.52938465417996561</c:v>
                </c:pt>
                <c:pt idx="5">
                  <c:v>0.45458030087192702</c:v>
                </c:pt>
                <c:pt idx="6">
                  <c:v>0.43917079914745494</c:v>
                </c:pt>
                <c:pt idx="7">
                  <c:v>0.39831770155234286</c:v>
                </c:pt>
                <c:pt idx="8">
                  <c:v>0.35564080495744899</c:v>
                </c:pt>
                <c:pt idx="9">
                  <c:v>0.3200767244617041</c:v>
                </c:pt>
                <c:pt idx="10">
                  <c:v>0.29721410128586812</c:v>
                </c:pt>
                <c:pt idx="11">
                  <c:v>0.27019463753260736</c:v>
                </c:pt>
                <c:pt idx="12">
                  <c:v>0.24017301114009543</c:v>
                </c:pt>
                <c:pt idx="13">
                  <c:v>0.24017301114009543</c:v>
                </c:pt>
                <c:pt idx="14">
                  <c:v>8.0057670380031823E-2</c:v>
                </c:pt>
              </c:numCache>
            </c:numRef>
          </c:yVal>
          <c:smooth val="0"/>
          <c:extLst>
            <c:ext xmlns:c16="http://schemas.microsoft.com/office/drawing/2014/chart" uri="{C3380CC4-5D6E-409C-BE32-E72D297353CC}">
              <c16:uniqueId val="{00000001-5A6C-455D-A42F-16BC25AE6BFB}"/>
            </c:ext>
          </c:extLst>
        </c:ser>
        <c:dLbls>
          <c:showLegendKey val="0"/>
          <c:showVal val="0"/>
          <c:showCatName val="0"/>
          <c:showSerName val="0"/>
          <c:showPercent val="0"/>
          <c:showBubbleSize val="0"/>
        </c:dLbls>
        <c:axId val="734598712"/>
        <c:axId val="734599040"/>
      </c:scatterChart>
      <c:valAx>
        <c:axId val="7345987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ES">
                    <a:solidFill>
                      <a:sysClr val="windowText" lastClr="000000"/>
                    </a:solidFill>
                  </a:rPr>
                  <a:t>tiempo</a:t>
                </a:r>
                <a:r>
                  <a:rPr lang="es-ES" baseline="0">
                    <a:solidFill>
                      <a:sysClr val="windowText" lastClr="000000"/>
                    </a:solidFill>
                  </a:rPr>
                  <a:t> (en meses)</a:t>
                </a:r>
                <a:endParaRPr lang="es-ES">
                  <a:solidFill>
                    <a:sysClr val="windowText" lastClr="000000"/>
                  </a:solidFill>
                </a:endParaRPr>
              </a:p>
            </c:rich>
          </c:tx>
          <c:layout>
            <c:manualLayout>
              <c:xMode val="edge"/>
              <c:yMode val="edge"/>
              <c:x val="0.10606091438311575"/>
              <c:y val="0.85149928090356175"/>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34599040"/>
        <c:crosses val="autoZero"/>
        <c:crossBetween val="midCat"/>
        <c:majorUnit val="2"/>
      </c:valAx>
      <c:valAx>
        <c:axId val="734599040"/>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sz="900" i="1">
                    <a:solidFill>
                      <a:sysClr val="windowText" lastClr="000000"/>
                    </a:solidFill>
                  </a:rPr>
                  <a:t>% de Supervvencia Libre de Prgresión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ES"/>
          </a:p>
        </c:txPr>
        <c:crossAx val="734598712"/>
        <c:crosses val="autoZero"/>
        <c:crossBetween val="midCat"/>
      </c:valAx>
      <c:spPr>
        <a:noFill/>
        <a:ln>
          <a:noFill/>
        </a:ln>
        <a:effectLst/>
      </c:spPr>
    </c:plotArea>
    <c:legend>
      <c:legendPos val="b"/>
      <c:layout>
        <c:manualLayout>
          <c:xMode val="edge"/>
          <c:yMode val="edge"/>
          <c:x val="0.12929935932733896"/>
          <c:y val="0.91353023144913348"/>
          <c:w val="0.70614769276744216"/>
          <c:h val="5.453639080214661E-2"/>
        </c:manualLayout>
      </c:layout>
      <c:overlay val="0"/>
      <c:spPr>
        <a:noFill/>
        <a:ln>
          <a:noFill/>
        </a:ln>
        <a:effectLst/>
      </c:spPr>
      <c:txPr>
        <a:bodyPr rot="0" spcFirstLastPara="1" vertOverflow="ellipsis" vert="horz" wrap="square" anchor="ctr" anchorCtr="1"/>
        <a:lstStyle/>
        <a:p>
          <a:pPr>
            <a:defRPr sz="900" b="0" i="1" u="none" strike="noStrike" kern="1200" baseline="0">
              <a:solidFill>
                <a:schemeClr val="tx1">
                  <a:lumMod val="65000"/>
                  <a:lumOff val="35000"/>
                </a:schemeClr>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1684662187618126E-2"/>
          <c:y val="0.17303432123150525"/>
          <c:w val="0.87478593100639823"/>
          <c:h val="0.71094653692008924"/>
        </c:manualLayout>
      </c:layout>
      <c:barChart>
        <c:barDir val="col"/>
        <c:grouping val="clustered"/>
        <c:varyColors val="0"/>
        <c:ser>
          <c:idx val="0"/>
          <c:order val="0"/>
          <c:tx>
            <c:strRef>
              <c:f>'fs-1, OS A vs B'!$G$124</c:f>
              <c:strCache>
                <c:ptCount val="1"/>
                <c:pt idx="0">
                  <c:v>meses │ n origen</c:v>
                </c:pt>
              </c:strCache>
            </c:strRef>
          </c:tx>
          <c:spPr>
            <a:solidFill>
              <a:schemeClr val="accent1"/>
            </a:solidFill>
            <a:ln>
              <a:noFill/>
            </a:ln>
            <a:effectLst/>
          </c:spPr>
          <c:invertIfNegative val="0"/>
          <c:cat>
            <c:numRef>
              <c:f>'fs-1, OS A vs B'!$D$125:$D$140</c:f>
              <c:numCache>
                <c:formatCode>0</c:formatCode>
                <c:ptCount val="16"/>
                <c:pt idx="0">
                  <c:v>2</c:v>
                </c:pt>
                <c:pt idx="1">
                  <c:v>4</c:v>
                </c:pt>
                <c:pt idx="2">
                  <c:v>6</c:v>
                </c:pt>
                <c:pt idx="3">
                  <c:v>8</c:v>
                </c:pt>
                <c:pt idx="4">
                  <c:v>10</c:v>
                </c:pt>
                <c:pt idx="5">
                  <c:v>12</c:v>
                </c:pt>
                <c:pt idx="6">
                  <c:v>14</c:v>
                </c:pt>
                <c:pt idx="7">
                  <c:v>16</c:v>
                </c:pt>
                <c:pt idx="8">
                  <c:v>18</c:v>
                </c:pt>
                <c:pt idx="9">
                  <c:v>20</c:v>
                </c:pt>
                <c:pt idx="10">
                  <c:v>22</c:v>
                </c:pt>
                <c:pt idx="11">
                  <c:v>24</c:v>
                </c:pt>
                <c:pt idx="12">
                  <c:v>26</c:v>
                </c:pt>
                <c:pt idx="13">
                  <c:v>28</c:v>
                </c:pt>
                <c:pt idx="14">
                  <c:v>30</c:v>
                </c:pt>
                <c:pt idx="15">
                  <c:v>32</c:v>
                </c:pt>
              </c:numCache>
            </c:numRef>
          </c:cat>
          <c:val>
            <c:numRef>
              <c:f>'fs-1, OS A vs B'!$G$125:$G$140</c:f>
              <c:numCache>
                <c:formatCode>_-* #,##0.0\ _€_-;\-* #,##0.0\ _€_-;_-* "-"??\ _€_-;_-@_-</c:formatCode>
                <c:ptCount val="16"/>
                <c:pt idx="0">
                  <c:v>1.862190812720848</c:v>
                </c:pt>
                <c:pt idx="1">
                  <c:v>1.5795053003533568</c:v>
                </c:pt>
                <c:pt idx="2">
                  <c:v>0.74734982332155475</c:v>
                </c:pt>
                <c:pt idx="3">
                  <c:v>0.58392226148409898</c:v>
                </c:pt>
                <c:pt idx="4">
                  <c:v>0.44081272084805656</c:v>
                </c:pt>
                <c:pt idx="5">
                  <c:v>0.31360424028268552</c:v>
                </c:pt>
                <c:pt idx="6">
                  <c:v>0.22349823321554771</c:v>
                </c:pt>
                <c:pt idx="7">
                  <c:v>0.15282685512367492</c:v>
                </c:pt>
                <c:pt idx="8">
                  <c:v>0.10512367491166077</c:v>
                </c:pt>
                <c:pt idx="9">
                  <c:v>6.8021201413427559E-2</c:v>
                </c:pt>
                <c:pt idx="10">
                  <c:v>5.3508329126703683E-2</c:v>
                </c:pt>
                <c:pt idx="11">
                  <c:v>3.5335689045936397E-2</c:v>
                </c:pt>
                <c:pt idx="12">
                  <c:v>2.0191822311963654E-2</c:v>
                </c:pt>
                <c:pt idx="13">
                  <c:v>1.1778563015312132E-2</c:v>
                </c:pt>
                <c:pt idx="14">
                  <c:v>5.6537102473498239E-3</c:v>
                </c:pt>
                <c:pt idx="15">
                  <c:v>1.7667844522968198E-3</c:v>
                </c:pt>
              </c:numCache>
            </c:numRef>
          </c:val>
          <c:extLst>
            <c:ext xmlns:c16="http://schemas.microsoft.com/office/drawing/2014/chart" uri="{C3380CC4-5D6E-409C-BE32-E72D297353CC}">
              <c16:uniqueId val="{00000000-A4B3-49A3-B30B-4A50A1DDBB75}"/>
            </c:ext>
          </c:extLst>
        </c:ser>
        <c:dLbls>
          <c:showLegendKey val="0"/>
          <c:showVal val="0"/>
          <c:showCatName val="0"/>
          <c:showSerName val="0"/>
          <c:showPercent val="0"/>
          <c:showBubbleSize val="0"/>
        </c:dLbls>
        <c:gapWidth val="219"/>
        <c:overlap val="-27"/>
        <c:axId val="723631400"/>
        <c:axId val="723635992"/>
      </c:barChart>
      <c:catAx>
        <c:axId val="72363140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23635992"/>
        <c:crosses val="autoZero"/>
        <c:auto val="1"/>
        <c:lblAlgn val="ctr"/>
        <c:lblOffset val="100"/>
        <c:noMultiLvlLbl val="0"/>
      </c:catAx>
      <c:valAx>
        <c:axId val="723635992"/>
        <c:scaling>
          <c:orientation val="minMax"/>
          <c:max val="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23631400"/>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6900010637952551"/>
          <c:y val="3.806934466021236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9.5428540758945579E-2"/>
          <c:y val="0.23805068468615648"/>
          <c:w val="0.87401574803149606"/>
          <c:h val="0.55809685285043831"/>
        </c:manualLayout>
      </c:layout>
      <c:barChart>
        <c:barDir val="col"/>
        <c:grouping val="clustered"/>
        <c:varyColors val="0"/>
        <c:ser>
          <c:idx val="0"/>
          <c:order val="0"/>
          <c:tx>
            <c:strRef>
              <c:f>'fs-1, OS A vs B'!$G$167</c:f>
              <c:strCache>
                <c:ptCount val="1"/>
                <c:pt idx="0">
                  <c:v>meses │ n origen</c:v>
                </c:pt>
              </c:strCache>
            </c:strRef>
          </c:tx>
          <c:spPr>
            <a:solidFill>
              <a:schemeClr val="accent1"/>
            </a:solidFill>
            <a:ln>
              <a:noFill/>
            </a:ln>
            <a:effectLst/>
          </c:spPr>
          <c:invertIfNegative val="0"/>
          <c:cat>
            <c:numRef>
              <c:f>'fs-1, OS A vs B'!$D$168:$D$183</c:f>
              <c:numCache>
                <c:formatCode>0</c:formatCode>
                <c:ptCount val="16"/>
                <c:pt idx="0">
                  <c:v>2</c:v>
                </c:pt>
                <c:pt idx="1">
                  <c:v>4</c:v>
                </c:pt>
                <c:pt idx="2">
                  <c:v>6</c:v>
                </c:pt>
                <c:pt idx="3">
                  <c:v>8</c:v>
                </c:pt>
                <c:pt idx="4">
                  <c:v>10</c:v>
                </c:pt>
                <c:pt idx="5">
                  <c:v>12</c:v>
                </c:pt>
                <c:pt idx="6">
                  <c:v>14</c:v>
                </c:pt>
                <c:pt idx="7">
                  <c:v>16</c:v>
                </c:pt>
                <c:pt idx="8">
                  <c:v>18</c:v>
                </c:pt>
                <c:pt idx="9">
                  <c:v>20</c:v>
                </c:pt>
                <c:pt idx="10">
                  <c:v>22</c:v>
                </c:pt>
                <c:pt idx="11">
                  <c:v>24</c:v>
                </c:pt>
                <c:pt idx="12">
                  <c:v>26</c:v>
                </c:pt>
                <c:pt idx="13">
                  <c:v>28</c:v>
                </c:pt>
                <c:pt idx="14">
                  <c:v>30</c:v>
                </c:pt>
                <c:pt idx="15">
                  <c:v>32</c:v>
                </c:pt>
              </c:numCache>
            </c:numRef>
          </c:cat>
          <c:val>
            <c:numRef>
              <c:f>'fs-1, OS A vs B'!$G$168:$G$183</c:f>
              <c:numCache>
                <c:formatCode>_-* #,##0.0\ _€_-;\-* #,##0.0\ _€_-;_-* "-"??\ _€_-;_-@_-</c:formatCode>
                <c:ptCount val="16"/>
                <c:pt idx="0">
                  <c:v>1.8535714285714286</c:v>
                </c:pt>
                <c:pt idx="1">
                  <c:v>1.5607142857142857</c:v>
                </c:pt>
                <c:pt idx="2">
                  <c:v>0.62589285714285714</c:v>
                </c:pt>
                <c:pt idx="3">
                  <c:v>0.45892857142857141</c:v>
                </c:pt>
                <c:pt idx="4">
                  <c:v>0.32767857142857143</c:v>
                </c:pt>
                <c:pt idx="5">
                  <c:v>0.21964285714285714</c:v>
                </c:pt>
                <c:pt idx="6">
                  <c:v>0.14374999999999999</c:v>
                </c:pt>
                <c:pt idx="7">
                  <c:v>9.375E-2</c:v>
                </c:pt>
                <c:pt idx="8">
                  <c:v>5.7142857142857141E-2</c:v>
                </c:pt>
                <c:pt idx="9">
                  <c:v>3.4821428571428573E-2</c:v>
                </c:pt>
                <c:pt idx="10">
                  <c:v>2.4489795918367346E-2</c:v>
                </c:pt>
                <c:pt idx="11">
                  <c:v>1.3265306122448981E-2</c:v>
                </c:pt>
                <c:pt idx="12">
                  <c:v>7.1428571428571426E-3</c:v>
                </c:pt>
                <c:pt idx="13">
                  <c:v>3.5714285714285713E-3</c:v>
                </c:pt>
                <c:pt idx="14">
                  <c:v>1.4285714285714286E-3</c:v>
                </c:pt>
                <c:pt idx="15">
                  <c:v>0</c:v>
                </c:pt>
              </c:numCache>
            </c:numRef>
          </c:val>
          <c:extLst>
            <c:ext xmlns:c16="http://schemas.microsoft.com/office/drawing/2014/chart" uri="{C3380CC4-5D6E-409C-BE32-E72D297353CC}">
              <c16:uniqueId val="{00000000-ADA0-4B2E-92F2-7FC8B7E364D9}"/>
            </c:ext>
          </c:extLst>
        </c:ser>
        <c:dLbls>
          <c:showLegendKey val="0"/>
          <c:showVal val="0"/>
          <c:showCatName val="0"/>
          <c:showSerName val="0"/>
          <c:showPercent val="0"/>
          <c:showBubbleSize val="0"/>
        </c:dLbls>
        <c:gapWidth val="219"/>
        <c:overlap val="-27"/>
        <c:axId val="668985416"/>
        <c:axId val="668987056"/>
      </c:barChart>
      <c:catAx>
        <c:axId val="66898541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668987056"/>
        <c:crosses val="autoZero"/>
        <c:auto val="1"/>
        <c:lblAlgn val="ctr"/>
        <c:lblOffset val="100"/>
        <c:noMultiLvlLbl val="0"/>
      </c:catAx>
      <c:valAx>
        <c:axId val="668987056"/>
        <c:scaling>
          <c:orientation val="minMax"/>
          <c:max val="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668985416"/>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ES" b="1" i="1">
                <a:solidFill>
                  <a:schemeClr val="accent4">
                    <a:lumMod val="75000"/>
                  </a:schemeClr>
                </a:solidFill>
              </a:rPr>
              <a:t>% Supervivencia │censuras</a:t>
            </a:r>
            <a:r>
              <a:rPr lang="es-ES" b="1" i="1" baseline="0">
                <a:solidFill>
                  <a:schemeClr val="accent4">
                    <a:lumMod val="75000"/>
                  </a:schemeClr>
                </a:solidFill>
              </a:rPr>
              <a:t> </a:t>
            </a:r>
            <a:r>
              <a:rPr lang="es-ES" b="1" baseline="0"/>
              <a:t>vs </a:t>
            </a:r>
            <a:r>
              <a:rPr lang="es-ES" b="1" baseline="0">
                <a:solidFill>
                  <a:srgbClr val="008000"/>
                </a:solidFill>
              </a:rPr>
              <a:t>% Supervivientes</a:t>
            </a:r>
            <a:endParaRPr lang="es-ES" b="1">
              <a:solidFill>
                <a:srgbClr val="008000"/>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0.14318211700537162"/>
          <c:y val="0.16925034332046768"/>
          <c:w val="0.81380051077850624"/>
          <c:h val="0.59916411278680071"/>
        </c:manualLayout>
      </c:layout>
      <c:scatterChart>
        <c:scatterStyle val="lineMarker"/>
        <c:varyColors val="0"/>
        <c:ser>
          <c:idx val="0"/>
          <c:order val="0"/>
          <c:tx>
            <c:strRef>
              <c:f>'fs-1, OS A vs B'!$AG$102</c:f>
              <c:strCache>
                <c:ptCount val="1"/>
                <c:pt idx="0">
                  <c:v>% Supervivientes</c:v>
                </c:pt>
              </c:strCache>
            </c:strRef>
          </c:tx>
          <c:spPr>
            <a:ln w="19050" cap="rnd">
              <a:solidFill>
                <a:srgbClr val="008000"/>
              </a:solidFill>
              <a:round/>
            </a:ln>
            <a:effectLst/>
          </c:spPr>
          <c:marker>
            <c:symbol val="circle"/>
            <c:size val="5"/>
            <c:spPr>
              <a:solidFill>
                <a:schemeClr val="accent1"/>
              </a:solidFill>
              <a:ln w="9525">
                <a:solidFill>
                  <a:srgbClr val="008000"/>
                </a:solidFill>
              </a:ln>
              <a:effectLst/>
            </c:spPr>
          </c:marker>
          <c:dLbls>
            <c:dLbl>
              <c:idx val="0"/>
              <c:layout>
                <c:manualLayout>
                  <c:x val="-6.2844609280961181E-2"/>
                  <c:y val="1.77790470430784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D23-4AF7-AF82-C2D97C573A1B}"/>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8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'fs-1, OS A vs B'!$AF$103:$AF$119</c:f>
              <c:numCache>
                <c:formatCode>General</c:formatCode>
                <c:ptCount val="17"/>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numCache>
            </c:numRef>
          </c:xVal>
          <c:yVal>
            <c:numRef>
              <c:f>'fs-1, OS A vs B'!$AG$103:$AG$119</c:f>
              <c:numCache>
                <c:formatCode>0.00%</c:formatCode>
                <c:ptCount val="17"/>
                <c:pt idx="0">
                  <c:v>1</c:v>
                </c:pt>
                <c:pt idx="1">
                  <c:v>0.86219081272084808</c:v>
                </c:pt>
                <c:pt idx="2">
                  <c:v>0.71731448763250882</c:v>
                </c:pt>
                <c:pt idx="3">
                  <c:v>0.62544169611307421</c:v>
                </c:pt>
                <c:pt idx="4">
                  <c:v>0.54416961130742048</c:v>
                </c:pt>
                <c:pt idx="5">
                  <c:v>0.38162544169611307</c:v>
                </c:pt>
                <c:pt idx="6">
                  <c:v>0.29328621908127206</c:v>
                </c:pt>
                <c:pt idx="7">
                  <c:v>0.19434628975265017</c:v>
                </c:pt>
                <c:pt idx="8">
                  <c:v>0.14840989399293286</c:v>
                </c:pt>
                <c:pt idx="9">
                  <c:v>8.4805653710247356E-2</c:v>
                </c:pt>
                <c:pt idx="10">
                  <c:v>6.3604240282685506E-2</c:v>
                </c:pt>
                <c:pt idx="11">
                  <c:v>5.3003533568904596E-2</c:v>
                </c:pt>
                <c:pt idx="12">
                  <c:v>3.5335689045936397E-2</c:v>
                </c:pt>
                <c:pt idx="13">
                  <c:v>2.1201413427561839E-2</c:v>
                </c:pt>
                <c:pt idx="14">
                  <c:v>1.0600706713780919E-2</c:v>
                </c:pt>
                <c:pt idx="15">
                  <c:v>3.5335689045936395E-3</c:v>
                </c:pt>
                <c:pt idx="16">
                  <c:v>0</c:v>
                </c:pt>
              </c:numCache>
            </c:numRef>
          </c:yVal>
          <c:smooth val="0"/>
          <c:extLst>
            <c:ext xmlns:c16="http://schemas.microsoft.com/office/drawing/2014/chart" uri="{C3380CC4-5D6E-409C-BE32-E72D297353CC}">
              <c16:uniqueId val="{00000000-FD23-4AF7-AF82-C2D97C573A1B}"/>
            </c:ext>
          </c:extLst>
        </c:ser>
        <c:ser>
          <c:idx val="1"/>
          <c:order val="1"/>
          <c:tx>
            <c:strRef>
              <c:f>'fs-1, OS A vs B'!$AH$102</c:f>
              <c:strCache>
                <c:ptCount val="1"/>
                <c:pt idx="0">
                  <c:v>% Supervivencia │ censuras</c:v>
                </c:pt>
              </c:strCache>
            </c:strRef>
          </c:tx>
          <c:spPr>
            <a:ln w="19050" cap="rnd">
              <a:solidFill>
                <a:schemeClr val="accent4">
                  <a:lumMod val="75000"/>
                </a:schemeClr>
              </a:solidFill>
              <a:round/>
            </a:ln>
            <a:effectLst/>
          </c:spPr>
          <c:marker>
            <c:symbol val="circle"/>
            <c:size val="5"/>
            <c:spPr>
              <a:solidFill>
                <a:schemeClr val="accent2"/>
              </a:solidFill>
              <a:ln w="9525">
                <a:solidFill>
                  <a:schemeClr val="accent4">
                    <a:lumMod val="75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1" u="none" strike="noStrike" kern="1200" baseline="0">
                    <a:solidFill>
                      <a:schemeClr val="accent4">
                        <a:lumMod val="7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'fs-1, OS A vs B'!$AF$103:$AF$119</c:f>
              <c:numCache>
                <c:formatCode>General</c:formatCode>
                <c:ptCount val="17"/>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numCache>
            </c:numRef>
          </c:xVal>
          <c:yVal>
            <c:numRef>
              <c:f>'fs-1, OS A vs B'!$AH$103:$AH$119</c:f>
              <c:numCache>
                <c:formatCode>0.00%</c:formatCode>
                <c:ptCount val="17"/>
                <c:pt idx="0">
                  <c:v>1</c:v>
                </c:pt>
                <c:pt idx="1">
                  <c:v>0.93639575971731448</c:v>
                </c:pt>
                <c:pt idx="2">
                  <c:v>0.87499275908011354</c:v>
                </c:pt>
                <c:pt idx="3">
                  <c:v>0.84482059497390272</c:v>
                </c:pt>
                <c:pt idx="4">
                  <c:v>0.81618260870360093</c:v>
                </c:pt>
                <c:pt idx="5">
                  <c:v>0.76848362507806589</c:v>
                </c:pt>
                <c:pt idx="6">
                  <c:v>0.7400212685936931</c:v>
                </c:pt>
                <c:pt idx="7">
                  <c:v>0.71327351189753552</c:v>
                </c:pt>
                <c:pt idx="8">
                  <c:v>0.70030490259030764</c:v>
                </c:pt>
                <c:pt idx="9">
                  <c:v>0.65028312383385711</c:v>
                </c:pt>
                <c:pt idx="10">
                  <c:v>0.62318799367411304</c:v>
                </c:pt>
                <c:pt idx="11">
                  <c:v>0.58856643846999568</c:v>
                </c:pt>
                <c:pt idx="12">
                  <c:v>0.5493286759053293</c:v>
                </c:pt>
                <c:pt idx="13">
                  <c:v>0.5493286759053293</c:v>
                </c:pt>
                <c:pt idx="14">
                  <c:v>0.5493286759053293</c:v>
                </c:pt>
                <c:pt idx="15">
                  <c:v>0.5493286759053293</c:v>
                </c:pt>
                <c:pt idx="16">
                  <c:v>0.5493286759053293</c:v>
                </c:pt>
              </c:numCache>
            </c:numRef>
          </c:yVal>
          <c:smooth val="0"/>
          <c:extLst>
            <c:ext xmlns:c16="http://schemas.microsoft.com/office/drawing/2014/chart" uri="{C3380CC4-5D6E-409C-BE32-E72D297353CC}">
              <c16:uniqueId val="{00000001-FD23-4AF7-AF82-C2D97C573A1B}"/>
            </c:ext>
          </c:extLst>
        </c:ser>
        <c:dLbls>
          <c:showLegendKey val="0"/>
          <c:showVal val="0"/>
          <c:showCatName val="0"/>
          <c:showSerName val="0"/>
          <c:showPercent val="0"/>
          <c:showBubbleSize val="0"/>
        </c:dLbls>
        <c:axId val="503280624"/>
        <c:axId val="503285872"/>
      </c:scatterChart>
      <c:valAx>
        <c:axId val="503280624"/>
        <c:scaling>
          <c:orientation val="minMax"/>
          <c:max val="3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ES">
                    <a:solidFill>
                      <a:sysClr val="windowText" lastClr="000000"/>
                    </a:solidFill>
                  </a:rPr>
                  <a:t>tiempo</a:t>
                </a:r>
                <a:r>
                  <a:rPr lang="es-ES" baseline="0">
                    <a:solidFill>
                      <a:sysClr val="windowText" lastClr="000000"/>
                    </a:solidFill>
                  </a:rPr>
                  <a:t> (en meses)</a:t>
                </a:r>
                <a:endParaRPr lang="es-ES">
                  <a:solidFill>
                    <a:sysClr val="windowText" lastClr="000000"/>
                  </a:solidFill>
                </a:endParaRPr>
              </a:p>
            </c:rich>
          </c:tx>
          <c:layout>
            <c:manualLayout>
              <c:xMode val="edge"/>
              <c:yMode val="edge"/>
              <c:x val="0.11053674289374447"/>
              <c:y val="0.84157649493527231"/>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503285872"/>
        <c:crosses val="autoZero"/>
        <c:crossBetween val="midCat"/>
        <c:majorUnit val="2"/>
      </c:valAx>
      <c:valAx>
        <c:axId val="503285872"/>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sz="900">
                    <a:solidFill>
                      <a:srgbClr val="008000"/>
                    </a:solidFill>
                  </a:rPr>
                  <a:t>% de Supervivientes</a:t>
                </a:r>
                <a:r>
                  <a:rPr lang="es-ES" sz="900">
                    <a:solidFill>
                      <a:schemeClr val="tx1"/>
                    </a:solidFill>
                  </a:rPr>
                  <a:t> y </a:t>
                </a:r>
                <a:r>
                  <a:rPr lang="es-ES" sz="900" i="1">
                    <a:solidFill>
                      <a:schemeClr val="accent4">
                        <a:lumMod val="75000"/>
                      </a:schemeClr>
                    </a:solidFill>
                  </a:rPr>
                  <a:t>% de Supervivencia</a:t>
                </a:r>
              </a:p>
            </c:rich>
          </c:tx>
          <c:layout>
            <c:manualLayout>
              <c:xMode val="edge"/>
              <c:yMode val="edge"/>
              <c:x val="1.2398990624956696E-2"/>
              <c:y val="0.1656588303065249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503280624"/>
        <c:crosses val="autoZero"/>
        <c:crossBetween val="midCat"/>
      </c:valAx>
      <c:spPr>
        <a:noFill/>
        <a:ln>
          <a:noFill/>
        </a:ln>
        <a:effectLst/>
      </c:spPr>
    </c:plotArea>
    <c:legend>
      <c:legendPos val="b"/>
      <c:layout>
        <c:manualLayout>
          <c:xMode val="edge"/>
          <c:yMode val="edge"/>
          <c:x val="0.29681321084864393"/>
          <c:y val="0.90335593467483233"/>
          <c:w val="0.66268706292006885"/>
          <c:h val="6.207205158913477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ES" b="1" i="1">
                <a:solidFill>
                  <a:schemeClr val="accent4">
                    <a:lumMod val="75000"/>
                  </a:schemeClr>
                </a:solidFill>
              </a:rPr>
              <a:t>% Supervivencia │censuras </a:t>
            </a:r>
            <a:r>
              <a:rPr lang="es-ES" b="1"/>
              <a:t>vs </a:t>
            </a:r>
            <a:r>
              <a:rPr lang="es-ES" b="1">
                <a:solidFill>
                  <a:srgbClr val="008000"/>
                </a:solidFill>
              </a:rPr>
              <a:t>% Supervivientes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0.13924097495155707"/>
          <c:y val="0.17171296296296296"/>
          <c:w val="0.81988847733569992"/>
          <c:h val="0.58231446636160911"/>
        </c:manualLayout>
      </c:layout>
      <c:scatterChart>
        <c:scatterStyle val="lineMarker"/>
        <c:varyColors val="0"/>
        <c:ser>
          <c:idx val="0"/>
          <c:order val="0"/>
          <c:tx>
            <c:strRef>
              <c:f>'fs-1, OS A vs B'!$AG$145</c:f>
              <c:strCache>
                <c:ptCount val="1"/>
                <c:pt idx="0">
                  <c:v>% Supervivientes</c:v>
                </c:pt>
              </c:strCache>
            </c:strRef>
          </c:tx>
          <c:spPr>
            <a:ln w="19050" cap="rnd">
              <a:solidFill>
                <a:srgbClr val="008000"/>
              </a:solidFill>
              <a:round/>
            </a:ln>
            <a:effectLst/>
          </c:spPr>
          <c:marker>
            <c:symbol val="circle"/>
            <c:size val="5"/>
            <c:spPr>
              <a:solidFill>
                <a:schemeClr val="accent1"/>
              </a:solidFill>
              <a:ln w="9525">
                <a:solidFill>
                  <a:srgbClr val="008000"/>
                </a:solidFill>
              </a:ln>
              <a:effectLst/>
            </c:spPr>
          </c:marker>
          <c:dLbls>
            <c:dLbl>
              <c:idx val="0"/>
              <c:layout>
                <c:manualLayout>
                  <c:x val="-5.7786121444752335E-2"/>
                  <c:y val="2.55075397877451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72-4F9C-8AF9-7AA5FF79BC17}"/>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8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'fs-1, OS A vs B'!$AF$146:$AF$162</c:f>
              <c:numCache>
                <c:formatCode>General</c:formatCode>
                <c:ptCount val="17"/>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numCache>
            </c:numRef>
          </c:xVal>
          <c:yVal>
            <c:numRef>
              <c:f>'fs-1, OS A vs B'!$AG$146:$AG$162</c:f>
              <c:numCache>
                <c:formatCode>0.00%</c:formatCode>
                <c:ptCount val="17"/>
                <c:pt idx="0">
                  <c:v>1</c:v>
                </c:pt>
                <c:pt idx="1">
                  <c:v>0.85357142857142854</c:v>
                </c:pt>
                <c:pt idx="2">
                  <c:v>0.70714285714285718</c:v>
                </c:pt>
                <c:pt idx="3">
                  <c:v>0.54642857142857137</c:v>
                </c:pt>
                <c:pt idx="4">
                  <c:v>0.44642857142857145</c:v>
                </c:pt>
                <c:pt idx="5">
                  <c:v>0.31071428571428572</c:v>
                </c:pt>
                <c:pt idx="6">
                  <c:v>0.20357142857142857</c:v>
                </c:pt>
                <c:pt idx="7">
                  <c:v>0.14642857142857144</c:v>
                </c:pt>
                <c:pt idx="8">
                  <c:v>8.9285714285714288E-2</c:v>
                </c:pt>
                <c:pt idx="9">
                  <c:v>5.3571428571428568E-2</c:v>
                </c:pt>
                <c:pt idx="10">
                  <c:v>3.9285714285714285E-2</c:v>
                </c:pt>
                <c:pt idx="11">
                  <c:v>2.1428571428571429E-2</c:v>
                </c:pt>
                <c:pt idx="12">
                  <c:v>1.4285714285714285E-2</c:v>
                </c:pt>
                <c:pt idx="13">
                  <c:v>7.1428571428571426E-3</c:v>
                </c:pt>
                <c:pt idx="14">
                  <c:v>3.5714285714285713E-3</c:v>
                </c:pt>
                <c:pt idx="15">
                  <c:v>0</c:v>
                </c:pt>
                <c:pt idx="16">
                  <c:v>0</c:v>
                </c:pt>
              </c:numCache>
            </c:numRef>
          </c:yVal>
          <c:smooth val="0"/>
          <c:extLst>
            <c:ext xmlns:c16="http://schemas.microsoft.com/office/drawing/2014/chart" uri="{C3380CC4-5D6E-409C-BE32-E72D297353CC}">
              <c16:uniqueId val="{00000000-16E2-4B43-88DB-6BAC77F75BDD}"/>
            </c:ext>
          </c:extLst>
        </c:ser>
        <c:ser>
          <c:idx val="1"/>
          <c:order val="1"/>
          <c:tx>
            <c:strRef>
              <c:f>'fs-1, OS A vs B'!$AH$145</c:f>
              <c:strCache>
                <c:ptCount val="1"/>
                <c:pt idx="0">
                  <c:v>% Supervivencia │ censuras</c:v>
                </c:pt>
              </c:strCache>
            </c:strRef>
          </c:tx>
          <c:spPr>
            <a:ln w="19050" cap="rnd">
              <a:solidFill>
                <a:schemeClr val="accent4">
                  <a:lumMod val="75000"/>
                </a:schemeClr>
              </a:solidFill>
              <a:round/>
            </a:ln>
            <a:effectLst/>
          </c:spPr>
          <c:marker>
            <c:symbol val="circle"/>
            <c:size val="5"/>
            <c:spPr>
              <a:solidFill>
                <a:schemeClr val="accent2"/>
              </a:solidFill>
              <a:ln w="9525">
                <a:solidFill>
                  <a:schemeClr val="accent4">
                    <a:lumMod val="75000"/>
                  </a:schemeClr>
                </a:solidFill>
              </a:ln>
              <a:effectLst/>
            </c:spPr>
          </c:marker>
          <c:dLbls>
            <c:dLbl>
              <c:idx val="0"/>
              <c:layout>
                <c:manualLayout>
                  <c:x val="7.8799256515571341E-3"/>
                  <c:y val="-1.45757370215686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72-4F9C-8AF9-7AA5FF79BC17}"/>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1" u="none" strike="noStrike" kern="1200" baseline="0">
                    <a:solidFill>
                      <a:schemeClr val="accent4">
                        <a:lumMod val="7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'fs-1, OS A vs B'!$AF$146:$AF$162</c:f>
              <c:numCache>
                <c:formatCode>General</c:formatCode>
                <c:ptCount val="17"/>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numCache>
            </c:numRef>
          </c:xVal>
          <c:yVal>
            <c:numRef>
              <c:f>'fs-1, OS A vs B'!$AH$146:$AH$162</c:f>
              <c:numCache>
                <c:formatCode>0.00%</c:formatCode>
                <c:ptCount val="17"/>
                <c:pt idx="0">
                  <c:v>1</c:v>
                </c:pt>
                <c:pt idx="1">
                  <c:v>0.93928571428571428</c:v>
                </c:pt>
                <c:pt idx="2">
                  <c:v>0.86068439928272567</c:v>
                </c:pt>
                <c:pt idx="3">
                  <c:v>0.75635901755148616</c:v>
                </c:pt>
                <c:pt idx="4">
                  <c:v>0.69703674166509511</c:v>
                </c:pt>
                <c:pt idx="5">
                  <c:v>0.64127380233188758</c:v>
                </c:pt>
                <c:pt idx="6">
                  <c:v>0.56756416987994651</c:v>
                </c:pt>
                <c:pt idx="7">
                  <c:v>0.5476496376034572</c:v>
                </c:pt>
                <c:pt idx="8">
                  <c:v>0.49422040466653455</c:v>
                </c:pt>
                <c:pt idx="9">
                  <c:v>0.43491395610655043</c:v>
                </c:pt>
                <c:pt idx="10">
                  <c:v>0.37692542862567707</c:v>
                </c:pt>
                <c:pt idx="11">
                  <c:v>0.37692542862567707</c:v>
                </c:pt>
                <c:pt idx="12">
                  <c:v>0.31410452385473092</c:v>
                </c:pt>
                <c:pt idx="13">
                  <c:v>0.31410452385473092</c:v>
                </c:pt>
                <c:pt idx="14">
                  <c:v>0.31410452385473092</c:v>
                </c:pt>
                <c:pt idx="15">
                  <c:v>0.31410452385473092</c:v>
                </c:pt>
                <c:pt idx="16">
                  <c:v>0.31410452385473092</c:v>
                </c:pt>
              </c:numCache>
            </c:numRef>
          </c:yVal>
          <c:smooth val="0"/>
          <c:extLst>
            <c:ext xmlns:c16="http://schemas.microsoft.com/office/drawing/2014/chart" uri="{C3380CC4-5D6E-409C-BE32-E72D297353CC}">
              <c16:uniqueId val="{00000001-16E2-4B43-88DB-6BAC77F75BDD}"/>
            </c:ext>
          </c:extLst>
        </c:ser>
        <c:dLbls>
          <c:showLegendKey val="0"/>
          <c:showVal val="0"/>
          <c:showCatName val="0"/>
          <c:showSerName val="0"/>
          <c:showPercent val="0"/>
          <c:showBubbleSize val="0"/>
        </c:dLbls>
        <c:axId val="625708040"/>
        <c:axId val="625711648"/>
      </c:scatterChart>
      <c:valAx>
        <c:axId val="625708040"/>
        <c:scaling>
          <c:orientation val="minMax"/>
          <c:max val="3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ES">
                    <a:solidFill>
                      <a:sysClr val="windowText" lastClr="000000"/>
                    </a:solidFill>
                  </a:rPr>
                  <a:t>tiempo (en meses)</a:t>
                </a:r>
              </a:p>
            </c:rich>
          </c:tx>
          <c:layout>
            <c:manualLayout>
              <c:xMode val="edge"/>
              <c:yMode val="edge"/>
              <c:x val="0.10566359832151377"/>
              <c:y val="0.82833260425780109"/>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625711648"/>
        <c:crosses val="autoZero"/>
        <c:crossBetween val="midCat"/>
        <c:majorUnit val="2"/>
      </c:valAx>
      <c:valAx>
        <c:axId val="625711648"/>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s-ES" sz="900">
                    <a:solidFill>
                      <a:srgbClr val="008000"/>
                    </a:solidFill>
                  </a:rPr>
                  <a:t>% de Supervivientes</a:t>
                </a:r>
                <a:r>
                  <a:rPr lang="es-ES" sz="900">
                    <a:solidFill>
                      <a:sysClr val="windowText" lastClr="000000"/>
                    </a:solidFill>
                  </a:rPr>
                  <a:t> y </a:t>
                </a:r>
                <a:r>
                  <a:rPr lang="es-ES" sz="900" i="1">
                    <a:solidFill>
                      <a:schemeClr val="accent4">
                        <a:lumMod val="75000"/>
                      </a:schemeClr>
                    </a:solidFill>
                  </a:rPr>
                  <a:t>% de Supervivencia</a:t>
                </a: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ES"/>
          </a:p>
        </c:txPr>
        <c:crossAx val="625708040"/>
        <c:crosses val="autoZero"/>
        <c:crossBetween val="midCat"/>
      </c:valAx>
      <c:spPr>
        <a:noFill/>
        <a:ln>
          <a:noFill/>
        </a:ln>
        <a:effectLst/>
      </c:spPr>
    </c:plotArea>
    <c:legend>
      <c:legendPos val="b"/>
      <c:layout>
        <c:manualLayout>
          <c:xMode val="edge"/>
          <c:yMode val="edge"/>
          <c:x val="0.31837505591955112"/>
          <c:y val="0.89872630504520268"/>
          <c:w val="0.66268706292006885"/>
          <c:h val="6.14918209456784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1" u="none" strike="noStrike" kern="1200" spc="0" baseline="0">
                <a:solidFill>
                  <a:sysClr val="windowText" lastClr="000000"/>
                </a:solidFill>
                <a:latin typeface="+mn-lt"/>
                <a:ea typeface="+mn-ea"/>
                <a:cs typeface="+mn-cs"/>
              </a:defRPr>
            </a:pPr>
            <a:r>
              <a:rPr lang="es-ES" sz="1200" b="1" i="1">
                <a:solidFill>
                  <a:srgbClr val="993300"/>
                </a:solidFill>
              </a:rPr>
              <a:t>Gráfico fs-1</a:t>
            </a:r>
            <a:r>
              <a:rPr lang="es-ES" sz="1200" b="1" i="1" baseline="0">
                <a:solidFill>
                  <a:srgbClr val="993300"/>
                </a:solidFill>
              </a:rPr>
              <a:t> [OS, Grupo A vs Grupo B]: </a:t>
            </a:r>
            <a:r>
              <a:rPr lang="es-ES" sz="1200" b="1" i="1" baseline="0">
                <a:solidFill>
                  <a:sysClr val="windowText" lastClr="000000"/>
                </a:solidFill>
              </a:rPr>
              <a:t>Funciones de supervivencia │ censuras, condicionadas al intervalo anterior</a:t>
            </a:r>
            <a:endParaRPr lang="es-ES" sz="1200" b="1" i="1">
              <a:solidFill>
                <a:sysClr val="windowText" lastClr="000000"/>
              </a:solidFill>
            </a:endParaRPr>
          </a:p>
        </c:rich>
      </c:tx>
      <c:layout>
        <c:manualLayout>
          <c:xMode val="edge"/>
          <c:yMode val="edge"/>
          <c:x val="0.10974859681001413"/>
          <c:y val="1.0703362625711837E-2"/>
        </c:manualLayout>
      </c:layout>
      <c:overlay val="0"/>
      <c:spPr>
        <a:noFill/>
        <a:ln>
          <a:noFill/>
        </a:ln>
        <a:effectLst/>
      </c:spPr>
      <c:txPr>
        <a:bodyPr rot="0" spcFirstLastPara="1" vertOverflow="ellipsis" vert="horz" wrap="square" anchor="ctr" anchorCtr="1"/>
        <a:lstStyle/>
        <a:p>
          <a:pPr>
            <a:defRPr sz="1200" b="1" i="1"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3330918930974447"/>
          <c:y val="0.16879326057036137"/>
          <c:w val="0.8131420009205732"/>
          <c:h val="0.66417251629313057"/>
        </c:manualLayout>
      </c:layout>
      <c:scatterChart>
        <c:scatterStyle val="lineMarker"/>
        <c:varyColors val="0"/>
        <c:ser>
          <c:idx val="0"/>
          <c:order val="0"/>
          <c:tx>
            <c:strRef>
              <c:f>'fs-1, OS A vs B'!$P$57</c:f>
              <c:strCache>
                <c:ptCount val="1"/>
                <c:pt idx="0">
                  <c:v>% Supervivencia control</c:v>
                </c:pt>
              </c:strCache>
            </c:strRef>
          </c:tx>
          <c:spPr>
            <a:ln w="19050" cap="rnd">
              <a:solidFill>
                <a:srgbClr val="C00000"/>
              </a:solidFill>
              <a:round/>
            </a:ln>
            <a:effectLst/>
          </c:spPr>
          <c:marker>
            <c:symbol val="circle"/>
            <c:size val="5"/>
            <c:spPr>
              <a:solidFill>
                <a:schemeClr val="accent1"/>
              </a:solidFill>
              <a:ln w="9525">
                <a:solidFill>
                  <a:srgbClr val="C00000"/>
                </a:solidFill>
              </a:ln>
              <a:effectLst/>
            </c:spPr>
          </c:marker>
          <c:dLbls>
            <c:dLbl>
              <c:idx val="0"/>
              <c:layout>
                <c:manualLayout>
                  <c:x val="-5.5487797818193588E-2"/>
                  <c:y val="2.27545472364691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F2F-4CD6-A492-1BCA07786790}"/>
                </c:ext>
              </c:extLst>
            </c:dLbl>
            <c:dLbl>
              <c:idx val="1"/>
              <c:layout>
                <c:manualLayout>
                  <c:x val="-7.2134137163651649E-2"/>
                  <c:y val="2.7305456683763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F2F-4CD6-A492-1BCA07786790}"/>
                </c:ext>
              </c:extLst>
            </c:dLbl>
            <c:dLbl>
              <c:idx val="2"/>
              <c:layout>
                <c:manualLayout>
                  <c:x val="-8.600608661820007E-2"/>
                  <c:y val="4.55090944729383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F2F-4CD6-A492-1BCA07786790}"/>
                </c:ext>
              </c:extLst>
            </c:dLbl>
            <c:dLbl>
              <c:idx val="3"/>
              <c:layout>
                <c:manualLayout>
                  <c:x val="-8.60060866182000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F2F-4CD6-A492-1BCA07786790}"/>
                </c:ext>
              </c:extLst>
            </c:dLbl>
            <c:dLbl>
              <c:idx val="4"/>
              <c:layout>
                <c:manualLayout>
                  <c:x val="-9.1554866400019447E-2"/>
                  <c:y val="-4.171618802456301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F2F-4CD6-A492-1BCA07786790}"/>
                </c:ext>
              </c:extLst>
            </c:dLbl>
            <c:dLbl>
              <c:idx val="5"/>
              <c:layout>
                <c:manualLayout>
                  <c:x val="-9.155486640001940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F2F-4CD6-A492-1BCA07786790}"/>
                </c:ext>
              </c:extLst>
            </c:dLbl>
            <c:dLbl>
              <c:idx val="6"/>
              <c:layout>
                <c:manualLayout>
                  <c:x val="-8.3231696727290416E-2"/>
                  <c:y val="4.55090944729383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F2F-4CD6-A492-1BCA07786790}"/>
                </c:ext>
              </c:extLst>
            </c:dLbl>
            <c:dLbl>
              <c:idx val="7"/>
              <c:layout>
                <c:manualLayout>
                  <c:x val="-7.7682916945471053E-2"/>
                  <c:y val="1.36527283418814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F2F-4CD6-A492-1BCA07786790}"/>
                </c:ext>
              </c:extLst>
            </c:dLbl>
            <c:dLbl>
              <c:idx val="8"/>
              <c:layout>
                <c:manualLayout>
                  <c:x val="-6.9359747272741967E-2"/>
                  <c:y val="9.101818894587679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F2F-4CD6-A492-1BCA07786790}"/>
                </c:ext>
              </c:extLst>
            </c:dLbl>
            <c:dLbl>
              <c:idx val="9"/>
              <c:layout>
                <c:manualLayout>
                  <c:x val="-7.2134137163651649E-2"/>
                  <c:y val="4.55090944729383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F2F-4CD6-A492-1BCA07786790}"/>
                </c:ext>
              </c:extLst>
            </c:dLbl>
            <c:dLbl>
              <c:idx val="10"/>
              <c:layout>
                <c:manualLayout>
                  <c:x val="-8.3231696727290458E-2"/>
                  <c:y val="9.101818894587679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F2F-4CD6-A492-1BCA07786790}"/>
                </c:ext>
              </c:extLst>
            </c:dLbl>
            <c:dLbl>
              <c:idx val="11"/>
              <c:layout>
                <c:manualLayout>
                  <c:x val="-7.7682916945471109E-2"/>
                  <c:y val="1.3652728341881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F2F-4CD6-A492-1BCA07786790}"/>
                </c:ext>
              </c:extLst>
            </c:dLbl>
            <c:dLbl>
              <c:idx val="12"/>
              <c:layout>
                <c:manualLayout>
                  <c:x val="-4.9939018036374218E-2"/>
                  <c:y val="1.3652728341881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F2F-4CD6-A492-1BCA07786790}"/>
                </c:ext>
              </c:extLst>
            </c:dLbl>
            <c:dLbl>
              <c:idx val="13"/>
              <c:layout>
                <c:manualLayout>
                  <c:x val="-4.3808110941903469E-2"/>
                  <c:y val="2.61416665312413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F2F-4CD6-A492-1BCA07786790}"/>
                </c:ext>
              </c:extLst>
            </c:dLbl>
            <c:dLbl>
              <c:idx val="14"/>
              <c:layout>
                <c:manualLayout>
                  <c:x val="-3.6067068581825824E-2"/>
                  <c:y val="2.7305456683763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F2F-4CD6-A492-1BCA07786790}"/>
                </c:ext>
              </c:extLst>
            </c:dLbl>
            <c:dLbl>
              <c:idx val="15"/>
              <c:layout>
                <c:manualLayout>
                  <c:x val="-3.4902902012665597E-2"/>
                  <c:y val="2.77282260077413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F2F-4CD6-A492-1BCA07786790}"/>
                </c:ext>
              </c:extLst>
            </c:dLbl>
            <c:dLbl>
              <c:idx val="16"/>
              <c:layout>
                <c:manualLayout>
                  <c:x val="-3.7541252273859516E-2"/>
                  <c:y val="2.58233129028642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F2F-4CD6-A492-1BCA0778679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1" u="none" strike="noStrike" kern="1200" baseline="0">
                    <a:solidFill>
                      <a:srgbClr val="C00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'fs-1, OS A vs B'!$O$58:$O$74</c:f>
              <c:numCache>
                <c:formatCode>General</c:formatCode>
                <c:ptCount val="17"/>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numCache>
            </c:numRef>
          </c:xVal>
          <c:yVal>
            <c:numRef>
              <c:f>'fs-1, OS A vs B'!$P$58:$P$74</c:f>
              <c:numCache>
                <c:formatCode>0.0%</c:formatCode>
                <c:ptCount val="17"/>
                <c:pt idx="0" formatCode="0%">
                  <c:v>1</c:v>
                </c:pt>
                <c:pt idx="1">
                  <c:v>0.93928571428571428</c:v>
                </c:pt>
                <c:pt idx="2">
                  <c:v>0.86068439928272567</c:v>
                </c:pt>
                <c:pt idx="3">
                  <c:v>0.75635901755148616</c:v>
                </c:pt>
                <c:pt idx="4">
                  <c:v>0.69703674166509511</c:v>
                </c:pt>
                <c:pt idx="5">
                  <c:v>0.64127380233188758</c:v>
                </c:pt>
                <c:pt idx="6">
                  <c:v>0.56756416987994651</c:v>
                </c:pt>
                <c:pt idx="7">
                  <c:v>0.5476496376034572</c:v>
                </c:pt>
                <c:pt idx="8">
                  <c:v>0.49422040466653455</c:v>
                </c:pt>
                <c:pt idx="9">
                  <c:v>0.43491395610655043</c:v>
                </c:pt>
                <c:pt idx="10">
                  <c:v>0.37692542862567707</c:v>
                </c:pt>
                <c:pt idx="11">
                  <c:v>0.37692542862567707</c:v>
                </c:pt>
                <c:pt idx="12">
                  <c:v>0.31410452385473092</c:v>
                </c:pt>
                <c:pt idx="13">
                  <c:v>0.31410452385473092</c:v>
                </c:pt>
                <c:pt idx="14">
                  <c:v>0.31410452385473092</c:v>
                </c:pt>
                <c:pt idx="15">
                  <c:v>0.31410452385473092</c:v>
                </c:pt>
                <c:pt idx="16">
                  <c:v>0.31410452385473092</c:v>
                </c:pt>
              </c:numCache>
            </c:numRef>
          </c:yVal>
          <c:smooth val="0"/>
          <c:extLst>
            <c:ext xmlns:c16="http://schemas.microsoft.com/office/drawing/2014/chart" uri="{C3380CC4-5D6E-409C-BE32-E72D297353CC}">
              <c16:uniqueId val="{00000000-9F2F-4CD6-A492-1BCA07786790}"/>
            </c:ext>
          </c:extLst>
        </c:ser>
        <c:ser>
          <c:idx val="1"/>
          <c:order val="1"/>
          <c:tx>
            <c:strRef>
              <c:f>'fs-1, OS A vs B'!$Q$57</c:f>
              <c:strCache>
                <c:ptCount val="1"/>
                <c:pt idx="0">
                  <c:v>% Supervivencia intervención</c:v>
                </c:pt>
              </c:strCache>
            </c:strRef>
          </c:tx>
          <c:spPr>
            <a:ln w="19050" cap="rnd">
              <a:solidFill>
                <a:srgbClr val="99CC00"/>
              </a:solidFill>
              <a:round/>
            </a:ln>
            <a:effectLst/>
          </c:spPr>
          <c:marker>
            <c:symbol val="circle"/>
            <c:size val="5"/>
            <c:spPr>
              <a:solidFill>
                <a:schemeClr val="accent2"/>
              </a:solidFill>
              <a:ln w="9525">
                <a:solidFill>
                  <a:srgbClr val="99CC00"/>
                </a:solidFill>
              </a:ln>
              <a:effectLst/>
            </c:spPr>
          </c:marker>
          <c:dLbls>
            <c:dLbl>
              <c:idx val="0"/>
              <c:layout>
                <c:manualLayout>
                  <c:x val="-2.5446889740708642E-17"/>
                  <c:y val="-2.72042784261503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F2F-4CD6-A492-1BCA07786790}"/>
                </c:ext>
              </c:extLst>
            </c:dLbl>
            <c:dLbl>
              <c:idx val="1"/>
              <c:layout>
                <c:manualLayout>
                  <c:x val="-7.0179357412220996E-3"/>
                  <c:y val="-1.511138001714276E-2"/>
                </c:manualLayout>
              </c:layout>
              <c:numFmt formatCode="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rgbClr val="669900"/>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manualLayout>
                      <c:w val="5.9837786499403807E-2"/>
                      <c:h val="7.7010956683791307E-2"/>
                    </c:manualLayout>
                  </c15:layout>
                </c:ext>
                <c:ext xmlns:c16="http://schemas.microsoft.com/office/drawing/2014/chart" uri="{C3380CC4-5D6E-409C-BE32-E72D297353CC}">
                  <c16:uniqueId val="{00000013-9F2F-4CD6-A492-1BCA07786790}"/>
                </c:ext>
              </c:extLst>
            </c:dLbl>
            <c:dLbl>
              <c:idx val="2"/>
              <c:layout>
                <c:manualLayout>
                  <c:x val="-8.7691830194092796E-3"/>
                  <c:y val="-1.47321891770600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F2F-4CD6-A492-1BCA07786790}"/>
                </c:ext>
              </c:extLst>
            </c:dLbl>
            <c:dLbl>
              <c:idx val="3"/>
              <c:layout>
                <c:manualLayout>
                  <c:x val="-8.7691830194092397E-3"/>
                  <c:y val="-1.54901541639946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9F2F-4CD6-A492-1BCA07786790}"/>
                </c:ext>
              </c:extLst>
            </c:dLbl>
            <c:dLbl>
              <c:idx val="4"/>
              <c:layout>
                <c:manualLayout>
                  <c:x val="-1.31537745291139E-2"/>
                  <c:y val="-1.20861871610981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9F2F-4CD6-A492-1BCA07786790}"/>
                </c:ext>
              </c:extLst>
            </c:dLbl>
            <c:dLbl>
              <c:idx val="5"/>
              <c:layout>
                <c:manualLayout>
                  <c:x val="-1.1104225616880223E-2"/>
                  <c:y val="-2.26702320217919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9F2F-4CD6-A492-1BCA07786790}"/>
                </c:ext>
              </c:extLst>
            </c:dLbl>
            <c:dLbl>
              <c:idx val="6"/>
              <c:layout>
                <c:manualLayout>
                  <c:x val="-2.2065715705158053E-2"/>
                  <c:y val="-1.73781911930219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9F2F-4CD6-A492-1BCA07786790}"/>
                </c:ext>
              </c:extLst>
            </c:dLbl>
            <c:dLbl>
              <c:idx val="7"/>
              <c:layout>
                <c:manualLayout>
                  <c:x val="-1.9146855160370749E-2"/>
                  <c:y val="-2.45582322539728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9F2F-4CD6-A492-1BCA07786790}"/>
                </c:ext>
              </c:extLst>
            </c:dLbl>
            <c:dLbl>
              <c:idx val="8"/>
              <c:layout>
                <c:manualLayout>
                  <c:x val="2.7760564042200431E-3"/>
                  <c:y val="-2.26702320217919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9F2F-4CD6-A492-1BCA07786790}"/>
                </c:ext>
              </c:extLst>
            </c:dLbl>
            <c:dLbl>
              <c:idx val="9"/>
              <c:layout>
                <c:manualLayout>
                  <c:x val="-1.0178755896283457E-16"/>
                  <c:y val="-2.72042784261504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9F2F-4CD6-A492-1BCA07786790}"/>
                </c:ext>
              </c:extLst>
            </c:dLbl>
            <c:dLbl>
              <c:idx val="10"/>
              <c:layout>
                <c:manualLayout>
                  <c:x val="-2.572374242492776E-2"/>
                  <c:y val="-2.11542652510764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9F2F-4CD6-A492-1BCA07786790}"/>
                </c:ext>
              </c:extLst>
            </c:dLbl>
            <c:dLbl>
              <c:idx val="11"/>
              <c:layout>
                <c:manualLayout>
                  <c:x val="-2.1922957548523182E-2"/>
                  <c:y val="-2.03963002641418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9F2F-4CD6-A492-1BCA07786790}"/>
                </c:ext>
              </c:extLst>
            </c:dLbl>
            <c:dLbl>
              <c:idx val="12"/>
              <c:layout>
                <c:manualLayout>
                  <c:x val="-3.5076732077636959E-2"/>
                  <c:y val="-2.26701952249456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9F2F-4CD6-A492-1BCA07786790}"/>
                </c:ext>
              </c:extLst>
            </c:dLbl>
            <c:dLbl>
              <c:idx val="13"/>
              <c:layout>
                <c:manualLayout>
                  <c:x val="-3.5076732077636959E-2"/>
                  <c:y val="-2.72042342699347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9F2F-4CD6-A492-1BCA07786790}"/>
                </c:ext>
              </c:extLst>
            </c:dLbl>
            <c:dLbl>
              <c:idx val="14"/>
              <c:layout>
                <c:manualLayout>
                  <c:x val="-3.7269027832489435E-2"/>
                  <c:y val="-3.17382733149237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F2F-4CD6-A492-1BCA07786790}"/>
                </c:ext>
              </c:extLst>
            </c:dLbl>
            <c:dLbl>
              <c:idx val="15"/>
              <c:layout>
                <c:manualLayout>
                  <c:x val="-4.1653619342193894E-2"/>
                  <c:y val="-3.4384275330885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F2F-4CD6-A492-1BCA07786790}"/>
                </c:ext>
              </c:extLst>
            </c:dLbl>
            <c:dLbl>
              <c:idx val="16"/>
              <c:layout>
                <c:manualLayout>
                  <c:x val="-4.2237425975493931E-2"/>
                  <c:y val="-3.17382733149237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9F2F-4CD6-A492-1BCA0778679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6699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'fs-1, OS A vs B'!$O$58:$O$74</c:f>
              <c:numCache>
                <c:formatCode>General</c:formatCode>
                <c:ptCount val="17"/>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numCache>
            </c:numRef>
          </c:xVal>
          <c:yVal>
            <c:numRef>
              <c:f>'fs-1, OS A vs B'!$Q$58:$Q$74</c:f>
              <c:numCache>
                <c:formatCode>0.0%</c:formatCode>
                <c:ptCount val="17"/>
                <c:pt idx="0" formatCode="0%">
                  <c:v>1</c:v>
                </c:pt>
                <c:pt idx="1">
                  <c:v>0.93639575971731448</c:v>
                </c:pt>
                <c:pt idx="2">
                  <c:v>0.87499275908011354</c:v>
                </c:pt>
                <c:pt idx="3">
                  <c:v>0.84482059497390272</c:v>
                </c:pt>
                <c:pt idx="4">
                  <c:v>0.81618260870360093</c:v>
                </c:pt>
                <c:pt idx="5">
                  <c:v>0.76848362507806589</c:v>
                </c:pt>
                <c:pt idx="6">
                  <c:v>0.7400212685936931</c:v>
                </c:pt>
                <c:pt idx="7">
                  <c:v>0.71327351189753552</c:v>
                </c:pt>
                <c:pt idx="8">
                  <c:v>0.70030490259030764</c:v>
                </c:pt>
                <c:pt idx="9">
                  <c:v>0.65028312383385711</c:v>
                </c:pt>
                <c:pt idx="10">
                  <c:v>0.62318799367411304</c:v>
                </c:pt>
                <c:pt idx="11">
                  <c:v>0.58856643846999568</c:v>
                </c:pt>
                <c:pt idx="12">
                  <c:v>0.5493286759053293</c:v>
                </c:pt>
                <c:pt idx="13">
                  <c:v>0.5493286759053293</c:v>
                </c:pt>
                <c:pt idx="14">
                  <c:v>0.5493286759053293</c:v>
                </c:pt>
                <c:pt idx="15">
                  <c:v>0.5493286759053293</c:v>
                </c:pt>
                <c:pt idx="16">
                  <c:v>0.5493286759053293</c:v>
                </c:pt>
              </c:numCache>
            </c:numRef>
          </c:yVal>
          <c:smooth val="0"/>
          <c:extLst>
            <c:ext xmlns:c16="http://schemas.microsoft.com/office/drawing/2014/chart" uri="{C3380CC4-5D6E-409C-BE32-E72D297353CC}">
              <c16:uniqueId val="{00000001-9F2F-4CD6-A492-1BCA07786790}"/>
            </c:ext>
          </c:extLst>
        </c:ser>
        <c:dLbls>
          <c:showLegendKey val="0"/>
          <c:showVal val="0"/>
          <c:showCatName val="0"/>
          <c:showSerName val="0"/>
          <c:showPercent val="0"/>
          <c:showBubbleSize val="0"/>
        </c:dLbls>
        <c:axId val="733279280"/>
        <c:axId val="733281248"/>
      </c:scatterChart>
      <c:valAx>
        <c:axId val="733279280"/>
        <c:scaling>
          <c:orientation val="minMax"/>
          <c:max val="3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solidFill>
                      <a:schemeClr val="tx1"/>
                    </a:solidFill>
                  </a:rPr>
                  <a:t>tiempo</a:t>
                </a:r>
                <a:r>
                  <a:rPr lang="es-ES" baseline="0">
                    <a:solidFill>
                      <a:schemeClr val="tx1"/>
                    </a:solidFill>
                  </a:rPr>
                  <a:t> (en meses)</a:t>
                </a:r>
                <a:endParaRPr lang="es-ES">
                  <a:solidFill>
                    <a:schemeClr val="tx1"/>
                  </a:solidFill>
                </a:endParaRPr>
              </a:p>
            </c:rich>
          </c:tx>
          <c:layout>
            <c:manualLayout>
              <c:xMode val="edge"/>
              <c:yMode val="edge"/>
              <c:x val="0.11688690836722335"/>
              <c:y val="0.872802544871951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33281248"/>
        <c:crosses val="autoZero"/>
        <c:crossBetween val="midCat"/>
        <c:majorUnit val="2"/>
      </c:valAx>
      <c:valAx>
        <c:axId val="733281248"/>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sz="900" i="1">
                    <a:solidFill>
                      <a:schemeClr val="tx1"/>
                    </a:solidFill>
                  </a:rPr>
                  <a:t>%</a:t>
                </a:r>
                <a:r>
                  <a:rPr lang="es-ES" sz="900" i="1" baseline="0">
                    <a:solidFill>
                      <a:schemeClr val="tx1"/>
                    </a:solidFill>
                  </a:rPr>
                  <a:t> de Supervivencia</a:t>
                </a:r>
                <a:endParaRPr lang="es-ES" sz="900" i="1">
                  <a:solidFill>
                    <a:schemeClr val="tx1"/>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s-ES"/>
          </a:p>
        </c:txPr>
        <c:crossAx val="733279280"/>
        <c:crosses val="autoZero"/>
        <c:crossBetween val="midCat"/>
      </c:valAx>
      <c:spPr>
        <a:noFill/>
        <a:ln>
          <a:noFill/>
        </a:ln>
        <a:effectLst/>
      </c:spPr>
    </c:plotArea>
    <c:legend>
      <c:legendPos val="b"/>
      <c:layout>
        <c:manualLayout>
          <c:xMode val="edge"/>
          <c:yMode val="edge"/>
          <c:x val="0.35900233624643069"/>
          <c:y val="0.91796694262239109"/>
          <c:w val="0.58968628396793965"/>
          <c:h val="4.5399670000065673E-2"/>
        </c:manualLayout>
      </c:layout>
      <c:overlay val="0"/>
      <c:spPr>
        <a:noFill/>
        <a:ln>
          <a:noFill/>
        </a:ln>
        <a:effectLst/>
      </c:spPr>
      <c:txPr>
        <a:bodyPr rot="0" spcFirstLastPara="1" vertOverflow="ellipsis" vert="horz" wrap="square" anchor="ctr" anchorCtr="1"/>
        <a:lstStyle/>
        <a:p>
          <a:pPr>
            <a:defRPr sz="900" b="0" i="1" u="none" strike="noStrike" kern="1200" baseline="0">
              <a:solidFill>
                <a:schemeClr val="tx1">
                  <a:lumMod val="65000"/>
                  <a:lumOff val="35000"/>
                </a:schemeClr>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'fs-2, PFS A vs B'!$G$161</c:f>
              <c:strCache>
                <c:ptCount val="1"/>
                <c:pt idx="0">
                  <c:v>meses │ n origen</c:v>
                </c:pt>
              </c:strCache>
            </c:strRef>
          </c:tx>
          <c:spPr>
            <a:solidFill>
              <a:schemeClr val="accent1"/>
            </a:solidFill>
            <a:ln>
              <a:noFill/>
            </a:ln>
            <a:effectLst/>
          </c:spPr>
          <c:invertIfNegative val="0"/>
          <c:cat>
            <c:numRef>
              <c:f>'fs-2, PFS A vs B'!$D$162:$D$177</c:f>
              <c:numCache>
                <c:formatCode>0</c:formatCode>
                <c:ptCount val="16"/>
                <c:pt idx="0">
                  <c:v>2</c:v>
                </c:pt>
                <c:pt idx="1">
                  <c:v>4</c:v>
                </c:pt>
                <c:pt idx="2">
                  <c:v>6</c:v>
                </c:pt>
                <c:pt idx="3">
                  <c:v>8</c:v>
                </c:pt>
                <c:pt idx="4">
                  <c:v>10</c:v>
                </c:pt>
                <c:pt idx="5">
                  <c:v>12</c:v>
                </c:pt>
                <c:pt idx="6">
                  <c:v>14</c:v>
                </c:pt>
                <c:pt idx="7">
                  <c:v>16</c:v>
                </c:pt>
                <c:pt idx="8">
                  <c:v>18</c:v>
                </c:pt>
                <c:pt idx="9">
                  <c:v>20</c:v>
                </c:pt>
                <c:pt idx="10">
                  <c:v>22</c:v>
                </c:pt>
                <c:pt idx="11">
                  <c:v>24</c:v>
                </c:pt>
                <c:pt idx="12">
                  <c:v>26</c:v>
                </c:pt>
                <c:pt idx="13">
                  <c:v>28</c:v>
                </c:pt>
                <c:pt idx="14">
                  <c:v>30</c:v>
                </c:pt>
                <c:pt idx="15">
                  <c:v>32</c:v>
                </c:pt>
              </c:numCache>
            </c:numRef>
          </c:cat>
          <c:val>
            <c:numRef>
              <c:f>'fs-2, PFS A vs B'!$G$162:$G$177</c:f>
              <c:numCache>
                <c:formatCode>_-* #,##0.0\ _€_-;\-* #,##0.0\ _€_-;_-* "-"??\ _€_-;_-@_-</c:formatCode>
                <c:ptCount val="16"/>
                <c:pt idx="0">
                  <c:v>1.7857142857142858</c:v>
                </c:pt>
                <c:pt idx="1">
                  <c:v>1.3464285714285715</c:v>
                </c:pt>
                <c:pt idx="2">
                  <c:v>0.93214285714285716</c:v>
                </c:pt>
                <c:pt idx="3">
                  <c:v>0.52142857142857146</c:v>
                </c:pt>
                <c:pt idx="4">
                  <c:v>0.22142857142857142</c:v>
                </c:pt>
                <c:pt idx="5">
                  <c:v>0.1</c:v>
                </c:pt>
                <c:pt idx="6">
                  <c:v>4.2857142857142858E-2</c:v>
                </c:pt>
                <c:pt idx="7">
                  <c:v>2.5000000000000001E-2</c:v>
                </c:pt>
                <c:pt idx="8">
                  <c:v>1.0714285714285714E-2</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0732-4E38-BB9B-8AA4FAAA9D8D}"/>
            </c:ext>
          </c:extLst>
        </c:ser>
        <c:dLbls>
          <c:showLegendKey val="0"/>
          <c:showVal val="0"/>
          <c:showCatName val="0"/>
          <c:showSerName val="0"/>
          <c:showPercent val="0"/>
          <c:showBubbleSize val="0"/>
        </c:dLbls>
        <c:gapWidth val="219"/>
        <c:overlap val="-27"/>
        <c:axId val="737354088"/>
        <c:axId val="737350480"/>
      </c:barChart>
      <c:catAx>
        <c:axId val="737354088"/>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37350480"/>
        <c:crosses val="autoZero"/>
        <c:auto val="1"/>
        <c:lblAlgn val="ctr"/>
        <c:lblOffset val="100"/>
        <c:noMultiLvlLbl val="0"/>
      </c:catAx>
      <c:valAx>
        <c:axId val="737350480"/>
        <c:scaling>
          <c:orientation val="minMax"/>
          <c:max val="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37354088"/>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'fs-2, PFS A vs B'!$G$118</c:f>
              <c:strCache>
                <c:ptCount val="1"/>
                <c:pt idx="0">
                  <c:v>meses │ n origen</c:v>
                </c:pt>
              </c:strCache>
            </c:strRef>
          </c:tx>
          <c:spPr>
            <a:solidFill>
              <a:schemeClr val="accent1"/>
            </a:solidFill>
            <a:ln>
              <a:noFill/>
            </a:ln>
            <a:effectLst/>
          </c:spPr>
          <c:invertIfNegative val="0"/>
          <c:cat>
            <c:numRef>
              <c:f>'fs-2, PFS A vs B'!$D$119:$D$134</c:f>
              <c:numCache>
                <c:formatCode>0</c:formatCode>
                <c:ptCount val="16"/>
                <c:pt idx="0">
                  <c:v>2</c:v>
                </c:pt>
                <c:pt idx="1">
                  <c:v>4</c:v>
                </c:pt>
                <c:pt idx="2">
                  <c:v>6</c:v>
                </c:pt>
                <c:pt idx="3">
                  <c:v>8</c:v>
                </c:pt>
                <c:pt idx="4">
                  <c:v>10</c:v>
                </c:pt>
                <c:pt idx="5">
                  <c:v>12</c:v>
                </c:pt>
                <c:pt idx="6">
                  <c:v>14</c:v>
                </c:pt>
                <c:pt idx="7">
                  <c:v>16</c:v>
                </c:pt>
                <c:pt idx="8">
                  <c:v>18</c:v>
                </c:pt>
                <c:pt idx="9">
                  <c:v>20</c:v>
                </c:pt>
                <c:pt idx="10">
                  <c:v>22</c:v>
                </c:pt>
                <c:pt idx="11">
                  <c:v>24</c:v>
                </c:pt>
                <c:pt idx="12">
                  <c:v>26</c:v>
                </c:pt>
                <c:pt idx="13">
                  <c:v>28</c:v>
                </c:pt>
                <c:pt idx="14">
                  <c:v>30</c:v>
                </c:pt>
                <c:pt idx="15">
                  <c:v>32</c:v>
                </c:pt>
              </c:numCache>
            </c:numRef>
          </c:cat>
          <c:val>
            <c:numRef>
              <c:f>'fs-2, PFS A vs B'!$G$119:$G$134</c:f>
              <c:numCache>
                <c:formatCode>_-* #,##0.0\ _€_-;\-* #,##0.0\ _€_-;_-* "-"??\ _€_-;_-@_-</c:formatCode>
                <c:ptCount val="16"/>
                <c:pt idx="0">
                  <c:v>1.7809187279151943</c:v>
                </c:pt>
                <c:pt idx="1">
                  <c:v>1.353356890459364</c:v>
                </c:pt>
                <c:pt idx="2">
                  <c:v>0.47791519434628976</c:v>
                </c:pt>
                <c:pt idx="3">
                  <c:v>0.34452296819787986</c:v>
                </c:pt>
                <c:pt idx="4">
                  <c:v>0.24381625441696114</c:v>
                </c:pt>
                <c:pt idx="5">
                  <c:v>0.16696113074204946</c:v>
                </c:pt>
                <c:pt idx="6">
                  <c:v>0.11749116607773852</c:v>
                </c:pt>
                <c:pt idx="7">
                  <c:v>7.9505300353356886E-2</c:v>
                </c:pt>
                <c:pt idx="8">
                  <c:v>5.4770318021201414E-2</c:v>
                </c:pt>
                <c:pt idx="9">
                  <c:v>3.7102473498233215E-2</c:v>
                </c:pt>
                <c:pt idx="10">
                  <c:v>2.8268551236749116E-2</c:v>
                </c:pt>
                <c:pt idx="11">
                  <c:v>1.7163048965169105E-2</c:v>
                </c:pt>
                <c:pt idx="12">
                  <c:v>8.0767289247854618E-3</c:v>
                </c:pt>
                <c:pt idx="13">
                  <c:v>3.5335689045936395E-3</c:v>
                </c:pt>
                <c:pt idx="14">
                  <c:v>0</c:v>
                </c:pt>
                <c:pt idx="15">
                  <c:v>0</c:v>
                </c:pt>
              </c:numCache>
            </c:numRef>
          </c:val>
          <c:extLst>
            <c:ext xmlns:c16="http://schemas.microsoft.com/office/drawing/2014/chart" uri="{C3380CC4-5D6E-409C-BE32-E72D297353CC}">
              <c16:uniqueId val="{00000000-F0D2-4E46-BE11-7C0F3E150B28}"/>
            </c:ext>
          </c:extLst>
        </c:ser>
        <c:dLbls>
          <c:showLegendKey val="0"/>
          <c:showVal val="0"/>
          <c:showCatName val="0"/>
          <c:showSerName val="0"/>
          <c:showPercent val="0"/>
          <c:showBubbleSize val="0"/>
        </c:dLbls>
        <c:gapWidth val="219"/>
        <c:overlap val="-27"/>
        <c:axId val="737378360"/>
        <c:axId val="737378688"/>
      </c:barChart>
      <c:catAx>
        <c:axId val="73737836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37378688"/>
        <c:crosses val="autoZero"/>
        <c:auto val="1"/>
        <c:lblAlgn val="ctr"/>
        <c:lblOffset val="100"/>
        <c:noMultiLvlLbl val="0"/>
      </c:catAx>
      <c:valAx>
        <c:axId val="737378688"/>
        <c:scaling>
          <c:orientation val="minMax"/>
          <c:max val="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37378360"/>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s-ES" sz="1200">
                <a:solidFill>
                  <a:sysClr val="windowText" lastClr="000000"/>
                </a:solidFill>
              </a:rPr>
              <a:t>Hazards</a:t>
            </a:r>
            <a:r>
              <a:rPr lang="es-ES" sz="1200" baseline="0">
                <a:solidFill>
                  <a:sysClr val="windowText" lastClr="000000"/>
                </a:solidFill>
              </a:rPr>
              <a:t> Ratio (obtenidos exponencialmente) al final de cada intervalo, condicionado al anterior</a:t>
            </a:r>
            <a:endParaRPr lang="es-ES" sz="1200">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s-ES"/>
        </a:p>
      </c:txPr>
    </c:title>
    <c:autoTitleDeleted val="0"/>
    <c:plotArea>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'fs-2, PFS A vs B'!$R$58:$R$72</c:f>
              <c:numCache>
                <c:formatCode>General</c:formatCode>
                <c:ptCount val="15"/>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numCache>
            </c:numRef>
          </c:xVal>
          <c:yVal>
            <c:numRef>
              <c:f>'fs-2, PFS A vs B'!$S$58:$S$72</c:f>
              <c:numCache>
                <c:formatCode>0.00</c:formatCode>
                <c:ptCount val="15"/>
                <c:pt idx="0">
                  <c:v>1</c:v>
                </c:pt>
                <c:pt idx="1">
                  <c:v>1.3187587930166089</c:v>
                </c:pt>
                <c:pt idx="2">
                  <c:v>1.0159508124753382</c:v>
                </c:pt>
                <c:pt idx="3">
                  <c:v>0.76920925844421095</c:v>
                </c:pt>
                <c:pt idx="4">
                  <c:v>0.46914085227248709</c:v>
                </c:pt>
                <c:pt idx="5">
                  <c:v>0.44763330459749184</c:v>
                </c:pt>
                <c:pt idx="6">
                  <c:v>0.34881179153168496</c:v>
                </c:pt>
                <c:pt idx="7">
                  <c:v>0.3477884834128559</c:v>
                </c:pt>
                <c:pt idx="8">
                  <c:v>0.35231277397690358</c:v>
                </c:pt>
                <c:pt idx="9">
                  <c:v>0.38821781712537962</c:v>
                </c:pt>
                <c:pt idx="10">
                  <c:v>0.41347253347915058</c:v>
                </c:pt>
                <c:pt idx="11">
                  <c:v>0.4459525958345506</c:v>
                </c:pt>
                <c:pt idx="12">
                  <c:v>0.48609101914234132</c:v>
                </c:pt>
                <c:pt idx="13">
                  <c:v>0.48609101914234132</c:v>
                </c:pt>
                <c:pt idx="14">
                  <c:v>0.86047910353802026</c:v>
                </c:pt>
              </c:numCache>
            </c:numRef>
          </c:yVal>
          <c:smooth val="0"/>
          <c:extLst>
            <c:ext xmlns:c16="http://schemas.microsoft.com/office/drawing/2014/chart" uri="{C3380CC4-5D6E-409C-BE32-E72D297353CC}">
              <c16:uniqueId val="{00000000-9C39-46D7-9CBA-E2C7325F6CB9}"/>
            </c:ext>
          </c:extLst>
        </c:ser>
        <c:dLbls>
          <c:showLegendKey val="0"/>
          <c:showVal val="0"/>
          <c:showCatName val="0"/>
          <c:showSerName val="0"/>
          <c:showPercent val="0"/>
          <c:showBubbleSize val="0"/>
        </c:dLbls>
        <c:axId val="661401920"/>
        <c:axId val="661403560"/>
      </c:scatterChart>
      <c:valAx>
        <c:axId val="661401920"/>
        <c:scaling>
          <c:orientation val="minMax"/>
          <c:max val="28"/>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ES">
                    <a:solidFill>
                      <a:sysClr val="windowText" lastClr="000000"/>
                    </a:solidFill>
                  </a:rPr>
                  <a:t>tiempo</a:t>
                </a:r>
                <a:r>
                  <a:rPr lang="es-ES" baseline="0">
                    <a:solidFill>
                      <a:sysClr val="windowText" lastClr="000000"/>
                    </a:solidFill>
                  </a:rPr>
                  <a:t> (meses)</a:t>
                </a:r>
                <a:endParaRPr lang="es-ES">
                  <a:solidFill>
                    <a:sysClr val="windowText" lastClr="000000"/>
                  </a:solidFill>
                </a:endParaRP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661403560"/>
        <c:crosses val="autoZero"/>
        <c:crossBetween val="midCat"/>
        <c:majorUnit val="2"/>
      </c:valAx>
      <c:valAx>
        <c:axId val="661403560"/>
        <c:scaling>
          <c:orientation val="minMax"/>
          <c:max val="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r>
                  <a:rPr lang="es-ES" sz="1050">
                    <a:solidFill>
                      <a:sysClr val="windowText" lastClr="000000"/>
                    </a:solidFill>
                  </a:rPr>
                  <a:t>HR</a:t>
                </a:r>
                <a:r>
                  <a:rPr lang="es-ES" sz="1050" b="1" baseline="-25000">
                    <a:solidFill>
                      <a:srgbClr val="0000FF"/>
                    </a:solidFill>
                  </a:rPr>
                  <a:t>i</a:t>
                </a:r>
              </a:p>
            </c:rich>
          </c:tx>
          <c:layout>
            <c:manualLayout>
              <c:xMode val="edge"/>
              <c:yMode val="edge"/>
              <c:x val="2.1470103299654843E-2"/>
              <c:y val="0.47440180701368706"/>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s-E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66140192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chart" Target="../charts/chart3.xml"/><Relationship Id="rId7" Type="http://schemas.openxmlformats.org/officeDocument/2006/relationships/chart" Target="../charts/chart5.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4.xml"/><Relationship Id="rId5" Type="http://schemas.openxmlformats.org/officeDocument/2006/relationships/image" Target="../media/image2.emf"/><Relationship Id="rId4"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chart" Target="../charts/chart12.xml"/><Relationship Id="rId3" Type="http://schemas.openxmlformats.org/officeDocument/2006/relationships/chart" Target="../charts/chart9.xml"/><Relationship Id="rId7" Type="http://schemas.openxmlformats.org/officeDocument/2006/relationships/chart" Target="../charts/chart11.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0.xml"/><Relationship Id="rId5" Type="http://schemas.openxmlformats.org/officeDocument/2006/relationships/image" Target="../media/image4.emf"/><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5</xdr:col>
      <xdr:colOff>124241</xdr:colOff>
      <xdr:row>75</xdr:row>
      <xdr:rowOff>149087</xdr:rowOff>
    </xdr:from>
    <xdr:to>
      <xdr:col>5</xdr:col>
      <xdr:colOff>441861</xdr:colOff>
      <xdr:row>77</xdr:row>
      <xdr:rowOff>16566</xdr:rowOff>
    </xdr:to>
    <xdr:sp macro="" textlink="">
      <xdr:nvSpPr>
        <xdr:cNvPr id="2" name="Más 44">
          <a:extLst>
            <a:ext uri="{FF2B5EF4-FFF2-40B4-BE49-F238E27FC236}">
              <a16:creationId xmlns:a16="http://schemas.microsoft.com/office/drawing/2014/main" id="{7DDFA679-6B66-47FD-A3EA-FCAC48A0239D}"/>
            </a:ext>
          </a:extLst>
        </xdr:cNvPr>
        <xdr:cNvSpPr/>
      </xdr:nvSpPr>
      <xdr:spPr>
        <a:xfrm>
          <a:off x="3235741" y="15062516"/>
          <a:ext cx="317620" cy="194050"/>
        </a:xfrm>
        <a:prstGeom prst="mathPlus">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7</xdr:col>
      <xdr:colOff>229979</xdr:colOff>
      <xdr:row>75</xdr:row>
      <xdr:rowOff>140804</xdr:rowOff>
    </xdr:from>
    <xdr:to>
      <xdr:col>7</xdr:col>
      <xdr:colOff>482494</xdr:colOff>
      <xdr:row>77</xdr:row>
      <xdr:rowOff>33131</xdr:rowOff>
    </xdr:to>
    <xdr:sp macro="" textlink="">
      <xdr:nvSpPr>
        <xdr:cNvPr id="3" name="Igual que 45">
          <a:extLst>
            <a:ext uri="{FF2B5EF4-FFF2-40B4-BE49-F238E27FC236}">
              <a16:creationId xmlns:a16="http://schemas.microsoft.com/office/drawing/2014/main" id="{34589B2D-3340-424D-97F4-DAADE4B1AD93}"/>
            </a:ext>
          </a:extLst>
        </xdr:cNvPr>
        <xdr:cNvSpPr/>
      </xdr:nvSpPr>
      <xdr:spPr>
        <a:xfrm>
          <a:off x="4720336" y="15054233"/>
          <a:ext cx="252515" cy="218898"/>
        </a:xfrm>
        <a:prstGeom prst="mathEqual">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9</xdr:col>
      <xdr:colOff>563770</xdr:colOff>
      <xdr:row>12</xdr:row>
      <xdr:rowOff>82826</xdr:rowOff>
    </xdr:from>
    <xdr:to>
      <xdr:col>10</xdr:col>
      <xdr:colOff>179828</xdr:colOff>
      <xdr:row>13</xdr:row>
      <xdr:rowOff>74544</xdr:rowOff>
    </xdr:to>
    <xdr:cxnSp macro="">
      <xdr:nvCxnSpPr>
        <xdr:cNvPr id="11" name="Conector recto de flecha 10">
          <a:extLst>
            <a:ext uri="{FF2B5EF4-FFF2-40B4-BE49-F238E27FC236}">
              <a16:creationId xmlns:a16="http://schemas.microsoft.com/office/drawing/2014/main" id="{D2A5327F-76C6-46E3-89DF-4568F40C2518}"/>
            </a:ext>
          </a:extLst>
        </xdr:cNvPr>
        <xdr:cNvCxnSpPr/>
      </xdr:nvCxnSpPr>
      <xdr:spPr>
        <a:xfrm flipV="1">
          <a:off x="6678820" y="3911876"/>
          <a:ext cx="416158" cy="1568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572057</xdr:colOff>
      <xdr:row>13</xdr:row>
      <xdr:rowOff>82822</xdr:rowOff>
    </xdr:from>
    <xdr:to>
      <xdr:col>10</xdr:col>
      <xdr:colOff>188680</xdr:colOff>
      <xdr:row>14</xdr:row>
      <xdr:rowOff>74540</xdr:rowOff>
    </xdr:to>
    <xdr:cxnSp macro="">
      <xdr:nvCxnSpPr>
        <xdr:cNvPr id="12" name="Conector recto de flecha 11">
          <a:extLst>
            <a:ext uri="{FF2B5EF4-FFF2-40B4-BE49-F238E27FC236}">
              <a16:creationId xmlns:a16="http://schemas.microsoft.com/office/drawing/2014/main" id="{39D77856-6DF2-4B23-907C-42C1944A32F3}"/>
            </a:ext>
          </a:extLst>
        </xdr:cNvPr>
        <xdr:cNvCxnSpPr/>
      </xdr:nvCxnSpPr>
      <xdr:spPr>
        <a:xfrm flipV="1">
          <a:off x="6687107" y="4076972"/>
          <a:ext cx="416723" cy="1568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572046</xdr:colOff>
      <xdr:row>14</xdr:row>
      <xdr:rowOff>99400</xdr:rowOff>
    </xdr:from>
    <xdr:to>
      <xdr:col>10</xdr:col>
      <xdr:colOff>188669</xdr:colOff>
      <xdr:row>15</xdr:row>
      <xdr:rowOff>91117</xdr:rowOff>
    </xdr:to>
    <xdr:cxnSp macro="">
      <xdr:nvCxnSpPr>
        <xdr:cNvPr id="13" name="Conector recto de flecha 12">
          <a:extLst>
            <a:ext uri="{FF2B5EF4-FFF2-40B4-BE49-F238E27FC236}">
              <a16:creationId xmlns:a16="http://schemas.microsoft.com/office/drawing/2014/main" id="{0BF2BF78-B783-4593-AEC7-6959947C7D7E}"/>
            </a:ext>
          </a:extLst>
        </xdr:cNvPr>
        <xdr:cNvCxnSpPr/>
      </xdr:nvCxnSpPr>
      <xdr:spPr>
        <a:xfrm flipV="1">
          <a:off x="6687096" y="4258650"/>
          <a:ext cx="416723" cy="15681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710924</xdr:colOff>
      <xdr:row>12</xdr:row>
      <xdr:rowOff>57977</xdr:rowOff>
    </xdr:from>
    <xdr:to>
      <xdr:col>11</xdr:col>
      <xdr:colOff>32951</xdr:colOff>
      <xdr:row>13</xdr:row>
      <xdr:rowOff>66260</xdr:rowOff>
    </xdr:to>
    <xdr:sp macro="" textlink="">
      <xdr:nvSpPr>
        <xdr:cNvPr id="14" name="Flecha curvada hacia la izquierda 5">
          <a:extLst>
            <a:ext uri="{FF2B5EF4-FFF2-40B4-BE49-F238E27FC236}">
              <a16:creationId xmlns:a16="http://schemas.microsoft.com/office/drawing/2014/main" id="{5C74BDD0-1402-4377-A577-CF3C9A4BDD2C}"/>
            </a:ext>
          </a:extLst>
        </xdr:cNvPr>
        <xdr:cNvSpPr/>
      </xdr:nvSpPr>
      <xdr:spPr>
        <a:xfrm>
          <a:off x="7626074" y="3887027"/>
          <a:ext cx="261827" cy="173383"/>
        </a:xfrm>
        <a:prstGeom prst="curvedLeftArrow">
          <a:avLst/>
        </a:prstGeom>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10</xdr:col>
      <xdr:colOff>727490</xdr:colOff>
      <xdr:row>13</xdr:row>
      <xdr:rowOff>99389</xdr:rowOff>
    </xdr:from>
    <xdr:to>
      <xdr:col>11</xdr:col>
      <xdr:colOff>32636</xdr:colOff>
      <xdr:row>14</xdr:row>
      <xdr:rowOff>99384</xdr:rowOff>
    </xdr:to>
    <xdr:sp macro="" textlink="">
      <xdr:nvSpPr>
        <xdr:cNvPr id="15" name="Flecha curvada hacia la izquierda 6">
          <a:extLst>
            <a:ext uri="{FF2B5EF4-FFF2-40B4-BE49-F238E27FC236}">
              <a16:creationId xmlns:a16="http://schemas.microsoft.com/office/drawing/2014/main" id="{0AE91F24-E43B-4500-86C2-152990D01C76}"/>
            </a:ext>
          </a:extLst>
        </xdr:cNvPr>
        <xdr:cNvSpPr/>
      </xdr:nvSpPr>
      <xdr:spPr>
        <a:xfrm>
          <a:off x="7642640" y="4093539"/>
          <a:ext cx="244946" cy="165095"/>
        </a:xfrm>
        <a:prstGeom prst="curvedLeftArrow">
          <a:avLst/>
        </a:prstGeom>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10</xdr:col>
      <xdr:colOff>727485</xdr:colOff>
      <xdr:row>14</xdr:row>
      <xdr:rowOff>124236</xdr:rowOff>
    </xdr:from>
    <xdr:to>
      <xdr:col>11</xdr:col>
      <xdr:colOff>32631</xdr:colOff>
      <xdr:row>15</xdr:row>
      <xdr:rowOff>124230</xdr:rowOff>
    </xdr:to>
    <xdr:sp macro="" textlink="">
      <xdr:nvSpPr>
        <xdr:cNvPr id="16" name="Flecha curvada hacia la izquierda 7">
          <a:extLst>
            <a:ext uri="{FF2B5EF4-FFF2-40B4-BE49-F238E27FC236}">
              <a16:creationId xmlns:a16="http://schemas.microsoft.com/office/drawing/2014/main" id="{08CA2534-C5A9-4002-9071-2F175FC00AA8}"/>
            </a:ext>
          </a:extLst>
        </xdr:cNvPr>
        <xdr:cNvSpPr/>
      </xdr:nvSpPr>
      <xdr:spPr>
        <a:xfrm>
          <a:off x="7642635" y="4283486"/>
          <a:ext cx="244946" cy="165094"/>
        </a:xfrm>
        <a:prstGeom prst="curvedLeftArrow">
          <a:avLst/>
        </a:prstGeom>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5</xdr:col>
      <xdr:colOff>124241</xdr:colOff>
      <xdr:row>75</xdr:row>
      <xdr:rowOff>149087</xdr:rowOff>
    </xdr:from>
    <xdr:to>
      <xdr:col>5</xdr:col>
      <xdr:colOff>441861</xdr:colOff>
      <xdr:row>77</xdr:row>
      <xdr:rowOff>16566</xdr:rowOff>
    </xdr:to>
    <xdr:sp macro="" textlink="">
      <xdr:nvSpPr>
        <xdr:cNvPr id="19" name="Más 8">
          <a:extLst>
            <a:ext uri="{FF2B5EF4-FFF2-40B4-BE49-F238E27FC236}">
              <a16:creationId xmlns:a16="http://schemas.microsoft.com/office/drawing/2014/main" id="{2D21C353-9BD2-406F-9D60-BE7762EFC3CC}"/>
            </a:ext>
          </a:extLst>
        </xdr:cNvPr>
        <xdr:cNvSpPr/>
      </xdr:nvSpPr>
      <xdr:spPr>
        <a:xfrm>
          <a:off x="3235741" y="15062516"/>
          <a:ext cx="317620" cy="194050"/>
        </a:xfrm>
        <a:prstGeom prst="mathPlus">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7</xdr:col>
      <xdr:colOff>229979</xdr:colOff>
      <xdr:row>75</xdr:row>
      <xdr:rowOff>140804</xdr:rowOff>
    </xdr:from>
    <xdr:to>
      <xdr:col>7</xdr:col>
      <xdr:colOff>482494</xdr:colOff>
      <xdr:row>77</xdr:row>
      <xdr:rowOff>33131</xdr:rowOff>
    </xdr:to>
    <xdr:sp macro="" textlink="">
      <xdr:nvSpPr>
        <xdr:cNvPr id="20" name="Igual que 9">
          <a:extLst>
            <a:ext uri="{FF2B5EF4-FFF2-40B4-BE49-F238E27FC236}">
              <a16:creationId xmlns:a16="http://schemas.microsoft.com/office/drawing/2014/main" id="{98FCAA16-67E0-4D88-8E55-064427152A12}"/>
            </a:ext>
          </a:extLst>
        </xdr:cNvPr>
        <xdr:cNvSpPr/>
      </xdr:nvSpPr>
      <xdr:spPr>
        <a:xfrm>
          <a:off x="4720336" y="15054233"/>
          <a:ext cx="252515" cy="218898"/>
        </a:xfrm>
        <a:prstGeom prst="mathEqual">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19</xdr:col>
      <xdr:colOff>780143</xdr:colOff>
      <xdr:row>78</xdr:row>
      <xdr:rowOff>145597</xdr:rowOff>
    </xdr:from>
    <xdr:to>
      <xdr:col>26</xdr:col>
      <xdr:colOff>526143</xdr:colOff>
      <xdr:row>95</xdr:row>
      <xdr:rowOff>112940</xdr:rowOff>
    </xdr:to>
    <xdr:graphicFrame macro="">
      <xdr:nvGraphicFramePr>
        <xdr:cNvPr id="5" name="Gráfico 4">
          <a:extLst>
            <a:ext uri="{FF2B5EF4-FFF2-40B4-BE49-F238E27FC236}">
              <a16:creationId xmlns:a16="http://schemas.microsoft.com/office/drawing/2014/main" id="{13DB4175-068C-48B2-B5A6-4D092884E4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72572</xdr:colOff>
      <xdr:row>129</xdr:row>
      <xdr:rowOff>163286</xdr:rowOff>
    </xdr:from>
    <xdr:to>
      <xdr:col>9</xdr:col>
      <xdr:colOff>616857</xdr:colOff>
      <xdr:row>139</xdr:row>
      <xdr:rowOff>72572</xdr:rowOff>
    </xdr:to>
    <xdr:graphicFrame macro="">
      <xdr:nvGraphicFramePr>
        <xdr:cNvPr id="6" name="Gráfico 5">
          <a:extLst>
            <a:ext uri="{FF2B5EF4-FFF2-40B4-BE49-F238E27FC236}">
              <a16:creationId xmlns:a16="http://schemas.microsoft.com/office/drawing/2014/main" id="{183E01E8-C5C5-4BCD-8B7E-EAA3A81CCF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90715</xdr:colOff>
      <xdr:row>171</xdr:row>
      <xdr:rowOff>81641</xdr:rowOff>
    </xdr:from>
    <xdr:to>
      <xdr:col>9</xdr:col>
      <xdr:colOff>798285</xdr:colOff>
      <xdr:row>183</xdr:row>
      <xdr:rowOff>9070</xdr:rowOff>
    </xdr:to>
    <xdr:graphicFrame macro="">
      <xdr:nvGraphicFramePr>
        <xdr:cNvPr id="21" name="Gráfico 20">
          <a:extLst>
            <a:ext uri="{FF2B5EF4-FFF2-40B4-BE49-F238E27FC236}">
              <a16:creationId xmlns:a16="http://schemas.microsoft.com/office/drawing/2014/main" id="{B3B01503-CCA1-45E6-B1D8-0D753768B1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482919</xdr:colOff>
      <xdr:row>30</xdr:row>
      <xdr:rowOff>2988</xdr:rowOff>
    </xdr:from>
    <xdr:to>
      <xdr:col>10</xdr:col>
      <xdr:colOff>340978</xdr:colOff>
      <xdr:row>31</xdr:row>
      <xdr:rowOff>153841</xdr:rowOff>
    </xdr:to>
    <xdr:sp macro="" textlink="">
      <xdr:nvSpPr>
        <xdr:cNvPr id="18" name="Forma libre: forma 17">
          <a:extLst>
            <a:ext uri="{FF2B5EF4-FFF2-40B4-BE49-F238E27FC236}">
              <a16:creationId xmlns:a16="http://schemas.microsoft.com/office/drawing/2014/main" id="{CBA43A6A-289F-474C-BE9B-1C7151B3829C}"/>
            </a:ext>
          </a:extLst>
        </xdr:cNvPr>
        <xdr:cNvSpPr/>
      </xdr:nvSpPr>
      <xdr:spPr>
        <a:xfrm>
          <a:off x="3594419" y="6806559"/>
          <a:ext cx="3958345" cy="314139"/>
        </a:xfrm>
        <a:custGeom>
          <a:avLst/>
          <a:gdLst>
            <a:gd name="connsiteX0" fmla="*/ 3974353 w 3974353"/>
            <a:gd name="connsiteY0" fmla="*/ 0 h 377959"/>
            <a:gd name="connsiteX1" fmla="*/ 1733177 w 3974353"/>
            <a:gd name="connsiteY1" fmla="*/ 373529 h 377959"/>
            <a:gd name="connsiteX2" fmla="*/ 0 w 3974353"/>
            <a:gd name="connsiteY2" fmla="*/ 171823 h 377959"/>
          </a:gdLst>
          <a:ahLst/>
          <a:cxnLst>
            <a:cxn ang="0">
              <a:pos x="connsiteX0" y="connsiteY0"/>
            </a:cxn>
            <a:cxn ang="0">
              <a:pos x="connsiteX1" y="connsiteY1"/>
            </a:cxn>
            <a:cxn ang="0">
              <a:pos x="connsiteX2" y="connsiteY2"/>
            </a:cxn>
          </a:cxnLst>
          <a:rect l="l" t="t" r="r" b="b"/>
          <a:pathLst>
            <a:path w="3974353" h="377959">
              <a:moveTo>
                <a:pt x="3974353" y="0"/>
              </a:moveTo>
              <a:cubicBezTo>
                <a:pt x="3184961" y="172446"/>
                <a:pt x="2395569" y="344892"/>
                <a:pt x="1733177" y="373529"/>
              </a:cubicBezTo>
              <a:cubicBezTo>
                <a:pt x="1070785" y="402166"/>
                <a:pt x="535392" y="286994"/>
                <a:pt x="0" y="171823"/>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5</xdr:col>
      <xdr:colOff>478118</xdr:colOff>
      <xdr:row>51</xdr:row>
      <xdr:rowOff>80682</xdr:rowOff>
    </xdr:from>
    <xdr:to>
      <xdr:col>10</xdr:col>
      <xdr:colOff>336177</xdr:colOff>
      <xdr:row>53</xdr:row>
      <xdr:rowOff>99786</xdr:rowOff>
    </xdr:to>
    <xdr:sp macro="" textlink="">
      <xdr:nvSpPr>
        <xdr:cNvPr id="32" name="Forma libre: forma 31">
          <a:extLst>
            <a:ext uri="{FF2B5EF4-FFF2-40B4-BE49-F238E27FC236}">
              <a16:creationId xmlns:a16="http://schemas.microsoft.com/office/drawing/2014/main" id="{3906067D-ED89-4F67-B6A2-91AEE050207E}"/>
            </a:ext>
          </a:extLst>
        </xdr:cNvPr>
        <xdr:cNvSpPr/>
      </xdr:nvSpPr>
      <xdr:spPr>
        <a:xfrm>
          <a:off x="3589618" y="10830325"/>
          <a:ext cx="3958345" cy="363818"/>
        </a:xfrm>
        <a:custGeom>
          <a:avLst/>
          <a:gdLst>
            <a:gd name="connsiteX0" fmla="*/ 3974353 w 3974353"/>
            <a:gd name="connsiteY0" fmla="*/ 0 h 377959"/>
            <a:gd name="connsiteX1" fmla="*/ 1733177 w 3974353"/>
            <a:gd name="connsiteY1" fmla="*/ 373529 h 377959"/>
            <a:gd name="connsiteX2" fmla="*/ 0 w 3974353"/>
            <a:gd name="connsiteY2" fmla="*/ 171823 h 377959"/>
          </a:gdLst>
          <a:ahLst/>
          <a:cxnLst>
            <a:cxn ang="0">
              <a:pos x="connsiteX0" y="connsiteY0"/>
            </a:cxn>
            <a:cxn ang="0">
              <a:pos x="connsiteX1" y="connsiteY1"/>
            </a:cxn>
            <a:cxn ang="0">
              <a:pos x="connsiteX2" y="connsiteY2"/>
            </a:cxn>
          </a:cxnLst>
          <a:rect l="l" t="t" r="r" b="b"/>
          <a:pathLst>
            <a:path w="3974353" h="377959">
              <a:moveTo>
                <a:pt x="3974353" y="0"/>
              </a:moveTo>
              <a:cubicBezTo>
                <a:pt x="3184961" y="172446"/>
                <a:pt x="2395569" y="344892"/>
                <a:pt x="1733177" y="373529"/>
              </a:cubicBezTo>
              <a:cubicBezTo>
                <a:pt x="1070785" y="402166"/>
                <a:pt x="535392" y="286994"/>
                <a:pt x="0" y="171823"/>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9</xdr:col>
      <xdr:colOff>825500</xdr:colOff>
      <xdr:row>28</xdr:row>
      <xdr:rowOff>6404</xdr:rowOff>
    </xdr:from>
    <xdr:to>
      <xdr:col>10</xdr:col>
      <xdr:colOff>526143</xdr:colOff>
      <xdr:row>29</xdr:row>
      <xdr:rowOff>45357</xdr:rowOff>
    </xdr:to>
    <xdr:cxnSp macro="">
      <xdr:nvCxnSpPr>
        <xdr:cNvPr id="23" name="Conector recto de flecha 22">
          <a:extLst>
            <a:ext uri="{FF2B5EF4-FFF2-40B4-BE49-F238E27FC236}">
              <a16:creationId xmlns:a16="http://schemas.microsoft.com/office/drawing/2014/main" id="{4038E694-5503-4E87-A5FE-DAC6C072B5D7}"/>
            </a:ext>
          </a:extLst>
        </xdr:cNvPr>
        <xdr:cNvCxnSpPr/>
      </xdr:nvCxnSpPr>
      <xdr:spPr>
        <a:xfrm flipH="1">
          <a:off x="7148286" y="6583190"/>
          <a:ext cx="589643" cy="102453"/>
        </a:xfrm>
        <a:prstGeom prst="straightConnector1">
          <a:avLst/>
        </a:prstGeom>
        <a:ln>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762000</xdr:colOff>
      <xdr:row>50</xdr:row>
      <xdr:rowOff>27214</xdr:rowOff>
    </xdr:from>
    <xdr:to>
      <xdr:col>10</xdr:col>
      <xdr:colOff>453571</xdr:colOff>
      <xdr:row>51</xdr:row>
      <xdr:rowOff>63500</xdr:rowOff>
    </xdr:to>
    <xdr:cxnSp macro="">
      <xdr:nvCxnSpPr>
        <xdr:cNvPr id="38" name="Conector recto de flecha 37">
          <a:extLst>
            <a:ext uri="{FF2B5EF4-FFF2-40B4-BE49-F238E27FC236}">
              <a16:creationId xmlns:a16="http://schemas.microsoft.com/office/drawing/2014/main" id="{9915FE11-C549-4000-89A4-D1EF2C07F980}"/>
            </a:ext>
          </a:extLst>
        </xdr:cNvPr>
        <xdr:cNvCxnSpPr/>
      </xdr:nvCxnSpPr>
      <xdr:spPr>
        <a:xfrm flipH="1">
          <a:off x="7084786" y="10695214"/>
          <a:ext cx="580571" cy="117929"/>
        </a:xfrm>
        <a:prstGeom prst="straightConnector1">
          <a:avLst/>
        </a:prstGeom>
        <a:ln>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154214</xdr:colOff>
      <xdr:row>0</xdr:row>
      <xdr:rowOff>52594</xdr:rowOff>
    </xdr:from>
    <xdr:to>
      <xdr:col>11</xdr:col>
      <xdr:colOff>0</xdr:colOff>
      <xdr:row>5</xdr:row>
      <xdr:rowOff>127775</xdr:rowOff>
    </xdr:to>
    <xdr:pic>
      <xdr:nvPicPr>
        <xdr:cNvPr id="22" name="Imagen 21">
          <a:extLst>
            <a:ext uri="{FF2B5EF4-FFF2-40B4-BE49-F238E27FC236}">
              <a16:creationId xmlns:a16="http://schemas.microsoft.com/office/drawing/2014/main" id="{AEDFD864-1820-99F4-B1BB-C58D70DBC7B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98500" y="52594"/>
          <a:ext cx="7456714" cy="21616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28</xdr:col>
      <xdr:colOff>444499</xdr:colOff>
      <xdr:row>50</xdr:row>
      <xdr:rowOff>72572</xdr:rowOff>
    </xdr:from>
    <xdr:to>
      <xdr:col>38</xdr:col>
      <xdr:colOff>130628</xdr:colOff>
      <xdr:row>80</xdr:row>
      <xdr:rowOff>154214</xdr:rowOff>
    </xdr:to>
    <xdr:pic>
      <xdr:nvPicPr>
        <xdr:cNvPr id="24" name="Imagen 23">
          <a:extLst>
            <a:ext uri="{FF2B5EF4-FFF2-40B4-BE49-F238E27FC236}">
              <a16:creationId xmlns:a16="http://schemas.microsoft.com/office/drawing/2014/main" id="{95BAE38A-1A91-8DBD-7092-CD98D814DF0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878142" y="10740572"/>
          <a:ext cx="6480629" cy="5306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57728</xdr:colOff>
      <xdr:row>200</xdr:row>
      <xdr:rowOff>103909</xdr:rowOff>
    </xdr:from>
    <xdr:to>
      <xdr:col>13</xdr:col>
      <xdr:colOff>539564</xdr:colOff>
      <xdr:row>212</xdr:row>
      <xdr:rowOff>105840</xdr:rowOff>
    </xdr:to>
    <xdr:sp macro="" textlink="">
      <xdr:nvSpPr>
        <xdr:cNvPr id="7" name="Forma libre: forma 6">
          <a:extLst>
            <a:ext uri="{FF2B5EF4-FFF2-40B4-BE49-F238E27FC236}">
              <a16:creationId xmlns:a16="http://schemas.microsoft.com/office/drawing/2014/main" id="{9DC4CF95-BFF6-DEBE-C56A-2509393DE096}"/>
            </a:ext>
          </a:extLst>
        </xdr:cNvPr>
        <xdr:cNvSpPr/>
      </xdr:nvSpPr>
      <xdr:spPr>
        <a:xfrm>
          <a:off x="8220364" y="37107091"/>
          <a:ext cx="2363745" cy="1976204"/>
        </a:xfrm>
        <a:custGeom>
          <a:avLst/>
          <a:gdLst>
            <a:gd name="connsiteX0" fmla="*/ 0 w 2363745"/>
            <a:gd name="connsiteY0" fmla="*/ 0 h 1976204"/>
            <a:gd name="connsiteX1" fmla="*/ 2297545 w 2363745"/>
            <a:gd name="connsiteY1" fmla="*/ 600364 h 1976204"/>
            <a:gd name="connsiteX2" fmla="*/ 1789545 w 2363745"/>
            <a:gd name="connsiteY2" fmla="*/ 1858818 h 1976204"/>
            <a:gd name="connsiteX3" fmla="*/ 1801091 w 2363745"/>
            <a:gd name="connsiteY3" fmla="*/ 1847273 h 1976204"/>
          </a:gdLst>
          <a:ahLst/>
          <a:cxnLst>
            <a:cxn ang="0">
              <a:pos x="connsiteX0" y="connsiteY0"/>
            </a:cxn>
            <a:cxn ang="0">
              <a:pos x="connsiteX1" y="connsiteY1"/>
            </a:cxn>
            <a:cxn ang="0">
              <a:pos x="connsiteX2" y="connsiteY2"/>
            </a:cxn>
            <a:cxn ang="0">
              <a:pos x="connsiteX3" y="connsiteY3"/>
            </a:cxn>
          </a:cxnLst>
          <a:rect l="l" t="t" r="r" b="b"/>
          <a:pathLst>
            <a:path w="2363745" h="1976204">
              <a:moveTo>
                <a:pt x="0" y="0"/>
              </a:moveTo>
              <a:cubicBezTo>
                <a:pt x="999644" y="145280"/>
                <a:pt x="1999288" y="290561"/>
                <a:pt x="2297545" y="600364"/>
              </a:cubicBezTo>
              <a:cubicBezTo>
                <a:pt x="2595802" y="910167"/>
                <a:pt x="1789545" y="1858818"/>
                <a:pt x="1789545" y="1858818"/>
              </a:cubicBezTo>
              <a:cubicBezTo>
                <a:pt x="1706803" y="2066636"/>
                <a:pt x="1753947" y="1956954"/>
                <a:pt x="1801091" y="1847273"/>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11</xdr:col>
      <xdr:colOff>46182</xdr:colOff>
      <xdr:row>152</xdr:row>
      <xdr:rowOff>115454</xdr:rowOff>
    </xdr:from>
    <xdr:to>
      <xdr:col>13</xdr:col>
      <xdr:colOff>611910</xdr:colOff>
      <xdr:row>166</xdr:row>
      <xdr:rowOff>161636</xdr:rowOff>
    </xdr:to>
    <xdr:sp macro="" textlink="">
      <xdr:nvSpPr>
        <xdr:cNvPr id="28" name="Forma libre: forma 27">
          <a:extLst>
            <a:ext uri="{FF2B5EF4-FFF2-40B4-BE49-F238E27FC236}">
              <a16:creationId xmlns:a16="http://schemas.microsoft.com/office/drawing/2014/main" id="{2F57EA52-9BA0-481D-800E-42F522B09CC3}"/>
            </a:ext>
          </a:extLst>
        </xdr:cNvPr>
        <xdr:cNvSpPr/>
      </xdr:nvSpPr>
      <xdr:spPr>
        <a:xfrm>
          <a:off x="8208818" y="28759727"/>
          <a:ext cx="2447637" cy="2332182"/>
        </a:xfrm>
        <a:custGeom>
          <a:avLst/>
          <a:gdLst>
            <a:gd name="connsiteX0" fmla="*/ 0 w 2363745"/>
            <a:gd name="connsiteY0" fmla="*/ 0 h 1976204"/>
            <a:gd name="connsiteX1" fmla="*/ 2297545 w 2363745"/>
            <a:gd name="connsiteY1" fmla="*/ 600364 h 1976204"/>
            <a:gd name="connsiteX2" fmla="*/ 1789545 w 2363745"/>
            <a:gd name="connsiteY2" fmla="*/ 1858818 h 1976204"/>
            <a:gd name="connsiteX3" fmla="*/ 1801091 w 2363745"/>
            <a:gd name="connsiteY3" fmla="*/ 1847273 h 1976204"/>
          </a:gdLst>
          <a:ahLst/>
          <a:cxnLst>
            <a:cxn ang="0">
              <a:pos x="connsiteX0" y="connsiteY0"/>
            </a:cxn>
            <a:cxn ang="0">
              <a:pos x="connsiteX1" y="connsiteY1"/>
            </a:cxn>
            <a:cxn ang="0">
              <a:pos x="connsiteX2" y="connsiteY2"/>
            </a:cxn>
            <a:cxn ang="0">
              <a:pos x="connsiteX3" y="connsiteY3"/>
            </a:cxn>
          </a:cxnLst>
          <a:rect l="l" t="t" r="r" b="b"/>
          <a:pathLst>
            <a:path w="2363745" h="1976204">
              <a:moveTo>
                <a:pt x="0" y="0"/>
              </a:moveTo>
              <a:cubicBezTo>
                <a:pt x="999644" y="145280"/>
                <a:pt x="1999288" y="290561"/>
                <a:pt x="2297545" y="600364"/>
              </a:cubicBezTo>
              <a:cubicBezTo>
                <a:pt x="2595802" y="910167"/>
                <a:pt x="1789545" y="1858818"/>
                <a:pt x="1789545" y="1858818"/>
              </a:cubicBezTo>
              <a:cubicBezTo>
                <a:pt x="1706803" y="2066636"/>
                <a:pt x="1753947" y="1956954"/>
                <a:pt x="1801091" y="1847273"/>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xdr:col>
      <xdr:colOff>512123</xdr:colOff>
      <xdr:row>152</xdr:row>
      <xdr:rowOff>115454</xdr:rowOff>
    </xdr:from>
    <xdr:to>
      <xdr:col>17</xdr:col>
      <xdr:colOff>36285</xdr:colOff>
      <xdr:row>167</xdr:row>
      <xdr:rowOff>45357</xdr:rowOff>
    </xdr:to>
    <xdr:cxnSp macro="">
      <xdr:nvCxnSpPr>
        <xdr:cNvPr id="9" name="Conector recto de flecha 8">
          <a:extLst>
            <a:ext uri="{FF2B5EF4-FFF2-40B4-BE49-F238E27FC236}">
              <a16:creationId xmlns:a16="http://schemas.microsoft.com/office/drawing/2014/main" id="{DF865DAC-58F3-923E-C7CF-AB8BCEE03DED}"/>
            </a:ext>
          </a:extLst>
        </xdr:cNvPr>
        <xdr:cNvCxnSpPr/>
      </xdr:nvCxnSpPr>
      <xdr:spPr>
        <a:xfrm>
          <a:off x="2072409" y="28953525"/>
          <a:ext cx="11353305" cy="2397332"/>
        </a:xfrm>
        <a:prstGeom prst="straightConnector1">
          <a:avLst/>
        </a:prstGeom>
        <a:ln>
          <a:prstDash val="lg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669637</xdr:colOff>
      <xdr:row>152</xdr:row>
      <xdr:rowOff>92363</xdr:rowOff>
    </xdr:from>
    <xdr:to>
      <xdr:col>12</xdr:col>
      <xdr:colOff>554182</xdr:colOff>
      <xdr:row>170</xdr:row>
      <xdr:rowOff>80818</xdr:rowOff>
    </xdr:to>
    <xdr:cxnSp macro="">
      <xdr:nvCxnSpPr>
        <xdr:cNvPr id="29" name="Conector recto de flecha 28">
          <a:extLst>
            <a:ext uri="{FF2B5EF4-FFF2-40B4-BE49-F238E27FC236}">
              <a16:creationId xmlns:a16="http://schemas.microsoft.com/office/drawing/2014/main" id="{AB19FE09-714E-4073-5CDF-26B8D9864261}"/>
            </a:ext>
          </a:extLst>
        </xdr:cNvPr>
        <xdr:cNvCxnSpPr/>
      </xdr:nvCxnSpPr>
      <xdr:spPr>
        <a:xfrm>
          <a:off x="5172364" y="28736636"/>
          <a:ext cx="4548909" cy="2955637"/>
        </a:xfrm>
        <a:prstGeom prst="straightConnector1">
          <a:avLst/>
        </a:prstGeom>
        <a:ln>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427182</xdr:colOff>
      <xdr:row>200</xdr:row>
      <xdr:rowOff>92364</xdr:rowOff>
    </xdr:from>
    <xdr:to>
      <xdr:col>17</xdr:col>
      <xdr:colOff>127000</xdr:colOff>
      <xdr:row>212</xdr:row>
      <xdr:rowOff>9072</xdr:rowOff>
    </xdr:to>
    <xdr:cxnSp macro="">
      <xdr:nvCxnSpPr>
        <xdr:cNvPr id="34" name="Conector recto de flecha 33">
          <a:extLst>
            <a:ext uri="{FF2B5EF4-FFF2-40B4-BE49-F238E27FC236}">
              <a16:creationId xmlns:a16="http://schemas.microsoft.com/office/drawing/2014/main" id="{83A9C0FA-4EA4-4EE6-8141-9CC4BFAE0670}"/>
            </a:ext>
          </a:extLst>
        </xdr:cNvPr>
        <xdr:cNvCxnSpPr/>
      </xdr:nvCxnSpPr>
      <xdr:spPr>
        <a:xfrm>
          <a:off x="1987468" y="37321507"/>
          <a:ext cx="11528961" cy="1894279"/>
        </a:xfrm>
        <a:prstGeom prst="straightConnector1">
          <a:avLst/>
        </a:prstGeom>
        <a:ln>
          <a:prstDash val="lg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738909</xdr:colOff>
      <xdr:row>200</xdr:row>
      <xdr:rowOff>92363</xdr:rowOff>
    </xdr:from>
    <xdr:to>
      <xdr:col>12</xdr:col>
      <xdr:colOff>484909</xdr:colOff>
      <xdr:row>215</xdr:row>
      <xdr:rowOff>46181</xdr:rowOff>
    </xdr:to>
    <xdr:cxnSp macro="">
      <xdr:nvCxnSpPr>
        <xdr:cNvPr id="35" name="Conector recto de flecha 34">
          <a:extLst>
            <a:ext uri="{FF2B5EF4-FFF2-40B4-BE49-F238E27FC236}">
              <a16:creationId xmlns:a16="http://schemas.microsoft.com/office/drawing/2014/main" id="{DD257AE6-29CA-4287-847A-DE2240B81A7F}"/>
            </a:ext>
          </a:extLst>
        </xdr:cNvPr>
        <xdr:cNvCxnSpPr/>
      </xdr:nvCxnSpPr>
      <xdr:spPr>
        <a:xfrm>
          <a:off x="5241636" y="37095545"/>
          <a:ext cx="4410364" cy="2436091"/>
        </a:xfrm>
        <a:prstGeom prst="straightConnector1">
          <a:avLst/>
        </a:prstGeom>
        <a:ln>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589643</xdr:colOff>
      <xdr:row>49</xdr:row>
      <xdr:rowOff>81643</xdr:rowOff>
    </xdr:from>
    <xdr:to>
      <xdr:col>10</xdr:col>
      <xdr:colOff>199570</xdr:colOff>
      <xdr:row>52</xdr:row>
      <xdr:rowOff>99785</xdr:rowOff>
    </xdr:to>
    <xdr:sp macro="" textlink="">
      <xdr:nvSpPr>
        <xdr:cNvPr id="36" name="Forma libre: forma 35">
          <a:extLst>
            <a:ext uri="{FF2B5EF4-FFF2-40B4-BE49-F238E27FC236}">
              <a16:creationId xmlns:a16="http://schemas.microsoft.com/office/drawing/2014/main" id="{7CAD57B1-9EFE-470B-830B-3F46FE405D9B}"/>
            </a:ext>
          </a:extLst>
        </xdr:cNvPr>
        <xdr:cNvSpPr/>
      </xdr:nvSpPr>
      <xdr:spPr>
        <a:xfrm>
          <a:off x="5080000" y="10586357"/>
          <a:ext cx="2331356" cy="426357"/>
        </a:xfrm>
        <a:custGeom>
          <a:avLst/>
          <a:gdLst>
            <a:gd name="connsiteX0" fmla="*/ 2343343 w 2343343"/>
            <a:gd name="connsiteY0" fmla="*/ 0 h 433341"/>
            <a:gd name="connsiteX1" fmla="*/ 683272 w 2343343"/>
            <a:gd name="connsiteY1" fmla="*/ 117929 h 433341"/>
            <a:gd name="connsiteX2" fmla="*/ 57343 w 2343343"/>
            <a:gd name="connsiteY2" fmla="*/ 408214 h 433341"/>
            <a:gd name="connsiteX3" fmla="*/ 66415 w 2343343"/>
            <a:gd name="connsiteY3" fmla="*/ 399143 h 433341"/>
          </a:gdLst>
          <a:ahLst/>
          <a:cxnLst>
            <a:cxn ang="0">
              <a:pos x="connsiteX0" y="connsiteY0"/>
            </a:cxn>
            <a:cxn ang="0">
              <a:pos x="connsiteX1" y="connsiteY1"/>
            </a:cxn>
            <a:cxn ang="0">
              <a:pos x="connsiteX2" y="connsiteY2"/>
            </a:cxn>
            <a:cxn ang="0">
              <a:pos x="connsiteX3" y="connsiteY3"/>
            </a:cxn>
          </a:cxnLst>
          <a:rect l="l" t="t" r="r" b="b"/>
          <a:pathLst>
            <a:path w="2343343" h="433341">
              <a:moveTo>
                <a:pt x="2343343" y="0"/>
              </a:moveTo>
              <a:cubicBezTo>
                <a:pt x="1703807" y="24946"/>
                <a:pt x="1064272" y="49893"/>
                <a:pt x="683272" y="117929"/>
              </a:cubicBezTo>
              <a:cubicBezTo>
                <a:pt x="302272" y="185965"/>
                <a:pt x="57343" y="408214"/>
                <a:pt x="57343" y="408214"/>
              </a:cubicBezTo>
              <a:cubicBezTo>
                <a:pt x="-45467" y="455083"/>
                <a:pt x="10474" y="427113"/>
                <a:pt x="66415" y="399143"/>
              </a:cubicBezTo>
            </a:path>
          </a:pathLst>
        </a:custGeom>
        <a:no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607786</xdr:colOff>
      <xdr:row>27</xdr:row>
      <xdr:rowOff>99786</xdr:rowOff>
    </xdr:from>
    <xdr:to>
      <xdr:col>10</xdr:col>
      <xdr:colOff>226784</xdr:colOff>
      <xdr:row>30</xdr:row>
      <xdr:rowOff>81643</xdr:rowOff>
    </xdr:to>
    <xdr:sp macro="" textlink="">
      <xdr:nvSpPr>
        <xdr:cNvPr id="37" name="Forma libre: forma 36">
          <a:extLst>
            <a:ext uri="{FF2B5EF4-FFF2-40B4-BE49-F238E27FC236}">
              <a16:creationId xmlns:a16="http://schemas.microsoft.com/office/drawing/2014/main" id="{1815F5CE-CD5C-4C39-B19B-D51AC77FD558}"/>
            </a:ext>
          </a:extLst>
        </xdr:cNvPr>
        <xdr:cNvSpPr/>
      </xdr:nvSpPr>
      <xdr:spPr>
        <a:xfrm>
          <a:off x="5098143" y="6513286"/>
          <a:ext cx="2340427" cy="371928"/>
        </a:xfrm>
        <a:custGeom>
          <a:avLst/>
          <a:gdLst>
            <a:gd name="connsiteX0" fmla="*/ 2343343 w 2343343"/>
            <a:gd name="connsiteY0" fmla="*/ 0 h 433341"/>
            <a:gd name="connsiteX1" fmla="*/ 683272 w 2343343"/>
            <a:gd name="connsiteY1" fmla="*/ 117929 h 433341"/>
            <a:gd name="connsiteX2" fmla="*/ 57343 w 2343343"/>
            <a:gd name="connsiteY2" fmla="*/ 408214 h 433341"/>
            <a:gd name="connsiteX3" fmla="*/ 66415 w 2343343"/>
            <a:gd name="connsiteY3" fmla="*/ 399143 h 433341"/>
          </a:gdLst>
          <a:ahLst/>
          <a:cxnLst>
            <a:cxn ang="0">
              <a:pos x="connsiteX0" y="connsiteY0"/>
            </a:cxn>
            <a:cxn ang="0">
              <a:pos x="connsiteX1" y="connsiteY1"/>
            </a:cxn>
            <a:cxn ang="0">
              <a:pos x="connsiteX2" y="connsiteY2"/>
            </a:cxn>
            <a:cxn ang="0">
              <a:pos x="connsiteX3" y="connsiteY3"/>
            </a:cxn>
          </a:cxnLst>
          <a:rect l="l" t="t" r="r" b="b"/>
          <a:pathLst>
            <a:path w="2343343" h="433341">
              <a:moveTo>
                <a:pt x="2343343" y="0"/>
              </a:moveTo>
              <a:cubicBezTo>
                <a:pt x="1703807" y="24946"/>
                <a:pt x="1064272" y="49893"/>
                <a:pt x="683272" y="117929"/>
              </a:cubicBezTo>
              <a:cubicBezTo>
                <a:pt x="302272" y="185965"/>
                <a:pt x="57343" y="408214"/>
                <a:pt x="57343" y="408214"/>
              </a:cubicBezTo>
              <a:cubicBezTo>
                <a:pt x="-45467" y="455083"/>
                <a:pt x="10474" y="427113"/>
                <a:pt x="66415" y="399143"/>
              </a:cubicBezTo>
            </a:path>
          </a:pathLst>
        </a:custGeom>
        <a:no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117928</xdr:colOff>
      <xdr:row>118</xdr:row>
      <xdr:rowOff>54429</xdr:rowOff>
    </xdr:from>
    <xdr:to>
      <xdr:col>28</xdr:col>
      <xdr:colOff>185963</xdr:colOff>
      <xdr:row>140</xdr:row>
      <xdr:rowOff>54429</xdr:rowOff>
    </xdr:to>
    <xdr:sp macro="" textlink="">
      <xdr:nvSpPr>
        <xdr:cNvPr id="46" name="Forma libre: forma 45">
          <a:extLst>
            <a:ext uri="{FF2B5EF4-FFF2-40B4-BE49-F238E27FC236}">
              <a16:creationId xmlns:a16="http://schemas.microsoft.com/office/drawing/2014/main" id="{B1BF8D9E-B9CE-460C-BAA0-2594D6B820EE}"/>
            </a:ext>
          </a:extLst>
        </xdr:cNvPr>
        <xdr:cNvSpPr/>
      </xdr:nvSpPr>
      <xdr:spPr>
        <a:xfrm>
          <a:off x="4608285" y="22787429"/>
          <a:ext cx="18011321" cy="3619500"/>
        </a:xfrm>
        <a:custGeom>
          <a:avLst/>
          <a:gdLst>
            <a:gd name="connsiteX0" fmla="*/ 0 w 17907000"/>
            <a:gd name="connsiteY0" fmla="*/ 3603625 h 3603625"/>
            <a:gd name="connsiteX1" fmla="*/ 14144625 w 17907000"/>
            <a:gd name="connsiteY1" fmla="*/ 2444750 h 3603625"/>
            <a:gd name="connsiteX2" fmla="*/ 17907000 w 17907000"/>
            <a:gd name="connsiteY2" fmla="*/ 0 h 3603625"/>
          </a:gdLst>
          <a:ahLst/>
          <a:cxnLst>
            <a:cxn ang="0">
              <a:pos x="connsiteX0" y="connsiteY0"/>
            </a:cxn>
            <a:cxn ang="0">
              <a:pos x="connsiteX1" y="connsiteY1"/>
            </a:cxn>
            <a:cxn ang="0">
              <a:pos x="connsiteX2" y="connsiteY2"/>
            </a:cxn>
          </a:cxnLst>
          <a:rect l="l" t="t" r="r" b="b"/>
          <a:pathLst>
            <a:path w="17907000" h="3603625">
              <a:moveTo>
                <a:pt x="0" y="3603625"/>
              </a:moveTo>
              <a:cubicBezTo>
                <a:pt x="5580062" y="3324489"/>
                <a:pt x="11160125" y="3045354"/>
                <a:pt x="14144625" y="2444750"/>
              </a:cubicBezTo>
              <a:cubicBezTo>
                <a:pt x="17129125" y="1844146"/>
                <a:pt x="17518062" y="922073"/>
                <a:pt x="17907000" y="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36286</xdr:colOff>
      <xdr:row>161</xdr:row>
      <xdr:rowOff>45357</xdr:rowOff>
    </xdr:from>
    <xdr:to>
      <xdr:col>28</xdr:col>
      <xdr:colOff>172357</xdr:colOff>
      <xdr:row>183</xdr:row>
      <xdr:rowOff>45357</xdr:rowOff>
    </xdr:to>
    <xdr:sp macro="" textlink="">
      <xdr:nvSpPr>
        <xdr:cNvPr id="47" name="Forma libre: forma 46">
          <a:extLst>
            <a:ext uri="{FF2B5EF4-FFF2-40B4-BE49-F238E27FC236}">
              <a16:creationId xmlns:a16="http://schemas.microsoft.com/office/drawing/2014/main" id="{14A67F5A-D3EB-4C98-BF0C-C4C83CBE1AEB}"/>
            </a:ext>
          </a:extLst>
        </xdr:cNvPr>
        <xdr:cNvSpPr/>
      </xdr:nvSpPr>
      <xdr:spPr>
        <a:xfrm>
          <a:off x="4526643" y="30353000"/>
          <a:ext cx="18079357" cy="3619500"/>
        </a:xfrm>
        <a:custGeom>
          <a:avLst/>
          <a:gdLst>
            <a:gd name="connsiteX0" fmla="*/ 0 w 17907000"/>
            <a:gd name="connsiteY0" fmla="*/ 3603625 h 3603625"/>
            <a:gd name="connsiteX1" fmla="*/ 14144625 w 17907000"/>
            <a:gd name="connsiteY1" fmla="*/ 2444750 h 3603625"/>
            <a:gd name="connsiteX2" fmla="*/ 17907000 w 17907000"/>
            <a:gd name="connsiteY2" fmla="*/ 0 h 3603625"/>
          </a:gdLst>
          <a:ahLst/>
          <a:cxnLst>
            <a:cxn ang="0">
              <a:pos x="connsiteX0" y="connsiteY0"/>
            </a:cxn>
            <a:cxn ang="0">
              <a:pos x="connsiteX1" y="connsiteY1"/>
            </a:cxn>
            <a:cxn ang="0">
              <a:pos x="connsiteX2" y="connsiteY2"/>
            </a:cxn>
          </a:cxnLst>
          <a:rect l="l" t="t" r="r" b="b"/>
          <a:pathLst>
            <a:path w="17907000" h="3603625">
              <a:moveTo>
                <a:pt x="0" y="3603625"/>
              </a:moveTo>
              <a:cubicBezTo>
                <a:pt x="5580062" y="3324489"/>
                <a:pt x="11160125" y="3045354"/>
                <a:pt x="14144625" y="2444750"/>
              </a:cubicBezTo>
              <a:cubicBezTo>
                <a:pt x="17129125" y="1844146"/>
                <a:pt x="17518062" y="922073"/>
                <a:pt x="17907000" y="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1</xdr:colOff>
      <xdr:row>206</xdr:row>
      <xdr:rowOff>36287</xdr:rowOff>
    </xdr:from>
    <xdr:to>
      <xdr:col>28</xdr:col>
      <xdr:colOff>235857</xdr:colOff>
      <xdr:row>228</xdr:row>
      <xdr:rowOff>36287</xdr:rowOff>
    </xdr:to>
    <xdr:sp macro="" textlink="">
      <xdr:nvSpPr>
        <xdr:cNvPr id="48" name="Forma libre: forma 47">
          <a:extLst>
            <a:ext uri="{FF2B5EF4-FFF2-40B4-BE49-F238E27FC236}">
              <a16:creationId xmlns:a16="http://schemas.microsoft.com/office/drawing/2014/main" id="{A3D2C746-E5CC-44D3-A9B3-178029ED3C1C}"/>
            </a:ext>
          </a:extLst>
        </xdr:cNvPr>
        <xdr:cNvSpPr/>
      </xdr:nvSpPr>
      <xdr:spPr>
        <a:xfrm>
          <a:off x="4490358" y="38245144"/>
          <a:ext cx="18179142" cy="3619500"/>
        </a:xfrm>
        <a:custGeom>
          <a:avLst/>
          <a:gdLst>
            <a:gd name="connsiteX0" fmla="*/ 0 w 17907000"/>
            <a:gd name="connsiteY0" fmla="*/ 3603625 h 3603625"/>
            <a:gd name="connsiteX1" fmla="*/ 14144625 w 17907000"/>
            <a:gd name="connsiteY1" fmla="*/ 2444750 h 3603625"/>
            <a:gd name="connsiteX2" fmla="*/ 17907000 w 17907000"/>
            <a:gd name="connsiteY2" fmla="*/ 0 h 3603625"/>
          </a:gdLst>
          <a:ahLst/>
          <a:cxnLst>
            <a:cxn ang="0">
              <a:pos x="connsiteX0" y="connsiteY0"/>
            </a:cxn>
            <a:cxn ang="0">
              <a:pos x="connsiteX1" y="connsiteY1"/>
            </a:cxn>
            <a:cxn ang="0">
              <a:pos x="connsiteX2" y="connsiteY2"/>
            </a:cxn>
          </a:cxnLst>
          <a:rect l="l" t="t" r="r" b="b"/>
          <a:pathLst>
            <a:path w="17907000" h="3603625">
              <a:moveTo>
                <a:pt x="0" y="3603625"/>
              </a:moveTo>
              <a:cubicBezTo>
                <a:pt x="5580062" y="3324489"/>
                <a:pt x="11160125" y="3045354"/>
                <a:pt x="14144625" y="2444750"/>
              </a:cubicBezTo>
              <a:cubicBezTo>
                <a:pt x="17129125" y="1844146"/>
                <a:pt x="17518062" y="922073"/>
                <a:pt x="17907000" y="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34</xdr:col>
      <xdr:colOff>263072</xdr:colOff>
      <xdr:row>101</xdr:row>
      <xdr:rowOff>18143</xdr:rowOff>
    </xdr:from>
    <xdr:to>
      <xdr:col>41</xdr:col>
      <xdr:colOff>127000</xdr:colOff>
      <xdr:row>119</xdr:row>
      <xdr:rowOff>5522</xdr:rowOff>
    </xdr:to>
    <xdr:graphicFrame macro="">
      <xdr:nvGraphicFramePr>
        <xdr:cNvPr id="4" name="Gráfico 3">
          <a:extLst>
            <a:ext uri="{FF2B5EF4-FFF2-40B4-BE49-F238E27FC236}">
              <a16:creationId xmlns:a16="http://schemas.microsoft.com/office/drawing/2014/main" id="{54D88F2D-F00E-0B45-A52C-F9D078C4F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34</xdr:col>
      <xdr:colOff>272142</xdr:colOff>
      <xdr:row>143</xdr:row>
      <xdr:rowOff>134255</xdr:rowOff>
    </xdr:from>
    <xdr:to>
      <xdr:col>41</xdr:col>
      <xdr:colOff>136070</xdr:colOff>
      <xdr:row>161</xdr:row>
      <xdr:rowOff>154213</xdr:rowOff>
    </xdr:to>
    <xdr:graphicFrame macro="">
      <xdr:nvGraphicFramePr>
        <xdr:cNvPr id="10" name="Gráfico 9">
          <a:extLst>
            <a:ext uri="{FF2B5EF4-FFF2-40B4-BE49-F238E27FC236}">
              <a16:creationId xmlns:a16="http://schemas.microsoft.com/office/drawing/2014/main" id="{67A9ECC7-2ED2-F884-4E4D-F438EF0BF96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19</xdr:col>
      <xdr:colOff>703036</xdr:colOff>
      <xdr:row>51</xdr:row>
      <xdr:rowOff>134256</xdr:rowOff>
    </xdr:from>
    <xdr:to>
      <xdr:col>27</xdr:col>
      <xdr:colOff>317500</xdr:colOff>
      <xdr:row>78</xdr:row>
      <xdr:rowOff>63500</xdr:rowOff>
    </xdr:to>
    <xdr:graphicFrame macro="">
      <xdr:nvGraphicFramePr>
        <xdr:cNvPr id="8" name="Gráfico 7">
          <a:extLst>
            <a:ext uri="{FF2B5EF4-FFF2-40B4-BE49-F238E27FC236}">
              <a16:creationId xmlns:a16="http://schemas.microsoft.com/office/drawing/2014/main" id="{C2942ABC-172B-43CA-6846-EAF8FC71E6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124241</xdr:colOff>
      <xdr:row>73</xdr:row>
      <xdr:rowOff>149087</xdr:rowOff>
    </xdr:from>
    <xdr:to>
      <xdr:col>5</xdr:col>
      <xdr:colOff>441861</xdr:colOff>
      <xdr:row>75</xdr:row>
      <xdr:rowOff>16566</xdr:rowOff>
    </xdr:to>
    <xdr:sp macro="" textlink="">
      <xdr:nvSpPr>
        <xdr:cNvPr id="9" name="Más 8">
          <a:extLst>
            <a:ext uri="{FF2B5EF4-FFF2-40B4-BE49-F238E27FC236}">
              <a16:creationId xmlns:a16="http://schemas.microsoft.com/office/drawing/2014/main" id="{37F613EB-2EB6-4353-BE03-2C1E2F1C2AC0}"/>
            </a:ext>
          </a:extLst>
        </xdr:cNvPr>
        <xdr:cNvSpPr/>
      </xdr:nvSpPr>
      <xdr:spPr>
        <a:xfrm>
          <a:off x="3206877" y="15054269"/>
          <a:ext cx="317620" cy="190752"/>
        </a:xfrm>
        <a:prstGeom prst="mathPlus">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7</xdr:col>
      <xdr:colOff>229979</xdr:colOff>
      <xdr:row>73</xdr:row>
      <xdr:rowOff>140804</xdr:rowOff>
    </xdr:from>
    <xdr:to>
      <xdr:col>7</xdr:col>
      <xdr:colOff>482494</xdr:colOff>
      <xdr:row>75</xdr:row>
      <xdr:rowOff>33131</xdr:rowOff>
    </xdr:to>
    <xdr:sp macro="" textlink="">
      <xdr:nvSpPr>
        <xdr:cNvPr id="10" name="Igual que 9">
          <a:extLst>
            <a:ext uri="{FF2B5EF4-FFF2-40B4-BE49-F238E27FC236}">
              <a16:creationId xmlns:a16="http://schemas.microsoft.com/office/drawing/2014/main" id="{A35DACC1-F6C7-47D2-A216-60AD7C25E848}"/>
            </a:ext>
          </a:extLst>
        </xdr:cNvPr>
        <xdr:cNvSpPr/>
      </xdr:nvSpPr>
      <xdr:spPr>
        <a:xfrm>
          <a:off x="4732706" y="15045986"/>
          <a:ext cx="252515" cy="215600"/>
        </a:xfrm>
        <a:prstGeom prst="mathEqual">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7</xdr:col>
      <xdr:colOff>63500</xdr:colOff>
      <xdr:row>166</xdr:row>
      <xdr:rowOff>63500</xdr:rowOff>
    </xdr:from>
    <xdr:to>
      <xdr:col>9</xdr:col>
      <xdr:colOff>687296</xdr:colOff>
      <xdr:row>176</xdr:row>
      <xdr:rowOff>90714</xdr:rowOff>
    </xdr:to>
    <xdr:graphicFrame macro="">
      <xdr:nvGraphicFramePr>
        <xdr:cNvPr id="11" name="Gráfico 10">
          <a:extLst>
            <a:ext uri="{FF2B5EF4-FFF2-40B4-BE49-F238E27FC236}">
              <a16:creationId xmlns:a16="http://schemas.microsoft.com/office/drawing/2014/main" id="{220A3815-61B9-4F5B-986E-264B05917C6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54430</xdr:colOff>
      <xdr:row>123</xdr:row>
      <xdr:rowOff>117927</xdr:rowOff>
    </xdr:from>
    <xdr:to>
      <xdr:col>9</xdr:col>
      <xdr:colOff>607786</xdr:colOff>
      <xdr:row>133</xdr:row>
      <xdr:rowOff>72570</xdr:rowOff>
    </xdr:to>
    <xdr:graphicFrame macro="">
      <xdr:nvGraphicFramePr>
        <xdr:cNvPr id="12" name="Gráfico 11">
          <a:extLst>
            <a:ext uri="{FF2B5EF4-FFF2-40B4-BE49-F238E27FC236}">
              <a16:creationId xmlns:a16="http://schemas.microsoft.com/office/drawing/2014/main" id="{FDEE7B1C-AA5F-4CC4-B407-2BADDB1105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329292</xdr:colOff>
      <xdr:row>73</xdr:row>
      <xdr:rowOff>116115</xdr:rowOff>
    </xdr:from>
    <xdr:to>
      <xdr:col>27</xdr:col>
      <xdr:colOff>127907</xdr:colOff>
      <xdr:row>91</xdr:row>
      <xdr:rowOff>113393</xdr:rowOff>
    </xdr:to>
    <xdr:graphicFrame macro="">
      <xdr:nvGraphicFramePr>
        <xdr:cNvPr id="13" name="Gráfico 12">
          <a:extLst>
            <a:ext uri="{FF2B5EF4-FFF2-40B4-BE49-F238E27FC236}">
              <a16:creationId xmlns:a16="http://schemas.microsoft.com/office/drawing/2014/main" id="{B8A19D53-434A-4F85-A2D3-4FA2C83A1A3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415152</xdr:colOff>
      <xdr:row>29</xdr:row>
      <xdr:rowOff>146742</xdr:rowOff>
    </xdr:from>
    <xdr:to>
      <xdr:col>10</xdr:col>
      <xdr:colOff>325505</xdr:colOff>
      <xdr:row>31</xdr:row>
      <xdr:rowOff>195996</xdr:rowOff>
    </xdr:to>
    <xdr:sp macro="" textlink="">
      <xdr:nvSpPr>
        <xdr:cNvPr id="27" name="Forma libre: forma 26">
          <a:extLst>
            <a:ext uri="{FF2B5EF4-FFF2-40B4-BE49-F238E27FC236}">
              <a16:creationId xmlns:a16="http://schemas.microsoft.com/office/drawing/2014/main" id="{1FA99663-97C4-46B8-9192-74FECD699A79}"/>
            </a:ext>
          </a:extLst>
        </xdr:cNvPr>
        <xdr:cNvSpPr/>
      </xdr:nvSpPr>
      <xdr:spPr>
        <a:xfrm>
          <a:off x="3499438" y="6868671"/>
          <a:ext cx="3956210" cy="375825"/>
        </a:xfrm>
        <a:custGeom>
          <a:avLst/>
          <a:gdLst>
            <a:gd name="connsiteX0" fmla="*/ 3974353 w 3974353"/>
            <a:gd name="connsiteY0" fmla="*/ 0 h 377959"/>
            <a:gd name="connsiteX1" fmla="*/ 1733177 w 3974353"/>
            <a:gd name="connsiteY1" fmla="*/ 373529 h 377959"/>
            <a:gd name="connsiteX2" fmla="*/ 0 w 3974353"/>
            <a:gd name="connsiteY2" fmla="*/ 171823 h 377959"/>
          </a:gdLst>
          <a:ahLst/>
          <a:cxnLst>
            <a:cxn ang="0">
              <a:pos x="connsiteX0" y="connsiteY0"/>
            </a:cxn>
            <a:cxn ang="0">
              <a:pos x="connsiteX1" y="connsiteY1"/>
            </a:cxn>
            <a:cxn ang="0">
              <a:pos x="connsiteX2" y="connsiteY2"/>
            </a:cxn>
          </a:cxnLst>
          <a:rect l="l" t="t" r="r" b="b"/>
          <a:pathLst>
            <a:path w="3974353" h="377959">
              <a:moveTo>
                <a:pt x="3974353" y="0"/>
              </a:moveTo>
              <a:cubicBezTo>
                <a:pt x="3184961" y="172446"/>
                <a:pt x="2395569" y="344892"/>
                <a:pt x="1733177" y="373529"/>
              </a:cubicBezTo>
              <a:cubicBezTo>
                <a:pt x="1070785" y="402166"/>
                <a:pt x="535392" y="286994"/>
                <a:pt x="0" y="171823"/>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5</xdr:col>
      <xdr:colOff>455705</xdr:colOff>
      <xdr:row>52</xdr:row>
      <xdr:rowOff>7471</xdr:rowOff>
    </xdr:from>
    <xdr:to>
      <xdr:col>10</xdr:col>
      <xdr:colOff>366058</xdr:colOff>
      <xdr:row>53</xdr:row>
      <xdr:rowOff>156883</xdr:rowOff>
    </xdr:to>
    <xdr:sp macro="" textlink="">
      <xdr:nvSpPr>
        <xdr:cNvPr id="28" name="Forma libre: forma 27">
          <a:extLst>
            <a:ext uri="{FF2B5EF4-FFF2-40B4-BE49-F238E27FC236}">
              <a16:creationId xmlns:a16="http://schemas.microsoft.com/office/drawing/2014/main" id="{244FAD02-E0E4-4C79-BF06-9403DD3B2EF2}"/>
            </a:ext>
          </a:extLst>
        </xdr:cNvPr>
        <xdr:cNvSpPr/>
      </xdr:nvSpPr>
      <xdr:spPr>
        <a:xfrm>
          <a:off x="3539991" y="11074614"/>
          <a:ext cx="3956210" cy="312698"/>
        </a:xfrm>
        <a:custGeom>
          <a:avLst/>
          <a:gdLst>
            <a:gd name="connsiteX0" fmla="*/ 3974353 w 3974353"/>
            <a:gd name="connsiteY0" fmla="*/ 0 h 377959"/>
            <a:gd name="connsiteX1" fmla="*/ 1733177 w 3974353"/>
            <a:gd name="connsiteY1" fmla="*/ 373529 h 377959"/>
            <a:gd name="connsiteX2" fmla="*/ 0 w 3974353"/>
            <a:gd name="connsiteY2" fmla="*/ 171823 h 377959"/>
          </a:gdLst>
          <a:ahLst/>
          <a:cxnLst>
            <a:cxn ang="0">
              <a:pos x="connsiteX0" y="connsiteY0"/>
            </a:cxn>
            <a:cxn ang="0">
              <a:pos x="connsiteX1" y="connsiteY1"/>
            </a:cxn>
            <a:cxn ang="0">
              <a:pos x="connsiteX2" y="connsiteY2"/>
            </a:cxn>
          </a:cxnLst>
          <a:rect l="l" t="t" r="r" b="b"/>
          <a:pathLst>
            <a:path w="3974353" h="377959">
              <a:moveTo>
                <a:pt x="3974353" y="0"/>
              </a:moveTo>
              <a:cubicBezTo>
                <a:pt x="3184961" y="172446"/>
                <a:pt x="2395569" y="344892"/>
                <a:pt x="1733177" y="373529"/>
              </a:cubicBezTo>
              <a:cubicBezTo>
                <a:pt x="1070785" y="402166"/>
                <a:pt x="535392" y="286994"/>
                <a:pt x="0" y="171823"/>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9</xdr:col>
      <xdr:colOff>680357</xdr:colOff>
      <xdr:row>28</xdr:row>
      <xdr:rowOff>54428</xdr:rowOff>
    </xdr:from>
    <xdr:to>
      <xdr:col>10</xdr:col>
      <xdr:colOff>449835</xdr:colOff>
      <xdr:row>29</xdr:row>
      <xdr:rowOff>90714</xdr:rowOff>
    </xdr:to>
    <xdr:cxnSp macro="">
      <xdr:nvCxnSpPr>
        <xdr:cNvPr id="29" name="Conector recto de flecha 28">
          <a:extLst>
            <a:ext uri="{FF2B5EF4-FFF2-40B4-BE49-F238E27FC236}">
              <a16:creationId xmlns:a16="http://schemas.microsoft.com/office/drawing/2014/main" id="{B92F9B80-D611-4883-8A74-30D9687887C8}"/>
            </a:ext>
          </a:extLst>
        </xdr:cNvPr>
        <xdr:cNvCxnSpPr/>
      </xdr:nvCxnSpPr>
      <xdr:spPr>
        <a:xfrm flipH="1">
          <a:off x="7012214" y="6649357"/>
          <a:ext cx="567764" cy="163286"/>
        </a:xfrm>
        <a:prstGeom prst="straightConnector1">
          <a:avLst/>
        </a:prstGeom>
        <a:ln>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680357</xdr:colOff>
      <xdr:row>50</xdr:row>
      <xdr:rowOff>36287</xdr:rowOff>
    </xdr:from>
    <xdr:to>
      <xdr:col>10</xdr:col>
      <xdr:colOff>449835</xdr:colOff>
      <xdr:row>51</xdr:row>
      <xdr:rowOff>117929</xdr:rowOff>
    </xdr:to>
    <xdr:cxnSp macro="">
      <xdr:nvCxnSpPr>
        <xdr:cNvPr id="32" name="Conector recto de flecha 31">
          <a:extLst>
            <a:ext uri="{FF2B5EF4-FFF2-40B4-BE49-F238E27FC236}">
              <a16:creationId xmlns:a16="http://schemas.microsoft.com/office/drawing/2014/main" id="{2B42B120-4DEE-4D8B-A7C5-E4D2DE49F54A}"/>
            </a:ext>
          </a:extLst>
        </xdr:cNvPr>
        <xdr:cNvCxnSpPr/>
      </xdr:nvCxnSpPr>
      <xdr:spPr>
        <a:xfrm flipH="1">
          <a:off x="7012214" y="10858501"/>
          <a:ext cx="567764" cy="208642"/>
        </a:xfrm>
        <a:prstGeom prst="straightConnector1">
          <a:avLst/>
        </a:prstGeom>
        <a:ln>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24548</xdr:colOff>
      <xdr:row>0</xdr:row>
      <xdr:rowOff>139273</xdr:rowOff>
    </xdr:from>
    <xdr:to>
      <xdr:col>8</xdr:col>
      <xdr:colOff>630731</xdr:colOff>
      <xdr:row>5</xdr:row>
      <xdr:rowOff>155016</xdr:rowOff>
    </xdr:to>
    <xdr:pic>
      <xdr:nvPicPr>
        <xdr:cNvPr id="20" name="Imagen 19">
          <a:extLst>
            <a:ext uri="{FF2B5EF4-FFF2-40B4-BE49-F238E27FC236}">
              <a16:creationId xmlns:a16="http://schemas.microsoft.com/office/drawing/2014/main" id="{2DAE68C4-E462-0F3C-5E4B-D84638D4A7E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1619" y="139273"/>
          <a:ext cx="5495683" cy="2102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291523</xdr:colOff>
      <xdr:row>51</xdr:row>
      <xdr:rowOff>25978</xdr:rowOff>
    </xdr:from>
    <xdr:to>
      <xdr:col>37</xdr:col>
      <xdr:colOff>17565</xdr:colOff>
      <xdr:row>81</xdr:row>
      <xdr:rowOff>146050</xdr:rowOff>
    </xdr:to>
    <xdr:pic>
      <xdr:nvPicPr>
        <xdr:cNvPr id="21" name="Imagen 20">
          <a:extLst>
            <a:ext uri="{FF2B5EF4-FFF2-40B4-BE49-F238E27FC236}">
              <a16:creationId xmlns:a16="http://schemas.microsoft.com/office/drawing/2014/main" id="{F95C5285-A408-17A7-1BF0-1315416A28C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1716423" y="11017828"/>
          <a:ext cx="6495142" cy="54286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619125</xdr:colOff>
      <xdr:row>187</xdr:row>
      <xdr:rowOff>79375</xdr:rowOff>
    </xdr:from>
    <xdr:to>
      <xdr:col>12</xdr:col>
      <xdr:colOff>412750</xdr:colOff>
      <xdr:row>209</xdr:row>
      <xdr:rowOff>95250</xdr:rowOff>
    </xdr:to>
    <xdr:cxnSp macro="">
      <xdr:nvCxnSpPr>
        <xdr:cNvPr id="23" name="Conector recto de flecha 22">
          <a:extLst>
            <a:ext uri="{FF2B5EF4-FFF2-40B4-BE49-F238E27FC236}">
              <a16:creationId xmlns:a16="http://schemas.microsoft.com/office/drawing/2014/main" id="{2186A58B-8265-4575-9B9B-BCDC85665E07}"/>
            </a:ext>
          </a:extLst>
        </xdr:cNvPr>
        <xdr:cNvCxnSpPr/>
      </xdr:nvCxnSpPr>
      <xdr:spPr>
        <a:xfrm>
          <a:off x="5127625" y="34639250"/>
          <a:ext cx="4095750" cy="3587750"/>
        </a:xfrm>
        <a:prstGeom prst="straightConnector1">
          <a:avLst/>
        </a:prstGeom>
        <a:ln>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555625</xdr:colOff>
      <xdr:row>100</xdr:row>
      <xdr:rowOff>79375</xdr:rowOff>
    </xdr:from>
    <xdr:to>
      <xdr:col>12</xdr:col>
      <xdr:colOff>412750</xdr:colOff>
      <xdr:row>121</xdr:row>
      <xdr:rowOff>63500</xdr:rowOff>
    </xdr:to>
    <xdr:cxnSp macro="">
      <xdr:nvCxnSpPr>
        <xdr:cNvPr id="24" name="Conector recto de flecha 23">
          <a:extLst>
            <a:ext uri="{FF2B5EF4-FFF2-40B4-BE49-F238E27FC236}">
              <a16:creationId xmlns:a16="http://schemas.microsoft.com/office/drawing/2014/main" id="{4433D01F-2F68-4BAD-89C1-85C6679BBDFA}"/>
            </a:ext>
          </a:extLst>
        </xdr:cNvPr>
        <xdr:cNvCxnSpPr/>
      </xdr:nvCxnSpPr>
      <xdr:spPr>
        <a:xfrm>
          <a:off x="5064125" y="19558000"/>
          <a:ext cx="4159250" cy="3397250"/>
        </a:xfrm>
        <a:prstGeom prst="straightConnector1">
          <a:avLst/>
        </a:prstGeom>
        <a:ln>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523875</xdr:colOff>
      <xdr:row>142</xdr:row>
      <xdr:rowOff>31750</xdr:rowOff>
    </xdr:from>
    <xdr:to>
      <xdr:col>12</xdr:col>
      <xdr:colOff>381000</xdr:colOff>
      <xdr:row>164</xdr:row>
      <xdr:rowOff>127000</xdr:rowOff>
    </xdr:to>
    <xdr:cxnSp macro="">
      <xdr:nvCxnSpPr>
        <xdr:cNvPr id="25" name="Conector recto de flecha 24">
          <a:extLst>
            <a:ext uri="{FF2B5EF4-FFF2-40B4-BE49-F238E27FC236}">
              <a16:creationId xmlns:a16="http://schemas.microsoft.com/office/drawing/2014/main" id="{591A4D83-CDA4-45C0-9BA5-3E3FB4725397}"/>
            </a:ext>
          </a:extLst>
        </xdr:cNvPr>
        <xdr:cNvCxnSpPr/>
      </xdr:nvCxnSpPr>
      <xdr:spPr>
        <a:xfrm>
          <a:off x="5032375" y="26812875"/>
          <a:ext cx="4159250" cy="3667125"/>
        </a:xfrm>
        <a:prstGeom prst="straightConnector1">
          <a:avLst/>
        </a:prstGeom>
        <a:ln>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396875</xdr:colOff>
      <xdr:row>100</xdr:row>
      <xdr:rowOff>47625</xdr:rowOff>
    </xdr:from>
    <xdr:to>
      <xdr:col>17</xdr:col>
      <xdr:colOff>127000</xdr:colOff>
      <xdr:row>118</xdr:row>
      <xdr:rowOff>36286</xdr:rowOff>
    </xdr:to>
    <xdr:cxnSp macro="">
      <xdr:nvCxnSpPr>
        <xdr:cNvPr id="30" name="Conector recto de flecha 29">
          <a:extLst>
            <a:ext uri="{FF2B5EF4-FFF2-40B4-BE49-F238E27FC236}">
              <a16:creationId xmlns:a16="http://schemas.microsoft.com/office/drawing/2014/main" id="{60FFA32F-34AA-4D7F-B139-651442453226}"/>
            </a:ext>
          </a:extLst>
        </xdr:cNvPr>
        <xdr:cNvCxnSpPr/>
      </xdr:nvCxnSpPr>
      <xdr:spPr>
        <a:xfrm>
          <a:off x="1929946" y="19977554"/>
          <a:ext cx="11486697" cy="2945946"/>
        </a:xfrm>
        <a:prstGeom prst="straightConnector1">
          <a:avLst/>
        </a:prstGeom>
        <a:ln>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476250</xdr:colOff>
      <xdr:row>142</xdr:row>
      <xdr:rowOff>111125</xdr:rowOff>
    </xdr:from>
    <xdr:to>
      <xdr:col>17</xdr:col>
      <xdr:colOff>63500</xdr:colOff>
      <xdr:row>161</xdr:row>
      <xdr:rowOff>18143</xdr:rowOff>
    </xdr:to>
    <xdr:cxnSp macro="">
      <xdr:nvCxnSpPr>
        <xdr:cNvPr id="31" name="Conector recto de flecha 30">
          <a:extLst>
            <a:ext uri="{FF2B5EF4-FFF2-40B4-BE49-F238E27FC236}">
              <a16:creationId xmlns:a16="http://schemas.microsoft.com/office/drawing/2014/main" id="{3AFD36A8-F88F-4E7B-AE90-728550F636C7}"/>
            </a:ext>
          </a:extLst>
        </xdr:cNvPr>
        <xdr:cNvCxnSpPr/>
      </xdr:nvCxnSpPr>
      <xdr:spPr>
        <a:xfrm>
          <a:off x="2009321" y="27452411"/>
          <a:ext cx="11343822" cy="3027589"/>
        </a:xfrm>
        <a:prstGeom prst="straightConnector1">
          <a:avLst/>
        </a:prstGeom>
        <a:ln>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471714</xdr:colOff>
      <xdr:row>187</xdr:row>
      <xdr:rowOff>70304</xdr:rowOff>
    </xdr:from>
    <xdr:to>
      <xdr:col>17</xdr:col>
      <xdr:colOff>81643</xdr:colOff>
      <xdr:row>206</xdr:row>
      <xdr:rowOff>9072</xdr:rowOff>
    </xdr:to>
    <xdr:cxnSp macro="">
      <xdr:nvCxnSpPr>
        <xdr:cNvPr id="33" name="Conector recto de flecha 32">
          <a:extLst>
            <a:ext uri="{FF2B5EF4-FFF2-40B4-BE49-F238E27FC236}">
              <a16:creationId xmlns:a16="http://schemas.microsoft.com/office/drawing/2014/main" id="{9CBC9B5F-5294-4EE3-8DC7-0DEE2FED5840}"/>
            </a:ext>
          </a:extLst>
        </xdr:cNvPr>
        <xdr:cNvCxnSpPr/>
      </xdr:nvCxnSpPr>
      <xdr:spPr>
        <a:xfrm>
          <a:off x="2004785" y="35312804"/>
          <a:ext cx="11366501" cy="3059339"/>
        </a:xfrm>
        <a:prstGeom prst="straightConnector1">
          <a:avLst/>
        </a:prstGeom>
        <a:ln>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15875</xdr:colOff>
      <xdr:row>142</xdr:row>
      <xdr:rowOff>63500</xdr:rowOff>
    </xdr:from>
    <xdr:to>
      <xdr:col>13</xdr:col>
      <xdr:colOff>539751</xdr:colOff>
      <xdr:row>161</xdr:row>
      <xdr:rowOff>79375</xdr:rowOff>
    </xdr:to>
    <xdr:sp macro="" textlink="">
      <xdr:nvSpPr>
        <xdr:cNvPr id="34" name="Forma libre: forma 33">
          <a:extLst>
            <a:ext uri="{FF2B5EF4-FFF2-40B4-BE49-F238E27FC236}">
              <a16:creationId xmlns:a16="http://schemas.microsoft.com/office/drawing/2014/main" id="{12D6DD5E-8D78-459E-B0AE-60937A3C03C6}"/>
            </a:ext>
          </a:extLst>
        </xdr:cNvPr>
        <xdr:cNvSpPr/>
      </xdr:nvSpPr>
      <xdr:spPr>
        <a:xfrm>
          <a:off x="8080375" y="26844625"/>
          <a:ext cx="2143126" cy="3079750"/>
        </a:xfrm>
        <a:custGeom>
          <a:avLst/>
          <a:gdLst>
            <a:gd name="connsiteX0" fmla="*/ 0 w 2363745"/>
            <a:gd name="connsiteY0" fmla="*/ 0 h 1976204"/>
            <a:gd name="connsiteX1" fmla="*/ 2297545 w 2363745"/>
            <a:gd name="connsiteY1" fmla="*/ 600364 h 1976204"/>
            <a:gd name="connsiteX2" fmla="*/ 1789545 w 2363745"/>
            <a:gd name="connsiteY2" fmla="*/ 1858818 h 1976204"/>
            <a:gd name="connsiteX3" fmla="*/ 1801091 w 2363745"/>
            <a:gd name="connsiteY3" fmla="*/ 1847273 h 1976204"/>
          </a:gdLst>
          <a:ahLst/>
          <a:cxnLst>
            <a:cxn ang="0">
              <a:pos x="connsiteX0" y="connsiteY0"/>
            </a:cxn>
            <a:cxn ang="0">
              <a:pos x="connsiteX1" y="connsiteY1"/>
            </a:cxn>
            <a:cxn ang="0">
              <a:pos x="connsiteX2" y="connsiteY2"/>
            </a:cxn>
            <a:cxn ang="0">
              <a:pos x="connsiteX3" y="connsiteY3"/>
            </a:cxn>
          </a:cxnLst>
          <a:rect l="l" t="t" r="r" b="b"/>
          <a:pathLst>
            <a:path w="2363745" h="1976204">
              <a:moveTo>
                <a:pt x="0" y="0"/>
              </a:moveTo>
              <a:cubicBezTo>
                <a:pt x="999644" y="145280"/>
                <a:pt x="1999288" y="290561"/>
                <a:pt x="2297545" y="600364"/>
              </a:cubicBezTo>
              <a:cubicBezTo>
                <a:pt x="2595802" y="910167"/>
                <a:pt x="1789545" y="1858818"/>
                <a:pt x="1789545" y="1858818"/>
              </a:cubicBezTo>
              <a:cubicBezTo>
                <a:pt x="1706803" y="2066636"/>
                <a:pt x="1753947" y="1956954"/>
                <a:pt x="1801091" y="1847273"/>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10</xdr:col>
      <xdr:colOff>920750</xdr:colOff>
      <xdr:row>187</xdr:row>
      <xdr:rowOff>95250</xdr:rowOff>
    </xdr:from>
    <xdr:to>
      <xdr:col>13</xdr:col>
      <xdr:colOff>428625</xdr:colOff>
      <xdr:row>206</xdr:row>
      <xdr:rowOff>15875</xdr:rowOff>
    </xdr:to>
    <xdr:sp macro="" textlink="">
      <xdr:nvSpPr>
        <xdr:cNvPr id="35" name="Forma libre: forma 34">
          <a:extLst>
            <a:ext uri="{FF2B5EF4-FFF2-40B4-BE49-F238E27FC236}">
              <a16:creationId xmlns:a16="http://schemas.microsoft.com/office/drawing/2014/main" id="{D172BB86-DC78-4712-8B59-C3DA21A51C47}"/>
            </a:ext>
          </a:extLst>
        </xdr:cNvPr>
        <xdr:cNvSpPr/>
      </xdr:nvSpPr>
      <xdr:spPr>
        <a:xfrm>
          <a:off x="8048625" y="34655125"/>
          <a:ext cx="2063750" cy="2984500"/>
        </a:xfrm>
        <a:custGeom>
          <a:avLst/>
          <a:gdLst>
            <a:gd name="connsiteX0" fmla="*/ 0 w 2363745"/>
            <a:gd name="connsiteY0" fmla="*/ 0 h 1976204"/>
            <a:gd name="connsiteX1" fmla="*/ 2297545 w 2363745"/>
            <a:gd name="connsiteY1" fmla="*/ 600364 h 1976204"/>
            <a:gd name="connsiteX2" fmla="*/ 1789545 w 2363745"/>
            <a:gd name="connsiteY2" fmla="*/ 1858818 h 1976204"/>
            <a:gd name="connsiteX3" fmla="*/ 1801091 w 2363745"/>
            <a:gd name="connsiteY3" fmla="*/ 1847273 h 1976204"/>
          </a:gdLst>
          <a:ahLst/>
          <a:cxnLst>
            <a:cxn ang="0">
              <a:pos x="connsiteX0" y="connsiteY0"/>
            </a:cxn>
            <a:cxn ang="0">
              <a:pos x="connsiteX1" y="connsiteY1"/>
            </a:cxn>
            <a:cxn ang="0">
              <a:pos x="connsiteX2" y="connsiteY2"/>
            </a:cxn>
            <a:cxn ang="0">
              <a:pos x="connsiteX3" y="connsiteY3"/>
            </a:cxn>
          </a:cxnLst>
          <a:rect l="l" t="t" r="r" b="b"/>
          <a:pathLst>
            <a:path w="2363745" h="1976204">
              <a:moveTo>
                <a:pt x="0" y="0"/>
              </a:moveTo>
              <a:cubicBezTo>
                <a:pt x="999644" y="145280"/>
                <a:pt x="1999288" y="290561"/>
                <a:pt x="2297545" y="600364"/>
              </a:cubicBezTo>
              <a:cubicBezTo>
                <a:pt x="2595802" y="910167"/>
                <a:pt x="1789545" y="1858818"/>
                <a:pt x="1789545" y="1858818"/>
              </a:cubicBezTo>
              <a:cubicBezTo>
                <a:pt x="1706803" y="2066636"/>
                <a:pt x="1753947" y="1956954"/>
                <a:pt x="1801091" y="1847273"/>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11</xdr:col>
      <xdr:colOff>63500</xdr:colOff>
      <xdr:row>100</xdr:row>
      <xdr:rowOff>111125</xdr:rowOff>
    </xdr:from>
    <xdr:to>
      <xdr:col>13</xdr:col>
      <xdr:colOff>587376</xdr:colOff>
      <xdr:row>118</xdr:row>
      <xdr:rowOff>47625</xdr:rowOff>
    </xdr:to>
    <xdr:sp macro="" textlink="">
      <xdr:nvSpPr>
        <xdr:cNvPr id="36" name="Forma libre: forma 35">
          <a:extLst>
            <a:ext uri="{FF2B5EF4-FFF2-40B4-BE49-F238E27FC236}">
              <a16:creationId xmlns:a16="http://schemas.microsoft.com/office/drawing/2014/main" id="{C1471B7A-BBCE-4DA3-BE8C-9D4B29FC0404}"/>
            </a:ext>
          </a:extLst>
        </xdr:cNvPr>
        <xdr:cNvSpPr/>
      </xdr:nvSpPr>
      <xdr:spPr>
        <a:xfrm>
          <a:off x="8128000" y="19589750"/>
          <a:ext cx="2143126" cy="2841625"/>
        </a:xfrm>
        <a:custGeom>
          <a:avLst/>
          <a:gdLst>
            <a:gd name="connsiteX0" fmla="*/ 0 w 2363745"/>
            <a:gd name="connsiteY0" fmla="*/ 0 h 1976204"/>
            <a:gd name="connsiteX1" fmla="*/ 2297545 w 2363745"/>
            <a:gd name="connsiteY1" fmla="*/ 600364 h 1976204"/>
            <a:gd name="connsiteX2" fmla="*/ 1789545 w 2363745"/>
            <a:gd name="connsiteY2" fmla="*/ 1858818 h 1976204"/>
            <a:gd name="connsiteX3" fmla="*/ 1801091 w 2363745"/>
            <a:gd name="connsiteY3" fmla="*/ 1847273 h 1976204"/>
          </a:gdLst>
          <a:ahLst/>
          <a:cxnLst>
            <a:cxn ang="0">
              <a:pos x="connsiteX0" y="connsiteY0"/>
            </a:cxn>
            <a:cxn ang="0">
              <a:pos x="connsiteX1" y="connsiteY1"/>
            </a:cxn>
            <a:cxn ang="0">
              <a:pos x="connsiteX2" y="connsiteY2"/>
            </a:cxn>
            <a:cxn ang="0">
              <a:pos x="connsiteX3" y="connsiteY3"/>
            </a:cxn>
          </a:cxnLst>
          <a:rect l="l" t="t" r="r" b="b"/>
          <a:pathLst>
            <a:path w="2363745" h="1976204">
              <a:moveTo>
                <a:pt x="0" y="0"/>
              </a:moveTo>
              <a:cubicBezTo>
                <a:pt x="999644" y="145280"/>
                <a:pt x="1999288" y="290561"/>
                <a:pt x="2297545" y="600364"/>
              </a:cubicBezTo>
              <a:cubicBezTo>
                <a:pt x="2595802" y="910167"/>
                <a:pt x="1789545" y="1858818"/>
                <a:pt x="1789545" y="1858818"/>
              </a:cubicBezTo>
              <a:cubicBezTo>
                <a:pt x="1706803" y="2066636"/>
                <a:pt x="1753947" y="1956954"/>
                <a:pt x="1801091" y="1847273"/>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607785</xdr:colOff>
      <xdr:row>27</xdr:row>
      <xdr:rowOff>81643</xdr:rowOff>
    </xdr:from>
    <xdr:to>
      <xdr:col>10</xdr:col>
      <xdr:colOff>308427</xdr:colOff>
      <xdr:row>30</xdr:row>
      <xdr:rowOff>54429</xdr:rowOff>
    </xdr:to>
    <xdr:sp macro="" textlink="">
      <xdr:nvSpPr>
        <xdr:cNvPr id="26" name="Forma libre: forma 25">
          <a:extLst>
            <a:ext uri="{FF2B5EF4-FFF2-40B4-BE49-F238E27FC236}">
              <a16:creationId xmlns:a16="http://schemas.microsoft.com/office/drawing/2014/main" id="{C1AAAAE9-D8C0-48A8-A386-A8EB69364655}"/>
            </a:ext>
          </a:extLst>
        </xdr:cNvPr>
        <xdr:cNvSpPr/>
      </xdr:nvSpPr>
      <xdr:spPr>
        <a:xfrm>
          <a:off x="5107214" y="6513286"/>
          <a:ext cx="2331356" cy="426357"/>
        </a:xfrm>
        <a:custGeom>
          <a:avLst/>
          <a:gdLst>
            <a:gd name="connsiteX0" fmla="*/ 2343343 w 2343343"/>
            <a:gd name="connsiteY0" fmla="*/ 0 h 433341"/>
            <a:gd name="connsiteX1" fmla="*/ 683272 w 2343343"/>
            <a:gd name="connsiteY1" fmla="*/ 117929 h 433341"/>
            <a:gd name="connsiteX2" fmla="*/ 57343 w 2343343"/>
            <a:gd name="connsiteY2" fmla="*/ 408214 h 433341"/>
            <a:gd name="connsiteX3" fmla="*/ 66415 w 2343343"/>
            <a:gd name="connsiteY3" fmla="*/ 399143 h 433341"/>
          </a:gdLst>
          <a:ahLst/>
          <a:cxnLst>
            <a:cxn ang="0">
              <a:pos x="connsiteX0" y="connsiteY0"/>
            </a:cxn>
            <a:cxn ang="0">
              <a:pos x="connsiteX1" y="connsiteY1"/>
            </a:cxn>
            <a:cxn ang="0">
              <a:pos x="connsiteX2" y="connsiteY2"/>
            </a:cxn>
            <a:cxn ang="0">
              <a:pos x="connsiteX3" y="connsiteY3"/>
            </a:cxn>
          </a:cxnLst>
          <a:rect l="l" t="t" r="r" b="b"/>
          <a:pathLst>
            <a:path w="2343343" h="433341">
              <a:moveTo>
                <a:pt x="2343343" y="0"/>
              </a:moveTo>
              <a:cubicBezTo>
                <a:pt x="1703807" y="24946"/>
                <a:pt x="1064272" y="49893"/>
                <a:pt x="683272" y="117929"/>
              </a:cubicBezTo>
              <a:cubicBezTo>
                <a:pt x="302272" y="185965"/>
                <a:pt x="57343" y="408214"/>
                <a:pt x="57343" y="408214"/>
              </a:cubicBezTo>
              <a:cubicBezTo>
                <a:pt x="-45467" y="455083"/>
                <a:pt x="10474" y="427113"/>
                <a:pt x="66415" y="399143"/>
              </a:cubicBezTo>
            </a:path>
          </a:pathLst>
        </a:custGeom>
        <a:no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589641</xdr:colOff>
      <xdr:row>49</xdr:row>
      <xdr:rowOff>63501</xdr:rowOff>
    </xdr:from>
    <xdr:to>
      <xdr:col>10</xdr:col>
      <xdr:colOff>290283</xdr:colOff>
      <xdr:row>52</xdr:row>
      <xdr:rowOff>81644</xdr:rowOff>
    </xdr:to>
    <xdr:sp macro="" textlink="">
      <xdr:nvSpPr>
        <xdr:cNvPr id="37" name="Forma libre: forma 36">
          <a:extLst>
            <a:ext uri="{FF2B5EF4-FFF2-40B4-BE49-F238E27FC236}">
              <a16:creationId xmlns:a16="http://schemas.microsoft.com/office/drawing/2014/main" id="{D1169557-945B-481F-8BA5-1F799ADA25AF}"/>
            </a:ext>
          </a:extLst>
        </xdr:cNvPr>
        <xdr:cNvSpPr/>
      </xdr:nvSpPr>
      <xdr:spPr>
        <a:xfrm>
          <a:off x="5089070" y="10722430"/>
          <a:ext cx="2331356" cy="471714"/>
        </a:xfrm>
        <a:custGeom>
          <a:avLst/>
          <a:gdLst>
            <a:gd name="connsiteX0" fmla="*/ 2343343 w 2343343"/>
            <a:gd name="connsiteY0" fmla="*/ 0 h 433341"/>
            <a:gd name="connsiteX1" fmla="*/ 683272 w 2343343"/>
            <a:gd name="connsiteY1" fmla="*/ 117929 h 433341"/>
            <a:gd name="connsiteX2" fmla="*/ 57343 w 2343343"/>
            <a:gd name="connsiteY2" fmla="*/ 408214 h 433341"/>
            <a:gd name="connsiteX3" fmla="*/ 66415 w 2343343"/>
            <a:gd name="connsiteY3" fmla="*/ 399143 h 433341"/>
          </a:gdLst>
          <a:ahLst/>
          <a:cxnLst>
            <a:cxn ang="0">
              <a:pos x="connsiteX0" y="connsiteY0"/>
            </a:cxn>
            <a:cxn ang="0">
              <a:pos x="connsiteX1" y="connsiteY1"/>
            </a:cxn>
            <a:cxn ang="0">
              <a:pos x="connsiteX2" y="connsiteY2"/>
            </a:cxn>
            <a:cxn ang="0">
              <a:pos x="connsiteX3" y="connsiteY3"/>
            </a:cxn>
          </a:cxnLst>
          <a:rect l="l" t="t" r="r" b="b"/>
          <a:pathLst>
            <a:path w="2343343" h="433341">
              <a:moveTo>
                <a:pt x="2343343" y="0"/>
              </a:moveTo>
              <a:cubicBezTo>
                <a:pt x="1703807" y="24946"/>
                <a:pt x="1064272" y="49893"/>
                <a:pt x="683272" y="117929"/>
              </a:cubicBezTo>
              <a:cubicBezTo>
                <a:pt x="302272" y="185965"/>
                <a:pt x="57343" y="408214"/>
                <a:pt x="57343" y="408214"/>
              </a:cubicBezTo>
              <a:cubicBezTo>
                <a:pt x="-45467" y="455083"/>
                <a:pt x="10474" y="427113"/>
                <a:pt x="66415" y="399143"/>
              </a:cubicBezTo>
            </a:path>
          </a:pathLst>
        </a:custGeom>
        <a:no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63500</xdr:colOff>
      <xdr:row>200</xdr:row>
      <xdr:rowOff>63500</xdr:rowOff>
    </xdr:from>
    <xdr:to>
      <xdr:col>28</xdr:col>
      <xdr:colOff>349250</xdr:colOff>
      <xdr:row>222</xdr:row>
      <xdr:rowOff>63500</xdr:rowOff>
    </xdr:to>
    <xdr:sp macro="" textlink="">
      <xdr:nvSpPr>
        <xdr:cNvPr id="5" name="Forma libre: forma 4">
          <a:extLst>
            <a:ext uri="{FF2B5EF4-FFF2-40B4-BE49-F238E27FC236}">
              <a16:creationId xmlns:a16="http://schemas.microsoft.com/office/drawing/2014/main" id="{B32524EE-52D1-8820-D8A8-7B9DF2DFC44A}"/>
            </a:ext>
          </a:extLst>
        </xdr:cNvPr>
        <xdr:cNvSpPr/>
      </xdr:nvSpPr>
      <xdr:spPr>
        <a:xfrm>
          <a:off x="4572000" y="36734750"/>
          <a:ext cx="17907000" cy="3603625"/>
        </a:xfrm>
        <a:custGeom>
          <a:avLst/>
          <a:gdLst>
            <a:gd name="connsiteX0" fmla="*/ 0 w 17907000"/>
            <a:gd name="connsiteY0" fmla="*/ 3603625 h 3603625"/>
            <a:gd name="connsiteX1" fmla="*/ 14144625 w 17907000"/>
            <a:gd name="connsiteY1" fmla="*/ 2444750 h 3603625"/>
            <a:gd name="connsiteX2" fmla="*/ 17907000 w 17907000"/>
            <a:gd name="connsiteY2" fmla="*/ 0 h 3603625"/>
          </a:gdLst>
          <a:ahLst/>
          <a:cxnLst>
            <a:cxn ang="0">
              <a:pos x="connsiteX0" y="connsiteY0"/>
            </a:cxn>
            <a:cxn ang="0">
              <a:pos x="connsiteX1" y="connsiteY1"/>
            </a:cxn>
            <a:cxn ang="0">
              <a:pos x="connsiteX2" y="connsiteY2"/>
            </a:cxn>
          </a:cxnLst>
          <a:rect l="l" t="t" r="r" b="b"/>
          <a:pathLst>
            <a:path w="17907000" h="3603625">
              <a:moveTo>
                <a:pt x="0" y="3603625"/>
              </a:moveTo>
              <a:cubicBezTo>
                <a:pt x="5580062" y="3324489"/>
                <a:pt x="11160125" y="3045354"/>
                <a:pt x="14144625" y="2444750"/>
              </a:cubicBezTo>
              <a:cubicBezTo>
                <a:pt x="17129125" y="1844146"/>
                <a:pt x="17518062" y="922073"/>
                <a:pt x="17907000" y="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18142</xdr:colOff>
      <xdr:row>155</xdr:row>
      <xdr:rowOff>111125</xdr:rowOff>
    </xdr:from>
    <xdr:to>
      <xdr:col>28</xdr:col>
      <xdr:colOff>301625</xdr:colOff>
      <xdr:row>177</xdr:row>
      <xdr:rowOff>54429</xdr:rowOff>
    </xdr:to>
    <xdr:sp macro="" textlink="">
      <xdr:nvSpPr>
        <xdr:cNvPr id="39" name="Forma libre: forma 38">
          <a:extLst>
            <a:ext uri="{FF2B5EF4-FFF2-40B4-BE49-F238E27FC236}">
              <a16:creationId xmlns:a16="http://schemas.microsoft.com/office/drawing/2014/main" id="{B5F08185-4AA4-4DD0-8062-F965DDFEAFD7}"/>
            </a:ext>
          </a:extLst>
        </xdr:cNvPr>
        <xdr:cNvSpPr/>
      </xdr:nvSpPr>
      <xdr:spPr>
        <a:xfrm>
          <a:off x="4517571" y="29575125"/>
          <a:ext cx="18009054" cy="3562804"/>
        </a:xfrm>
        <a:custGeom>
          <a:avLst/>
          <a:gdLst>
            <a:gd name="connsiteX0" fmla="*/ 0 w 17907000"/>
            <a:gd name="connsiteY0" fmla="*/ 3603625 h 3603625"/>
            <a:gd name="connsiteX1" fmla="*/ 14144625 w 17907000"/>
            <a:gd name="connsiteY1" fmla="*/ 2444750 h 3603625"/>
            <a:gd name="connsiteX2" fmla="*/ 17907000 w 17907000"/>
            <a:gd name="connsiteY2" fmla="*/ 0 h 3603625"/>
          </a:gdLst>
          <a:ahLst/>
          <a:cxnLst>
            <a:cxn ang="0">
              <a:pos x="connsiteX0" y="connsiteY0"/>
            </a:cxn>
            <a:cxn ang="0">
              <a:pos x="connsiteX1" y="connsiteY1"/>
            </a:cxn>
            <a:cxn ang="0">
              <a:pos x="connsiteX2" y="connsiteY2"/>
            </a:cxn>
          </a:cxnLst>
          <a:rect l="l" t="t" r="r" b="b"/>
          <a:pathLst>
            <a:path w="17907000" h="3603625">
              <a:moveTo>
                <a:pt x="0" y="3603625"/>
              </a:moveTo>
              <a:cubicBezTo>
                <a:pt x="5580062" y="3324489"/>
                <a:pt x="11160125" y="3045354"/>
                <a:pt x="14144625" y="2444750"/>
              </a:cubicBezTo>
              <a:cubicBezTo>
                <a:pt x="17129125" y="1844146"/>
                <a:pt x="17518062" y="922073"/>
                <a:pt x="17907000" y="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111125</xdr:colOff>
      <xdr:row>112</xdr:row>
      <xdr:rowOff>47625</xdr:rowOff>
    </xdr:from>
    <xdr:to>
      <xdr:col>28</xdr:col>
      <xdr:colOff>396875</xdr:colOff>
      <xdr:row>134</xdr:row>
      <xdr:rowOff>47625</xdr:rowOff>
    </xdr:to>
    <xdr:sp macro="" textlink="">
      <xdr:nvSpPr>
        <xdr:cNvPr id="40" name="Forma libre: forma 39">
          <a:extLst>
            <a:ext uri="{FF2B5EF4-FFF2-40B4-BE49-F238E27FC236}">
              <a16:creationId xmlns:a16="http://schemas.microsoft.com/office/drawing/2014/main" id="{F431CB5C-5C5E-41A1-88E3-E62BA8F6C212}"/>
            </a:ext>
          </a:extLst>
        </xdr:cNvPr>
        <xdr:cNvSpPr/>
      </xdr:nvSpPr>
      <xdr:spPr>
        <a:xfrm>
          <a:off x="4619625" y="21478875"/>
          <a:ext cx="17907000" cy="3603625"/>
        </a:xfrm>
        <a:custGeom>
          <a:avLst/>
          <a:gdLst>
            <a:gd name="connsiteX0" fmla="*/ 0 w 17907000"/>
            <a:gd name="connsiteY0" fmla="*/ 3603625 h 3603625"/>
            <a:gd name="connsiteX1" fmla="*/ 14144625 w 17907000"/>
            <a:gd name="connsiteY1" fmla="*/ 2444750 h 3603625"/>
            <a:gd name="connsiteX2" fmla="*/ 17907000 w 17907000"/>
            <a:gd name="connsiteY2" fmla="*/ 0 h 3603625"/>
          </a:gdLst>
          <a:ahLst/>
          <a:cxnLst>
            <a:cxn ang="0">
              <a:pos x="connsiteX0" y="connsiteY0"/>
            </a:cxn>
            <a:cxn ang="0">
              <a:pos x="connsiteX1" y="connsiteY1"/>
            </a:cxn>
            <a:cxn ang="0">
              <a:pos x="connsiteX2" y="connsiteY2"/>
            </a:cxn>
          </a:cxnLst>
          <a:rect l="l" t="t" r="r" b="b"/>
          <a:pathLst>
            <a:path w="17907000" h="3603625">
              <a:moveTo>
                <a:pt x="0" y="3603625"/>
              </a:moveTo>
              <a:cubicBezTo>
                <a:pt x="5580062" y="3324489"/>
                <a:pt x="11160125" y="3045354"/>
                <a:pt x="14144625" y="2444750"/>
              </a:cubicBezTo>
              <a:cubicBezTo>
                <a:pt x="17129125" y="1844146"/>
                <a:pt x="17518062" y="922073"/>
                <a:pt x="17907000" y="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34</xdr:col>
      <xdr:colOff>381000</xdr:colOff>
      <xdr:row>94</xdr:row>
      <xdr:rowOff>179615</xdr:rowOff>
    </xdr:from>
    <xdr:to>
      <xdr:col>41</xdr:col>
      <xdr:colOff>308429</xdr:colOff>
      <xdr:row>113</xdr:row>
      <xdr:rowOff>18143</xdr:rowOff>
    </xdr:to>
    <xdr:graphicFrame macro="">
      <xdr:nvGraphicFramePr>
        <xdr:cNvPr id="2" name="Gráfico 1">
          <a:extLst>
            <a:ext uri="{FF2B5EF4-FFF2-40B4-BE49-F238E27FC236}">
              <a16:creationId xmlns:a16="http://schemas.microsoft.com/office/drawing/2014/main" id="{AB03C87C-EFC0-2392-8AFD-B976E62F1D2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34</xdr:col>
      <xdr:colOff>137255</xdr:colOff>
      <xdr:row>137</xdr:row>
      <xdr:rowOff>134257</xdr:rowOff>
    </xdr:from>
    <xdr:to>
      <xdr:col>41</xdr:col>
      <xdr:colOff>46539</xdr:colOff>
      <xdr:row>155</xdr:row>
      <xdr:rowOff>154213</xdr:rowOff>
    </xdr:to>
    <xdr:graphicFrame macro="">
      <xdr:nvGraphicFramePr>
        <xdr:cNvPr id="3" name="Gráfico 2">
          <a:extLst>
            <a:ext uri="{FF2B5EF4-FFF2-40B4-BE49-F238E27FC236}">
              <a16:creationId xmlns:a16="http://schemas.microsoft.com/office/drawing/2014/main" id="{04F7C5C2-128A-2433-CE7B-46D829F4DDF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20</xdr:col>
      <xdr:colOff>283029</xdr:colOff>
      <xdr:row>51</xdr:row>
      <xdr:rowOff>121557</xdr:rowOff>
    </xdr:from>
    <xdr:to>
      <xdr:col>27</xdr:col>
      <xdr:colOff>127000</xdr:colOff>
      <xdr:row>73</xdr:row>
      <xdr:rowOff>63500</xdr:rowOff>
    </xdr:to>
    <xdr:graphicFrame macro="">
      <xdr:nvGraphicFramePr>
        <xdr:cNvPr id="4" name="Gráfico 3">
          <a:extLst>
            <a:ext uri="{FF2B5EF4-FFF2-40B4-BE49-F238E27FC236}">
              <a16:creationId xmlns:a16="http://schemas.microsoft.com/office/drawing/2014/main" id="{A436DA7E-4F0F-95B3-C1F4-62BB8A79BC8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229"/>
  <sheetViews>
    <sheetView tabSelected="1" zoomScale="70" zoomScaleNormal="70" workbookViewId="0"/>
  </sheetViews>
  <sheetFormatPr baseColWidth="10" defaultColWidth="11.453125" defaultRowHeight="13" x14ac:dyDescent="0.3"/>
  <cols>
    <col min="1" max="1" width="7.7265625" style="1" customWidth="1"/>
    <col min="2" max="2" width="6.54296875" style="1" customWidth="1"/>
    <col min="3" max="3" width="8.08984375" style="1" customWidth="1"/>
    <col min="4" max="4" width="9.54296875" style="1" customWidth="1"/>
    <col min="5" max="5" width="12.54296875" style="1" customWidth="1"/>
    <col min="6" max="6" width="9.26953125" style="1" customWidth="1"/>
    <col min="7" max="7" width="10.54296875" style="1" customWidth="1"/>
    <col min="8" max="8" width="13" style="1" customWidth="1"/>
    <col min="9" max="9" width="13.26953125" style="1" customWidth="1"/>
    <col min="10" max="10" width="12.7265625" style="1" customWidth="1"/>
    <col min="11" max="11" width="13.453125" style="1" customWidth="1"/>
    <col min="12" max="12" width="14.36328125" style="1" customWidth="1"/>
    <col min="13" max="13" width="12.54296875" style="1" customWidth="1"/>
    <col min="14" max="14" width="11.453125" style="1"/>
    <col min="15" max="15" width="11.81640625" style="1" customWidth="1"/>
    <col min="16" max="16" width="12.6328125" style="1" customWidth="1"/>
    <col min="17" max="17" width="12.08984375" style="1" customWidth="1"/>
    <col min="18" max="18" width="10.54296875" style="2" customWidth="1"/>
    <col min="19" max="19" width="13.36328125" style="2" customWidth="1"/>
    <col min="20" max="20" width="11.26953125" style="2" customWidth="1"/>
    <col min="21" max="21" width="10.1796875" style="2" customWidth="1"/>
    <col min="22" max="22" width="13" style="2" customWidth="1"/>
    <col min="23" max="23" width="12.81640625" style="2" customWidth="1"/>
    <col min="24" max="24" width="11.81640625" style="2" customWidth="1"/>
    <col min="25" max="25" width="12.1796875" style="2" customWidth="1"/>
    <col min="26" max="26" width="11.453125" style="2"/>
    <col min="27" max="29" width="11.453125" style="1"/>
    <col min="30" max="30" width="3.26953125" style="1" customWidth="1"/>
    <col min="31" max="35" width="11.453125" style="1"/>
    <col min="36" max="36" width="2.6328125" style="1" customWidth="1"/>
    <col min="37" max="44" width="11.453125" style="1"/>
    <col min="45" max="45" width="10.1796875" style="1" hidden="1" customWidth="1"/>
    <col min="46" max="46" width="10" style="1" hidden="1" customWidth="1"/>
    <col min="47" max="16384" width="11.453125" style="1"/>
  </cols>
  <sheetData>
    <row r="1" spans="1:47" ht="18.75" customHeight="1" x14ac:dyDescent="0.3">
      <c r="C1" s="33" t="s">
        <v>9</v>
      </c>
    </row>
    <row r="2" spans="1:47" ht="27.75" customHeight="1" x14ac:dyDescent="0.3">
      <c r="C2" s="238" t="s">
        <v>16</v>
      </c>
      <c r="D2" s="239"/>
      <c r="E2" s="239"/>
      <c r="F2" s="239"/>
      <c r="G2" s="239"/>
      <c r="H2" s="239"/>
      <c r="I2" s="239"/>
      <c r="J2" s="239"/>
      <c r="K2" s="239"/>
      <c r="L2" s="239"/>
      <c r="M2" s="239"/>
      <c r="N2" s="240"/>
    </row>
    <row r="3" spans="1:47" ht="54" customHeight="1" x14ac:dyDescent="0.3">
      <c r="C3" s="238" t="s">
        <v>12</v>
      </c>
      <c r="D3" s="239"/>
      <c r="E3" s="239"/>
      <c r="F3" s="239"/>
      <c r="G3" s="239"/>
      <c r="H3" s="239"/>
      <c r="I3" s="239"/>
      <c r="J3" s="239"/>
      <c r="K3" s="239"/>
      <c r="L3" s="239"/>
      <c r="M3" s="239"/>
      <c r="N3" s="240"/>
    </row>
    <row r="4" spans="1:47" ht="34.5" customHeight="1" x14ac:dyDescent="0.3">
      <c r="C4" s="238" t="s">
        <v>24</v>
      </c>
      <c r="D4" s="239"/>
      <c r="E4" s="239"/>
      <c r="F4" s="239"/>
      <c r="G4" s="239"/>
      <c r="H4" s="239"/>
      <c r="I4" s="239"/>
      <c r="J4" s="239"/>
      <c r="K4" s="239"/>
      <c r="L4" s="239"/>
      <c r="M4" s="239"/>
      <c r="N4" s="240"/>
    </row>
    <row r="5" spans="1:47" ht="29.25" customHeight="1" x14ac:dyDescent="0.3">
      <c r="C5" s="238" t="s">
        <v>13</v>
      </c>
      <c r="D5" s="239"/>
      <c r="E5" s="239"/>
      <c r="F5" s="239"/>
      <c r="G5" s="239"/>
      <c r="H5" s="239"/>
      <c r="I5" s="239"/>
      <c r="J5" s="239"/>
      <c r="K5" s="239"/>
      <c r="L5" s="239"/>
      <c r="M5" s="239"/>
      <c r="N5" s="240"/>
    </row>
    <row r="6" spans="1:47" x14ac:dyDescent="0.3">
      <c r="C6" s="30"/>
      <c r="D6" s="30"/>
      <c r="E6" s="30"/>
      <c r="F6" s="30"/>
      <c r="G6" s="30"/>
      <c r="H6" s="30"/>
      <c r="I6" s="30"/>
      <c r="J6" s="30"/>
      <c r="K6" s="30"/>
      <c r="L6" s="30"/>
      <c r="M6" s="30"/>
      <c r="N6" s="30"/>
    </row>
    <row r="7" spans="1:47" ht="14.5" x14ac:dyDescent="0.35">
      <c r="A7" s="90" t="s">
        <v>89</v>
      </c>
      <c r="F7" s="4"/>
      <c r="N7" s="28"/>
      <c r="O7" s="2"/>
      <c r="P7" s="2"/>
      <c r="Q7" s="2"/>
    </row>
    <row r="8" spans="1:47" x14ac:dyDescent="0.3">
      <c r="A8" s="29" t="s">
        <v>84</v>
      </c>
      <c r="F8" s="4"/>
      <c r="N8" s="28"/>
      <c r="O8" s="2"/>
      <c r="P8" s="2"/>
      <c r="Q8" s="2"/>
      <c r="AD8" s="32"/>
      <c r="AE8" s="32"/>
      <c r="AF8" s="32"/>
      <c r="AG8" s="32"/>
      <c r="AH8" s="32"/>
      <c r="AI8" s="32"/>
      <c r="AJ8" s="32"/>
      <c r="AK8" s="32"/>
      <c r="AL8" s="32"/>
      <c r="AM8" s="32"/>
      <c r="AN8" s="32"/>
      <c r="AO8" s="32"/>
      <c r="AP8" s="32"/>
    </row>
    <row r="9" spans="1:47" x14ac:dyDescent="0.3">
      <c r="A9" s="3" t="s">
        <v>85</v>
      </c>
      <c r="C9" s="29"/>
      <c r="F9" s="4"/>
      <c r="N9" s="28"/>
      <c r="O9" s="2"/>
      <c r="P9" s="2"/>
      <c r="Q9" s="2"/>
      <c r="AD9" s="32"/>
      <c r="AE9" s="32"/>
      <c r="AF9" s="32"/>
      <c r="AG9" s="32"/>
      <c r="AH9" s="32"/>
      <c r="AI9" s="32"/>
      <c r="AJ9" s="32"/>
      <c r="AK9" s="32"/>
      <c r="AL9" s="32"/>
      <c r="AM9" s="32"/>
      <c r="AN9" s="32"/>
      <c r="AO9" s="32"/>
      <c r="AP9" s="32"/>
    </row>
    <row r="10" spans="1:47" ht="23" customHeight="1" x14ac:dyDescent="0.3">
      <c r="C10" s="3" t="s">
        <v>87</v>
      </c>
      <c r="E10" s="7"/>
      <c r="F10" s="4"/>
      <c r="H10" s="189">
        <f>H13/E13</f>
        <v>0.86219081272084808</v>
      </c>
      <c r="T10" s="5"/>
      <c r="U10" s="5"/>
      <c r="V10" s="6"/>
      <c r="Y10" s="3" t="s">
        <v>53</v>
      </c>
      <c r="Z10" s="3"/>
      <c r="AA10" s="3"/>
      <c r="AB10" s="3"/>
      <c r="AC10" s="3"/>
      <c r="AD10" s="3"/>
      <c r="AE10" s="3" t="s">
        <v>54</v>
      </c>
      <c r="AF10" s="3"/>
      <c r="AG10" s="3"/>
      <c r="AH10" s="3"/>
      <c r="AI10" s="3"/>
      <c r="AJ10" s="3"/>
      <c r="AK10" s="3" t="s">
        <v>55</v>
      </c>
      <c r="AL10" s="3"/>
      <c r="AM10" s="3"/>
      <c r="AQ10" s="104" t="s">
        <v>56</v>
      </c>
      <c r="AR10" s="105" t="s">
        <v>57</v>
      </c>
      <c r="AS10" s="105" t="s">
        <v>58</v>
      </c>
      <c r="AT10" s="105" t="s">
        <v>59</v>
      </c>
    </row>
    <row r="11" spans="1:47" ht="59.25" customHeight="1" x14ac:dyDescent="0.3">
      <c r="A11" s="70" t="s">
        <v>78</v>
      </c>
      <c r="B11" s="70" t="s">
        <v>79</v>
      </c>
      <c r="C11" s="8" t="s">
        <v>32</v>
      </c>
      <c r="D11" s="8" t="s">
        <v>31</v>
      </c>
      <c r="E11" s="8" t="s">
        <v>17</v>
      </c>
      <c r="F11" s="27" t="s">
        <v>18</v>
      </c>
      <c r="G11" s="27" t="s">
        <v>20</v>
      </c>
      <c r="H11" s="62" t="s">
        <v>19</v>
      </c>
      <c r="I11" s="9" t="s">
        <v>11</v>
      </c>
      <c r="J11" s="180" t="s">
        <v>75</v>
      </c>
      <c r="K11" s="106" t="s">
        <v>77</v>
      </c>
      <c r="L11" s="131" t="s">
        <v>65</v>
      </c>
      <c r="M11" s="131" t="s">
        <v>66</v>
      </c>
      <c r="N11" s="131" t="s">
        <v>67</v>
      </c>
      <c r="O11" s="131" t="s">
        <v>68</v>
      </c>
      <c r="P11" s="131" t="s">
        <v>69</v>
      </c>
      <c r="Q11" s="132" t="s">
        <v>70</v>
      </c>
      <c r="R11" s="132" t="s">
        <v>71</v>
      </c>
      <c r="S11" s="133" t="s">
        <v>72</v>
      </c>
      <c r="T11" s="133" t="s">
        <v>73</v>
      </c>
      <c r="U11" s="134" t="s">
        <v>74</v>
      </c>
      <c r="V11" s="117" t="s">
        <v>63</v>
      </c>
      <c r="W11" s="117" t="s">
        <v>64</v>
      </c>
      <c r="Y11" s="8" t="s">
        <v>31</v>
      </c>
      <c r="Z11" s="146" t="s">
        <v>26</v>
      </c>
      <c r="AA11" s="146" t="s">
        <v>27</v>
      </c>
      <c r="AB11" s="146" t="s">
        <v>28</v>
      </c>
      <c r="AC11" s="147" t="s">
        <v>29</v>
      </c>
      <c r="AD11" s="164"/>
      <c r="AE11" s="132" t="s">
        <v>31</v>
      </c>
      <c r="AF11" s="146" t="s">
        <v>26</v>
      </c>
      <c r="AG11" s="146" t="s">
        <v>27</v>
      </c>
      <c r="AH11" s="146" t="s">
        <v>28</v>
      </c>
      <c r="AI11" s="153" t="s">
        <v>29</v>
      </c>
      <c r="AJ11" s="165"/>
      <c r="AK11" s="142" t="s">
        <v>31</v>
      </c>
      <c r="AL11" s="153" t="s">
        <v>26</v>
      </c>
      <c r="AM11" s="153" t="s">
        <v>27</v>
      </c>
      <c r="AN11" s="153" t="s">
        <v>28</v>
      </c>
      <c r="AO11" s="153" t="s">
        <v>29</v>
      </c>
      <c r="AP11" s="164"/>
      <c r="AQ11" s="8" t="s">
        <v>31</v>
      </c>
      <c r="AR11" s="147" t="s">
        <v>30</v>
      </c>
      <c r="AS11" s="163" t="s">
        <v>30</v>
      </c>
      <c r="AT11" s="163" t="s">
        <v>30</v>
      </c>
    </row>
    <row r="12" spans="1:47" x14ac:dyDescent="0.3">
      <c r="A12" s="92">
        <v>0</v>
      </c>
      <c r="B12" s="31">
        <f>F12</f>
        <v>0</v>
      </c>
      <c r="D12" s="8">
        <v>0</v>
      </c>
      <c r="E12" s="8">
        <v>283</v>
      </c>
      <c r="F12" s="8">
        <v>0</v>
      </c>
      <c r="G12" s="62">
        <v>0</v>
      </c>
      <c r="H12" s="63">
        <f>E13</f>
        <v>283</v>
      </c>
      <c r="I12" s="26">
        <f>F12/E12</f>
        <v>0</v>
      </c>
      <c r="J12" s="109">
        <f>1-I12</f>
        <v>1</v>
      </c>
      <c r="K12" s="109">
        <f>J12</f>
        <v>1</v>
      </c>
      <c r="L12" s="135">
        <f>(LN(K12))^2</f>
        <v>0</v>
      </c>
      <c r="M12" s="136">
        <f>E12-H12</f>
        <v>0</v>
      </c>
      <c r="N12" s="136">
        <f>E12*H12</f>
        <v>80089</v>
      </c>
      <c r="O12" s="137">
        <f>M12/N12</f>
        <v>0</v>
      </c>
      <c r="P12" s="137">
        <f>O12</f>
        <v>0</v>
      </c>
      <c r="Q12" s="138">
        <v>0</v>
      </c>
      <c r="R12" s="139">
        <f>-NORMSINV(2.5/100)</f>
        <v>1.9599639845400538</v>
      </c>
      <c r="S12" s="135">
        <f>R12*Q12</f>
        <v>0</v>
      </c>
      <c r="T12" s="140">
        <f>EXP(S12)</f>
        <v>1</v>
      </c>
      <c r="U12" s="140">
        <f>EXP(S12)</f>
        <v>1</v>
      </c>
      <c r="V12" s="118">
        <f>K12^T12</f>
        <v>1</v>
      </c>
      <c r="W12" s="118">
        <f>K12^U12</f>
        <v>1</v>
      </c>
      <c r="Y12" s="61"/>
      <c r="Z12" s="148"/>
      <c r="AA12" s="148"/>
      <c r="AB12" s="148"/>
      <c r="AC12" s="149"/>
      <c r="AD12" s="166"/>
      <c r="AE12" s="141"/>
      <c r="AF12" s="148"/>
      <c r="AG12" s="148"/>
      <c r="AH12" s="148"/>
      <c r="AI12" s="154"/>
      <c r="AJ12" s="167"/>
      <c r="AK12" s="143"/>
      <c r="AL12" s="154"/>
      <c r="AM12" s="154"/>
      <c r="AN12" s="154"/>
      <c r="AO12" s="154"/>
      <c r="AP12" s="166"/>
      <c r="AQ12" s="102"/>
      <c r="AR12" s="162"/>
      <c r="AS12" s="162"/>
      <c r="AT12" s="162"/>
    </row>
    <row r="13" spans="1:47" x14ac:dyDescent="0.3">
      <c r="A13" s="92">
        <v>21</v>
      </c>
      <c r="B13" s="14">
        <f>B12+F13</f>
        <v>18</v>
      </c>
      <c r="C13" s="55">
        <f>D12</f>
        <v>0</v>
      </c>
      <c r="D13" s="34">
        <v>2</v>
      </c>
      <c r="E13" s="10">
        <v>283</v>
      </c>
      <c r="F13" s="68">
        <f t="shared" ref="F13:F28" si="0">E13-H13-G13</f>
        <v>18</v>
      </c>
      <c r="G13" s="93">
        <f>A13-A12</f>
        <v>21</v>
      </c>
      <c r="H13" s="63">
        <f t="shared" ref="H13:H27" si="1">E14</f>
        <v>244</v>
      </c>
      <c r="I13" s="11">
        <f>F13/E13</f>
        <v>6.3604240282685506E-2</v>
      </c>
      <c r="J13" s="109">
        <f>1-I13</f>
        <v>0.93639575971731448</v>
      </c>
      <c r="K13" s="108">
        <f>J13*K12</f>
        <v>0.93639575971731448</v>
      </c>
      <c r="L13" s="135">
        <f>(LN(K13))^2</f>
        <v>4.3187335071733007E-3</v>
      </c>
      <c r="M13" s="136">
        <f>E13-H13</f>
        <v>39</v>
      </c>
      <c r="N13" s="136">
        <f>E13*H13</f>
        <v>69052</v>
      </c>
      <c r="O13" s="137">
        <f>M13/N13</f>
        <v>5.6479175114406538E-4</v>
      </c>
      <c r="P13" s="137">
        <f>O13</f>
        <v>5.6479175114406538E-4</v>
      </c>
      <c r="Q13" s="138">
        <v>0</v>
      </c>
      <c r="R13" s="139">
        <f>-NORMSINV(2.5/100)</f>
        <v>1.9599639845400538</v>
      </c>
      <c r="S13" s="135">
        <f>R13*Q13</f>
        <v>0</v>
      </c>
      <c r="T13" s="140">
        <f>EXP(S13)</f>
        <v>1</v>
      </c>
      <c r="U13" s="140">
        <f>EXP(S13)</f>
        <v>1</v>
      </c>
      <c r="V13" s="119">
        <f>K13^T13</f>
        <v>0.93639575971731448</v>
      </c>
      <c r="W13" s="119">
        <f>K13^U13</f>
        <v>0.93639575971731448</v>
      </c>
      <c r="X13" s="13"/>
      <c r="Y13" s="12">
        <f t="shared" ref="Y13:Y17" si="2">D13</f>
        <v>2</v>
      </c>
      <c r="Z13" s="150">
        <f>K13*(D13-D12)</f>
        <v>1.872791519434629</v>
      </c>
      <c r="AA13" s="150">
        <f>(K12-K13)*(D13-D12)/2</f>
        <v>6.360424028268552E-2</v>
      </c>
      <c r="AB13" s="151">
        <f>SUM(Z13:AA13)</f>
        <v>1.9363957597173145</v>
      </c>
      <c r="AC13" s="152">
        <f>AB13</f>
        <v>1.9363957597173145</v>
      </c>
      <c r="AD13" s="168"/>
      <c r="AE13" s="136">
        <f>D13</f>
        <v>2</v>
      </c>
      <c r="AF13" s="150">
        <f>V13*(D13-D12)</f>
        <v>1.872791519434629</v>
      </c>
      <c r="AG13" s="150">
        <f>(V12-V13)*(D13-D12)/2</f>
        <v>6.360424028268552E-2</v>
      </c>
      <c r="AH13" s="151">
        <f>SUM(AF13:AG13)</f>
        <v>1.9363957597173145</v>
      </c>
      <c r="AI13" s="155">
        <f>AH13</f>
        <v>1.9363957597173145</v>
      </c>
      <c r="AJ13" s="169"/>
      <c r="AK13" s="144">
        <f>D13</f>
        <v>2</v>
      </c>
      <c r="AL13" s="160">
        <f>W13*(D13-D12)</f>
        <v>1.872791519434629</v>
      </c>
      <c r="AM13" s="160">
        <f>(W12-W13)*(D13-D12)/2</f>
        <v>6.360424028268552E-2</v>
      </c>
      <c r="AN13" s="161">
        <f>SUM(AL13:AM13)</f>
        <v>1.9363957597173145</v>
      </c>
      <c r="AO13" s="155">
        <f>AN13</f>
        <v>1.9363957597173145</v>
      </c>
      <c r="AP13" s="168"/>
      <c r="AQ13" s="12">
        <f>D13</f>
        <v>2</v>
      </c>
      <c r="AR13" s="152">
        <f>AC13-AC35</f>
        <v>-2.8899545683997996E-3</v>
      </c>
      <c r="AS13" s="170">
        <f>AO13-AI35</f>
        <v>-2.8899545683997996E-3</v>
      </c>
      <c r="AT13" s="170">
        <f>AI13-AO35</f>
        <v>-2.8899545683997996E-3</v>
      </c>
    </row>
    <row r="14" spans="1:47" x14ac:dyDescent="0.3">
      <c r="A14" s="92">
        <v>46</v>
      </c>
      <c r="B14" s="14">
        <f t="shared" ref="B14:B28" si="3">B13+F14</f>
        <v>34</v>
      </c>
      <c r="C14" s="55">
        <f t="shared" ref="C14:C28" si="4">D13</f>
        <v>2</v>
      </c>
      <c r="D14" s="34">
        <v>4</v>
      </c>
      <c r="E14" s="10">
        <v>244</v>
      </c>
      <c r="F14" s="68">
        <f t="shared" si="0"/>
        <v>16</v>
      </c>
      <c r="G14" s="93">
        <f t="shared" ref="G14:G27" si="5">A14-A13</f>
        <v>25</v>
      </c>
      <c r="H14" s="63">
        <f t="shared" si="1"/>
        <v>203</v>
      </c>
      <c r="I14" s="11">
        <f t="shared" ref="I14:I28" si="6">F14/E14</f>
        <v>6.5573770491803282E-2</v>
      </c>
      <c r="J14" s="109">
        <f t="shared" ref="J14:J28" si="7">1-I14</f>
        <v>0.93442622950819676</v>
      </c>
      <c r="K14" s="108">
        <f>J14*K13</f>
        <v>0.87499275908011354</v>
      </c>
      <c r="L14" s="135">
        <f t="shared" ref="L14:L17" si="8">(LN(K14))^2</f>
        <v>1.7832842928422219E-2</v>
      </c>
      <c r="M14" s="136">
        <f t="shared" ref="M14:M17" si="9">E14-H14</f>
        <v>41</v>
      </c>
      <c r="N14" s="136">
        <f t="shared" ref="N14:N17" si="10">E14*H14</f>
        <v>49532</v>
      </c>
      <c r="O14" s="137">
        <f t="shared" ref="O14:O17" si="11">M14/N14</f>
        <v>8.2774771864653149E-4</v>
      </c>
      <c r="P14" s="137">
        <f>P13+O14</f>
        <v>1.392539469790597E-3</v>
      </c>
      <c r="Q14" s="138">
        <f>SQRT((1/L14)*P14)</f>
        <v>0.27944314768901585</v>
      </c>
      <c r="R14" s="139">
        <f t="shared" ref="R14:R28" si="12">-NORMSINV(2.5/100)</f>
        <v>1.9599639845400538</v>
      </c>
      <c r="S14" s="135">
        <f t="shared" ref="S14:S17" si="13">R14*Q14</f>
        <v>0.54769850519697827</v>
      </c>
      <c r="T14" s="140">
        <f t="shared" ref="T14:T17" si="14">EXP(S14)</f>
        <v>1.7292685319500454</v>
      </c>
      <c r="U14" s="140">
        <f>EXP(-S14)</f>
        <v>0.57827918656007082</v>
      </c>
      <c r="V14" s="119">
        <f t="shared" ref="V14:V17" si="15">K14^T14</f>
        <v>0.79379824808614219</v>
      </c>
      <c r="W14" s="119">
        <f>K14^U14</f>
        <v>0.9256832082568841</v>
      </c>
      <c r="Y14" s="12">
        <f t="shared" si="2"/>
        <v>4</v>
      </c>
      <c r="Z14" s="150">
        <f t="shared" ref="Z14:Z17" si="16">K14*(D14-D13)</f>
        <v>1.7499855181602271</v>
      </c>
      <c r="AA14" s="150">
        <f t="shared" ref="AA14:AA17" si="17">(K13-K14)*(D14-D13)/2</f>
        <v>6.1403000637200944E-2</v>
      </c>
      <c r="AB14" s="151">
        <f t="shared" ref="AB14:AB17" si="18">SUM(Z14:AA14)</f>
        <v>1.8113885187974281</v>
      </c>
      <c r="AC14" s="152">
        <f>AB14+AC13</f>
        <v>3.7477842785147426</v>
      </c>
      <c r="AD14" s="156"/>
      <c r="AE14" s="136">
        <f t="shared" ref="AE14:AE17" si="19">D14</f>
        <v>4</v>
      </c>
      <c r="AF14" s="150">
        <f t="shared" ref="AF14:AF17" si="20">V14*(D14-D13)</f>
        <v>1.5875964961722844</v>
      </c>
      <c r="AG14" s="150">
        <f t="shared" ref="AG14:AG17" si="21">(V13-V14)*(D14-D13)/2</f>
        <v>0.14259751163117229</v>
      </c>
      <c r="AH14" s="151">
        <f t="shared" ref="AH14:AH17" si="22">SUM(AF14:AG14)</f>
        <v>1.7301940078034566</v>
      </c>
      <c r="AI14" s="155">
        <f>AH14+AI13</f>
        <v>3.666589767520771</v>
      </c>
      <c r="AJ14" s="171"/>
      <c r="AK14" s="144">
        <f t="shared" ref="AK14:AK17" si="23">D14</f>
        <v>4</v>
      </c>
      <c r="AL14" s="160">
        <f t="shared" ref="AL14:AL17" si="24">W14*(D14-D13)</f>
        <v>1.8513664165137682</v>
      </c>
      <c r="AM14" s="160">
        <f t="shared" ref="AM14:AM17" si="25">(W13-W14)*(D14-D13)/2</f>
        <v>1.0712551460430375E-2</v>
      </c>
      <c r="AN14" s="161">
        <f t="shared" ref="AN14:AN17" si="26">SUM(AL14:AM14)</f>
        <v>1.8620789679741985</v>
      </c>
      <c r="AO14" s="155">
        <f>AN14+AO13</f>
        <v>3.798474727691513</v>
      </c>
      <c r="AP14" s="168"/>
      <c r="AQ14" s="12">
        <f t="shared" ref="AQ14:AQ17" si="27">D14</f>
        <v>4</v>
      </c>
      <c r="AR14" s="152">
        <f>AC14-AC36</f>
        <v>8.5284506605884935E-3</v>
      </c>
      <c r="AS14" s="170">
        <f>AO14-AI36</f>
        <v>0.1395077499988604</v>
      </c>
      <c r="AT14" s="170">
        <f>AI14-AO36</f>
        <v>-0.12520423321364005</v>
      </c>
    </row>
    <row r="15" spans="1:47" x14ac:dyDescent="0.3">
      <c r="A15" s="92">
        <v>65</v>
      </c>
      <c r="B15" s="14">
        <f t="shared" si="3"/>
        <v>41</v>
      </c>
      <c r="C15" s="55">
        <f t="shared" si="4"/>
        <v>4</v>
      </c>
      <c r="D15" s="34">
        <v>6</v>
      </c>
      <c r="E15" s="10">
        <v>203</v>
      </c>
      <c r="F15" s="68">
        <f t="shared" si="0"/>
        <v>7</v>
      </c>
      <c r="G15" s="93">
        <f t="shared" si="5"/>
        <v>19</v>
      </c>
      <c r="H15" s="63">
        <f t="shared" si="1"/>
        <v>177</v>
      </c>
      <c r="I15" s="11">
        <f t="shared" si="6"/>
        <v>3.4482758620689655E-2</v>
      </c>
      <c r="J15" s="109">
        <f t="shared" si="7"/>
        <v>0.96551724137931039</v>
      </c>
      <c r="K15" s="108">
        <f t="shared" ref="K15:K28" si="28">J15*K14</f>
        <v>0.84482059497390272</v>
      </c>
      <c r="L15" s="135">
        <f t="shared" si="8"/>
        <v>2.8436410048780312E-2</v>
      </c>
      <c r="M15" s="136">
        <f t="shared" si="9"/>
        <v>26</v>
      </c>
      <c r="N15" s="136">
        <f t="shared" si="10"/>
        <v>35931</v>
      </c>
      <c r="O15" s="137">
        <f t="shared" si="11"/>
        <v>7.2360913974005737E-4</v>
      </c>
      <c r="P15" s="137">
        <f t="shared" ref="P15:P17" si="29">P14+O15</f>
        <v>2.1161486095306542E-3</v>
      </c>
      <c r="Q15" s="138">
        <f t="shared" ref="Q15:Q17" si="30">SQRT((1/L15)*P15)</f>
        <v>0.27279455508652689</v>
      </c>
      <c r="R15" s="139">
        <f t="shared" si="12"/>
        <v>1.9599639845400538</v>
      </c>
      <c r="S15" s="135">
        <f t="shared" si="13"/>
        <v>0.53466750314822042</v>
      </c>
      <c r="T15" s="140">
        <f t="shared" si="14"/>
        <v>1.7068806154613758</v>
      </c>
      <c r="U15" s="140">
        <f t="shared" ref="U15:U17" si="31">EXP(-S15)</f>
        <v>0.58586405571762645</v>
      </c>
      <c r="V15" s="119">
        <f t="shared" si="15"/>
        <v>0.74988683968606862</v>
      </c>
      <c r="W15" s="119">
        <f t="shared" ref="W15:W17" si="32">K15^U15</f>
        <v>0.90592855430077812</v>
      </c>
      <c r="Y15" s="12">
        <f t="shared" si="2"/>
        <v>6</v>
      </c>
      <c r="Z15" s="150">
        <f t="shared" si="16"/>
        <v>1.6896411899478054</v>
      </c>
      <c r="AA15" s="150">
        <f t="shared" si="17"/>
        <v>3.0172164106210819E-2</v>
      </c>
      <c r="AB15" s="151">
        <f t="shared" si="18"/>
        <v>1.7198133540540161</v>
      </c>
      <c r="AC15" s="152">
        <f t="shared" ref="AC15:AC17" si="33">AB15+AC14</f>
        <v>5.4675976325687587</v>
      </c>
      <c r="AD15" s="156"/>
      <c r="AE15" s="136">
        <f t="shared" si="19"/>
        <v>6</v>
      </c>
      <c r="AF15" s="150">
        <f t="shared" si="20"/>
        <v>1.4997736793721372</v>
      </c>
      <c r="AG15" s="150">
        <f t="shared" si="21"/>
        <v>4.391140840007357E-2</v>
      </c>
      <c r="AH15" s="151">
        <f t="shared" si="22"/>
        <v>1.5436850877722108</v>
      </c>
      <c r="AI15" s="155">
        <f t="shared" ref="AI15:AI17" si="34">AH15+AI14</f>
        <v>5.2102748552929814</v>
      </c>
      <c r="AJ15" s="171"/>
      <c r="AK15" s="144">
        <f t="shared" si="23"/>
        <v>6</v>
      </c>
      <c r="AL15" s="160">
        <f t="shared" si="24"/>
        <v>1.8118571086015562</v>
      </c>
      <c r="AM15" s="160">
        <f t="shared" si="25"/>
        <v>1.9754653956105983E-2</v>
      </c>
      <c r="AN15" s="161">
        <f t="shared" si="26"/>
        <v>1.8316117625576622</v>
      </c>
      <c r="AO15" s="155">
        <f t="shared" ref="AO15:AO17" si="35">AN15+AO14</f>
        <v>5.630086490249175</v>
      </c>
      <c r="AP15" s="168"/>
      <c r="AQ15" s="12">
        <f t="shared" si="27"/>
        <v>6</v>
      </c>
      <c r="AR15" s="184">
        <f>AC15-AC37</f>
        <v>0.11129838788039326</v>
      </c>
      <c r="AS15" s="170">
        <f>AO15-AI37</f>
        <v>0.52655011871502566</v>
      </c>
      <c r="AT15" s="170">
        <f>AI15-AO37</f>
        <v>-0.32124763144508606</v>
      </c>
      <c r="AU15" s="178" t="s">
        <v>52</v>
      </c>
    </row>
    <row r="16" spans="1:47" x14ac:dyDescent="0.3">
      <c r="A16" s="92">
        <v>82</v>
      </c>
      <c r="B16" s="14">
        <f t="shared" si="3"/>
        <v>47</v>
      </c>
      <c r="C16" s="55">
        <f t="shared" si="4"/>
        <v>6</v>
      </c>
      <c r="D16" s="34">
        <v>8</v>
      </c>
      <c r="E16" s="10">
        <v>177</v>
      </c>
      <c r="F16" s="68">
        <f t="shared" si="0"/>
        <v>6</v>
      </c>
      <c r="G16" s="93">
        <f t="shared" si="5"/>
        <v>17</v>
      </c>
      <c r="H16" s="63">
        <f t="shared" si="1"/>
        <v>154</v>
      </c>
      <c r="I16" s="11">
        <f t="shared" si="6"/>
        <v>3.3898305084745763E-2</v>
      </c>
      <c r="J16" s="109">
        <f t="shared" si="7"/>
        <v>0.96610169491525422</v>
      </c>
      <c r="K16" s="108">
        <f t="shared" si="28"/>
        <v>0.81618260870360093</v>
      </c>
      <c r="L16" s="135">
        <f t="shared" si="8"/>
        <v>4.1256582261930026E-2</v>
      </c>
      <c r="M16" s="136">
        <f t="shared" si="9"/>
        <v>23</v>
      </c>
      <c r="N16" s="136">
        <f t="shared" si="10"/>
        <v>27258</v>
      </c>
      <c r="O16" s="137">
        <f t="shared" si="11"/>
        <v>8.4378897938219974E-4</v>
      </c>
      <c r="P16" s="137">
        <f t="shared" si="29"/>
        <v>2.959937588912854E-3</v>
      </c>
      <c r="Q16" s="138">
        <f t="shared" si="30"/>
        <v>0.26785185172849446</v>
      </c>
      <c r="R16" s="139">
        <f t="shared" si="12"/>
        <v>1.9599639845400538</v>
      </c>
      <c r="S16" s="135">
        <f t="shared" si="13"/>
        <v>0.52497998258021172</v>
      </c>
      <c r="T16" s="140">
        <f t="shared" si="14"/>
        <v>1.6904250100933673</v>
      </c>
      <c r="U16" s="140">
        <f t="shared" si="31"/>
        <v>0.59156720589738965</v>
      </c>
      <c r="V16" s="119">
        <f t="shared" si="15"/>
        <v>0.7093868072999564</v>
      </c>
      <c r="W16" s="119">
        <f t="shared" si="32"/>
        <v>0.88678079933375531</v>
      </c>
      <c r="Y16" s="12">
        <f t="shared" si="2"/>
        <v>8</v>
      </c>
      <c r="Z16" s="150">
        <f t="shared" si="16"/>
        <v>1.6323652174072019</v>
      </c>
      <c r="AA16" s="150">
        <f t="shared" si="17"/>
        <v>2.8637986270301785E-2</v>
      </c>
      <c r="AB16" s="151">
        <f t="shared" si="18"/>
        <v>1.6610032036775038</v>
      </c>
      <c r="AC16" s="152">
        <f t="shared" si="33"/>
        <v>7.1286008362462621</v>
      </c>
      <c r="AD16" s="156"/>
      <c r="AE16" s="136">
        <f t="shared" si="19"/>
        <v>8</v>
      </c>
      <c r="AF16" s="150">
        <f t="shared" si="20"/>
        <v>1.4187736145999128</v>
      </c>
      <c r="AG16" s="150">
        <f t="shared" si="21"/>
        <v>4.0500032386112217E-2</v>
      </c>
      <c r="AH16" s="151">
        <f t="shared" si="22"/>
        <v>1.459273646986025</v>
      </c>
      <c r="AI16" s="155">
        <f t="shared" si="34"/>
        <v>6.6695485022790066</v>
      </c>
      <c r="AJ16" s="171"/>
      <c r="AK16" s="144">
        <f t="shared" si="23"/>
        <v>8</v>
      </c>
      <c r="AL16" s="160">
        <f t="shared" si="24"/>
        <v>1.7735615986675106</v>
      </c>
      <c r="AM16" s="160">
        <f t="shared" si="25"/>
        <v>1.9147754967022812E-2</v>
      </c>
      <c r="AN16" s="161">
        <f t="shared" si="26"/>
        <v>1.7927093536345335</v>
      </c>
      <c r="AO16" s="155">
        <f t="shared" si="35"/>
        <v>7.4227958438837085</v>
      </c>
      <c r="AP16" s="168"/>
      <c r="AQ16" s="12">
        <f t="shared" si="27"/>
        <v>8</v>
      </c>
      <c r="AR16" s="184">
        <f t="shared" ref="AR16:AR28" si="36">AC16-AC38</f>
        <v>0.31890583234131498</v>
      </c>
      <c r="AS16" s="170" t="e">
        <f>AO16-AI49</f>
        <v>#DIV/0!</v>
      </c>
      <c r="AT16" s="170" t="e">
        <f>AI16-AO49</f>
        <v>#DIV/0!</v>
      </c>
      <c r="AU16" s="178" t="s">
        <v>52</v>
      </c>
    </row>
    <row r="17" spans="1:47" x14ac:dyDescent="0.3">
      <c r="A17" s="92">
        <v>119</v>
      </c>
      <c r="B17" s="14">
        <f t="shared" si="3"/>
        <v>56</v>
      </c>
      <c r="C17" s="55">
        <f t="shared" si="4"/>
        <v>8</v>
      </c>
      <c r="D17" s="34">
        <v>10</v>
      </c>
      <c r="E17" s="10">
        <v>154</v>
      </c>
      <c r="F17" s="68">
        <f t="shared" si="0"/>
        <v>9</v>
      </c>
      <c r="G17" s="93">
        <f t="shared" si="5"/>
        <v>37</v>
      </c>
      <c r="H17" s="63">
        <f t="shared" si="1"/>
        <v>108</v>
      </c>
      <c r="I17" s="11">
        <f t="shared" si="6"/>
        <v>5.844155844155844E-2</v>
      </c>
      <c r="J17" s="109">
        <f t="shared" si="7"/>
        <v>0.94155844155844159</v>
      </c>
      <c r="K17" s="108">
        <f t="shared" si="28"/>
        <v>0.76848362507806589</v>
      </c>
      <c r="L17" s="135">
        <f t="shared" si="8"/>
        <v>6.9345861468330397E-2</v>
      </c>
      <c r="M17" s="136">
        <f t="shared" si="9"/>
        <v>46</v>
      </c>
      <c r="N17" s="136">
        <f t="shared" si="10"/>
        <v>16632</v>
      </c>
      <c r="O17" s="137">
        <f t="shared" si="11"/>
        <v>2.7657527657527657E-3</v>
      </c>
      <c r="P17" s="137">
        <f t="shared" si="29"/>
        <v>5.7256903546656201E-3</v>
      </c>
      <c r="Q17" s="138">
        <f t="shared" si="30"/>
        <v>0.28734500693918463</v>
      </c>
      <c r="R17" s="139">
        <f t="shared" si="12"/>
        <v>1.9599639845400538</v>
      </c>
      <c r="S17" s="135">
        <f t="shared" si="13"/>
        <v>0.56318586473821375</v>
      </c>
      <c r="T17" s="140">
        <f t="shared" si="14"/>
        <v>1.7562587999555521</v>
      </c>
      <c r="U17" s="140">
        <f t="shared" si="31"/>
        <v>0.56939216476826093</v>
      </c>
      <c r="V17" s="119">
        <f t="shared" si="15"/>
        <v>0.62971609169681497</v>
      </c>
      <c r="W17" s="119">
        <f t="shared" si="32"/>
        <v>0.8607583562617922</v>
      </c>
      <c r="Y17" s="12">
        <f t="shared" si="2"/>
        <v>10</v>
      </c>
      <c r="Z17" s="150">
        <f t="shared" si="16"/>
        <v>1.5369672501561318</v>
      </c>
      <c r="AA17" s="150">
        <f t="shared" si="17"/>
        <v>4.7698983625535041E-2</v>
      </c>
      <c r="AB17" s="151">
        <f t="shared" si="18"/>
        <v>1.5846662337816668</v>
      </c>
      <c r="AC17" s="152">
        <f t="shared" si="33"/>
        <v>8.7132670700279284</v>
      </c>
      <c r="AD17" s="156"/>
      <c r="AE17" s="136">
        <f t="shared" si="19"/>
        <v>10</v>
      </c>
      <c r="AF17" s="150">
        <f t="shared" si="20"/>
        <v>1.2594321833936299</v>
      </c>
      <c r="AG17" s="150">
        <f t="shared" si="21"/>
        <v>7.9670715603141429E-2</v>
      </c>
      <c r="AH17" s="151">
        <f t="shared" si="22"/>
        <v>1.3391028989967713</v>
      </c>
      <c r="AI17" s="155">
        <f t="shared" si="34"/>
        <v>8.0086514012757775</v>
      </c>
      <c r="AJ17" s="171"/>
      <c r="AK17" s="144">
        <f t="shared" si="23"/>
        <v>10</v>
      </c>
      <c r="AL17" s="160">
        <f t="shared" si="24"/>
        <v>1.7215167125235844</v>
      </c>
      <c r="AM17" s="160">
        <f t="shared" si="25"/>
        <v>2.6022443071963108E-2</v>
      </c>
      <c r="AN17" s="161">
        <f t="shared" si="26"/>
        <v>1.7475391555955475</v>
      </c>
      <c r="AO17" s="155">
        <f t="shared" si="35"/>
        <v>9.1703349994792553</v>
      </c>
      <c r="AP17" s="168"/>
      <c r="AQ17" s="12">
        <f t="shared" si="27"/>
        <v>10</v>
      </c>
      <c r="AR17" s="184">
        <f t="shared" si="36"/>
        <v>0.56526152212599889</v>
      </c>
      <c r="AS17" s="170" t="e">
        <f>AO17-#REF!</f>
        <v>#REF!</v>
      </c>
      <c r="AT17" s="170" t="e">
        <f>AI17-#REF!</f>
        <v>#REF!</v>
      </c>
      <c r="AU17" s="178" t="s">
        <v>52</v>
      </c>
    </row>
    <row r="18" spans="1:47" x14ac:dyDescent="0.3">
      <c r="A18" s="92">
        <v>140</v>
      </c>
      <c r="B18" s="14">
        <f t="shared" si="3"/>
        <v>60</v>
      </c>
      <c r="C18" s="55">
        <f t="shared" si="4"/>
        <v>10</v>
      </c>
      <c r="D18" s="34">
        <v>12</v>
      </c>
      <c r="E18" s="10">
        <v>108</v>
      </c>
      <c r="F18" s="68">
        <f t="shared" si="0"/>
        <v>4</v>
      </c>
      <c r="G18" s="93">
        <f t="shared" si="5"/>
        <v>21</v>
      </c>
      <c r="H18" s="63">
        <f t="shared" si="1"/>
        <v>83</v>
      </c>
      <c r="I18" s="11">
        <f t="shared" si="6"/>
        <v>3.7037037037037035E-2</v>
      </c>
      <c r="J18" s="109">
        <f t="shared" si="7"/>
        <v>0.96296296296296302</v>
      </c>
      <c r="K18" s="108">
        <f t="shared" si="28"/>
        <v>0.7400212685936931</v>
      </c>
      <c r="L18" s="135">
        <f t="shared" ref="L18:L28" si="37">(LN(K18))^2</f>
        <v>9.0646969645784406E-2</v>
      </c>
      <c r="M18" s="136">
        <f t="shared" ref="M18:M28" si="38">E18-H18</f>
        <v>25</v>
      </c>
      <c r="N18" s="136">
        <f t="shared" ref="N18:N28" si="39">E18*H18</f>
        <v>8964</v>
      </c>
      <c r="O18" s="137">
        <f t="shared" ref="O18:O28" si="40">M18/N18</f>
        <v>2.7889335118250779E-3</v>
      </c>
      <c r="P18" s="137">
        <f t="shared" ref="P18:P28" si="41">P17+O18</f>
        <v>8.5146238664906976E-3</v>
      </c>
      <c r="Q18" s="138">
        <f t="shared" ref="Q18:Q28" si="42">SQRT((1/L18)*P18)</f>
        <v>0.30648278741720419</v>
      </c>
      <c r="R18" s="139">
        <f t="shared" si="12"/>
        <v>1.9599639845400538</v>
      </c>
      <c r="S18" s="135">
        <f t="shared" ref="S18:S28" si="43">R18*Q18</f>
        <v>0.60069522521916585</v>
      </c>
      <c r="T18" s="140">
        <f t="shared" ref="T18:T28" si="44">EXP(S18)</f>
        <v>1.8233860237846462</v>
      </c>
      <c r="U18" s="140">
        <f t="shared" ref="U18:U28" si="45">EXP(-S18)</f>
        <v>0.54843022100409966</v>
      </c>
      <c r="V18" s="119">
        <f t="shared" ref="V18:V28" si="46">K18^T18</f>
        <v>0.57753951651415225</v>
      </c>
      <c r="W18" s="119">
        <f t="shared" ref="W18:W28" si="47">K18^U18</f>
        <v>0.84779249689903979</v>
      </c>
      <c r="Y18" s="12">
        <f t="shared" ref="Y18:Y28" si="48">D18</f>
        <v>12</v>
      </c>
      <c r="Z18" s="150">
        <f t="shared" ref="Z18:Z28" si="49">K18*(D18-D17)</f>
        <v>1.4800425371873862</v>
      </c>
      <c r="AA18" s="150">
        <f t="shared" ref="AA18:AA28" si="50">(K17-K18)*(D18-D17)/2</f>
        <v>2.8462356484372786E-2</v>
      </c>
      <c r="AB18" s="151">
        <f t="shared" ref="AB18:AB28" si="51">SUM(Z18:AA18)</f>
        <v>1.5085048936717591</v>
      </c>
      <c r="AC18" s="152">
        <f t="shared" ref="AC18:AC28" si="52">AB18+AC17</f>
        <v>10.221771963699688</v>
      </c>
      <c r="AD18" s="156"/>
      <c r="AE18" s="136">
        <f t="shared" ref="AE18:AE28" si="53">D18</f>
        <v>12</v>
      </c>
      <c r="AF18" s="150">
        <f t="shared" ref="AF18:AF28" si="54">V18*(D18-D17)</f>
        <v>1.1550790330283045</v>
      </c>
      <c r="AG18" s="150">
        <f t="shared" ref="AG18:AG28" si="55">(V17-V18)*(D18-D17)/2</f>
        <v>5.2176575182662721E-2</v>
      </c>
      <c r="AH18" s="151">
        <f t="shared" ref="AH18:AH28" si="56">SUM(AF18:AG18)</f>
        <v>1.2072556082109673</v>
      </c>
      <c r="AI18" s="155">
        <f t="shared" ref="AI18:AI28" si="57">AH18+AI17</f>
        <v>9.2159070094867452</v>
      </c>
      <c r="AJ18" s="171"/>
      <c r="AK18" s="144">
        <f t="shared" ref="AK18:AK28" si="58">D18</f>
        <v>12</v>
      </c>
      <c r="AL18" s="160">
        <f t="shared" ref="AL18:AL28" si="59">W18*(D18-D17)</f>
        <v>1.6955849937980796</v>
      </c>
      <c r="AM18" s="160">
        <f t="shared" ref="AM18:AM28" si="60">(W17-W18)*(D18-D17)/2</f>
        <v>1.2965859362752408E-2</v>
      </c>
      <c r="AN18" s="161">
        <f t="shared" ref="AN18:AN28" si="61">SUM(AL18:AM18)</f>
        <v>1.708550853160832</v>
      </c>
      <c r="AO18" s="155">
        <f t="shared" ref="AO18:AO28" si="62">AN18+AO17</f>
        <v>10.878885852640087</v>
      </c>
      <c r="AP18" s="168"/>
      <c r="AQ18" s="12">
        <f t="shared" ref="AQ18:AQ28" si="63">D18</f>
        <v>12</v>
      </c>
      <c r="AR18" s="184">
        <f t="shared" si="36"/>
        <v>0.86492844358592436</v>
      </c>
      <c r="AS18" s="170" t="e">
        <f>AO18-#REF!</f>
        <v>#REF!</v>
      </c>
      <c r="AT18" s="170" t="e">
        <f>AI18-#REF!</f>
        <v>#REF!</v>
      </c>
      <c r="AU18" s="178" t="s">
        <v>52</v>
      </c>
    </row>
    <row r="19" spans="1:47" x14ac:dyDescent="0.3">
      <c r="A19" s="92">
        <v>165</v>
      </c>
      <c r="B19" s="14">
        <f t="shared" si="3"/>
        <v>63</v>
      </c>
      <c r="C19" s="55">
        <f t="shared" si="4"/>
        <v>12</v>
      </c>
      <c r="D19" s="34">
        <v>14</v>
      </c>
      <c r="E19" s="10">
        <v>83</v>
      </c>
      <c r="F19" s="68">
        <f t="shared" si="0"/>
        <v>3</v>
      </c>
      <c r="G19" s="93">
        <f t="shared" si="5"/>
        <v>25</v>
      </c>
      <c r="H19" s="63">
        <f t="shared" si="1"/>
        <v>55</v>
      </c>
      <c r="I19" s="11">
        <f t="shared" si="6"/>
        <v>3.614457831325301E-2</v>
      </c>
      <c r="J19" s="109">
        <f t="shared" si="7"/>
        <v>0.96385542168674698</v>
      </c>
      <c r="K19" s="108">
        <f t="shared" si="28"/>
        <v>0.71327351189753552</v>
      </c>
      <c r="L19" s="135">
        <f t="shared" si="37"/>
        <v>0.11416987171295043</v>
      </c>
      <c r="M19" s="136">
        <f t="shared" si="38"/>
        <v>28</v>
      </c>
      <c r="N19" s="136">
        <f t="shared" si="39"/>
        <v>4565</v>
      </c>
      <c r="O19" s="137">
        <f t="shared" si="40"/>
        <v>6.1336254107338447E-3</v>
      </c>
      <c r="P19" s="137">
        <f t="shared" si="41"/>
        <v>1.4648249277224542E-2</v>
      </c>
      <c r="Q19" s="138">
        <f t="shared" si="42"/>
        <v>0.35819300831474077</v>
      </c>
      <c r="R19" s="139">
        <f t="shared" si="12"/>
        <v>1.9599639845400538</v>
      </c>
      <c r="S19" s="135">
        <f t="shared" si="43"/>
        <v>0.70204539581094794</v>
      </c>
      <c r="T19" s="140">
        <f t="shared" si="44"/>
        <v>2.0178758441083473</v>
      </c>
      <c r="U19" s="140">
        <f t="shared" si="45"/>
        <v>0.49557062835145682</v>
      </c>
      <c r="V19" s="119">
        <f t="shared" si="46"/>
        <v>0.50569542149764501</v>
      </c>
      <c r="W19" s="119">
        <f t="shared" si="47"/>
        <v>0.8458201584293753</v>
      </c>
      <c r="Y19" s="12">
        <f t="shared" si="48"/>
        <v>14</v>
      </c>
      <c r="Z19" s="150">
        <f t="shared" si="49"/>
        <v>1.426547023795071</v>
      </c>
      <c r="AA19" s="150">
        <f t="shared" si="50"/>
        <v>2.6747756696157587E-2</v>
      </c>
      <c r="AB19" s="151">
        <f t="shared" si="51"/>
        <v>1.4532947804912286</v>
      </c>
      <c r="AC19" s="152">
        <f t="shared" si="52"/>
        <v>11.675066744190916</v>
      </c>
      <c r="AD19" s="156"/>
      <c r="AE19" s="136">
        <f t="shared" si="53"/>
        <v>14</v>
      </c>
      <c r="AF19" s="150">
        <f t="shared" si="54"/>
        <v>1.01139084299529</v>
      </c>
      <c r="AG19" s="150">
        <f t="shared" si="55"/>
        <v>7.1844095016507237E-2</v>
      </c>
      <c r="AH19" s="151">
        <f t="shared" si="56"/>
        <v>1.0832349380117972</v>
      </c>
      <c r="AI19" s="155">
        <f t="shared" si="57"/>
        <v>10.299141947498542</v>
      </c>
      <c r="AJ19" s="171"/>
      <c r="AK19" s="144">
        <f t="shared" si="58"/>
        <v>14</v>
      </c>
      <c r="AL19" s="160">
        <f t="shared" si="59"/>
        <v>1.6916403168587506</v>
      </c>
      <c r="AM19" s="160">
        <f t="shared" si="60"/>
        <v>1.9723384696644919E-3</v>
      </c>
      <c r="AN19" s="161">
        <f t="shared" si="61"/>
        <v>1.693612655328415</v>
      </c>
      <c r="AO19" s="155">
        <f t="shared" si="62"/>
        <v>12.572498507968502</v>
      </c>
      <c r="AP19" s="168"/>
      <c r="AQ19" s="12">
        <f t="shared" si="63"/>
        <v>14</v>
      </c>
      <c r="AR19" s="184">
        <f t="shared" si="36"/>
        <v>1.2030094165937495</v>
      </c>
      <c r="AS19" s="170" t="e">
        <f>AO19-#REF!</f>
        <v>#REF!</v>
      </c>
      <c r="AT19" s="170" t="e">
        <f>AI19-#REF!</f>
        <v>#REF!</v>
      </c>
      <c r="AU19" s="178" t="s">
        <v>52</v>
      </c>
    </row>
    <row r="20" spans="1:47" x14ac:dyDescent="0.3">
      <c r="A20" s="92">
        <v>177</v>
      </c>
      <c r="B20" s="14">
        <f t="shared" si="3"/>
        <v>64</v>
      </c>
      <c r="C20" s="55">
        <f t="shared" si="4"/>
        <v>14</v>
      </c>
      <c r="D20" s="34">
        <v>16</v>
      </c>
      <c r="E20" s="10">
        <v>55</v>
      </c>
      <c r="F20" s="68">
        <f t="shared" si="0"/>
        <v>1</v>
      </c>
      <c r="G20" s="93">
        <f t="shared" si="5"/>
        <v>12</v>
      </c>
      <c r="H20" s="63">
        <f t="shared" si="1"/>
        <v>42</v>
      </c>
      <c r="I20" s="11">
        <f t="shared" si="6"/>
        <v>1.8181818181818181E-2</v>
      </c>
      <c r="J20" s="109">
        <f t="shared" si="7"/>
        <v>0.98181818181818181</v>
      </c>
      <c r="K20" s="108">
        <f t="shared" si="28"/>
        <v>0.70030490259030764</v>
      </c>
      <c r="L20" s="135">
        <f t="shared" si="37"/>
        <v>0.1269065554580989</v>
      </c>
      <c r="M20" s="136">
        <f t="shared" si="38"/>
        <v>13</v>
      </c>
      <c r="N20" s="136">
        <f t="shared" si="39"/>
        <v>2310</v>
      </c>
      <c r="O20" s="137">
        <f t="shared" si="40"/>
        <v>5.6277056277056281E-3</v>
      </c>
      <c r="P20" s="137">
        <f t="shared" si="41"/>
        <v>2.0275954904930171E-2</v>
      </c>
      <c r="Q20" s="138">
        <f t="shared" si="42"/>
        <v>0.39971332846524837</v>
      </c>
      <c r="R20" s="139">
        <f t="shared" si="12"/>
        <v>1.9599639845400538</v>
      </c>
      <c r="S20" s="135">
        <f t="shared" si="43"/>
        <v>0.78342372793251547</v>
      </c>
      <c r="T20" s="140">
        <f t="shared" si="44"/>
        <v>2.1889538331454728</v>
      </c>
      <c r="U20" s="140">
        <f t="shared" si="45"/>
        <v>0.456839237474015</v>
      </c>
      <c r="V20" s="119">
        <f t="shared" si="46"/>
        <v>0.4585014891288699</v>
      </c>
      <c r="W20" s="119">
        <f t="shared" si="47"/>
        <v>0.84980857144187938</v>
      </c>
      <c r="Y20" s="12">
        <f t="shared" si="48"/>
        <v>16</v>
      </c>
      <c r="Z20" s="150">
        <f t="shared" si="49"/>
        <v>1.4006098051806153</v>
      </c>
      <c r="AA20" s="150">
        <f t="shared" si="50"/>
        <v>1.2968609307227874E-2</v>
      </c>
      <c r="AB20" s="151">
        <f t="shared" si="51"/>
        <v>1.4135784144878432</v>
      </c>
      <c r="AC20" s="152">
        <f t="shared" si="52"/>
        <v>13.088645158678759</v>
      </c>
      <c r="AD20" s="156"/>
      <c r="AE20" s="136">
        <f t="shared" si="53"/>
        <v>16</v>
      </c>
      <c r="AF20" s="150">
        <f t="shared" si="54"/>
        <v>0.9170029782577398</v>
      </c>
      <c r="AG20" s="150">
        <f t="shared" si="55"/>
        <v>4.7193932368775116E-2</v>
      </c>
      <c r="AH20" s="151">
        <f t="shared" si="56"/>
        <v>0.96419691062651491</v>
      </c>
      <c r="AI20" s="155">
        <f t="shared" si="57"/>
        <v>11.263338858125056</v>
      </c>
      <c r="AJ20" s="171"/>
      <c r="AK20" s="144">
        <f t="shared" si="58"/>
        <v>16</v>
      </c>
      <c r="AL20" s="160">
        <f t="shared" si="59"/>
        <v>1.6996171428837588</v>
      </c>
      <c r="AM20" s="160">
        <f t="shared" si="60"/>
        <v>-3.9884130125040773E-3</v>
      </c>
      <c r="AN20" s="161">
        <f t="shared" si="61"/>
        <v>1.6956287298712547</v>
      </c>
      <c r="AO20" s="155">
        <f t="shared" si="62"/>
        <v>14.268127237839757</v>
      </c>
      <c r="AP20" s="168"/>
      <c r="AQ20" s="12">
        <f t="shared" si="63"/>
        <v>16</v>
      </c>
      <c r="AR20" s="184">
        <f t="shared" si="36"/>
        <v>1.5747177888116006</v>
      </c>
      <c r="AS20" s="170" t="e">
        <f>AO20-#REF!</f>
        <v>#REF!</v>
      </c>
      <c r="AT20" s="170" t="e">
        <f>AI20-#REF!</f>
        <v>#REF!</v>
      </c>
      <c r="AU20" s="178" t="s">
        <v>52</v>
      </c>
    </row>
    <row r="21" spans="1:47" x14ac:dyDescent="0.3">
      <c r="A21" s="92">
        <v>192</v>
      </c>
      <c r="B21" s="14">
        <f t="shared" si="3"/>
        <v>67</v>
      </c>
      <c r="C21" s="55">
        <f t="shared" si="4"/>
        <v>16</v>
      </c>
      <c r="D21" s="34">
        <v>18</v>
      </c>
      <c r="E21" s="10">
        <v>42</v>
      </c>
      <c r="F21" s="68">
        <f t="shared" si="0"/>
        <v>3</v>
      </c>
      <c r="G21" s="93">
        <f t="shared" si="5"/>
        <v>15</v>
      </c>
      <c r="H21" s="63">
        <f t="shared" si="1"/>
        <v>24</v>
      </c>
      <c r="I21" s="11">
        <f t="shared" si="6"/>
        <v>7.1428571428571425E-2</v>
      </c>
      <c r="J21" s="109">
        <f t="shared" si="7"/>
        <v>0.9285714285714286</v>
      </c>
      <c r="K21" s="108">
        <f t="shared" si="28"/>
        <v>0.65028312383385711</v>
      </c>
      <c r="L21" s="135">
        <f t="shared" si="37"/>
        <v>0.18519891549856118</v>
      </c>
      <c r="M21" s="136">
        <f t="shared" si="38"/>
        <v>18</v>
      </c>
      <c r="N21" s="136">
        <f t="shared" si="39"/>
        <v>1008</v>
      </c>
      <c r="O21" s="137">
        <f t="shared" si="40"/>
        <v>1.7857142857142856E-2</v>
      </c>
      <c r="P21" s="137">
        <f t="shared" si="41"/>
        <v>3.8133097762073027E-2</v>
      </c>
      <c r="Q21" s="138">
        <f t="shared" si="42"/>
        <v>0.45376586635876193</v>
      </c>
      <c r="R21" s="139">
        <f t="shared" si="12"/>
        <v>1.9599639845400538</v>
      </c>
      <c r="S21" s="135">
        <f t="shared" si="43"/>
        <v>0.88936475547678862</v>
      </c>
      <c r="T21" s="140">
        <f t="shared" si="44"/>
        <v>2.4335832397423189</v>
      </c>
      <c r="U21" s="140">
        <f t="shared" si="45"/>
        <v>0.41091670244486295</v>
      </c>
      <c r="V21" s="119">
        <f t="shared" si="46"/>
        <v>0.35088866238205835</v>
      </c>
      <c r="W21" s="119">
        <f t="shared" si="47"/>
        <v>0.83791639630398174</v>
      </c>
      <c r="Y21" s="12">
        <f t="shared" si="48"/>
        <v>18</v>
      </c>
      <c r="Z21" s="150">
        <f t="shared" si="49"/>
        <v>1.3005662476677142</v>
      </c>
      <c r="AA21" s="150">
        <f t="shared" si="50"/>
        <v>5.002177875645053E-2</v>
      </c>
      <c r="AB21" s="151">
        <f t="shared" si="51"/>
        <v>1.3505880264241648</v>
      </c>
      <c r="AC21" s="152">
        <f t="shared" si="52"/>
        <v>14.439233185102923</v>
      </c>
      <c r="AD21" s="156"/>
      <c r="AE21" s="136">
        <f t="shared" si="53"/>
        <v>18</v>
      </c>
      <c r="AF21" s="150">
        <f t="shared" si="54"/>
        <v>0.70177732476411669</v>
      </c>
      <c r="AG21" s="150">
        <f t="shared" si="55"/>
        <v>0.10761282674681155</v>
      </c>
      <c r="AH21" s="151">
        <f t="shared" si="56"/>
        <v>0.8093901515109283</v>
      </c>
      <c r="AI21" s="155">
        <f t="shared" si="57"/>
        <v>12.072729009635985</v>
      </c>
      <c r="AJ21" s="171"/>
      <c r="AK21" s="144">
        <f t="shared" si="58"/>
        <v>18</v>
      </c>
      <c r="AL21" s="160">
        <f t="shared" si="59"/>
        <v>1.6758327926079635</v>
      </c>
      <c r="AM21" s="160">
        <f t="shared" si="60"/>
        <v>1.1892175137897643E-2</v>
      </c>
      <c r="AN21" s="161">
        <f t="shared" si="61"/>
        <v>1.687724967745861</v>
      </c>
      <c r="AO21" s="155">
        <f t="shared" si="62"/>
        <v>15.955852205585618</v>
      </c>
      <c r="AP21" s="168"/>
      <c r="AQ21" s="12">
        <f t="shared" si="63"/>
        <v>18</v>
      </c>
      <c r="AR21" s="184">
        <f t="shared" si="36"/>
        <v>1.9961714544626794</v>
      </c>
      <c r="AS21" s="170" t="e">
        <f>AO21-#REF!</f>
        <v>#REF!</v>
      </c>
      <c r="AT21" s="170" t="e">
        <f>AI21-#REF!</f>
        <v>#REF!</v>
      </c>
      <c r="AU21" s="178" t="s">
        <v>52</v>
      </c>
    </row>
    <row r="22" spans="1:47" x14ac:dyDescent="0.3">
      <c r="A22" s="92">
        <v>197</v>
      </c>
      <c r="B22" s="14">
        <f t="shared" si="3"/>
        <v>68</v>
      </c>
      <c r="C22" s="55">
        <f t="shared" si="4"/>
        <v>18</v>
      </c>
      <c r="D22" s="34">
        <v>20</v>
      </c>
      <c r="E22" s="10">
        <v>24</v>
      </c>
      <c r="F22" s="68">
        <f t="shared" si="0"/>
        <v>1</v>
      </c>
      <c r="G22" s="93">
        <f t="shared" si="5"/>
        <v>5</v>
      </c>
      <c r="H22" s="63">
        <f t="shared" si="1"/>
        <v>18</v>
      </c>
      <c r="I22" s="11">
        <f t="shared" si="6"/>
        <v>4.1666666666666664E-2</v>
      </c>
      <c r="J22" s="109">
        <f t="shared" si="7"/>
        <v>0.95833333333333337</v>
      </c>
      <c r="K22" s="108">
        <f t="shared" si="28"/>
        <v>0.62318799367411304</v>
      </c>
      <c r="L22" s="135">
        <f t="shared" si="37"/>
        <v>0.22364107814546266</v>
      </c>
      <c r="M22" s="136">
        <f t="shared" si="38"/>
        <v>6</v>
      </c>
      <c r="N22" s="136">
        <f t="shared" si="39"/>
        <v>432</v>
      </c>
      <c r="O22" s="137">
        <f t="shared" si="40"/>
        <v>1.3888888888888888E-2</v>
      </c>
      <c r="P22" s="137">
        <f t="shared" si="41"/>
        <v>5.2021986650961916E-2</v>
      </c>
      <c r="Q22" s="138">
        <f t="shared" si="42"/>
        <v>0.48230046209168187</v>
      </c>
      <c r="R22" s="139">
        <f t="shared" si="12"/>
        <v>1.9599639845400538</v>
      </c>
      <c r="S22" s="135">
        <f t="shared" si="43"/>
        <v>0.94529153542672195</v>
      </c>
      <c r="T22" s="140">
        <f t="shared" si="44"/>
        <v>2.5735635541805961</v>
      </c>
      <c r="U22" s="140">
        <f t="shared" si="45"/>
        <v>0.38856627355308998</v>
      </c>
      <c r="V22" s="119">
        <f t="shared" si="46"/>
        <v>0.29610050186613557</v>
      </c>
      <c r="W22" s="119">
        <f t="shared" si="47"/>
        <v>0.83213904540766948</v>
      </c>
      <c r="Y22" s="12">
        <f t="shared" si="48"/>
        <v>20</v>
      </c>
      <c r="Z22" s="150">
        <f t="shared" si="49"/>
        <v>1.2463759873482261</v>
      </c>
      <c r="AA22" s="150">
        <f t="shared" si="50"/>
        <v>2.7095130159744074E-2</v>
      </c>
      <c r="AB22" s="151">
        <f t="shared" si="51"/>
        <v>1.2734711175079703</v>
      </c>
      <c r="AC22" s="152">
        <f t="shared" si="52"/>
        <v>15.712704302610893</v>
      </c>
      <c r="AD22" s="156"/>
      <c r="AE22" s="136">
        <f t="shared" si="53"/>
        <v>20</v>
      </c>
      <c r="AF22" s="150">
        <f t="shared" si="54"/>
        <v>0.59220100373227114</v>
      </c>
      <c r="AG22" s="150">
        <f t="shared" si="55"/>
        <v>5.4788160515922779E-2</v>
      </c>
      <c r="AH22" s="151">
        <f t="shared" si="56"/>
        <v>0.64698916424819397</v>
      </c>
      <c r="AI22" s="155">
        <f t="shared" si="57"/>
        <v>12.719718173884178</v>
      </c>
      <c r="AJ22" s="171"/>
      <c r="AK22" s="144">
        <f t="shared" si="58"/>
        <v>20</v>
      </c>
      <c r="AL22" s="160">
        <f t="shared" si="59"/>
        <v>1.664278090815339</v>
      </c>
      <c r="AM22" s="160">
        <f t="shared" si="60"/>
        <v>5.7773508963122611E-3</v>
      </c>
      <c r="AN22" s="161">
        <f t="shared" si="61"/>
        <v>1.6700554417116513</v>
      </c>
      <c r="AO22" s="155">
        <f t="shared" si="62"/>
        <v>17.625907647297268</v>
      </c>
      <c r="AP22" s="168"/>
      <c r="AQ22" s="12">
        <f t="shared" si="63"/>
        <v>20</v>
      </c>
      <c r="AR22" s="184">
        <f t="shared" si="36"/>
        <v>2.4578031872384223</v>
      </c>
      <c r="AS22" s="170" t="e">
        <f t="shared" ref="AS22:AS28" si="64">AO22-AI50</f>
        <v>#DIV/0!</v>
      </c>
      <c r="AT22" s="170" t="e">
        <f t="shared" ref="AT22:AT28" si="65">AI22-AO50</f>
        <v>#DIV/0!</v>
      </c>
      <c r="AU22" s="178" t="s">
        <v>52</v>
      </c>
    </row>
    <row r="23" spans="1:47" x14ac:dyDescent="0.3">
      <c r="A23" s="92">
        <v>199</v>
      </c>
      <c r="B23" s="14">
        <f t="shared" si="3"/>
        <v>69</v>
      </c>
      <c r="C23" s="55">
        <f t="shared" si="4"/>
        <v>20</v>
      </c>
      <c r="D23" s="34">
        <v>22</v>
      </c>
      <c r="E23" s="10">
        <v>18</v>
      </c>
      <c r="F23" s="68">
        <f t="shared" si="0"/>
        <v>1</v>
      </c>
      <c r="G23" s="93">
        <f t="shared" si="5"/>
        <v>2</v>
      </c>
      <c r="H23" s="63">
        <f t="shared" si="1"/>
        <v>15</v>
      </c>
      <c r="I23" s="11">
        <f t="shared" si="6"/>
        <v>5.5555555555555552E-2</v>
      </c>
      <c r="J23" s="109">
        <f t="shared" si="7"/>
        <v>0.94444444444444442</v>
      </c>
      <c r="K23" s="108">
        <f t="shared" si="28"/>
        <v>0.58856643846999568</v>
      </c>
      <c r="L23" s="135">
        <f t="shared" si="37"/>
        <v>0.28096939618648942</v>
      </c>
      <c r="M23" s="136">
        <f t="shared" si="38"/>
        <v>3</v>
      </c>
      <c r="N23" s="136">
        <f t="shared" si="39"/>
        <v>270</v>
      </c>
      <c r="O23" s="137">
        <f t="shared" si="40"/>
        <v>1.1111111111111112E-2</v>
      </c>
      <c r="P23" s="137">
        <f t="shared" si="41"/>
        <v>6.3133097762073029E-2</v>
      </c>
      <c r="Q23" s="138">
        <f t="shared" si="42"/>
        <v>0.47402259192050006</v>
      </c>
      <c r="R23" s="139">
        <f t="shared" si="12"/>
        <v>1.9599639845400538</v>
      </c>
      <c r="S23" s="135">
        <f t="shared" si="43"/>
        <v>0.9290672080225072</v>
      </c>
      <c r="T23" s="140">
        <f t="shared" si="44"/>
        <v>2.5321461100866509</v>
      </c>
      <c r="U23" s="140">
        <f t="shared" si="45"/>
        <v>0.39492191861147369</v>
      </c>
      <c r="V23" s="119">
        <f t="shared" si="46"/>
        <v>0.26126940448925134</v>
      </c>
      <c r="W23" s="119">
        <f t="shared" si="47"/>
        <v>0.81112389361452308</v>
      </c>
      <c r="Y23" s="12">
        <f t="shared" si="48"/>
        <v>22</v>
      </c>
      <c r="Z23" s="150">
        <f t="shared" si="49"/>
        <v>1.1771328769399914</v>
      </c>
      <c r="AA23" s="150">
        <f t="shared" si="50"/>
        <v>3.462155520411736E-2</v>
      </c>
      <c r="AB23" s="151">
        <f t="shared" si="51"/>
        <v>1.2117544321441087</v>
      </c>
      <c r="AC23" s="152">
        <f t="shared" si="52"/>
        <v>16.924458734755003</v>
      </c>
      <c r="AD23" s="156"/>
      <c r="AE23" s="136">
        <f t="shared" si="53"/>
        <v>22</v>
      </c>
      <c r="AF23" s="150">
        <f t="shared" si="54"/>
        <v>0.52253880897850269</v>
      </c>
      <c r="AG23" s="150">
        <f t="shared" si="55"/>
        <v>3.4831097376884224E-2</v>
      </c>
      <c r="AH23" s="151">
        <f t="shared" si="56"/>
        <v>0.55736990635538697</v>
      </c>
      <c r="AI23" s="155">
        <f t="shared" si="57"/>
        <v>13.277088080239565</v>
      </c>
      <c r="AJ23" s="171"/>
      <c r="AK23" s="144">
        <f t="shared" si="58"/>
        <v>22</v>
      </c>
      <c r="AL23" s="160">
        <f t="shared" si="59"/>
        <v>1.6222477872290462</v>
      </c>
      <c r="AM23" s="160">
        <f t="shared" si="60"/>
        <v>2.1015151793146392E-2</v>
      </c>
      <c r="AN23" s="161">
        <f t="shared" si="61"/>
        <v>1.6432629390221924</v>
      </c>
      <c r="AO23" s="155">
        <f t="shared" si="62"/>
        <v>19.269170586319461</v>
      </c>
      <c r="AP23" s="168"/>
      <c r="AQ23" s="12">
        <f t="shared" si="63"/>
        <v>22</v>
      </c>
      <c r="AR23" s="184">
        <f t="shared" si="36"/>
        <v>2.9157067621311779</v>
      </c>
      <c r="AS23" s="170">
        <f t="shared" si="64"/>
        <v>19.269170586319461</v>
      </c>
      <c r="AT23" s="170">
        <f t="shared" si="65"/>
        <v>13.277088080239565</v>
      </c>
      <c r="AU23" s="178" t="s">
        <v>52</v>
      </c>
    </row>
    <row r="24" spans="1:47" x14ac:dyDescent="0.3">
      <c r="A24" s="92">
        <v>203</v>
      </c>
      <c r="B24" s="14">
        <f t="shared" si="3"/>
        <v>70</v>
      </c>
      <c r="C24" s="55">
        <f t="shared" si="4"/>
        <v>22</v>
      </c>
      <c r="D24" s="34">
        <v>24</v>
      </c>
      <c r="E24" s="10">
        <v>15</v>
      </c>
      <c r="F24" s="68">
        <f t="shared" si="0"/>
        <v>1</v>
      </c>
      <c r="G24" s="93">
        <f t="shared" si="5"/>
        <v>4</v>
      </c>
      <c r="H24" s="63">
        <f t="shared" si="1"/>
        <v>10</v>
      </c>
      <c r="I24" s="11">
        <f t="shared" si="6"/>
        <v>6.6666666666666666E-2</v>
      </c>
      <c r="J24" s="109">
        <f t="shared" si="7"/>
        <v>0.93333333333333335</v>
      </c>
      <c r="K24" s="108">
        <f t="shared" si="28"/>
        <v>0.5493286759053293</v>
      </c>
      <c r="L24" s="135">
        <f t="shared" si="37"/>
        <v>0.35887088938528472</v>
      </c>
      <c r="M24" s="136">
        <f t="shared" si="38"/>
        <v>5</v>
      </c>
      <c r="N24" s="136">
        <f t="shared" si="39"/>
        <v>150</v>
      </c>
      <c r="O24" s="137">
        <f t="shared" si="40"/>
        <v>3.3333333333333333E-2</v>
      </c>
      <c r="P24" s="137">
        <f t="shared" si="41"/>
        <v>9.6466431095406369E-2</v>
      </c>
      <c r="Q24" s="138">
        <f t="shared" si="42"/>
        <v>0.51846445854814205</v>
      </c>
      <c r="R24" s="139">
        <f t="shared" si="12"/>
        <v>1.9599639845400538</v>
      </c>
      <c r="S24" s="135">
        <f t="shared" si="43"/>
        <v>1.0161716660184181</v>
      </c>
      <c r="T24" s="140">
        <f t="shared" si="44"/>
        <v>2.7625983444701663</v>
      </c>
      <c r="U24" s="140">
        <f t="shared" si="45"/>
        <v>0.36197806387659592</v>
      </c>
      <c r="V24" s="119">
        <f t="shared" si="46"/>
        <v>0.1911001646747178</v>
      </c>
      <c r="W24" s="119">
        <f t="shared" si="47"/>
        <v>0.80505395702503446</v>
      </c>
      <c r="Y24" s="12">
        <f t="shared" si="48"/>
        <v>24</v>
      </c>
      <c r="Z24" s="150">
        <f t="shared" si="49"/>
        <v>1.0986573518106586</v>
      </c>
      <c r="AA24" s="150">
        <f t="shared" si="50"/>
        <v>3.9237762564666379E-2</v>
      </c>
      <c r="AB24" s="151">
        <f t="shared" si="51"/>
        <v>1.1378951143753251</v>
      </c>
      <c r="AC24" s="152">
        <f t="shared" si="52"/>
        <v>18.062353849130329</v>
      </c>
      <c r="AD24" s="156"/>
      <c r="AE24" s="136">
        <f t="shared" si="53"/>
        <v>24</v>
      </c>
      <c r="AF24" s="150">
        <f t="shared" si="54"/>
        <v>0.3822003293494356</v>
      </c>
      <c r="AG24" s="150">
        <f t="shared" si="55"/>
        <v>7.0169239814533546E-2</v>
      </c>
      <c r="AH24" s="151">
        <f t="shared" si="56"/>
        <v>0.45236956916396914</v>
      </c>
      <c r="AI24" s="155">
        <f t="shared" si="57"/>
        <v>13.729457649403534</v>
      </c>
      <c r="AJ24" s="171"/>
      <c r="AK24" s="144">
        <f t="shared" si="58"/>
        <v>24</v>
      </c>
      <c r="AL24" s="160">
        <f t="shared" si="59"/>
        <v>1.6101079140500689</v>
      </c>
      <c r="AM24" s="160">
        <f t="shared" si="60"/>
        <v>6.0699365894886226E-3</v>
      </c>
      <c r="AN24" s="161">
        <f t="shared" si="61"/>
        <v>1.6161778506395574</v>
      </c>
      <c r="AO24" s="155">
        <f t="shared" si="62"/>
        <v>20.885348436959021</v>
      </c>
      <c r="AP24" s="168"/>
      <c r="AQ24" s="12">
        <f t="shared" si="63"/>
        <v>24</v>
      </c>
      <c r="AR24" s="184">
        <f t="shared" si="36"/>
        <v>3.3625719240260956</v>
      </c>
      <c r="AS24" s="170">
        <f t="shared" si="64"/>
        <v>20.885348436959021</v>
      </c>
      <c r="AT24" s="170">
        <f t="shared" si="65"/>
        <v>13.729457649403534</v>
      </c>
      <c r="AU24" s="178" t="s">
        <v>52</v>
      </c>
    </row>
    <row r="25" spans="1:47" x14ac:dyDescent="0.3">
      <c r="A25" s="92">
        <v>207</v>
      </c>
      <c r="B25" s="14">
        <f t="shared" si="3"/>
        <v>70</v>
      </c>
      <c r="C25" s="55">
        <f t="shared" si="4"/>
        <v>24</v>
      </c>
      <c r="D25" s="34">
        <v>26</v>
      </c>
      <c r="E25" s="10">
        <v>10</v>
      </c>
      <c r="F25" s="68">
        <f t="shared" si="0"/>
        <v>0</v>
      </c>
      <c r="G25" s="93">
        <f t="shared" si="5"/>
        <v>4</v>
      </c>
      <c r="H25" s="63">
        <f t="shared" si="1"/>
        <v>6</v>
      </c>
      <c r="I25" s="11">
        <f t="shared" si="6"/>
        <v>0</v>
      </c>
      <c r="J25" s="109">
        <f t="shared" si="7"/>
        <v>1</v>
      </c>
      <c r="K25" s="108">
        <f t="shared" si="28"/>
        <v>0.5493286759053293</v>
      </c>
      <c r="L25" s="135">
        <f t="shared" si="37"/>
        <v>0.35887088938528472</v>
      </c>
      <c r="M25" s="136">
        <f t="shared" si="38"/>
        <v>4</v>
      </c>
      <c r="N25" s="136">
        <f t="shared" si="39"/>
        <v>60</v>
      </c>
      <c r="O25" s="137">
        <f t="shared" si="40"/>
        <v>6.6666666666666666E-2</v>
      </c>
      <c r="P25" s="137">
        <f t="shared" si="41"/>
        <v>0.16313309776207302</v>
      </c>
      <c r="Q25" s="138">
        <f t="shared" si="42"/>
        <v>0.67422045771448813</v>
      </c>
      <c r="R25" s="139">
        <f t="shared" si="12"/>
        <v>1.9599639845400538</v>
      </c>
      <c r="S25" s="135">
        <f t="shared" si="43"/>
        <v>1.3214478147605071</v>
      </c>
      <c r="T25" s="140">
        <f t="shared" si="44"/>
        <v>3.7488450832990718</v>
      </c>
      <c r="U25" s="140">
        <f t="shared" si="45"/>
        <v>0.2667488193777206</v>
      </c>
      <c r="V25" s="119">
        <f t="shared" si="46"/>
        <v>0.10584527766963492</v>
      </c>
      <c r="W25" s="119">
        <f t="shared" si="47"/>
        <v>0.85231585097479423</v>
      </c>
      <c r="Y25" s="12">
        <f t="shared" si="48"/>
        <v>26</v>
      </c>
      <c r="Z25" s="150">
        <f t="shared" si="49"/>
        <v>1.0986573518106586</v>
      </c>
      <c r="AA25" s="150">
        <f t="shared" si="50"/>
        <v>0</v>
      </c>
      <c r="AB25" s="151">
        <f t="shared" si="51"/>
        <v>1.0986573518106586</v>
      </c>
      <c r="AC25" s="152">
        <f t="shared" si="52"/>
        <v>19.161011200940987</v>
      </c>
      <c r="AD25" s="156"/>
      <c r="AE25" s="136">
        <f t="shared" si="53"/>
        <v>26</v>
      </c>
      <c r="AF25" s="150">
        <f t="shared" si="54"/>
        <v>0.21169055533926984</v>
      </c>
      <c r="AG25" s="150">
        <f t="shared" si="55"/>
        <v>8.525488700508288E-2</v>
      </c>
      <c r="AH25" s="151">
        <f t="shared" si="56"/>
        <v>0.29694544234435272</v>
      </c>
      <c r="AI25" s="155">
        <f t="shared" si="57"/>
        <v>14.026403091747886</v>
      </c>
      <c r="AJ25" s="171"/>
      <c r="AK25" s="144">
        <f t="shared" si="58"/>
        <v>26</v>
      </c>
      <c r="AL25" s="160">
        <f t="shared" si="59"/>
        <v>1.7046317019495885</v>
      </c>
      <c r="AM25" s="160">
        <f t="shared" si="60"/>
        <v>-4.726189394975977E-2</v>
      </c>
      <c r="AN25" s="161">
        <f t="shared" si="61"/>
        <v>1.6573698079998287</v>
      </c>
      <c r="AO25" s="155">
        <f t="shared" si="62"/>
        <v>22.542718244958849</v>
      </c>
      <c r="AP25" s="168"/>
      <c r="AQ25" s="12">
        <f t="shared" si="63"/>
        <v>26</v>
      </c>
      <c r="AR25" s="184">
        <f t="shared" si="36"/>
        <v>3.8330202281272925</v>
      </c>
      <c r="AS25" s="170">
        <f t="shared" si="64"/>
        <v>22.542718244958849</v>
      </c>
      <c r="AT25" s="170">
        <f t="shared" si="65"/>
        <v>14.026403091747886</v>
      </c>
      <c r="AU25" s="178" t="s">
        <v>52</v>
      </c>
    </row>
    <row r="26" spans="1:47" x14ac:dyDescent="0.3">
      <c r="A26" s="92">
        <v>210</v>
      </c>
      <c r="B26" s="14">
        <f t="shared" si="3"/>
        <v>70</v>
      </c>
      <c r="C26" s="55">
        <f t="shared" si="4"/>
        <v>26</v>
      </c>
      <c r="D26" s="34">
        <v>28</v>
      </c>
      <c r="E26" s="10">
        <v>6</v>
      </c>
      <c r="F26" s="68">
        <f t="shared" si="0"/>
        <v>0</v>
      </c>
      <c r="G26" s="93">
        <f t="shared" si="5"/>
        <v>3</v>
      </c>
      <c r="H26" s="63">
        <f t="shared" si="1"/>
        <v>3</v>
      </c>
      <c r="I26" s="11">
        <f t="shared" si="6"/>
        <v>0</v>
      </c>
      <c r="J26" s="109">
        <f t="shared" si="7"/>
        <v>1</v>
      </c>
      <c r="K26" s="108">
        <f t="shared" si="28"/>
        <v>0.5493286759053293</v>
      </c>
      <c r="L26" s="135">
        <f t="shared" si="37"/>
        <v>0.35887088938528472</v>
      </c>
      <c r="M26" s="136">
        <f t="shared" si="38"/>
        <v>3</v>
      </c>
      <c r="N26" s="136">
        <f t="shared" si="39"/>
        <v>18</v>
      </c>
      <c r="O26" s="137">
        <f t="shared" si="40"/>
        <v>0.16666666666666666</v>
      </c>
      <c r="P26" s="137">
        <f t="shared" si="41"/>
        <v>0.32979976442873971</v>
      </c>
      <c r="Q26" s="138">
        <f t="shared" si="42"/>
        <v>0.95864112297487181</v>
      </c>
      <c r="R26" s="139">
        <f t="shared" si="12"/>
        <v>1.9599639845400538</v>
      </c>
      <c r="S26" s="135">
        <f t="shared" si="43"/>
        <v>1.8789020751297816</v>
      </c>
      <c r="T26" s="140">
        <f t="shared" si="44"/>
        <v>6.5463135546959164</v>
      </c>
      <c r="U26" s="140">
        <f t="shared" si="45"/>
        <v>0.15275773023164504</v>
      </c>
      <c r="V26" s="119">
        <f t="shared" si="46"/>
        <v>1.9808904859055402E-2</v>
      </c>
      <c r="W26" s="119">
        <f t="shared" si="47"/>
        <v>0.91255146819556687</v>
      </c>
      <c r="Y26" s="12">
        <f t="shared" si="48"/>
        <v>28</v>
      </c>
      <c r="Z26" s="150">
        <f t="shared" si="49"/>
        <v>1.0986573518106586</v>
      </c>
      <c r="AA26" s="150">
        <f t="shared" si="50"/>
        <v>0</v>
      </c>
      <c r="AB26" s="151">
        <f t="shared" si="51"/>
        <v>1.0986573518106586</v>
      </c>
      <c r="AC26" s="152">
        <f t="shared" si="52"/>
        <v>20.259668552751645</v>
      </c>
      <c r="AD26" s="156"/>
      <c r="AE26" s="136">
        <f t="shared" si="53"/>
        <v>28</v>
      </c>
      <c r="AF26" s="150">
        <f t="shared" si="54"/>
        <v>3.9617809718110804E-2</v>
      </c>
      <c r="AG26" s="150">
        <f t="shared" si="55"/>
        <v>8.603637281057952E-2</v>
      </c>
      <c r="AH26" s="151">
        <f t="shared" si="56"/>
        <v>0.12565418252869032</v>
      </c>
      <c r="AI26" s="155">
        <f t="shared" si="57"/>
        <v>14.152057274276576</v>
      </c>
      <c r="AJ26" s="171"/>
      <c r="AK26" s="144">
        <f t="shared" si="58"/>
        <v>28</v>
      </c>
      <c r="AL26" s="160">
        <f t="shared" si="59"/>
        <v>1.8251029363911337</v>
      </c>
      <c r="AM26" s="160">
        <f t="shared" si="60"/>
        <v>-6.0235617220772641E-2</v>
      </c>
      <c r="AN26" s="161">
        <f t="shared" si="61"/>
        <v>1.764867319170361</v>
      </c>
      <c r="AO26" s="155">
        <f t="shared" si="62"/>
        <v>24.307585564129209</v>
      </c>
      <c r="AP26" s="168"/>
      <c r="AQ26" s="12">
        <f t="shared" si="63"/>
        <v>28</v>
      </c>
      <c r="AR26" s="184">
        <f t="shared" si="36"/>
        <v>4.3034685322284894</v>
      </c>
      <c r="AS26" s="170">
        <f t="shared" si="64"/>
        <v>24.307585564129209</v>
      </c>
      <c r="AT26" s="170">
        <f t="shared" si="65"/>
        <v>14.152057274276576</v>
      </c>
      <c r="AU26" s="178" t="s">
        <v>52</v>
      </c>
    </row>
    <row r="27" spans="1:47" x14ac:dyDescent="0.3">
      <c r="A27" s="92">
        <v>212</v>
      </c>
      <c r="B27" s="14">
        <f t="shared" si="3"/>
        <v>70</v>
      </c>
      <c r="C27" s="55">
        <f t="shared" si="4"/>
        <v>28</v>
      </c>
      <c r="D27" s="34">
        <v>30</v>
      </c>
      <c r="E27" s="10">
        <v>3</v>
      </c>
      <c r="F27" s="68">
        <f t="shared" si="0"/>
        <v>0</v>
      </c>
      <c r="G27" s="93">
        <f t="shared" si="5"/>
        <v>2</v>
      </c>
      <c r="H27" s="63">
        <f t="shared" si="1"/>
        <v>1</v>
      </c>
      <c r="I27" s="11">
        <f t="shared" si="6"/>
        <v>0</v>
      </c>
      <c r="J27" s="109">
        <f t="shared" si="7"/>
        <v>1</v>
      </c>
      <c r="K27" s="108">
        <f t="shared" si="28"/>
        <v>0.5493286759053293</v>
      </c>
      <c r="L27" s="135">
        <f t="shared" si="37"/>
        <v>0.35887088938528472</v>
      </c>
      <c r="M27" s="136">
        <f t="shared" si="38"/>
        <v>2</v>
      </c>
      <c r="N27" s="136">
        <f t="shared" si="39"/>
        <v>3</v>
      </c>
      <c r="O27" s="137">
        <f t="shared" si="40"/>
        <v>0.66666666666666663</v>
      </c>
      <c r="P27" s="137">
        <f t="shared" si="41"/>
        <v>0.99646643109540634</v>
      </c>
      <c r="Q27" s="138">
        <f t="shared" si="42"/>
        <v>1.666334633526436</v>
      </c>
      <c r="R27" s="139">
        <f t="shared" si="12"/>
        <v>1.9599639845400538</v>
      </c>
      <c r="S27" s="135">
        <f t="shared" si="43"/>
        <v>3.2659558679035636</v>
      </c>
      <c r="T27" s="140">
        <f t="shared" si="44"/>
        <v>26.205147682609564</v>
      </c>
      <c r="U27" s="140">
        <f t="shared" si="45"/>
        <v>3.8160441303814012E-2</v>
      </c>
      <c r="V27" s="119">
        <f t="shared" si="46"/>
        <v>1.521479927230748E-7</v>
      </c>
      <c r="W27" s="119">
        <f t="shared" si="47"/>
        <v>0.97739898711599649</v>
      </c>
      <c r="Y27" s="12">
        <f t="shared" si="48"/>
        <v>30</v>
      </c>
      <c r="Z27" s="150">
        <f t="shared" si="49"/>
        <v>1.0986573518106586</v>
      </c>
      <c r="AA27" s="150">
        <f t="shared" si="50"/>
        <v>0</v>
      </c>
      <c r="AB27" s="151">
        <f t="shared" si="51"/>
        <v>1.0986573518106586</v>
      </c>
      <c r="AC27" s="152">
        <f t="shared" si="52"/>
        <v>21.358325904562303</v>
      </c>
      <c r="AD27" s="156"/>
      <c r="AE27" s="136">
        <f t="shared" si="53"/>
        <v>30</v>
      </c>
      <c r="AF27" s="150">
        <f t="shared" si="54"/>
        <v>3.042959854461496E-7</v>
      </c>
      <c r="AG27" s="150">
        <f t="shared" si="55"/>
        <v>1.980875271106268E-2</v>
      </c>
      <c r="AH27" s="151">
        <f t="shared" si="56"/>
        <v>1.9809057007048127E-2</v>
      </c>
      <c r="AI27" s="155">
        <f t="shared" si="57"/>
        <v>14.171866331283624</v>
      </c>
      <c r="AJ27" s="171"/>
      <c r="AK27" s="144">
        <f t="shared" si="58"/>
        <v>30</v>
      </c>
      <c r="AL27" s="160">
        <f t="shared" si="59"/>
        <v>1.954797974231993</v>
      </c>
      <c r="AM27" s="160">
        <f t="shared" si="60"/>
        <v>-6.4847518920429614E-2</v>
      </c>
      <c r="AN27" s="161">
        <f t="shared" si="61"/>
        <v>1.8899504553115634</v>
      </c>
      <c r="AO27" s="155">
        <f t="shared" si="62"/>
        <v>26.197536019440772</v>
      </c>
      <c r="AP27" s="168"/>
      <c r="AQ27" s="12">
        <f t="shared" si="63"/>
        <v>30</v>
      </c>
      <c r="AR27" s="184">
        <f t="shared" si="36"/>
        <v>4.7739168363296862</v>
      </c>
      <c r="AS27" s="170">
        <f t="shared" si="64"/>
        <v>26.197536019440772</v>
      </c>
      <c r="AT27" s="170">
        <f t="shared" si="65"/>
        <v>14.171866331283624</v>
      </c>
      <c r="AU27" s="178" t="s">
        <v>52</v>
      </c>
    </row>
    <row r="28" spans="1:47" x14ac:dyDescent="0.3">
      <c r="A28" s="92">
        <v>213</v>
      </c>
      <c r="B28" s="14">
        <f t="shared" si="3"/>
        <v>70</v>
      </c>
      <c r="C28" s="55">
        <f t="shared" si="4"/>
        <v>30</v>
      </c>
      <c r="D28" s="34">
        <v>32</v>
      </c>
      <c r="E28" s="10">
        <v>1</v>
      </c>
      <c r="F28" s="68">
        <f t="shared" si="0"/>
        <v>0</v>
      </c>
      <c r="G28" s="93">
        <f t="shared" ref="G28" si="66">A28-A27</f>
        <v>1</v>
      </c>
      <c r="H28" s="69">
        <v>0</v>
      </c>
      <c r="I28" s="11">
        <f t="shared" si="6"/>
        <v>0</v>
      </c>
      <c r="J28" s="109">
        <f t="shared" si="7"/>
        <v>1</v>
      </c>
      <c r="K28" s="108">
        <f t="shared" si="28"/>
        <v>0.5493286759053293</v>
      </c>
      <c r="L28" s="135">
        <f t="shared" si="37"/>
        <v>0.35887088938528472</v>
      </c>
      <c r="M28" s="136">
        <f t="shared" si="38"/>
        <v>1</v>
      </c>
      <c r="N28" s="136">
        <f t="shared" si="39"/>
        <v>0</v>
      </c>
      <c r="O28" s="137" t="e">
        <f t="shared" si="40"/>
        <v>#DIV/0!</v>
      </c>
      <c r="P28" s="137" t="e">
        <f t="shared" si="41"/>
        <v>#DIV/0!</v>
      </c>
      <c r="Q28" s="138" t="e">
        <f t="shared" si="42"/>
        <v>#DIV/0!</v>
      </c>
      <c r="R28" s="139">
        <f t="shared" si="12"/>
        <v>1.9599639845400538</v>
      </c>
      <c r="S28" s="135" t="e">
        <f t="shared" si="43"/>
        <v>#DIV/0!</v>
      </c>
      <c r="T28" s="140" t="e">
        <f t="shared" si="44"/>
        <v>#DIV/0!</v>
      </c>
      <c r="U28" s="140" t="e">
        <f t="shared" si="45"/>
        <v>#DIV/0!</v>
      </c>
      <c r="V28" s="119" t="e">
        <f t="shared" si="46"/>
        <v>#DIV/0!</v>
      </c>
      <c r="W28" s="119" t="e">
        <f t="shared" si="47"/>
        <v>#DIV/0!</v>
      </c>
      <c r="Y28" s="12">
        <f t="shared" si="48"/>
        <v>32</v>
      </c>
      <c r="Z28" s="150">
        <f t="shared" si="49"/>
        <v>1.0986573518106586</v>
      </c>
      <c r="AA28" s="150">
        <f t="shared" si="50"/>
        <v>0</v>
      </c>
      <c r="AB28" s="151">
        <f t="shared" si="51"/>
        <v>1.0986573518106586</v>
      </c>
      <c r="AC28" s="152">
        <f t="shared" si="52"/>
        <v>22.456983256372961</v>
      </c>
      <c r="AD28" s="156"/>
      <c r="AE28" s="136">
        <f t="shared" si="53"/>
        <v>32</v>
      </c>
      <c r="AF28" s="150" t="e">
        <f t="shared" si="54"/>
        <v>#DIV/0!</v>
      </c>
      <c r="AG28" s="150" t="e">
        <f t="shared" si="55"/>
        <v>#DIV/0!</v>
      </c>
      <c r="AH28" s="151" t="e">
        <f t="shared" si="56"/>
        <v>#DIV/0!</v>
      </c>
      <c r="AI28" s="155" t="e">
        <f t="shared" si="57"/>
        <v>#DIV/0!</v>
      </c>
      <c r="AJ28" s="171"/>
      <c r="AK28" s="144">
        <f t="shared" si="58"/>
        <v>32</v>
      </c>
      <c r="AL28" s="160" t="e">
        <f t="shared" si="59"/>
        <v>#DIV/0!</v>
      </c>
      <c r="AM28" s="160" t="e">
        <f t="shared" si="60"/>
        <v>#DIV/0!</v>
      </c>
      <c r="AN28" s="161" t="e">
        <f t="shared" si="61"/>
        <v>#DIV/0!</v>
      </c>
      <c r="AO28" s="155" t="e">
        <f t="shared" si="62"/>
        <v>#DIV/0!</v>
      </c>
      <c r="AP28" s="168"/>
      <c r="AQ28" s="12">
        <f t="shared" si="63"/>
        <v>32</v>
      </c>
      <c r="AR28" s="184">
        <f t="shared" si="36"/>
        <v>5.2443651404308831</v>
      </c>
      <c r="AS28" s="170" t="e">
        <f t="shared" si="64"/>
        <v>#DIV/0!</v>
      </c>
      <c r="AT28" s="170" t="e">
        <f t="shared" si="65"/>
        <v>#DIV/0!</v>
      </c>
      <c r="AU28" s="178" t="s">
        <v>52</v>
      </c>
    </row>
    <row r="29" spans="1:47" ht="5.25" customHeight="1" x14ac:dyDescent="0.3">
      <c r="D29" s="14"/>
      <c r="E29" s="14"/>
      <c r="F29" s="15"/>
      <c r="G29" s="15"/>
      <c r="H29" s="14"/>
      <c r="I29" s="16"/>
      <c r="J29" s="17"/>
      <c r="K29" s="17"/>
      <c r="L29" s="124"/>
      <c r="M29" s="125"/>
      <c r="N29" s="125"/>
      <c r="O29" s="125"/>
      <c r="P29" s="125"/>
      <c r="Q29" s="124"/>
      <c r="R29" s="126"/>
      <c r="S29" s="126"/>
      <c r="T29" s="126"/>
      <c r="U29" s="126"/>
      <c r="Z29" s="145"/>
      <c r="AA29" s="156"/>
      <c r="AB29" s="156"/>
      <c r="AC29" s="156"/>
      <c r="AD29" s="156"/>
      <c r="AF29" s="156"/>
      <c r="AG29" s="156"/>
      <c r="AH29" s="156"/>
      <c r="AI29" s="157"/>
      <c r="AJ29" s="157"/>
      <c r="AK29" s="32"/>
      <c r="AL29" s="157"/>
      <c r="AM29" s="157"/>
      <c r="AN29" s="157"/>
      <c r="AO29" s="157"/>
      <c r="AP29" s="157"/>
      <c r="AQ29" s="156"/>
      <c r="AR29" s="156"/>
      <c r="AS29" s="156"/>
      <c r="AT29" s="156"/>
      <c r="AU29" s="156"/>
    </row>
    <row r="30" spans="1:47" x14ac:dyDescent="0.3">
      <c r="D30" s="19"/>
      <c r="E30" s="20" t="s">
        <v>2</v>
      </c>
      <c r="F30" s="35">
        <f>SUM(F13:F28)</f>
        <v>70</v>
      </c>
      <c r="G30" s="35">
        <f>SUM(G13:G28)</f>
        <v>213</v>
      </c>
      <c r="H30" s="35">
        <f>H28</f>
        <v>0</v>
      </c>
      <c r="I30" s="16"/>
      <c r="J30" s="121" t="s">
        <v>61</v>
      </c>
      <c r="K30" s="122">
        <f>1-K28</f>
        <v>0.4506713240946707</v>
      </c>
      <c r="L30" s="127" t="s">
        <v>62</v>
      </c>
      <c r="M30" s="124"/>
      <c r="N30" s="124"/>
      <c r="O30" s="125"/>
      <c r="P30" s="125"/>
      <c r="Q30" s="124"/>
      <c r="R30" s="126"/>
      <c r="S30" s="126"/>
      <c r="T30" s="126"/>
      <c r="U30" s="126"/>
      <c r="Z30" s="145"/>
      <c r="AA30" s="156"/>
      <c r="AB30" s="156"/>
      <c r="AC30" s="156"/>
      <c r="AD30" s="156"/>
      <c r="AF30" s="156"/>
      <c r="AG30" s="156"/>
      <c r="AH30" s="156"/>
      <c r="AI30" s="157"/>
      <c r="AJ30" s="157"/>
      <c r="AK30" s="32"/>
      <c r="AL30" s="157"/>
      <c r="AM30" s="157"/>
      <c r="AN30" s="157"/>
      <c r="AO30" s="157"/>
      <c r="AP30" s="157"/>
      <c r="AQ30" s="156"/>
      <c r="AR30" s="156"/>
      <c r="AS30" s="156"/>
      <c r="AT30" s="156"/>
      <c r="AU30" s="156"/>
    </row>
    <row r="31" spans="1:47" x14ac:dyDescent="0.3">
      <c r="D31" s="19"/>
      <c r="F31" s="190">
        <f>F30/E12</f>
        <v>0.24734982332155478</v>
      </c>
      <c r="G31" s="191">
        <f>G30/E12</f>
        <v>0.75265017667844525</v>
      </c>
      <c r="H31" s="192">
        <f>H30/E12</f>
        <v>0</v>
      </c>
      <c r="I31" s="16"/>
      <c r="J31" s="16"/>
      <c r="K31" s="16"/>
      <c r="L31" s="128"/>
      <c r="M31" s="128"/>
      <c r="N31" s="128"/>
      <c r="O31" s="128"/>
      <c r="P31" s="128"/>
      <c r="Q31" s="128"/>
      <c r="R31" s="126"/>
      <c r="S31" s="126"/>
      <c r="T31" s="126"/>
      <c r="U31" s="126"/>
      <c r="Z31" s="145"/>
      <c r="AA31" s="156"/>
      <c r="AB31" s="156"/>
      <c r="AC31" s="156"/>
      <c r="AD31" s="157"/>
      <c r="AE31" s="32"/>
      <c r="AF31" s="157"/>
      <c r="AG31" s="157"/>
      <c r="AH31" s="157"/>
      <c r="AI31" s="157"/>
      <c r="AJ31" s="157"/>
      <c r="AK31" s="32"/>
      <c r="AL31" s="157"/>
      <c r="AM31" s="157"/>
      <c r="AN31" s="157"/>
      <c r="AO31" s="157"/>
      <c r="AP31" s="157"/>
      <c r="AQ31" s="156"/>
      <c r="AR31" s="156"/>
      <c r="AS31" s="156"/>
      <c r="AT31" s="156"/>
      <c r="AU31" s="156"/>
    </row>
    <row r="32" spans="1:47" ht="18.5" customHeight="1" x14ac:dyDescent="0.3">
      <c r="C32" s="3" t="s">
        <v>88</v>
      </c>
      <c r="E32" s="7"/>
      <c r="F32" s="4"/>
      <c r="L32" s="129"/>
      <c r="M32" s="129"/>
      <c r="N32" s="129"/>
      <c r="O32" s="129"/>
      <c r="P32" s="129"/>
      <c r="Q32" s="130"/>
      <c r="R32" s="126"/>
      <c r="S32" s="126"/>
      <c r="T32" s="126"/>
      <c r="U32" s="126"/>
      <c r="Y32" s="3" t="s">
        <v>53</v>
      </c>
      <c r="Z32" s="158"/>
      <c r="AA32" s="158"/>
      <c r="AB32" s="158"/>
      <c r="AC32" s="158"/>
      <c r="AD32" s="158"/>
      <c r="AE32" s="3" t="s">
        <v>54</v>
      </c>
      <c r="AF32" s="158"/>
      <c r="AG32" s="158"/>
      <c r="AH32" s="158"/>
      <c r="AI32" s="159"/>
      <c r="AJ32" s="159"/>
      <c r="AK32" s="103" t="s">
        <v>55</v>
      </c>
      <c r="AL32" s="159"/>
      <c r="AM32" s="159"/>
      <c r="AN32" s="157"/>
      <c r="AO32" s="157"/>
      <c r="AP32" s="157"/>
      <c r="AQ32" s="156"/>
      <c r="AR32" s="172"/>
      <c r="AS32" s="173"/>
      <c r="AT32" s="173"/>
      <c r="AU32" s="156"/>
    </row>
    <row r="33" spans="1:47" ht="54" x14ac:dyDescent="0.3">
      <c r="A33" s="70" t="s">
        <v>78</v>
      </c>
      <c r="B33" s="70" t="s">
        <v>79</v>
      </c>
      <c r="C33" s="8" t="s">
        <v>32</v>
      </c>
      <c r="D33" s="8" t="s">
        <v>31</v>
      </c>
      <c r="E33" s="8" t="s">
        <v>17</v>
      </c>
      <c r="F33" s="27" t="s">
        <v>18</v>
      </c>
      <c r="G33" s="27" t="s">
        <v>20</v>
      </c>
      <c r="H33" s="62" t="s">
        <v>19</v>
      </c>
      <c r="I33" s="9" t="s">
        <v>11</v>
      </c>
      <c r="J33" s="180" t="s">
        <v>75</v>
      </c>
      <c r="K33" s="106" t="s">
        <v>77</v>
      </c>
      <c r="L33" s="131" t="s">
        <v>65</v>
      </c>
      <c r="M33" s="131" t="s">
        <v>66</v>
      </c>
      <c r="N33" s="131" t="s">
        <v>67</v>
      </c>
      <c r="O33" s="131" t="s">
        <v>68</v>
      </c>
      <c r="P33" s="131" t="s">
        <v>69</v>
      </c>
      <c r="Q33" s="132" t="s">
        <v>70</v>
      </c>
      <c r="R33" s="132" t="s">
        <v>71</v>
      </c>
      <c r="S33" s="133" t="s">
        <v>72</v>
      </c>
      <c r="T33" s="133" t="s">
        <v>73</v>
      </c>
      <c r="U33" s="134" t="s">
        <v>74</v>
      </c>
      <c r="V33" s="117" t="s">
        <v>63</v>
      </c>
      <c r="W33" s="117" t="s">
        <v>64</v>
      </c>
      <c r="Y33" s="8" t="s">
        <v>31</v>
      </c>
      <c r="Z33" s="146" t="s">
        <v>26</v>
      </c>
      <c r="AA33" s="146" t="s">
        <v>27</v>
      </c>
      <c r="AB33" s="146" t="s">
        <v>28</v>
      </c>
      <c r="AC33" s="147" t="s">
        <v>29</v>
      </c>
      <c r="AD33" s="164"/>
      <c r="AE33" s="132" t="s">
        <v>31</v>
      </c>
      <c r="AF33" s="146" t="s">
        <v>26</v>
      </c>
      <c r="AG33" s="146" t="s">
        <v>27</v>
      </c>
      <c r="AH33" s="146" t="s">
        <v>28</v>
      </c>
      <c r="AI33" s="153" t="s">
        <v>29</v>
      </c>
      <c r="AJ33" s="165"/>
      <c r="AK33" s="142" t="s">
        <v>31</v>
      </c>
      <c r="AL33" s="153" t="s">
        <v>26</v>
      </c>
      <c r="AM33" s="153" t="s">
        <v>27</v>
      </c>
      <c r="AN33" s="153" t="s">
        <v>28</v>
      </c>
      <c r="AO33" s="153" t="s">
        <v>29</v>
      </c>
      <c r="AP33" s="164"/>
      <c r="AQ33" s="156"/>
      <c r="AR33" s="156"/>
      <c r="AS33" s="156"/>
      <c r="AT33" s="156"/>
      <c r="AU33" s="156"/>
    </row>
    <row r="34" spans="1:47" x14ac:dyDescent="0.3">
      <c r="A34" s="92">
        <v>0</v>
      </c>
      <c r="B34" s="31">
        <f>F34</f>
        <v>0</v>
      </c>
      <c r="D34" s="8">
        <v>0</v>
      </c>
      <c r="E34" s="8">
        <v>280</v>
      </c>
      <c r="F34" s="8">
        <v>0</v>
      </c>
      <c r="G34" s="62">
        <v>0</v>
      </c>
      <c r="H34" s="63">
        <f>E35</f>
        <v>280</v>
      </c>
      <c r="I34" s="26">
        <f>F34/E34</f>
        <v>0</v>
      </c>
      <c r="J34" s="109">
        <f>1-I34</f>
        <v>1</v>
      </c>
      <c r="K34" s="109">
        <f>J34</f>
        <v>1</v>
      </c>
      <c r="L34" s="135">
        <f>(LN(K34))^2</f>
        <v>0</v>
      </c>
      <c r="M34" s="136">
        <f>E34-H34</f>
        <v>0</v>
      </c>
      <c r="N34" s="136">
        <f>E34*H34</f>
        <v>78400</v>
      </c>
      <c r="O34" s="137">
        <f>M34/N34</f>
        <v>0</v>
      </c>
      <c r="P34" s="137">
        <f>O34</f>
        <v>0</v>
      </c>
      <c r="Q34" s="138">
        <v>0</v>
      </c>
      <c r="R34" s="139">
        <f>-NORMSINV(2.5/100)</f>
        <v>1.9599639845400538</v>
      </c>
      <c r="S34" s="135">
        <f>R34*Q34</f>
        <v>0</v>
      </c>
      <c r="T34" s="140">
        <f>EXP(S34)</f>
        <v>1</v>
      </c>
      <c r="U34" s="140">
        <f>EXP(S34)</f>
        <v>1</v>
      </c>
      <c r="V34" s="118">
        <f>K34^T34</f>
        <v>1</v>
      </c>
      <c r="W34" s="118">
        <f>K34^U34</f>
        <v>1</v>
      </c>
      <c r="Y34" s="61"/>
      <c r="Z34" s="149"/>
      <c r="AA34" s="149"/>
      <c r="AB34" s="149"/>
      <c r="AC34" s="149"/>
      <c r="AD34" s="166"/>
      <c r="AE34" s="141"/>
      <c r="AF34" s="148"/>
      <c r="AG34" s="148"/>
      <c r="AH34" s="148"/>
      <c r="AI34" s="154"/>
      <c r="AJ34" s="167"/>
      <c r="AK34" s="143"/>
      <c r="AL34" s="154"/>
      <c r="AM34" s="154"/>
      <c r="AN34" s="154"/>
      <c r="AO34" s="154"/>
      <c r="AP34" s="166"/>
      <c r="AQ34" s="156"/>
      <c r="AR34" s="156"/>
      <c r="AS34" s="156"/>
      <c r="AT34" s="156"/>
      <c r="AU34" s="156"/>
    </row>
    <row r="35" spans="1:47" x14ac:dyDescent="0.3">
      <c r="A35" s="92">
        <v>24</v>
      </c>
      <c r="B35" s="14">
        <f>B34+F35</f>
        <v>17</v>
      </c>
      <c r="C35" s="55">
        <f>D34</f>
        <v>0</v>
      </c>
      <c r="D35" s="34">
        <v>2</v>
      </c>
      <c r="E35" s="10">
        <v>280</v>
      </c>
      <c r="F35" s="68">
        <f>E35-H35-G35</f>
        <v>17</v>
      </c>
      <c r="G35" s="93">
        <f>A35-A34</f>
        <v>24</v>
      </c>
      <c r="H35" s="63">
        <f t="shared" ref="H35:H49" si="67">E36</f>
        <v>239</v>
      </c>
      <c r="I35" s="11">
        <f>F35/E35</f>
        <v>6.0714285714285714E-2</v>
      </c>
      <c r="J35" s="109">
        <f>1-I35</f>
        <v>0.93928571428571428</v>
      </c>
      <c r="K35" s="108">
        <f>J35*K34</f>
        <v>0.93928571428571428</v>
      </c>
      <c r="L35" s="135">
        <f>(LN(K35))^2</f>
        <v>3.9232147534293653E-3</v>
      </c>
      <c r="M35" s="136">
        <f>E35-H35</f>
        <v>41</v>
      </c>
      <c r="N35" s="136">
        <f>E35*H35</f>
        <v>66920</v>
      </c>
      <c r="O35" s="137">
        <f>M35/N35</f>
        <v>6.1267184698147038E-4</v>
      </c>
      <c r="P35" s="137">
        <f>O35</f>
        <v>6.1267184698147038E-4</v>
      </c>
      <c r="Q35" s="138">
        <v>0</v>
      </c>
      <c r="R35" s="139">
        <f>-NORMSINV(2.5/100)</f>
        <v>1.9599639845400538</v>
      </c>
      <c r="S35" s="135">
        <f>R35*Q35</f>
        <v>0</v>
      </c>
      <c r="T35" s="140">
        <f t="shared" ref="T35:T37" si="68">EXP(S35)</f>
        <v>1</v>
      </c>
      <c r="U35" s="140">
        <f>EXP(S35)</f>
        <v>1</v>
      </c>
      <c r="V35" s="119">
        <f>K35^T35</f>
        <v>0.93928571428571428</v>
      </c>
      <c r="W35" s="119">
        <f>K35^U35</f>
        <v>0.93928571428571428</v>
      </c>
      <c r="Y35" s="12">
        <f t="shared" ref="Y35:Y37" si="69">D35</f>
        <v>2</v>
      </c>
      <c r="Z35" s="150">
        <f>K35*(D35-D34)</f>
        <v>1.8785714285714286</v>
      </c>
      <c r="AA35" s="150">
        <f>(K34-K35)*(D35-D34)/2</f>
        <v>6.0714285714285721E-2</v>
      </c>
      <c r="AB35" s="151">
        <f>SUM(Z35:AA35)</f>
        <v>1.9392857142857143</v>
      </c>
      <c r="AC35" s="152">
        <f>AB35</f>
        <v>1.9392857142857143</v>
      </c>
      <c r="AD35" s="168"/>
      <c r="AE35" s="136">
        <f>D35</f>
        <v>2</v>
      </c>
      <c r="AF35" s="150">
        <f>V35*(D35-D34)</f>
        <v>1.8785714285714286</v>
      </c>
      <c r="AG35" s="150">
        <f>(V34-V35)*(D35-D34)/2</f>
        <v>6.0714285714285721E-2</v>
      </c>
      <c r="AH35" s="151">
        <f>SUM(AF35:AG35)</f>
        <v>1.9392857142857143</v>
      </c>
      <c r="AI35" s="155">
        <f>AH35</f>
        <v>1.9392857142857143</v>
      </c>
      <c r="AJ35" s="169"/>
      <c r="AK35" s="144">
        <f>D35</f>
        <v>2</v>
      </c>
      <c r="AL35" s="160">
        <f>W35*(D35-D34)</f>
        <v>1.8785714285714286</v>
      </c>
      <c r="AM35" s="160">
        <f>(W34-W35)*(D35-D34)/2</f>
        <v>6.0714285714285721E-2</v>
      </c>
      <c r="AN35" s="161">
        <f>SUM(AL35:AM35)</f>
        <v>1.9392857142857143</v>
      </c>
      <c r="AO35" s="155">
        <f>AN35</f>
        <v>1.9392857142857143</v>
      </c>
      <c r="AP35" s="168"/>
      <c r="AQ35" s="156"/>
      <c r="AR35" s="156"/>
      <c r="AS35" s="156"/>
      <c r="AT35" s="156"/>
      <c r="AU35" s="156"/>
    </row>
    <row r="36" spans="1:47" x14ac:dyDescent="0.3">
      <c r="A36" s="92">
        <v>45</v>
      </c>
      <c r="B36" s="14">
        <f t="shared" ref="B36:B50" si="70">B35+F36</f>
        <v>37</v>
      </c>
      <c r="C36" s="55">
        <f t="shared" ref="C36:C50" si="71">D35</f>
        <v>2</v>
      </c>
      <c r="D36" s="34">
        <v>4</v>
      </c>
      <c r="E36" s="10">
        <v>239</v>
      </c>
      <c r="F36" s="68">
        <f t="shared" ref="F36:F50" si="72">E36-H36-G36</f>
        <v>20</v>
      </c>
      <c r="G36" s="93">
        <f t="shared" ref="G36:G50" si="73">A36-A35</f>
        <v>21</v>
      </c>
      <c r="H36" s="63">
        <f t="shared" si="67"/>
        <v>198</v>
      </c>
      <c r="I36" s="11">
        <f t="shared" ref="I36:I37" si="74">F36/E36</f>
        <v>8.3682008368200833E-2</v>
      </c>
      <c r="J36" s="109">
        <f t="shared" ref="J36:J37" si="75">1-I36</f>
        <v>0.91631799163179917</v>
      </c>
      <c r="K36" s="108">
        <f>J36*K35</f>
        <v>0.86068439928272567</v>
      </c>
      <c r="L36" s="135">
        <f t="shared" ref="L36:L37" si="76">(LN(K36))^2</f>
        <v>2.2508218682330747E-2</v>
      </c>
      <c r="M36" s="136">
        <f t="shared" ref="M36:M37" si="77">E36-H36</f>
        <v>41</v>
      </c>
      <c r="N36" s="136">
        <f t="shared" ref="N36:N37" si="78">E36*H36</f>
        <v>47322</v>
      </c>
      <c r="O36" s="137">
        <f t="shared" ref="O36:O37" si="79">M36/N36</f>
        <v>8.6640463209500869E-4</v>
      </c>
      <c r="P36" s="137">
        <f>P35+O36</f>
        <v>1.4790764790764792E-3</v>
      </c>
      <c r="Q36" s="138">
        <f>SQRT((1/L36)*P36)</f>
        <v>0.25634494182904644</v>
      </c>
      <c r="R36" s="139">
        <f t="shared" ref="R36:R50" si="80">-NORMSINV(2.5/100)</f>
        <v>1.9599639845400538</v>
      </c>
      <c r="S36" s="135">
        <f t="shared" ref="S36:S37" si="81">R36*Q36</f>
        <v>0.50242685360394612</v>
      </c>
      <c r="T36" s="140">
        <f t="shared" si="68"/>
        <v>1.6527273349573872</v>
      </c>
      <c r="U36" s="140">
        <f>EXP(-S36)</f>
        <v>0.605060483268272</v>
      </c>
      <c r="V36" s="119">
        <f t="shared" ref="V36:V37" si="82">K36^T36</f>
        <v>0.78039554912122377</v>
      </c>
      <c r="W36" s="119">
        <f>K36^U36</f>
        <v>0.91322257216298253</v>
      </c>
      <c r="Y36" s="12">
        <f t="shared" si="69"/>
        <v>4</v>
      </c>
      <c r="Z36" s="150">
        <f t="shared" ref="Z36:Z37" si="83">K36*(D36-D35)</f>
        <v>1.7213687985654513</v>
      </c>
      <c r="AA36" s="150">
        <f t="shared" ref="AA36:AA37" si="84">(K35-K36)*(D36-D35)/2</f>
        <v>7.8601315002988614E-2</v>
      </c>
      <c r="AB36" s="151">
        <f t="shared" ref="AB36:AB37" si="85">SUM(Z36:AA36)</f>
        <v>1.7999701135684401</v>
      </c>
      <c r="AC36" s="152">
        <f>AB36+AC35</f>
        <v>3.7392558278541541</v>
      </c>
      <c r="AD36" s="168"/>
      <c r="AE36" s="136">
        <f t="shared" ref="AE36:AE37" si="86">D36</f>
        <v>4</v>
      </c>
      <c r="AF36" s="150">
        <f t="shared" ref="AF36:AF37" si="87">V36*(D36-D35)</f>
        <v>1.5607910982424475</v>
      </c>
      <c r="AG36" s="150">
        <f t="shared" ref="AG36:AG37" si="88">(V35-V36)*(D36-D35)/2</f>
        <v>0.1588901651644905</v>
      </c>
      <c r="AH36" s="151">
        <f t="shared" ref="AH36:AH37" si="89">SUM(AF36:AG36)</f>
        <v>1.7196812634069381</v>
      </c>
      <c r="AI36" s="155">
        <f>AH36+AI35</f>
        <v>3.6589669776926526</v>
      </c>
      <c r="AJ36" s="169"/>
      <c r="AK36" s="144">
        <f t="shared" ref="AK36:AK37" si="90">D36</f>
        <v>4</v>
      </c>
      <c r="AL36" s="160">
        <f t="shared" ref="AL36:AL37" si="91">W36*(D36-D35)</f>
        <v>1.8264451443259651</v>
      </c>
      <c r="AM36" s="160">
        <f t="shared" ref="AM36:AM37" si="92">(W35-W36)*(D36-D35)/2</f>
        <v>2.6063142122731753E-2</v>
      </c>
      <c r="AN36" s="161">
        <f t="shared" ref="AN36:AN37" si="93">SUM(AL36:AM36)</f>
        <v>1.8525082864486968</v>
      </c>
      <c r="AO36" s="155">
        <f>AN36+AO35</f>
        <v>3.7917940007344111</v>
      </c>
      <c r="AP36" s="168"/>
      <c r="AQ36" s="156"/>
      <c r="AR36" s="156"/>
      <c r="AS36" s="156"/>
      <c r="AT36" s="156"/>
      <c r="AU36" s="156"/>
    </row>
    <row r="37" spans="1:47" x14ac:dyDescent="0.3">
      <c r="A37" s="92">
        <v>66</v>
      </c>
      <c r="B37" s="14">
        <f t="shared" si="70"/>
        <v>61</v>
      </c>
      <c r="C37" s="55">
        <f t="shared" si="71"/>
        <v>4</v>
      </c>
      <c r="D37" s="34">
        <v>6</v>
      </c>
      <c r="E37" s="10">
        <v>198</v>
      </c>
      <c r="F37" s="68">
        <f t="shared" si="72"/>
        <v>24</v>
      </c>
      <c r="G37" s="93">
        <f t="shared" si="73"/>
        <v>21</v>
      </c>
      <c r="H37" s="63">
        <f t="shared" si="67"/>
        <v>153</v>
      </c>
      <c r="I37" s="11">
        <f t="shared" si="74"/>
        <v>0.12121212121212122</v>
      </c>
      <c r="J37" s="109">
        <f t="shared" si="75"/>
        <v>0.87878787878787878</v>
      </c>
      <c r="K37" s="108">
        <f t="shared" ref="K37" si="94">J37*K36</f>
        <v>0.75635901755148616</v>
      </c>
      <c r="L37" s="135">
        <f t="shared" si="76"/>
        <v>7.7974488699835504E-2</v>
      </c>
      <c r="M37" s="136">
        <f t="shared" si="77"/>
        <v>45</v>
      </c>
      <c r="N37" s="136">
        <f t="shared" si="78"/>
        <v>30294</v>
      </c>
      <c r="O37" s="137">
        <f t="shared" si="79"/>
        <v>1.4854426619132501E-3</v>
      </c>
      <c r="P37" s="137">
        <f t="shared" ref="P37" si="95">P36+O37</f>
        <v>2.9645191409897291E-3</v>
      </c>
      <c r="Q37" s="138">
        <f t="shared" ref="Q37" si="96">SQRT((1/L37)*P37)</f>
        <v>0.19498484679515479</v>
      </c>
      <c r="R37" s="139">
        <f t="shared" si="80"/>
        <v>1.9599639845400538</v>
      </c>
      <c r="S37" s="135">
        <f t="shared" si="81"/>
        <v>0.3821632772495635</v>
      </c>
      <c r="T37" s="140">
        <f t="shared" si="68"/>
        <v>1.4654513404641922</v>
      </c>
      <c r="U37" s="140">
        <f t="shared" ref="U37" si="97">EXP(-S37)</f>
        <v>0.6823836263872417</v>
      </c>
      <c r="V37" s="119">
        <f t="shared" si="82"/>
        <v>0.66417384472027285</v>
      </c>
      <c r="W37" s="119">
        <f t="shared" ref="W37" si="98">K37^U37</f>
        <v>0.82650591384067351</v>
      </c>
      <c r="Y37" s="12">
        <f t="shared" si="69"/>
        <v>6</v>
      </c>
      <c r="Z37" s="150">
        <f t="shared" si="83"/>
        <v>1.5127180351029723</v>
      </c>
      <c r="AA37" s="150">
        <f t="shared" si="84"/>
        <v>0.10432538173123951</v>
      </c>
      <c r="AB37" s="151">
        <f t="shared" si="85"/>
        <v>1.6170434168342118</v>
      </c>
      <c r="AC37" s="152">
        <f t="shared" ref="AC37" si="99">AB37+AC36</f>
        <v>5.3562992446883655</v>
      </c>
      <c r="AD37" s="168"/>
      <c r="AE37" s="136">
        <f t="shared" si="86"/>
        <v>6</v>
      </c>
      <c r="AF37" s="150">
        <f t="shared" si="87"/>
        <v>1.3283476894405457</v>
      </c>
      <c r="AG37" s="150">
        <f t="shared" si="88"/>
        <v>0.11622170440095092</v>
      </c>
      <c r="AH37" s="151">
        <f t="shared" si="89"/>
        <v>1.4445693938414967</v>
      </c>
      <c r="AI37" s="155">
        <f t="shared" ref="AI37" si="100">AH37+AI36</f>
        <v>5.1035363715341493</v>
      </c>
      <c r="AJ37" s="169"/>
      <c r="AK37" s="144">
        <f t="shared" si="90"/>
        <v>6</v>
      </c>
      <c r="AL37" s="160">
        <f t="shared" si="91"/>
        <v>1.653011827681347</v>
      </c>
      <c r="AM37" s="160">
        <f t="shared" si="92"/>
        <v>8.6716658322309015E-2</v>
      </c>
      <c r="AN37" s="161">
        <f t="shared" si="93"/>
        <v>1.7397284860036559</v>
      </c>
      <c r="AO37" s="155">
        <f t="shared" ref="AO37" si="101">AN37+AO36</f>
        <v>5.5315224867380675</v>
      </c>
      <c r="AP37" s="168"/>
      <c r="AQ37" s="156"/>
      <c r="AR37" s="156"/>
      <c r="AS37" s="156"/>
      <c r="AT37" s="156"/>
      <c r="AU37" s="156"/>
    </row>
    <row r="38" spans="1:47" x14ac:dyDescent="0.3">
      <c r="A38" s="92">
        <v>82</v>
      </c>
      <c r="B38" s="14">
        <f t="shared" si="70"/>
        <v>73</v>
      </c>
      <c r="C38" s="55">
        <f t="shared" si="71"/>
        <v>6</v>
      </c>
      <c r="D38" s="34">
        <v>8</v>
      </c>
      <c r="E38" s="10">
        <v>153</v>
      </c>
      <c r="F38" s="68">
        <f t="shared" si="72"/>
        <v>12</v>
      </c>
      <c r="G38" s="93">
        <f t="shared" si="73"/>
        <v>16</v>
      </c>
      <c r="H38" s="63">
        <f t="shared" si="67"/>
        <v>125</v>
      </c>
      <c r="I38" s="11">
        <f t="shared" ref="I38:I50" si="102">F38/E38</f>
        <v>7.8431372549019607E-2</v>
      </c>
      <c r="J38" s="109">
        <f t="shared" ref="J38:J50" si="103">1-I38</f>
        <v>0.92156862745098045</v>
      </c>
      <c r="K38" s="108">
        <f t="shared" ref="K38:K49" si="104">J38*K37</f>
        <v>0.69703674166509511</v>
      </c>
      <c r="L38" s="135">
        <f t="shared" ref="L38:L50" si="105">(LN(K38))^2</f>
        <v>0.13026119320694921</v>
      </c>
      <c r="M38" s="136">
        <f t="shared" ref="M38:M50" si="106">E38-H38</f>
        <v>28</v>
      </c>
      <c r="N38" s="136">
        <f t="shared" ref="N38:N50" si="107">E38*H38</f>
        <v>19125</v>
      </c>
      <c r="O38" s="137">
        <f t="shared" ref="O38:O50" si="108">M38/N38</f>
        <v>1.4640522875816993E-3</v>
      </c>
      <c r="P38" s="137">
        <f t="shared" ref="P38:P50" si="109">P37+O38</f>
        <v>4.4285714285714284E-3</v>
      </c>
      <c r="Q38" s="138">
        <f t="shared" ref="Q38:Q50" si="110">SQRT((1/L38)*P38)</f>
        <v>0.18438445369574327</v>
      </c>
      <c r="R38" s="139">
        <f t="shared" si="80"/>
        <v>1.9599639845400538</v>
      </c>
      <c r="S38" s="135">
        <f t="shared" ref="S38:S50" si="111">R38*Q38</f>
        <v>0.36138688855275003</v>
      </c>
      <c r="T38" s="140">
        <f t="shared" ref="T38:T50" si="112">EXP(S38)</f>
        <v>1.435318661830995</v>
      </c>
      <c r="U38" s="140">
        <f t="shared" ref="U38:U50" si="113">EXP(-S38)</f>
        <v>0.69670939742699967</v>
      </c>
      <c r="V38" s="119">
        <f t="shared" ref="V38:V50" si="114">K38^T38</f>
        <v>0.59569223542203797</v>
      </c>
      <c r="W38" s="119">
        <f t="shared" ref="W38:W50" si="115">K38^U38</f>
        <v>0.77766893872357934</v>
      </c>
      <c r="Y38" s="12">
        <f t="shared" ref="Y38:Y50" si="116">D38</f>
        <v>8</v>
      </c>
      <c r="Z38" s="150">
        <f t="shared" ref="Z38:Z50" si="117">K38*(D38-D37)</f>
        <v>1.3940734833301902</v>
      </c>
      <c r="AA38" s="150">
        <f t="shared" ref="AA38:AA50" si="118">(K37-K38)*(D38-D37)/2</f>
        <v>5.9322275886391052E-2</v>
      </c>
      <c r="AB38" s="151">
        <f t="shared" ref="AB38:AB50" si="119">SUM(Z38:AA38)</f>
        <v>1.4533957592165812</v>
      </c>
      <c r="AC38" s="152">
        <f t="shared" ref="AC38:AC50" si="120">AB38+AC37</f>
        <v>6.8096950039049471</v>
      </c>
      <c r="AD38" s="168"/>
      <c r="AE38" s="136">
        <f t="shared" ref="AE38:AE50" si="121">D38</f>
        <v>8</v>
      </c>
      <c r="AF38" s="150">
        <f t="shared" ref="AF38:AF50" si="122">V38*(D38-D37)</f>
        <v>1.1913844708440759</v>
      </c>
      <c r="AG38" s="150">
        <f t="shared" ref="AG38:AG50" si="123">(V37-V38)*(D38-D37)/2</f>
        <v>6.848160929823488E-2</v>
      </c>
      <c r="AH38" s="151">
        <f t="shared" ref="AH38:AH50" si="124">SUM(AF38:AG38)</f>
        <v>1.2598660801423107</v>
      </c>
      <c r="AI38" s="155">
        <f t="shared" ref="AI38:AI50" si="125">AH38+AI37</f>
        <v>6.3634024516764605</v>
      </c>
      <c r="AJ38" s="169"/>
      <c r="AK38" s="144">
        <f t="shared" ref="AK38:AK50" si="126">D38</f>
        <v>8</v>
      </c>
      <c r="AL38" s="160">
        <f t="shared" ref="AL38:AL50" si="127">W38*(D38-D37)</f>
        <v>1.5553378774471587</v>
      </c>
      <c r="AM38" s="160">
        <f t="shared" ref="AM38:AM50" si="128">(W37-W38)*(D38-D37)/2</f>
        <v>4.8836975117094172E-2</v>
      </c>
      <c r="AN38" s="161">
        <f t="shared" ref="AN38:AN50" si="129">SUM(AL38:AM38)</f>
        <v>1.604174852564253</v>
      </c>
      <c r="AO38" s="155">
        <f t="shared" ref="AO38:AO50" si="130">AN38+AO37</f>
        <v>7.13569733930232</v>
      </c>
      <c r="AP38" s="168"/>
      <c r="AQ38" s="156"/>
      <c r="AR38" s="156"/>
      <c r="AS38" s="156"/>
      <c r="AT38" s="156"/>
      <c r="AU38" s="156"/>
    </row>
    <row r="39" spans="1:47" x14ac:dyDescent="0.3">
      <c r="A39" s="92">
        <v>110</v>
      </c>
      <c r="B39" s="14">
        <f t="shared" si="70"/>
        <v>83</v>
      </c>
      <c r="C39" s="55">
        <f t="shared" si="71"/>
        <v>8</v>
      </c>
      <c r="D39" s="34">
        <v>10</v>
      </c>
      <c r="E39" s="10">
        <v>125</v>
      </c>
      <c r="F39" s="68">
        <f t="shared" si="72"/>
        <v>10</v>
      </c>
      <c r="G39" s="93">
        <f t="shared" si="73"/>
        <v>28</v>
      </c>
      <c r="H39" s="63">
        <f t="shared" si="67"/>
        <v>87</v>
      </c>
      <c r="I39" s="11">
        <f t="shared" si="102"/>
        <v>0.08</v>
      </c>
      <c r="J39" s="109">
        <f t="shared" si="103"/>
        <v>0.92</v>
      </c>
      <c r="K39" s="108">
        <f t="shared" si="104"/>
        <v>0.64127380233188758</v>
      </c>
      <c r="L39" s="135">
        <f t="shared" si="105"/>
        <v>0.19740139217160971</v>
      </c>
      <c r="M39" s="136">
        <f t="shared" si="106"/>
        <v>38</v>
      </c>
      <c r="N39" s="136">
        <f t="shared" si="107"/>
        <v>10875</v>
      </c>
      <c r="O39" s="137">
        <f t="shared" si="108"/>
        <v>3.4942528735632185E-3</v>
      </c>
      <c r="P39" s="137">
        <f t="shared" si="109"/>
        <v>7.9228243021346473E-3</v>
      </c>
      <c r="Q39" s="138">
        <f t="shared" si="110"/>
        <v>0.20033872565580083</v>
      </c>
      <c r="R39" s="139">
        <f t="shared" si="80"/>
        <v>1.9599639845400538</v>
      </c>
      <c r="S39" s="135">
        <f t="shared" si="111"/>
        <v>0.39265668699402012</v>
      </c>
      <c r="T39" s="140">
        <f t="shared" si="112"/>
        <v>1.4809098864217352</v>
      </c>
      <c r="U39" s="140">
        <f t="shared" si="113"/>
        <v>0.67526053351987603</v>
      </c>
      <c r="V39" s="119">
        <f t="shared" si="114"/>
        <v>0.51790345576158825</v>
      </c>
      <c r="W39" s="119">
        <f t="shared" si="115"/>
        <v>0.74080531515890224</v>
      </c>
      <c r="Y39" s="12">
        <f t="shared" si="116"/>
        <v>10</v>
      </c>
      <c r="Z39" s="150">
        <f t="shared" si="117"/>
        <v>1.2825476046637752</v>
      </c>
      <c r="AA39" s="150">
        <f t="shared" si="118"/>
        <v>5.5762939333207528E-2</v>
      </c>
      <c r="AB39" s="151">
        <f t="shared" si="119"/>
        <v>1.3383105439969827</v>
      </c>
      <c r="AC39" s="152">
        <f t="shared" si="120"/>
        <v>8.1480055479019295</v>
      </c>
      <c r="AD39" s="168"/>
      <c r="AE39" s="136">
        <f t="shared" si="121"/>
        <v>10</v>
      </c>
      <c r="AF39" s="150">
        <f t="shared" si="122"/>
        <v>1.0358069115231765</v>
      </c>
      <c r="AG39" s="150">
        <f t="shared" si="123"/>
        <v>7.7788779660449725E-2</v>
      </c>
      <c r="AH39" s="151">
        <f t="shared" si="124"/>
        <v>1.1135956911836262</v>
      </c>
      <c r="AI39" s="155">
        <f t="shared" si="125"/>
        <v>7.4769981428600865</v>
      </c>
      <c r="AJ39" s="169"/>
      <c r="AK39" s="144">
        <f t="shared" si="126"/>
        <v>10</v>
      </c>
      <c r="AL39" s="160">
        <f t="shared" si="127"/>
        <v>1.4816106303178045</v>
      </c>
      <c r="AM39" s="160">
        <f t="shared" si="128"/>
        <v>3.6863623564677095E-2</v>
      </c>
      <c r="AN39" s="161">
        <f t="shared" si="129"/>
        <v>1.5184742538824816</v>
      </c>
      <c r="AO39" s="155">
        <f t="shared" si="130"/>
        <v>8.6541715931848024</v>
      </c>
      <c r="AP39" s="168"/>
      <c r="AQ39" s="156"/>
      <c r="AR39" s="156"/>
      <c r="AS39" s="156"/>
      <c r="AT39" s="156"/>
      <c r="AU39" s="156"/>
    </row>
    <row r="40" spans="1:47" x14ac:dyDescent="0.3">
      <c r="A40" s="92">
        <v>130</v>
      </c>
      <c r="B40" s="14">
        <f t="shared" si="70"/>
        <v>93</v>
      </c>
      <c r="C40" s="55">
        <f t="shared" si="71"/>
        <v>10</v>
      </c>
      <c r="D40" s="34">
        <v>12</v>
      </c>
      <c r="E40" s="10">
        <v>87</v>
      </c>
      <c r="F40" s="68">
        <f t="shared" si="72"/>
        <v>10</v>
      </c>
      <c r="G40" s="93">
        <f t="shared" si="73"/>
        <v>20</v>
      </c>
      <c r="H40" s="63">
        <f t="shared" si="67"/>
        <v>57</v>
      </c>
      <c r="I40" s="11">
        <f t="shared" si="102"/>
        <v>0.11494252873563218</v>
      </c>
      <c r="J40" s="109">
        <f t="shared" si="103"/>
        <v>0.88505747126436785</v>
      </c>
      <c r="K40" s="108">
        <f t="shared" si="104"/>
        <v>0.56756416987994651</v>
      </c>
      <c r="L40" s="135">
        <f t="shared" si="105"/>
        <v>0.32081061540890199</v>
      </c>
      <c r="M40" s="136">
        <f t="shared" si="106"/>
        <v>30</v>
      </c>
      <c r="N40" s="136">
        <f t="shared" si="107"/>
        <v>4959</v>
      </c>
      <c r="O40" s="137">
        <f t="shared" si="108"/>
        <v>6.0496067755595887E-3</v>
      </c>
      <c r="P40" s="137">
        <f t="shared" si="109"/>
        <v>1.3972431077694237E-2</v>
      </c>
      <c r="Q40" s="138">
        <f t="shared" si="110"/>
        <v>0.20869479752496004</v>
      </c>
      <c r="R40" s="139">
        <f t="shared" si="80"/>
        <v>1.9599639845400538</v>
      </c>
      <c r="S40" s="135">
        <f t="shared" si="111"/>
        <v>0.40903428690980043</v>
      </c>
      <c r="T40" s="140">
        <f t="shared" si="112"/>
        <v>1.505363333857568</v>
      </c>
      <c r="U40" s="140">
        <f t="shared" si="113"/>
        <v>0.66429145543053081</v>
      </c>
      <c r="V40" s="119">
        <f t="shared" si="114"/>
        <v>0.42628804802229048</v>
      </c>
      <c r="W40" s="119">
        <f t="shared" si="115"/>
        <v>0.68642682482774409</v>
      </c>
      <c r="Y40" s="12">
        <f t="shared" si="116"/>
        <v>12</v>
      </c>
      <c r="Z40" s="150">
        <f t="shared" si="117"/>
        <v>1.135128339759893</v>
      </c>
      <c r="AA40" s="150">
        <f t="shared" si="118"/>
        <v>7.3709632451941065E-2</v>
      </c>
      <c r="AB40" s="151">
        <f t="shared" si="119"/>
        <v>1.2088379722118341</v>
      </c>
      <c r="AC40" s="152">
        <f t="shared" si="120"/>
        <v>9.3568435201137632</v>
      </c>
      <c r="AD40" s="168"/>
      <c r="AE40" s="136">
        <f t="shared" si="121"/>
        <v>12</v>
      </c>
      <c r="AF40" s="150">
        <f t="shared" si="122"/>
        <v>0.85257609604458096</v>
      </c>
      <c r="AG40" s="150">
        <f t="shared" si="123"/>
        <v>9.1615407739297772E-2</v>
      </c>
      <c r="AH40" s="151">
        <f t="shared" si="124"/>
        <v>0.94419150378387873</v>
      </c>
      <c r="AI40" s="155">
        <f t="shared" si="125"/>
        <v>8.4211896466439651</v>
      </c>
      <c r="AJ40" s="169"/>
      <c r="AK40" s="144">
        <f t="shared" si="126"/>
        <v>12</v>
      </c>
      <c r="AL40" s="160">
        <f t="shared" si="127"/>
        <v>1.3728536496554882</v>
      </c>
      <c r="AM40" s="160">
        <f t="shared" si="128"/>
        <v>5.4378490331158158E-2</v>
      </c>
      <c r="AN40" s="161">
        <f t="shared" si="129"/>
        <v>1.4272321399866463</v>
      </c>
      <c r="AO40" s="155">
        <f t="shared" si="130"/>
        <v>10.081403733171449</v>
      </c>
      <c r="AP40" s="168"/>
      <c r="AQ40" s="156"/>
      <c r="AR40" s="156"/>
      <c r="AS40" s="156"/>
      <c r="AT40" s="156"/>
      <c r="AU40" s="156"/>
    </row>
    <row r="41" spans="1:47" x14ac:dyDescent="0.3">
      <c r="A41" s="92">
        <v>144</v>
      </c>
      <c r="B41" s="14">
        <f t="shared" si="70"/>
        <v>95</v>
      </c>
      <c r="C41" s="55">
        <f t="shared" si="71"/>
        <v>12</v>
      </c>
      <c r="D41" s="34">
        <v>14</v>
      </c>
      <c r="E41" s="10">
        <v>57</v>
      </c>
      <c r="F41" s="68">
        <f t="shared" si="72"/>
        <v>2</v>
      </c>
      <c r="G41" s="93">
        <f t="shared" si="73"/>
        <v>14</v>
      </c>
      <c r="H41" s="63">
        <f t="shared" si="67"/>
        <v>41</v>
      </c>
      <c r="I41" s="11">
        <f t="shared" si="102"/>
        <v>3.5087719298245612E-2</v>
      </c>
      <c r="J41" s="109">
        <f t="shared" si="103"/>
        <v>0.96491228070175439</v>
      </c>
      <c r="K41" s="108">
        <f t="shared" si="104"/>
        <v>0.5476496376034572</v>
      </c>
      <c r="L41" s="135">
        <f t="shared" si="105"/>
        <v>0.3625479451978833</v>
      </c>
      <c r="M41" s="136">
        <f t="shared" si="106"/>
        <v>16</v>
      </c>
      <c r="N41" s="136">
        <f t="shared" si="107"/>
        <v>2337</v>
      </c>
      <c r="O41" s="137">
        <f t="shared" si="108"/>
        <v>6.8463842533162175E-3</v>
      </c>
      <c r="P41" s="137">
        <f t="shared" si="109"/>
        <v>2.0818815331010453E-2</v>
      </c>
      <c r="Q41" s="138">
        <f t="shared" si="110"/>
        <v>0.23963225932277765</v>
      </c>
      <c r="R41" s="139">
        <f t="shared" si="80"/>
        <v>1.9599639845400538</v>
      </c>
      <c r="S41" s="135">
        <f t="shared" si="111"/>
        <v>0.46967059780660675</v>
      </c>
      <c r="T41" s="140">
        <f t="shared" si="112"/>
        <v>1.5994672384154967</v>
      </c>
      <c r="U41" s="140">
        <f t="shared" si="113"/>
        <v>0.62520817931265948</v>
      </c>
      <c r="V41" s="119">
        <f t="shared" si="114"/>
        <v>0.38171902252584633</v>
      </c>
      <c r="W41" s="119">
        <f t="shared" si="115"/>
        <v>0.68629338771699955</v>
      </c>
      <c r="Y41" s="12">
        <f t="shared" si="116"/>
        <v>14</v>
      </c>
      <c r="Z41" s="150">
        <f t="shared" si="117"/>
        <v>1.0952992752069144</v>
      </c>
      <c r="AA41" s="150">
        <f t="shared" si="118"/>
        <v>1.9914532276489316E-2</v>
      </c>
      <c r="AB41" s="151">
        <f t="shared" si="119"/>
        <v>1.1152138074834037</v>
      </c>
      <c r="AC41" s="152">
        <f t="shared" si="120"/>
        <v>10.472057327597167</v>
      </c>
      <c r="AD41" s="168"/>
      <c r="AE41" s="136">
        <f t="shared" si="121"/>
        <v>14</v>
      </c>
      <c r="AF41" s="150">
        <f t="shared" si="122"/>
        <v>0.76343804505169266</v>
      </c>
      <c r="AG41" s="150">
        <f t="shared" si="123"/>
        <v>4.4569025496444148E-2</v>
      </c>
      <c r="AH41" s="151">
        <f t="shared" si="124"/>
        <v>0.80800707054813681</v>
      </c>
      <c r="AI41" s="155">
        <f t="shared" si="125"/>
        <v>9.2291967171921012</v>
      </c>
      <c r="AJ41" s="169"/>
      <c r="AK41" s="144">
        <f t="shared" si="126"/>
        <v>14</v>
      </c>
      <c r="AL41" s="160">
        <f t="shared" si="127"/>
        <v>1.3725867754339991</v>
      </c>
      <c r="AM41" s="160">
        <f t="shared" si="128"/>
        <v>1.3343711074453868E-4</v>
      </c>
      <c r="AN41" s="161">
        <f t="shared" si="129"/>
        <v>1.3727202125447437</v>
      </c>
      <c r="AO41" s="155">
        <f t="shared" si="130"/>
        <v>11.454123945716193</v>
      </c>
      <c r="AP41" s="168"/>
      <c r="AQ41" s="156"/>
      <c r="AR41" s="156"/>
      <c r="AS41" s="156"/>
      <c r="AT41" s="156"/>
      <c r="AU41" s="156"/>
    </row>
    <row r="42" spans="1:47" x14ac:dyDescent="0.3">
      <c r="A42" s="92">
        <v>156</v>
      </c>
      <c r="B42" s="14">
        <f t="shared" si="70"/>
        <v>99</v>
      </c>
      <c r="C42" s="55">
        <f t="shared" si="71"/>
        <v>14</v>
      </c>
      <c r="D42" s="34">
        <v>16</v>
      </c>
      <c r="E42" s="10">
        <v>41</v>
      </c>
      <c r="F42" s="68">
        <f t="shared" si="72"/>
        <v>4</v>
      </c>
      <c r="G42" s="93">
        <f t="shared" si="73"/>
        <v>12</v>
      </c>
      <c r="H42" s="63">
        <f t="shared" si="67"/>
        <v>25</v>
      </c>
      <c r="I42" s="11">
        <f t="shared" si="102"/>
        <v>9.7560975609756101E-2</v>
      </c>
      <c r="J42" s="109">
        <f t="shared" si="103"/>
        <v>0.90243902439024393</v>
      </c>
      <c r="K42" s="108">
        <f t="shared" si="104"/>
        <v>0.49422040466653455</v>
      </c>
      <c r="L42" s="135">
        <f t="shared" si="105"/>
        <v>0.49670596539665696</v>
      </c>
      <c r="M42" s="136">
        <f t="shared" si="106"/>
        <v>16</v>
      </c>
      <c r="N42" s="136">
        <f t="shared" si="107"/>
        <v>1025</v>
      </c>
      <c r="O42" s="137">
        <f t="shared" si="108"/>
        <v>1.5609756097560976E-2</v>
      </c>
      <c r="P42" s="137">
        <f t="shared" si="109"/>
        <v>3.6428571428571428E-2</v>
      </c>
      <c r="Q42" s="138">
        <f t="shared" si="110"/>
        <v>0.2708141686117877</v>
      </c>
      <c r="R42" s="139">
        <f t="shared" si="80"/>
        <v>1.9599639845400538</v>
      </c>
      <c r="S42" s="135">
        <f t="shared" si="111"/>
        <v>0.53078601698226135</v>
      </c>
      <c r="T42" s="140">
        <f t="shared" si="112"/>
        <v>1.70026822322184</v>
      </c>
      <c r="U42" s="140">
        <f t="shared" si="113"/>
        <v>0.58814249795546902</v>
      </c>
      <c r="V42" s="119">
        <f t="shared" si="114"/>
        <v>0.30170537318614826</v>
      </c>
      <c r="W42" s="119">
        <f t="shared" si="115"/>
        <v>0.6606656687460023</v>
      </c>
      <c r="Y42" s="12">
        <f t="shared" si="116"/>
        <v>16</v>
      </c>
      <c r="Z42" s="150">
        <f t="shared" si="117"/>
        <v>0.9884408093330691</v>
      </c>
      <c r="AA42" s="150">
        <f t="shared" si="118"/>
        <v>5.3429232936922644E-2</v>
      </c>
      <c r="AB42" s="151">
        <f t="shared" si="119"/>
        <v>1.0418700422699918</v>
      </c>
      <c r="AC42" s="152">
        <f t="shared" si="120"/>
        <v>11.513927369867158</v>
      </c>
      <c r="AD42" s="168"/>
      <c r="AE42" s="136">
        <f t="shared" si="121"/>
        <v>16</v>
      </c>
      <c r="AF42" s="150">
        <f t="shared" si="122"/>
        <v>0.60341074637229652</v>
      </c>
      <c r="AG42" s="150">
        <f t="shared" si="123"/>
        <v>8.0013649339698067E-2</v>
      </c>
      <c r="AH42" s="151">
        <f t="shared" si="124"/>
        <v>0.68342439571199454</v>
      </c>
      <c r="AI42" s="155">
        <f t="shared" si="125"/>
        <v>9.9126211129040964</v>
      </c>
      <c r="AJ42" s="169"/>
      <c r="AK42" s="144">
        <f t="shared" si="126"/>
        <v>16</v>
      </c>
      <c r="AL42" s="160">
        <f t="shared" si="127"/>
        <v>1.3213313374920046</v>
      </c>
      <c r="AM42" s="160">
        <f t="shared" si="128"/>
        <v>2.5627718970997249E-2</v>
      </c>
      <c r="AN42" s="161">
        <f t="shared" si="129"/>
        <v>1.3469590564630018</v>
      </c>
      <c r="AO42" s="155">
        <f t="shared" si="130"/>
        <v>12.801083002179194</v>
      </c>
      <c r="AP42" s="168"/>
      <c r="AQ42" s="156"/>
      <c r="AR42" s="156"/>
      <c r="AS42" s="156"/>
      <c r="AT42" s="156"/>
      <c r="AU42" s="156"/>
    </row>
    <row r="43" spans="1:47" x14ac:dyDescent="0.3">
      <c r="A43" s="92">
        <v>163</v>
      </c>
      <c r="B43" s="14">
        <f t="shared" si="70"/>
        <v>102</v>
      </c>
      <c r="C43" s="55">
        <f t="shared" si="71"/>
        <v>16</v>
      </c>
      <c r="D43" s="34">
        <v>18</v>
      </c>
      <c r="E43" s="10">
        <v>25</v>
      </c>
      <c r="F43" s="68">
        <f t="shared" si="72"/>
        <v>3</v>
      </c>
      <c r="G43" s="93">
        <f t="shared" si="73"/>
        <v>7</v>
      </c>
      <c r="H43" s="63">
        <f t="shared" si="67"/>
        <v>15</v>
      </c>
      <c r="I43" s="11">
        <f t="shared" si="102"/>
        <v>0.12</v>
      </c>
      <c r="J43" s="109">
        <f t="shared" si="103"/>
        <v>0.88</v>
      </c>
      <c r="K43" s="108">
        <f t="shared" si="104"/>
        <v>0.43491395610655043</v>
      </c>
      <c r="L43" s="135">
        <f t="shared" si="105"/>
        <v>0.69323453220263664</v>
      </c>
      <c r="M43" s="136">
        <f t="shared" si="106"/>
        <v>10</v>
      </c>
      <c r="N43" s="136">
        <f t="shared" si="107"/>
        <v>375</v>
      </c>
      <c r="O43" s="137">
        <f t="shared" si="108"/>
        <v>2.6666666666666668E-2</v>
      </c>
      <c r="P43" s="137">
        <f t="shared" si="109"/>
        <v>6.3095238095238093E-2</v>
      </c>
      <c r="Q43" s="138">
        <f t="shared" si="110"/>
        <v>0.30168811236253473</v>
      </c>
      <c r="R43" s="139">
        <f t="shared" si="80"/>
        <v>1.9599639845400538</v>
      </c>
      <c r="S43" s="135">
        <f t="shared" si="111"/>
        <v>0.59129783479444109</v>
      </c>
      <c r="T43" s="140">
        <f t="shared" si="112"/>
        <v>1.8063312142862398</v>
      </c>
      <c r="U43" s="140">
        <f t="shared" si="113"/>
        <v>0.55360832614252509</v>
      </c>
      <c r="V43" s="119">
        <f t="shared" si="114"/>
        <v>0.22224739206530819</v>
      </c>
      <c r="W43" s="119">
        <f t="shared" si="115"/>
        <v>0.63069164909857955</v>
      </c>
      <c r="Y43" s="12">
        <f t="shared" si="116"/>
        <v>18</v>
      </c>
      <c r="Z43" s="150">
        <f t="shared" si="117"/>
        <v>0.86982791221310085</v>
      </c>
      <c r="AA43" s="150">
        <f t="shared" si="118"/>
        <v>5.9306448559984126E-2</v>
      </c>
      <c r="AB43" s="151">
        <f t="shared" si="119"/>
        <v>0.92913436077308498</v>
      </c>
      <c r="AC43" s="152">
        <f t="shared" si="120"/>
        <v>12.443061730640244</v>
      </c>
      <c r="AD43" s="168"/>
      <c r="AE43" s="136">
        <f t="shared" si="121"/>
        <v>18</v>
      </c>
      <c r="AF43" s="150">
        <f t="shared" si="122"/>
        <v>0.44449478413061638</v>
      </c>
      <c r="AG43" s="150">
        <f t="shared" si="123"/>
        <v>7.9457981120840071E-2</v>
      </c>
      <c r="AH43" s="151">
        <f t="shared" si="124"/>
        <v>0.5239527652514564</v>
      </c>
      <c r="AI43" s="155">
        <f t="shared" si="125"/>
        <v>10.436573878155553</v>
      </c>
      <c r="AJ43" s="169"/>
      <c r="AK43" s="144">
        <f t="shared" si="126"/>
        <v>18</v>
      </c>
      <c r="AL43" s="160">
        <f t="shared" si="127"/>
        <v>1.2613832981971591</v>
      </c>
      <c r="AM43" s="160">
        <f t="shared" si="128"/>
        <v>2.9974019647422745E-2</v>
      </c>
      <c r="AN43" s="161">
        <f t="shared" si="129"/>
        <v>1.2913573178445819</v>
      </c>
      <c r="AO43" s="155">
        <f t="shared" si="130"/>
        <v>14.092440320023776</v>
      </c>
      <c r="AP43" s="168"/>
      <c r="AQ43" s="156"/>
      <c r="AR43" s="156"/>
      <c r="AS43" s="156"/>
      <c r="AT43" s="156"/>
      <c r="AU43" s="156"/>
    </row>
    <row r="44" spans="1:47" x14ac:dyDescent="0.3">
      <c r="A44" s="92">
        <v>165</v>
      </c>
      <c r="B44" s="14">
        <f t="shared" si="70"/>
        <v>104</v>
      </c>
      <c r="C44" s="55">
        <f t="shared" si="71"/>
        <v>18</v>
      </c>
      <c r="D44" s="34">
        <v>20</v>
      </c>
      <c r="E44" s="10">
        <v>15</v>
      </c>
      <c r="F44" s="68">
        <f t="shared" si="72"/>
        <v>2</v>
      </c>
      <c r="G44" s="93">
        <f t="shared" si="73"/>
        <v>2</v>
      </c>
      <c r="H44" s="63">
        <f t="shared" si="67"/>
        <v>11</v>
      </c>
      <c r="I44" s="11">
        <f t="shared" si="102"/>
        <v>0.13333333333333333</v>
      </c>
      <c r="J44" s="109">
        <f t="shared" si="103"/>
        <v>0.8666666666666667</v>
      </c>
      <c r="K44" s="108">
        <f t="shared" si="104"/>
        <v>0.37692542862567707</v>
      </c>
      <c r="L44" s="135">
        <f t="shared" si="105"/>
        <v>0.95200593179024007</v>
      </c>
      <c r="M44" s="136">
        <f t="shared" si="106"/>
        <v>4</v>
      </c>
      <c r="N44" s="136">
        <f t="shared" si="107"/>
        <v>165</v>
      </c>
      <c r="O44" s="137">
        <f t="shared" si="108"/>
        <v>2.4242424242424242E-2</v>
      </c>
      <c r="P44" s="137">
        <f t="shared" si="109"/>
        <v>8.7337662337662339E-2</v>
      </c>
      <c r="Q44" s="138">
        <f t="shared" si="110"/>
        <v>0.30288722377634669</v>
      </c>
      <c r="R44" s="139">
        <f t="shared" si="80"/>
        <v>1.9599639845400538</v>
      </c>
      <c r="S44" s="135">
        <f t="shared" si="111"/>
        <v>0.59364804997896337</v>
      </c>
      <c r="T44" s="140">
        <f t="shared" si="112"/>
        <v>1.8105814738902988</v>
      </c>
      <c r="U44" s="140">
        <f t="shared" si="113"/>
        <v>0.55230875518203215</v>
      </c>
      <c r="V44" s="119">
        <f t="shared" si="114"/>
        <v>0.1709133336898197</v>
      </c>
      <c r="W44" s="119">
        <f t="shared" si="115"/>
        <v>0.58339428189912779</v>
      </c>
      <c r="Y44" s="12">
        <f t="shared" si="116"/>
        <v>20</v>
      </c>
      <c r="Z44" s="150">
        <f t="shared" si="117"/>
        <v>0.75385085725135415</v>
      </c>
      <c r="AA44" s="150">
        <f t="shared" si="118"/>
        <v>5.7988527480873353E-2</v>
      </c>
      <c r="AB44" s="151">
        <f t="shared" si="119"/>
        <v>0.8118393847322275</v>
      </c>
      <c r="AC44" s="152">
        <f t="shared" si="120"/>
        <v>13.254901115372471</v>
      </c>
      <c r="AD44" s="168"/>
      <c r="AE44" s="136">
        <f t="shared" si="121"/>
        <v>20</v>
      </c>
      <c r="AF44" s="150">
        <f t="shared" si="122"/>
        <v>0.3418266673796394</v>
      </c>
      <c r="AG44" s="150">
        <f t="shared" si="123"/>
        <v>5.1334058375488489E-2</v>
      </c>
      <c r="AH44" s="151">
        <f t="shared" si="124"/>
        <v>0.39316072575512789</v>
      </c>
      <c r="AI44" s="155">
        <f t="shared" si="125"/>
        <v>10.82973460391068</v>
      </c>
      <c r="AJ44" s="169"/>
      <c r="AK44" s="144">
        <f t="shared" si="126"/>
        <v>20</v>
      </c>
      <c r="AL44" s="160">
        <f t="shared" si="127"/>
        <v>1.1667885637982556</v>
      </c>
      <c r="AM44" s="160">
        <f t="shared" si="128"/>
        <v>4.7297367199451767E-2</v>
      </c>
      <c r="AN44" s="161">
        <f t="shared" si="129"/>
        <v>1.2140859309977072</v>
      </c>
      <c r="AO44" s="155">
        <f t="shared" si="130"/>
        <v>15.306526251021484</v>
      </c>
      <c r="AP44" s="168"/>
      <c r="AQ44" s="156"/>
      <c r="AR44" s="156"/>
      <c r="AS44" s="156"/>
      <c r="AT44" s="156"/>
      <c r="AU44" s="156"/>
    </row>
    <row r="45" spans="1:47" x14ac:dyDescent="0.3">
      <c r="A45" s="92">
        <v>170</v>
      </c>
      <c r="B45" s="14">
        <f t="shared" si="70"/>
        <v>104</v>
      </c>
      <c r="C45" s="55">
        <f t="shared" si="71"/>
        <v>20</v>
      </c>
      <c r="D45" s="34">
        <v>22</v>
      </c>
      <c r="E45" s="10">
        <v>11</v>
      </c>
      <c r="F45" s="68">
        <f t="shared" si="72"/>
        <v>0</v>
      </c>
      <c r="G45" s="93">
        <f t="shared" si="73"/>
        <v>5</v>
      </c>
      <c r="H45" s="63">
        <f t="shared" si="67"/>
        <v>6</v>
      </c>
      <c r="I45" s="11">
        <f t="shared" si="102"/>
        <v>0</v>
      </c>
      <c r="J45" s="109">
        <f t="shared" si="103"/>
        <v>1</v>
      </c>
      <c r="K45" s="108">
        <f t="shared" si="104"/>
        <v>0.37692542862567707</v>
      </c>
      <c r="L45" s="135">
        <f t="shared" si="105"/>
        <v>0.95200593179024007</v>
      </c>
      <c r="M45" s="136">
        <f t="shared" si="106"/>
        <v>5</v>
      </c>
      <c r="N45" s="136">
        <f t="shared" si="107"/>
        <v>66</v>
      </c>
      <c r="O45" s="137">
        <f t="shared" si="108"/>
        <v>7.575757575757576E-2</v>
      </c>
      <c r="P45" s="137">
        <f t="shared" si="109"/>
        <v>0.1630952380952381</v>
      </c>
      <c r="Q45" s="138">
        <f t="shared" si="110"/>
        <v>0.41390513400268758</v>
      </c>
      <c r="R45" s="139">
        <f t="shared" si="80"/>
        <v>1.9599639845400538</v>
      </c>
      <c r="S45" s="135">
        <f t="shared" si="111"/>
        <v>0.81123915566149252</v>
      </c>
      <c r="T45" s="140">
        <f t="shared" si="112"/>
        <v>2.2506952211367048</v>
      </c>
      <c r="U45" s="140">
        <f t="shared" si="113"/>
        <v>0.44430715923187231</v>
      </c>
      <c r="V45" s="119">
        <f t="shared" si="114"/>
        <v>0.11124490715566282</v>
      </c>
      <c r="W45" s="119">
        <f t="shared" si="115"/>
        <v>0.64822721015417117</v>
      </c>
      <c r="Y45" s="12">
        <f t="shared" si="116"/>
        <v>22</v>
      </c>
      <c r="Z45" s="150">
        <f t="shared" si="117"/>
        <v>0.75385085725135415</v>
      </c>
      <c r="AA45" s="150">
        <f t="shared" si="118"/>
        <v>0</v>
      </c>
      <c r="AB45" s="151">
        <f t="shared" si="119"/>
        <v>0.75385085725135415</v>
      </c>
      <c r="AC45" s="152">
        <f t="shared" si="120"/>
        <v>14.008751972623825</v>
      </c>
      <c r="AD45" s="168"/>
      <c r="AE45" s="136">
        <f t="shared" si="121"/>
        <v>22</v>
      </c>
      <c r="AF45" s="150">
        <f t="shared" si="122"/>
        <v>0.22248981431132564</v>
      </c>
      <c r="AG45" s="150">
        <f t="shared" si="123"/>
        <v>5.9668426534156882E-2</v>
      </c>
      <c r="AH45" s="151">
        <f t="shared" si="124"/>
        <v>0.28215824084548252</v>
      </c>
      <c r="AI45" s="155">
        <f t="shared" si="125"/>
        <v>11.111892844756163</v>
      </c>
      <c r="AJ45" s="169"/>
      <c r="AK45" s="144">
        <f t="shared" si="126"/>
        <v>22</v>
      </c>
      <c r="AL45" s="160">
        <f t="shared" si="127"/>
        <v>1.2964544203083423</v>
      </c>
      <c r="AM45" s="160">
        <f t="shared" si="128"/>
        <v>-6.4832928255043387E-2</v>
      </c>
      <c r="AN45" s="161">
        <f t="shared" si="129"/>
        <v>1.2316214920532991</v>
      </c>
      <c r="AO45" s="155">
        <f t="shared" si="130"/>
        <v>16.538147743074784</v>
      </c>
      <c r="AP45" s="168"/>
      <c r="AQ45" s="156"/>
      <c r="AR45" s="156"/>
      <c r="AS45" s="156"/>
      <c r="AT45" s="156"/>
      <c r="AU45" s="156"/>
    </row>
    <row r="46" spans="1:47" x14ac:dyDescent="0.3">
      <c r="A46" s="92">
        <v>171</v>
      </c>
      <c r="B46" s="14">
        <f t="shared" si="70"/>
        <v>105</v>
      </c>
      <c r="C46" s="55">
        <f t="shared" si="71"/>
        <v>22</v>
      </c>
      <c r="D46" s="34">
        <v>24</v>
      </c>
      <c r="E46" s="10">
        <v>6</v>
      </c>
      <c r="F46" s="68">
        <f t="shared" si="72"/>
        <v>1</v>
      </c>
      <c r="G46" s="93">
        <f t="shared" si="73"/>
        <v>1</v>
      </c>
      <c r="H46" s="63">
        <f t="shared" si="67"/>
        <v>4</v>
      </c>
      <c r="I46" s="11">
        <f t="shared" si="102"/>
        <v>0.16666666666666666</v>
      </c>
      <c r="J46" s="109">
        <f t="shared" si="103"/>
        <v>0.83333333333333337</v>
      </c>
      <c r="K46" s="108">
        <f t="shared" si="104"/>
        <v>0.31410452385473092</v>
      </c>
      <c r="L46" s="135">
        <f t="shared" si="105"/>
        <v>1.3410322532666425</v>
      </c>
      <c r="M46" s="136">
        <f t="shared" si="106"/>
        <v>2</v>
      </c>
      <c r="N46" s="136">
        <f t="shared" si="107"/>
        <v>24</v>
      </c>
      <c r="O46" s="137">
        <f t="shared" si="108"/>
        <v>8.3333333333333329E-2</v>
      </c>
      <c r="P46" s="137">
        <f t="shared" si="109"/>
        <v>0.24642857142857144</v>
      </c>
      <c r="Q46" s="138">
        <f t="shared" si="110"/>
        <v>0.42867279052883145</v>
      </c>
      <c r="R46" s="139">
        <f t="shared" si="80"/>
        <v>1.9599639845400538</v>
      </c>
      <c r="S46" s="135">
        <f t="shared" si="111"/>
        <v>0.8401832305887923</v>
      </c>
      <c r="T46" s="140">
        <f t="shared" si="112"/>
        <v>2.3167914449526954</v>
      </c>
      <c r="U46" s="140">
        <f t="shared" si="113"/>
        <v>0.43163142810224692</v>
      </c>
      <c r="V46" s="119">
        <f t="shared" si="114"/>
        <v>6.8363736096235236E-2</v>
      </c>
      <c r="W46" s="119">
        <f t="shared" si="115"/>
        <v>0.60662655135981125</v>
      </c>
      <c r="Y46" s="12">
        <f t="shared" si="116"/>
        <v>24</v>
      </c>
      <c r="Z46" s="150">
        <f t="shared" si="117"/>
        <v>0.62820904770946184</v>
      </c>
      <c r="AA46" s="150">
        <f t="shared" si="118"/>
        <v>6.2820904770946151E-2</v>
      </c>
      <c r="AB46" s="151">
        <f t="shared" si="119"/>
        <v>0.69102995248040799</v>
      </c>
      <c r="AC46" s="152">
        <f t="shared" si="120"/>
        <v>14.699781925104233</v>
      </c>
      <c r="AD46" s="168"/>
      <c r="AE46" s="136">
        <f t="shared" si="121"/>
        <v>24</v>
      </c>
      <c r="AF46" s="150">
        <f t="shared" si="122"/>
        <v>0.13672747219247047</v>
      </c>
      <c r="AG46" s="150">
        <f t="shared" si="123"/>
        <v>4.2881171059427584E-2</v>
      </c>
      <c r="AH46" s="151">
        <f t="shared" si="124"/>
        <v>0.17960864325189807</v>
      </c>
      <c r="AI46" s="155">
        <f t="shared" si="125"/>
        <v>11.291501488008061</v>
      </c>
      <c r="AJ46" s="169"/>
      <c r="AK46" s="144">
        <f t="shared" si="126"/>
        <v>24</v>
      </c>
      <c r="AL46" s="160">
        <f t="shared" si="127"/>
        <v>1.2132531027196225</v>
      </c>
      <c r="AM46" s="160">
        <f t="shared" si="128"/>
        <v>4.1600658794359924E-2</v>
      </c>
      <c r="AN46" s="161">
        <f t="shared" si="129"/>
        <v>1.2548537615139823</v>
      </c>
      <c r="AO46" s="155">
        <f t="shared" si="130"/>
        <v>17.793001504588766</v>
      </c>
      <c r="AP46" s="168"/>
      <c r="AQ46" s="156"/>
      <c r="AR46" s="156"/>
      <c r="AS46" s="156"/>
      <c r="AT46" s="156"/>
      <c r="AU46" s="156"/>
    </row>
    <row r="47" spans="1:47" x14ac:dyDescent="0.3">
      <c r="A47" s="92">
        <v>173</v>
      </c>
      <c r="B47" s="14">
        <f t="shared" si="70"/>
        <v>105</v>
      </c>
      <c r="C47" s="55">
        <f t="shared" si="71"/>
        <v>24</v>
      </c>
      <c r="D47" s="34">
        <v>26</v>
      </c>
      <c r="E47" s="10">
        <v>4</v>
      </c>
      <c r="F47" s="68">
        <f t="shared" si="72"/>
        <v>0</v>
      </c>
      <c r="G47" s="93">
        <f t="shared" si="73"/>
        <v>2</v>
      </c>
      <c r="H47" s="63">
        <f t="shared" si="67"/>
        <v>2</v>
      </c>
      <c r="I47" s="11">
        <f t="shared" si="102"/>
        <v>0</v>
      </c>
      <c r="J47" s="109">
        <f t="shared" si="103"/>
        <v>1</v>
      </c>
      <c r="K47" s="108">
        <f t="shared" si="104"/>
        <v>0.31410452385473092</v>
      </c>
      <c r="L47" s="135">
        <f t="shared" si="105"/>
        <v>1.3410322532666425</v>
      </c>
      <c r="M47" s="136">
        <f t="shared" si="106"/>
        <v>2</v>
      </c>
      <c r="N47" s="136">
        <f t="shared" si="107"/>
        <v>8</v>
      </c>
      <c r="O47" s="137">
        <f t="shared" si="108"/>
        <v>0.25</v>
      </c>
      <c r="P47" s="137">
        <f t="shared" si="109"/>
        <v>0.49642857142857144</v>
      </c>
      <c r="Q47" s="138">
        <f t="shared" si="110"/>
        <v>0.608427412533456</v>
      </c>
      <c r="R47" s="139">
        <f t="shared" si="80"/>
        <v>1.9599639845400538</v>
      </c>
      <c r="S47" s="135">
        <f t="shared" si="111"/>
        <v>1.1924958157724674</v>
      </c>
      <c r="T47" s="140">
        <f t="shared" si="112"/>
        <v>3.29529540280121</v>
      </c>
      <c r="U47" s="140">
        <f t="shared" si="113"/>
        <v>0.30346293056153223</v>
      </c>
      <c r="V47" s="119">
        <f t="shared" si="114"/>
        <v>2.2014604859579304E-2</v>
      </c>
      <c r="W47" s="119">
        <f t="shared" si="115"/>
        <v>0.70368883475003974</v>
      </c>
      <c r="Y47" s="12">
        <f t="shared" si="116"/>
        <v>26</v>
      </c>
      <c r="Z47" s="150">
        <f t="shared" si="117"/>
        <v>0.62820904770946184</v>
      </c>
      <c r="AA47" s="150">
        <f t="shared" si="118"/>
        <v>0</v>
      </c>
      <c r="AB47" s="151">
        <f t="shared" si="119"/>
        <v>0.62820904770946184</v>
      </c>
      <c r="AC47" s="152">
        <f t="shared" si="120"/>
        <v>15.327990972813694</v>
      </c>
      <c r="AD47" s="168"/>
      <c r="AE47" s="136">
        <f t="shared" si="121"/>
        <v>26</v>
      </c>
      <c r="AF47" s="150">
        <f t="shared" si="122"/>
        <v>4.4029209719158607E-2</v>
      </c>
      <c r="AG47" s="150">
        <f t="shared" si="123"/>
        <v>4.6349131236655933E-2</v>
      </c>
      <c r="AH47" s="151">
        <f t="shared" si="124"/>
        <v>9.037834095581454E-2</v>
      </c>
      <c r="AI47" s="155">
        <f t="shared" si="125"/>
        <v>11.381879828963875</v>
      </c>
      <c r="AJ47" s="169"/>
      <c r="AK47" s="144">
        <f t="shared" si="126"/>
        <v>26</v>
      </c>
      <c r="AL47" s="160">
        <f t="shared" si="127"/>
        <v>1.4073776695000795</v>
      </c>
      <c r="AM47" s="160">
        <f t="shared" si="128"/>
        <v>-9.7062283390228488E-2</v>
      </c>
      <c r="AN47" s="161">
        <f t="shared" si="129"/>
        <v>1.3103153861098509</v>
      </c>
      <c r="AO47" s="155">
        <f t="shared" si="130"/>
        <v>19.103316890698615</v>
      </c>
      <c r="AP47" s="168"/>
      <c r="AQ47" s="156"/>
      <c r="AR47" s="156"/>
      <c r="AS47" s="156"/>
      <c r="AT47" s="156"/>
      <c r="AU47" s="156"/>
    </row>
    <row r="48" spans="1:47" x14ac:dyDescent="0.3">
      <c r="A48" s="92">
        <v>174</v>
      </c>
      <c r="B48" s="14">
        <f t="shared" si="70"/>
        <v>105</v>
      </c>
      <c r="C48" s="55">
        <f t="shared" si="71"/>
        <v>26</v>
      </c>
      <c r="D48" s="34">
        <v>28</v>
      </c>
      <c r="E48" s="10">
        <v>2</v>
      </c>
      <c r="F48" s="68">
        <f t="shared" si="72"/>
        <v>0</v>
      </c>
      <c r="G48" s="93">
        <f t="shared" si="73"/>
        <v>1</v>
      </c>
      <c r="H48" s="63">
        <f t="shared" si="67"/>
        <v>1</v>
      </c>
      <c r="I48" s="11">
        <f t="shared" si="102"/>
        <v>0</v>
      </c>
      <c r="J48" s="109">
        <f t="shared" si="103"/>
        <v>1</v>
      </c>
      <c r="K48" s="108">
        <f t="shared" si="104"/>
        <v>0.31410452385473092</v>
      </c>
      <c r="L48" s="135">
        <f t="shared" si="105"/>
        <v>1.3410322532666425</v>
      </c>
      <c r="M48" s="136">
        <f t="shared" si="106"/>
        <v>1</v>
      </c>
      <c r="N48" s="136">
        <f t="shared" si="107"/>
        <v>2</v>
      </c>
      <c r="O48" s="137">
        <f t="shared" si="108"/>
        <v>0.5</v>
      </c>
      <c r="P48" s="137">
        <f t="shared" si="109"/>
        <v>0.99642857142857144</v>
      </c>
      <c r="Q48" s="138">
        <f t="shared" si="110"/>
        <v>0.86199247461153505</v>
      </c>
      <c r="R48" s="139">
        <f t="shared" si="80"/>
        <v>1.9599639845400538</v>
      </c>
      <c r="S48" s="135">
        <f t="shared" si="111"/>
        <v>1.6894742051831655</v>
      </c>
      <c r="T48" s="140">
        <f t="shared" si="112"/>
        <v>5.4166319192705652</v>
      </c>
      <c r="U48" s="140">
        <f t="shared" si="113"/>
        <v>0.18461656891293174</v>
      </c>
      <c r="V48" s="119">
        <f t="shared" si="114"/>
        <v>1.8872785836962921E-3</v>
      </c>
      <c r="W48" s="119">
        <f t="shared" si="115"/>
        <v>0.8075167933028079</v>
      </c>
      <c r="Y48" s="12">
        <f t="shared" si="116"/>
        <v>28</v>
      </c>
      <c r="Z48" s="150">
        <f t="shared" si="117"/>
        <v>0.62820904770946184</v>
      </c>
      <c r="AA48" s="150">
        <f t="shared" si="118"/>
        <v>0</v>
      </c>
      <c r="AB48" s="151">
        <f t="shared" si="119"/>
        <v>0.62820904770946184</v>
      </c>
      <c r="AC48" s="152">
        <f t="shared" si="120"/>
        <v>15.956200020523156</v>
      </c>
      <c r="AD48" s="168"/>
      <c r="AE48" s="136">
        <f t="shared" si="121"/>
        <v>28</v>
      </c>
      <c r="AF48" s="150">
        <f t="shared" si="122"/>
        <v>3.7745571673925842E-3</v>
      </c>
      <c r="AG48" s="150">
        <f t="shared" si="123"/>
        <v>2.0127326275883012E-2</v>
      </c>
      <c r="AH48" s="151">
        <f t="shared" si="124"/>
        <v>2.3901883443275596E-2</v>
      </c>
      <c r="AI48" s="155">
        <f t="shared" si="125"/>
        <v>11.405781712407151</v>
      </c>
      <c r="AJ48" s="169"/>
      <c r="AK48" s="144">
        <f t="shared" si="126"/>
        <v>28</v>
      </c>
      <c r="AL48" s="160">
        <f t="shared" si="127"/>
        <v>1.6150335866056158</v>
      </c>
      <c r="AM48" s="160">
        <f t="shared" si="128"/>
        <v>-0.10382795855276816</v>
      </c>
      <c r="AN48" s="161">
        <f t="shared" si="129"/>
        <v>1.5112056280528476</v>
      </c>
      <c r="AO48" s="155">
        <f t="shared" si="130"/>
        <v>20.614522518751464</v>
      </c>
      <c r="AP48" s="168"/>
      <c r="AQ48" s="156"/>
      <c r="AR48" s="156"/>
      <c r="AS48" s="156"/>
      <c r="AT48" s="156"/>
      <c r="AU48" s="156"/>
    </row>
    <row r="49" spans="1:47" x14ac:dyDescent="0.3">
      <c r="A49" s="92">
        <v>175</v>
      </c>
      <c r="B49" s="14">
        <f t="shared" si="70"/>
        <v>105</v>
      </c>
      <c r="C49" s="55">
        <f t="shared" si="71"/>
        <v>28</v>
      </c>
      <c r="D49" s="34">
        <v>30</v>
      </c>
      <c r="E49" s="10">
        <v>1</v>
      </c>
      <c r="F49" s="68">
        <f t="shared" si="72"/>
        <v>0</v>
      </c>
      <c r="G49" s="93">
        <f t="shared" si="73"/>
        <v>1</v>
      </c>
      <c r="H49" s="63">
        <f t="shared" si="67"/>
        <v>0</v>
      </c>
      <c r="I49" s="11">
        <f t="shared" si="102"/>
        <v>0</v>
      </c>
      <c r="J49" s="109">
        <f t="shared" si="103"/>
        <v>1</v>
      </c>
      <c r="K49" s="108">
        <f t="shared" si="104"/>
        <v>0.31410452385473092</v>
      </c>
      <c r="L49" s="135">
        <f t="shared" si="105"/>
        <v>1.3410322532666425</v>
      </c>
      <c r="M49" s="136">
        <f t="shared" si="106"/>
        <v>1</v>
      </c>
      <c r="N49" s="136">
        <f t="shared" si="107"/>
        <v>0</v>
      </c>
      <c r="O49" s="137" t="e">
        <f t="shared" si="108"/>
        <v>#DIV/0!</v>
      </c>
      <c r="P49" s="137" t="e">
        <f t="shared" si="109"/>
        <v>#DIV/0!</v>
      </c>
      <c r="Q49" s="138" t="e">
        <f t="shared" si="110"/>
        <v>#DIV/0!</v>
      </c>
      <c r="R49" s="139">
        <f t="shared" si="80"/>
        <v>1.9599639845400538</v>
      </c>
      <c r="S49" s="135" t="e">
        <f t="shared" si="111"/>
        <v>#DIV/0!</v>
      </c>
      <c r="T49" s="140" t="e">
        <f t="shared" si="112"/>
        <v>#DIV/0!</v>
      </c>
      <c r="U49" s="140" t="e">
        <f t="shared" si="113"/>
        <v>#DIV/0!</v>
      </c>
      <c r="V49" s="119" t="e">
        <f t="shared" si="114"/>
        <v>#DIV/0!</v>
      </c>
      <c r="W49" s="119" t="e">
        <f t="shared" si="115"/>
        <v>#DIV/0!</v>
      </c>
      <c r="Y49" s="12">
        <f t="shared" si="116"/>
        <v>30</v>
      </c>
      <c r="Z49" s="150">
        <f t="shared" si="117"/>
        <v>0.62820904770946184</v>
      </c>
      <c r="AA49" s="150">
        <f t="shared" si="118"/>
        <v>0</v>
      </c>
      <c r="AB49" s="151">
        <f t="shared" si="119"/>
        <v>0.62820904770946184</v>
      </c>
      <c r="AC49" s="152">
        <f t="shared" si="120"/>
        <v>16.584409068232617</v>
      </c>
      <c r="AD49" s="168"/>
      <c r="AE49" s="136">
        <f t="shared" si="121"/>
        <v>30</v>
      </c>
      <c r="AF49" s="150" t="e">
        <f t="shared" si="122"/>
        <v>#DIV/0!</v>
      </c>
      <c r="AG49" s="150" t="e">
        <f t="shared" si="123"/>
        <v>#DIV/0!</v>
      </c>
      <c r="AH49" s="151" t="e">
        <f t="shared" si="124"/>
        <v>#DIV/0!</v>
      </c>
      <c r="AI49" s="155" t="e">
        <f t="shared" si="125"/>
        <v>#DIV/0!</v>
      </c>
      <c r="AJ49" s="169"/>
      <c r="AK49" s="144">
        <f t="shared" si="126"/>
        <v>30</v>
      </c>
      <c r="AL49" s="160" t="e">
        <f t="shared" si="127"/>
        <v>#DIV/0!</v>
      </c>
      <c r="AM49" s="160" t="e">
        <f t="shared" si="128"/>
        <v>#DIV/0!</v>
      </c>
      <c r="AN49" s="161" t="e">
        <f t="shared" si="129"/>
        <v>#DIV/0!</v>
      </c>
      <c r="AO49" s="155" t="e">
        <f t="shared" si="130"/>
        <v>#DIV/0!</v>
      </c>
      <c r="AP49" s="168"/>
      <c r="AQ49" s="156"/>
      <c r="AR49" s="156"/>
      <c r="AS49" s="156"/>
      <c r="AT49" s="156"/>
      <c r="AU49" s="156"/>
    </row>
    <row r="50" spans="1:47" x14ac:dyDescent="0.3">
      <c r="A50" s="92">
        <v>175</v>
      </c>
      <c r="B50" s="14">
        <f t="shared" si="70"/>
        <v>105</v>
      </c>
      <c r="C50" s="55">
        <f t="shared" si="71"/>
        <v>30</v>
      </c>
      <c r="D50" s="34">
        <v>32</v>
      </c>
      <c r="E50" s="10">
        <v>0</v>
      </c>
      <c r="F50" s="68">
        <f t="shared" si="72"/>
        <v>0</v>
      </c>
      <c r="G50" s="93">
        <f t="shared" si="73"/>
        <v>0</v>
      </c>
      <c r="H50" s="69">
        <v>0</v>
      </c>
      <c r="I50" s="11" t="e">
        <f t="shared" si="102"/>
        <v>#DIV/0!</v>
      </c>
      <c r="J50" s="109" t="e">
        <f t="shared" si="103"/>
        <v>#DIV/0!</v>
      </c>
      <c r="K50" s="108">
        <f>K49</f>
        <v>0.31410452385473092</v>
      </c>
      <c r="L50" s="135">
        <f t="shared" si="105"/>
        <v>1.3410322532666425</v>
      </c>
      <c r="M50" s="136">
        <f t="shared" si="106"/>
        <v>0</v>
      </c>
      <c r="N50" s="136">
        <f t="shared" si="107"/>
        <v>0</v>
      </c>
      <c r="O50" s="137" t="e">
        <f t="shared" si="108"/>
        <v>#DIV/0!</v>
      </c>
      <c r="P50" s="137" t="e">
        <f t="shared" si="109"/>
        <v>#DIV/0!</v>
      </c>
      <c r="Q50" s="138" t="e">
        <f t="shared" si="110"/>
        <v>#DIV/0!</v>
      </c>
      <c r="R50" s="139">
        <f t="shared" si="80"/>
        <v>1.9599639845400538</v>
      </c>
      <c r="S50" s="135" t="e">
        <f t="shared" si="111"/>
        <v>#DIV/0!</v>
      </c>
      <c r="T50" s="140" t="e">
        <f t="shared" si="112"/>
        <v>#DIV/0!</v>
      </c>
      <c r="U50" s="140" t="e">
        <f t="shared" si="113"/>
        <v>#DIV/0!</v>
      </c>
      <c r="V50" s="119" t="e">
        <f t="shared" si="114"/>
        <v>#DIV/0!</v>
      </c>
      <c r="W50" s="119" t="e">
        <f t="shared" si="115"/>
        <v>#DIV/0!</v>
      </c>
      <c r="Y50" s="12">
        <f t="shared" si="116"/>
        <v>32</v>
      </c>
      <c r="Z50" s="150">
        <f t="shared" si="117"/>
        <v>0.62820904770946184</v>
      </c>
      <c r="AA50" s="150">
        <f t="shared" si="118"/>
        <v>0</v>
      </c>
      <c r="AB50" s="151">
        <f t="shared" si="119"/>
        <v>0.62820904770946184</v>
      </c>
      <c r="AC50" s="152">
        <f t="shared" si="120"/>
        <v>17.212618115942078</v>
      </c>
      <c r="AD50" s="168"/>
      <c r="AE50" s="136">
        <f t="shared" si="121"/>
        <v>32</v>
      </c>
      <c r="AF50" s="150" t="e">
        <f t="shared" si="122"/>
        <v>#DIV/0!</v>
      </c>
      <c r="AG50" s="150" t="e">
        <f t="shared" si="123"/>
        <v>#DIV/0!</v>
      </c>
      <c r="AH50" s="151" t="e">
        <f t="shared" si="124"/>
        <v>#DIV/0!</v>
      </c>
      <c r="AI50" s="155" t="e">
        <f t="shared" si="125"/>
        <v>#DIV/0!</v>
      </c>
      <c r="AJ50" s="169"/>
      <c r="AK50" s="144">
        <f t="shared" si="126"/>
        <v>32</v>
      </c>
      <c r="AL50" s="160" t="e">
        <f t="shared" si="127"/>
        <v>#DIV/0!</v>
      </c>
      <c r="AM50" s="160" t="e">
        <f t="shared" si="128"/>
        <v>#DIV/0!</v>
      </c>
      <c r="AN50" s="161" t="e">
        <f t="shared" si="129"/>
        <v>#DIV/0!</v>
      </c>
      <c r="AO50" s="155" t="e">
        <f t="shared" si="130"/>
        <v>#DIV/0!</v>
      </c>
      <c r="AP50" s="168"/>
      <c r="AQ50" s="156"/>
      <c r="AR50" s="156"/>
      <c r="AS50" s="156"/>
      <c r="AT50" s="156"/>
      <c r="AU50" s="156"/>
    </row>
    <row r="51" spans="1:47" ht="6.75" customHeight="1" x14ac:dyDescent="0.3">
      <c r="D51" s="14"/>
      <c r="E51" s="14"/>
      <c r="F51" s="15"/>
      <c r="G51" s="15"/>
      <c r="H51" s="14"/>
      <c r="I51" s="16"/>
      <c r="J51" s="17"/>
      <c r="K51" s="17"/>
      <c r="L51" s="17"/>
      <c r="M51" s="18"/>
      <c r="N51" s="18"/>
      <c r="O51" s="18"/>
      <c r="P51" s="18"/>
      <c r="Q51" s="17"/>
    </row>
    <row r="52" spans="1:47" x14ac:dyDescent="0.3">
      <c r="D52" s="19"/>
      <c r="E52" s="20" t="s">
        <v>2</v>
      </c>
      <c r="F52" s="35">
        <f>SUM(F35:F50)</f>
        <v>105</v>
      </c>
      <c r="G52" s="35">
        <f>SUM(G35:G50)</f>
        <v>175</v>
      </c>
      <c r="H52" s="35">
        <f>H50</f>
        <v>0</v>
      </c>
      <c r="I52" s="16"/>
      <c r="J52" s="121" t="s">
        <v>61</v>
      </c>
      <c r="K52" s="122">
        <f>1-K50</f>
        <v>0.68589547614526913</v>
      </c>
      <c r="L52" s="123" t="s">
        <v>62</v>
      </c>
      <c r="M52" s="18"/>
      <c r="N52" s="18"/>
      <c r="O52" s="18"/>
      <c r="P52" s="23"/>
      <c r="Q52" s="17"/>
      <c r="W52" s="1"/>
      <c r="X52" s="1"/>
      <c r="Y52" s="1"/>
    </row>
    <row r="53" spans="1:47" ht="14.5" customHeight="1" x14ac:dyDescent="0.3">
      <c r="D53" s="19"/>
      <c r="F53" s="190">
        <f>F52/E34</f>
        <v>0.375</v>
      </c>
      <c r="G53" s="191">
        <f>G52/E34</f>
        <v>0.625</v>
      </c>
      <c r="H53" s="192">
        <f>H52/E34</f>
        <v>0</v>
      </c>
      <c r="I53" s="16"/>
      <c r="J53" s="16"/>
      <c r="K53" s="16"/>
      <c r="L53" s="16"/>
      <c r="M53" s="16"/>
      <c r="N53" s="16"/>
      <c r="U53" s="60"/>
      <c r="W53" s="1"/>
      <c r="X53" s="1"/>
      <c r="Y53" s="1"/>
    </row>
    <row r="54" spans="1:47" ht="20" customHeight="1" x14ac:dyDescent="0.3">
      <c r="D54" s="19"/>
      <c r="E54" s="19"/>
      <c r="F54" s="19"/>
      <c r="G54" s="19"/>
      <c r="I54" s="16"/>
      <c r="J54" s="16"/>
      <c r="K54" s="16"/>
      <c r="L54" s="16"/>
      <c r="M54" s="16"/>
      <c r="N54" s="16"/>
      <c r="W54" s="1"/>
      <c r="X54" s="1"/>
      <c r="Y54" s="1"/>
    </row>
    <row r="55" spans="1:47" ht="21" customHeight="1" x14ac:dyDescent="0.3">
      <c r="D55" s="243" t="s">
        <v>10</v>
      </c>
      <c r="E55" s="244"/>
      <c r="F55" s="244"/>
      <c r="G55" s="244"/>
      <c r="H55" s="244"/>
      <c r="I55" s="244"/>
      <c r="J55" s="244"/>
      <c r="K55" s="244"/>
      <c r="L55" s="244"/>
      <c r="M55" s="245"/>
      <c r="N55" s="98" t="s">
        <v>31</v>
      </c>
      <c r="W55" s="1"/>
      <c r="X55" s="1"/>
      <c r="Y55" s="1"/>
    </row>
    <row r="56" spans="1:47" ht="21" x14ac:dyDescent="0.3">
      <c r="D56" s="65" t="s">
        <v>38</v>
      </c>
      <c r="E56" s="246" t="s">
        <v>39</v>
      </c>
      <c r="F56" s="247"/>
      <c r="G56" s="248"/>
      <c r="H56" s="246" t="s">
        <v>40</v>
      </c>
      <c r="I56" s="247"/>
      <c r="J56" s="248"/>
      <c r="K56" s="246" t="s">
        <v>41</v>
      </c>
      <c r="L56" s="247"/>
      <c r="M56" s="248"/>
      <c r="P56" s="241" t="s">
        <v>33</v>
      </c>
      <c r="Q56" s="242"/>
      <c r="S56" s="76" t="s">
        <v>36</v>
      </c>
      <c r="T56" s="59" t="s">
        <v>34</v>
      </c>
      <c r="W56" s="1"/>
      <c r="X56" s="1"/>
      <c r="Y56" s="1"/>
    </row>
    <row r="57" spans="1:47" ht="21" customHeight="1" x14ac:dyDescent="0.3">
      <c r="D57" s="66"/>
      <c r="E57" s="236" t="s">
        <v>3</v>
      </c>
      <c r="F57" s="237"/>
      <c r="G57" s="36"/>
      <c r="H57" s="236" t="s">
        <v>3</v>
      </c>
      <c r="I57" s="237"/>
      <c r="J57" s="37"/>
      <c r="K57" s="236" t="s">
        <v>3</v>
      </c>
      <c r="L57" s="237"/>
      <c r="M57" s="36"/>
      <c r="P57" s="111" t="s">
        <v>22</v>
      </c>
      <c r="Q57" s="112" t="s">
        <v>23</v>
      </c>
      <c r="R57" s="75" t="s">
        <v>21</v>
      </c>
      <c r="S57" s="72" t="s">
        <v>25</v>
      </c>
      <c r="T57" s="59" t="s">
        <v>35</v>
      </c>
      <c r="W57" s="1"/>
      <c r="X57" s="1"/>
      <c r="Y57" s="1"/>
    </row>
    <row r="58" spans="1:47" ht="13" customHeight="1" x14ac:dyDescent="0.3">
      <c r="D58" s="67"/>
      <c r="E58" s="38" t="s">
        <v>4</v>
      </c>
      <c r="F58" s="38" t="s">
        <v>5</v>
      </c>
      <c r="G58" s="38" t="s">
        <v>6</v>
      </c>
      <c r="H58" s="38" t="s">
        <v>4</v>
      </c>
      <c r="I58" s="38" t="s">
        <v>5</v>
      </c>
      <c r="J58" s="38" t="s">
        <v>6</v>
      </c>
      <c r="K58" s="39" t="s">
        <v>4</v>
      </c>
      <c r="L58" s="39" t="s">
        <v>5</v>
      </c>
      <c r="M58" s="38" t="s">
        <v>6</v>
      </c>
      <c r="O58" s="5">
        <f>D34</f>
        <v>0</v>
      </c>
      <c r="P58" s="115">
        <f>K34</f>
        <v>1</v>
      </c>
      <c r="Q58" s="116">
        <f>K12</f>
        <v>1</v>
      </c>
      <c r="R58" s="2">
        <f>D12</f>
        <v>0</v>
      </c>
      <c r="S58" s="71">
        <f>(IF(P58=Q58,1,LOG(Q58,P58)))</f>
        <v>1</v>
      </c>
      <c r="T58" s="94" t="s">
        <v>37</v>
      </c>
      <c r="W58" s="1"/>
      <c r="X58" s="1"/>
      <c r="Y58" s="1"/>
    </row>
    <row r="59" spans="1:47" ht="13" customHeight="1" x14ac:dyDescent="0.3">
      <c r="D59" s="34">
        <f>D13</f>
        <v>2</v>
      </c>
      <c r="E59" s="40">
        <f>E13</f>
        <v>283</v>
      </c>
      <c r="F59" s="40">
        <f>E35</f>
        <v>280</v>
      </c>
      <c r="G59" s="41">
        <f>E59+F59</f>
        <v>563</v>
      </c>
      <c r="H59" s="40">
        <f>F13</f>
        <v>18</v>
      </c>
      <c r="I59" s="40">
        <f>F35</f>
        <v>17</v>
      </c>
      <c r="J59" s="41">
        <f>H59+I59</f>
        <v>35</v>
      </c>
      <c r="K59" s="42">
        <f t="shared" ref="K59:K74" si="131">J59*E59/G59</f>
        <v>17.593250444049733</v>
      </c>
      <c r="L59" s="42">
        <f t="shared" ref="L59:L74" si="132">J59*F59/G59</f>
        <v>17.406749555950267</v>
      </c>
      <c r="M59" s="43">
        <f>K59+L59</f>
        <v>35</v>
      </c>
      <c r="O59" s="5">
        <f t="shared" ref="O59:O74" si="133">D35</f>
        <v>2</v>
      </c>
      <c r="P59" s="113">
        <f>K35</f>
        <v>0.93928571428571428</v>
      </c>
      <c r="Q59" s="114">
        <f>K13</f>
        <v>0.93639575971731448</v>
      </c>
      <c r="R59" s="2">
        <f t="shared" ref="R59:R74" si="134">D13</f>
        <v>2</v>
      </c>
      <c r="S59" s="71">
        <f>(IF(P59=Q59,1,LOG(Q59,P59)))</f>
        <v>1.0491972950314332</v>
      </c>
      <c r="T59" s="179">
        <f t="shared" ref="T59:T74" si="135">1/(Q59-P59)</f>
        <v>-346.02620087336226</v>
      </c>
      <c r="W59" s="1"/>
      <c r="X59" s="1"/>
      <c r="Y59" s="1"/>
    </row>
    <row r="60" spans="1:47" ht="13" customHeight="1" x14ac:dyDescent="0.3">
      <c r="D60" s="34">
        <f t="shared" ref="D60:E74" si="136">D14</f>
        <v>4</v>
      </c>
      <c r="E60" s="40">
        <f t="shared" si="136"/>
        <v>244</v>
      </c>
      <c r="F60" s="40">
        <f t="shared" ref="F60:F74" si="137">E36</f>
        <v>239</v>
      </c>
      <c r="G60" s="41">
        <f t="shared" ref="G60:G74" si="138">E60+F60</f>
        <v>483</v>
      </c>
      <c r="H60" s="40">
        <f t="shared" ref="H60:H74" si="139">F14</f>
        <v>16</v>
      </c>
      <c r="I60" s="40">
        <f t="shared" ref="I60:I74" si="140">F36</f>
        <v>20</v>
      </c>
      <c r="J60" s="41">
        <f t="shared" ref="J60:J74" si="141">H60+I60</f>
        <v>36</v>
      </c>
      <c r="K60" s="42">
        <f t="shared" si="131"/>
        <v>18.186335403726709</v>
      </c>
      <c r="L60" s="42">
        <f t="shared" si="132"/>
        <v>17.813664596273291</v>
      </c>
      <c r="M60" s="43">
        <f t="shared" ref="M60:M75" si="142">K60+L60</f>
        <v>36</v>
      </c>
      <c r="O60" s="5">
        <f t="shared" si="133"/>
        <v>4</v>
      </c>
      <c r="P60" s="113">
        <f t="shared" ref="P60:P74" si="143">K36</f>
        <v>0.86068439928272567</v>
      </c>
      <c r="Q60" s="114">
        <f t="shared" ref="Q60:Q74" si="144">K14</f>
        <v>0.87499275908011354</v>
      </c>
      <c r="R60" s="2">
        <f t="shared" si="134"/>
        <v>4</v>
      </c>
      <c r="S60" s="71">
        <f t="shared" ref="S60:S74" si="145">(IF(P60=Q60,1,LOG(Q60,P60)))</f>
        <v>0.89010190226384345</v>
      </c>
      <c r="T60" s="95">
        <f t="shared" si="135"/>
        <v>69.889212611396573</v>
      </c>
      <c r="W60" s="1"/>
      <c r="X60" s="1"/>
      <c r="Y60" s="1"/>
    </row>
    <row r="61" spans="1:47" x14ac:dyDescent="0.3">
      <c r="C61" s="178" t="s">
        <v>52</v>
      </c>
      <c r="D61" s="34">
        <f t="shared" si="136"/>
        <v>6</v>
      </c>
      <c r="E61" s="40">
        <f t="shared" si="136"/>
        <v>203</v>
      </c>
      <c r="F61" s="40">
        <f t="shared" si="137"/>
        <v>198</v>
      </c>
      <c r="G61" s="41">
        <f t="shared" si="138"/>
        <v>401</v>
      </c>
      <c r="H61" s="40">
        <f t="shared" si="139"/>
        <v>7</v>
      </c>
      <c r="I61" s="40">
        <f t="shared" si="140"/>
        <v>24</v>
      </c>
      <c r="J61" s="41">
        <f t="shared" si="141"/>
        <v>31</v>
      </c>
      <c r="K61" s="42">
        <f t="shared" si="131"/>
        <v>15.693266832917706</v>
      </c>
      <c r="L61" s="42">
        <f t="shared" si="132"/>
        <v>15.306733167082294</v>
      </c>
      <c r="M61" s="43">
        <f t="shared" si="142"/>
        <v>31</v>
      </c>
      <c r="O61" s="5">
        <f t="shared" si="133"/>
        <v>6</v>
      </c>
      <c r="P61" s="113">
        <f t="shared" si="143"/>
        <v>0.75635901755148616</v>
      </c>
      <c r="Q61" s="114">
        <f t="shared" si="144"/>
        <v>0.84482059497390272</v>
      </c>
      <c r="R61" s="2">
        <f t="shared" si="134"/>
        <v>6</v>
      </c>
      <c r="S61" s="71">
        <f t="shared" si="145"/>
        <v>0.60389455831719985</v>
      </c>
      <c r="T61" s="183">
        <f t="shared" si="135"/>
        <v>11.304342847345559</v>
      </c>
      <c r="W61" s="1"/>
      <c r="X61" s="1"/>
      <c r="Y61" s="1"/>
    </row>
    <row r="62" spans="1:47" x14ac:dyDescent="0.3">
      <c r="C62" s="178" t="s">
        <v>52</v>
      </c>
      <c r="D62" s="34">
        <f t="shared" si="136"/>
        <v>8</v>
      </c>
      <c r="E62" s="40">
        <f t="shared" si="136"/>
        <v>177</v>
      </c>
      <c r="F62" s="40">
        <f t="shared" si="137"/>
        <v>153</v>
      </c>
      <c r="G62" s="41">
        <f t="shared" si="138"/>
        <v>330</v>
      </c>
      <c r="H62" s="40">
        <f t="shared" si="139"/>
        <v>6</v>
      </c>
      <c r="I62" s="40">
        <f t="shared" si="140"/>
        <v>12</v>
      </c>
      <c r="J62" s="41">
        <f t="shared" si="141"/>
        <v>18</v>
      </c>
      <c r="K62" s="42">
        <f t="shared" si="131"/>
        <v>9.6545454545454543</v>
      </c>
      <c r="L62" s="42">
        <f t="shared" si="132"/>
        <v>8.3454545454545457</v>
      </c>
      <c r="M62" s="43">
        <f t="shared" si="142"/>
        <v>18</v>
      </c>
      <c r="O62" s="5">
        <f t="shared" si="133"/>
        <v>8</v>
      </c>
      <c r="P62" s="113">
        <f t="shared" si="143"/>
        <v>0.69703674166509511</v>
      </c>
      <c r="Q62" s="114">
        <f t="shared" si="144"/>
        <v>0.81618260870360093</v>
      </c>
      <c r="R62" s="2">
        <f t="shared" si="134"/>
        <v>8</v>
      </c>
      <c r="S62" s="71">
        <f t="shared" si="145"/>
        <v>0.56278057367518375</v>
      </c>
      <c r="T62" s="183">
        <f t="shared" si="135"/>
        <v>8.3930733382200984</v>
      </c>
      <c r="W62" s="1"/>
      <c r="X62" s="1"/>
      <c r="Y62" s="1"/>
    </row>
    <row r="63" spans="1:47" x14ac:dyDescent="0.3">
      <c r="C63" s="178" t="s">
        <v>52</v>
      </c>
      <c r="D63" s="34">
        <f t="shared" si="136"/>
        <v>10</v>
      </c>
      <c r="E63" s="40">
        <f t="shared" si="136"/>
        <v>154</v>
      </c>
      <c r="F63" s="40">
        <f t="shared" si="137"/>
        <v>125</v>
      </c>
      <c r="G63" s="41">
        <f t="shared" si="138"/>
        <v>279</v>
      </c>
      <c r="H63" s="40">
        <f t="shared" si="139"/>
        <v>9</v>
      </c>
      <c r="I63" s="40">
        <f t="shared" si="140"/>
        <v>10</v>
      </c>
      <c r="J63" s="41">
        <f t="shared" si="141"/>
        <v>19</v>
      </c>
      <c r="K63" s="42">
        <f t="shared" si="131"/>
        <v>10.487455197132617</v>
      </c>
      <c r="L63" s="42">
        <f t="shared" si="132"/>
        <v>8.5125448028673834</v>
      </c>
      <c r="M63" s="43">
        <f t="shared" si="142"/>
        <v>19</v>
      </c>
      <c r="O63" s="5">
        <f t="shared" si="133"/>
        <v>10</v>
      </c>
      <c r="P63" s="113">
        <f t="shared" si="143"/>
        <v>0.64127380233188758</v>
      </c>
      <c r="Q63" s="114">
        <f t="shared" si="144"/>
        <v>0.76848362507806589</v>
      </c>
      <c r="R63" s="2">
        <f t="shared" si="134"/>
        <v>10</v>
      </c>
      <c r="S63" s="71">
        <f t="shared" si="145"/>
        <v>0.59270032889697521</v>
      </c>
      <c r="T63" s="183">
        <f t="shared" si="135"/>
        <v>7.861028169147751</v>
      </c>
      <c r="W63" s="1"/>
      <c r="X63" s="1"/>
      <c r="Y63" s="1"/>
    </row>
    <row r="64" spans="1:47" x14ac:dyDescent="0.3">
      <c r="C64" s="178" t="s">
        <v>52</v>
      </c>
      <c r="D64" s="34">
        <f t="shared" si="136"/>
        <v>12</v>
      </c>
      <c r="E64" s="40">
        <f t="shared" si="136"/>
        <v>108</v>
      </c>
      <c r="F64" s="40">
        <f t="shared" si="137"/>
        <v>87</v>
      </c>
      <c r="G64" s="41">
        <f t="shared" si="138"/>
        <v>195</v>
      </c>
      <c r="H64" s="40">
        <f t="shared" si="139"/>
        <v>4</v>
      </c>
      <c r="I64" s="40">
        <f t="shared" si="140"/>
        <v>10</v>
      </c>
      <c r="J64" s="41">
        <f t="shared" si="141"/>
        <v>14</v>
      </c>
      <c r="K64" s="42">
        <f t="shared" si="131"/>
        <v>7.7538461538461538</v>
      </c>
      <c r="L64" s="42">
        <f t="shared" si="132"/>
        <v>6.2461538461538462</v>
      </c>
      <c r="M64" s="43">
        <f t="shared" si="142"/>
        <v>14</v>
      </c>
      <c r="O64" s="5">
        <f t="shared" si="133"/>
        <v>12</v>
      </c>
      <c r="P64" s="113">
        <f t="shared" si="143"/>
        <v>0.56756416987994651</v>
      </c>
      <c r="Q64" s="114">
        <f t="shared" si="144"/>
        <v>0.7400212685936931</v>
      </c>
      <c r="R64" s="2">
        <f t="shared" si="134"/>
        <v>12</v>
      </c>
      <c r="S64" s="71">
        <f t="shared" si="145"/>
        <v>0.53155998422293083</v>
      </c>
      <c r="T64" s="183">
        <f t="shared" si="135"/>
        <v>5.7985435650860211</v>
      </c>
      <c r="W64" s="1"/>
      <c r="X64" s="1"/>
      <c r="Y64" s="1"/>
    </row>
    <row r="65" spans="3:25" x14ac:dyDescent="0.3">
      <c r="C65" s="178" t="s">
        <v>52</v>
      </c>
      <c r="D65" s="34">
        <f t="shared" si="136"/>
        <v>14</v>
      </c>
      <c r="E65" s="40">
        <f t="shared" si="136"/>
        <v>83</v>
      </c>
      <c r="F65" s="40">
        <f t="shared" si="137"/>
        <v>57</v>
      </c>
      <c r="G65" s="41">
        <f t="shared" si="138"/>
        <v>140</v>
      </c>
      <c r="H65" s="40">
        <f t="shared" si="139"/>
        <v>3</v>
      </c>
      <c r="I65" s="40">
        <f t="shared" si="140"/>
        <v>2</v>
      </c>
      <c r="J65" s="41">
        <f t="shared" si="141"/>
        <v>5</v>
      </c>
      <c r="K65" s="42">
        <f t="shared" si="131"/>
        <v>2.9642857142857144</v>
      </c>
      <c r="L65" s="42">
        <f t="shared" si="132"/>
        <v>2.0357142857142856</v>
      </c>
      <c r="M65" s="43">
        <f t="shared" si="142"/>
        <v>5</v>
      </c>
      <c r="O65" s="5">
        <f t="shared" si="133"/>
        <v>14</v>
      </c>
      <c r="P65" s="113">
        <f t="shared" si="143"/>
        <v>0.5476496376034572</v>
      </c>
      <c r="Q65" s="114">
        <f t="shared" si="144"/>
        <v>0.71327351189753552</v>
      </c>
      <c r="R65" s="2">
        <f t="shared" si="134"/>
        <v>14</v>
      </c>
      <c r="S65" s="71">
        <f t="shared" si="145"/>
        <v>0.5611681739547284</v>
      </c>
      <c r="T65" s="183">
        <f t="shared" si="135"/>
        <v>6.0377768861053251</v>
      </c>
      <c r="W65" s="1"/>
      <c r="X65" s="1"/>
      <c r="Y65" s="1"/>
    </row>
    <row r="66" spans="3:25" x14ac:dyDescent="0.3">
      <c r="C66" s="178" t="s">
        <v>52</v>
      </c>
      <c r="D66" s="34">
        <f t="shared" si="136"/>
        <v>16</v>
      </c>
      <c r="E66" s="40">
        <f t="shared" si="136"/>
        <v>55</v>
      </c>
      <c r="F66" s="40">
        <f t="shared" si="137"/>
        <v>41</v>
      </c>
      <c r="G66" s="41">
        <f t="shared" si="138"/>
        <v>96</v>
      </c>
      <c r="H66" s="40">
        <f t="shared" si="139"/>
        <v>1</v>
      </c>
      <c r="I66" s="40">
        <f t="shared" si="140"/>
        <v>4</v>
      </c>
      <c r="J66" s="41">
        <f t="shared" si="141"/>
        <v>5</v>
      </c>
      <c r="K66" s="42">
        <f t="shared" si="131"/>
        <v>2.8645833333333335</v>
      </c>
      <c r="L66" s="42">
        <f t="shared" si="132"/>
        <v>2.1354166666666665</v>
      </c>
      <c r="M66" s="43">
        <f t="shared" si="142"/>
        <v>5</v>
      </c>
      <c r="O66" s="5">
        <f t="shared" si="133"/>
        <v>16</v>
      </c>
      <c r="P66" s="113">
        <f t="shared" si="143"/>
        <v>0.49422040466653455</v>
      </c>
      <c r="Q66" s="114">
        <f t="shared" si="144"/>
        <v>0.70030490259030764</v>
      </c>
      <c r="R66" s="2">
        <f t="shared" si="134"/>
        <v>16</v>
      </c>
      <c r="S66" s="71">
        <f t="shared" si="145"/>
        <v>0.50546645633131138</v>
      </c>
      <c r="T66" s="183">
        <f t="shared" si="135"/>
        <v>4.8523785635243746</v>
      </c>
      <c r="W66" s="1"/>
      <c r="X66" s="1"/>
      <c r="Y66" s="1"/>
    </row>
    <row r="67" spans="3:25" x14ac:dyDescent="0.3">
      <c r="C67" s="178" t="s">
        <v>52</v>
      </c>
      <c r="D67" s="34">
        <f t="shared" si="136"/>
        <v>18</v>
      </c>
      <c r="E67" s="40">
        <f t="shared" si="136"/>
        <v>42</v>
      </c>
      <c r="F67" s="40">
        <f t="shared" si="137"/>
        <v>25</v>
      </c>
      <c r="G67" s="41">
        <f t="shared" si="138"/>
        <v>67</v>
      </c>
      <c r="H67" s="40">
        <f t="shared" si="139"/>
        <v>3</v>
      </c>
      <c r="I67" s="40">
        <f t="shared" si="140"/>
        <v>3</v>
      </c>
      <c r="J67" s="41">
        <f t="shared" si="141"/>
        <v>6</v>
      </c>
      <c r="K67" s="42">
        <f t="shared" si="131"/>
        <v>3.7611940298507465</v>
      </c>
      <c r="L67" s="42">
        <f t="shared" si="132"/>
        <v>2.2388059701492535</v>
      </c>
      <c r="M67" s="43">
        <f t="shared" si="142"/>
        <v>6</v>
      </c>
      <c r="O67" s="5">
        <f t="shared" si="133"/>
        <v>18</v>
      </c>
      <c r="P67" s="113">
        <f t="shared" si="143"/>
        <v>0.43491395610655043</v>
      </c>
      <c r="Q67" s="114">
        <f t="shared" si="144"/>
        <v>0.65028312383385711</v>
      </c>
      <c r="R67" s="2">
        <f t="shared" si="134"/>
        <v>18</v>
      </c>
      <c r="S67" s="71">
        <f t="shared" si="145"/>
        <v>0.51686738145351974</v>
      </c>
      <c r="T67" s="183">
        <f t="shared" si="135"/>
        <v>4.6431901583339306</v>
      </c>
      <c r="W67" s="1"/>
      <c r="X67" s="1"/>
      <c r="Y67" s="1"/>
    </row>
    <row r="68" spans="3:25" x14ac:dyDescent="0.3">
      <c r="C68" s="178" t="s">
        <v>52</v>
      </c>
      <c r="D68" s="34">
        <f t="shared" si="136"/>
        <v>20</v>
      </c>
      <c r="E68" s="40">
        <f t="shared" si="136"/>
        <v>24</v>
      </c>
      <c r="F68" s="40">
        <f t="shared" si="137"/>
        <v>15</v>
      </c>
      <c r="G68" s="41">
        <f t="shared" si="138"/>
        <v>39</v>
      </c>
      <c r="H68" s="40">
        <f t="shared" si="139"/>
        <v>1</v>
      </c>
      <c r="I68" s="40">
        <f t="shared" si="140"/>
        <v>2</v>
      </c>
      <c r="J68" s="41">
        <f t="shared" si="141"/>
        <v>3</v>
      </c>
      <c r="K68" s="42">
        <f t="shared" si="131"/>
        <v>1.8461538461538463</v>
      </c>
      <c r="L68" s="42">
        <f t="shared" si="132"/>
        <v>1.1538461538461537</v>
      </c>
      <c r="M68" s="43">
        <f t="shared" si="142"/>
        <v>3</v>
      </c>
      <c r="O68" s="5">
        <f t="shared" si="133"/>
        <v>20</v>
      </c>
      <c r="P68" s="113">
        <f t="shared" si="143"/>
        <v>0.37692542862567707</v>
      </c>
      <c r="Q68" s="114">
        <f t="shared" si="144"/>
        <v>0.62318799367411304</v>
      </c>
      <c r="R68" s="2">
        <f t="shared" si="134"/>
        <v>20</v>
      </c>
      <c r="S68" s="71">
        <f t="shared" si="145"/>
        <v>0.48468096224528512</v>
      </c>
      <c r="T68" s="183">
        <f t="shared" si="135"/>
        <v>4.0607065056896312</v>
      </c>
      <c r="W68" s="1"/>
      <c r="X68" s="1"/>
      <c r="Y68" s="1"/>
    </row>
    <row r="69" spans="3:25" x14ac:dyDescent="0.3">
      <c r="C69" s="178" t="s">
        <v>52</v>
      </c>
      <c r="D69" s="34">
        <f t="shared" si="136"/>
        <v>22</v>
      </c>
      <c r="E69" s="40">
        <f t="shared" si="136"/>
        <v>18</v>
      </c>
      <c r="F69" s="40">
        <f t="shared" si="137"/>
        <v>11</v>
      </c>
      <c r="G69" s="41">
        <f t="shared" si="138"/>
        <v>29</v>
      </c>
      <c r="H69" s="40">
        <f t="shared" si="139"/>
        <v>1</v>
      </c>
      <c r="I69" s="40">
        <f t="shared" si="140"/>
        <v>0</v>
      </c>
      <c r="J69" s="41">
        <f t="shared" si="141"/>
        <v>1</v>
      </c>
      <c r="K69" s="42">
        <f t="shared" si="131"/>
        <v>0.62068965517241381</v>
      </c>
      <c r="L69" s="42">
        <f t="shared" si="132"/>
        <v>0.37931034482758619</v>
      </c>
      <c r="M69" s="43">
        <f t="shared" si="142"/>
        <v>1</v>
      </c>
      <c r="O69" s="5">
        <f t="shared" si="133"/>
        <v>22</v>
      </c>
      <c r="P69" s="113">
        <f t="shared" si="143"/>
        <v>0.37692542862567707</v>
      </c>
      <c r="Q69" s="114">
        <f t="shared" si="144"/>
        <v>0.58856643846999568</v>
      </c>
      <c r="R69" s="2">
        <f t="shared" si="134"/>
        <v>22</v>
      </c>
      <c r="S69" s="71">
        <f t="shared" si="145"/>
        <v>0.54326244249096167</v>
      </c>
      <c r="T69" s="183">
        <f t="shared" si="135"/>
        <v>4.7249821796616445</v>
      </c>
      <c r="W69" s="1"/>
      <c r="X69" s="1"/>
      <c r="Y69" s="1"/>
    </row>
    <row r="70" spans="3:25" x14ac:dyDescent="0.3">
      <c r="C70" s="178" t="s">
        <v>52</v>
      </c>
      <c r="D70" s="34">
        <f t="shared" si="136"/>
        <v>24</v>
      </c>
      <c r="E70" s="40">
        <f t="shared" si="136"/>
        <v>15</v>
      </c>
      <c r="F70" s="40">
        <f t="shared" si="137"/>
        <v>6</v>
      </c>
      <c r="G70" s="41">
        <f t="shared" si="138"/>
        <v>21</v>
      </c>
      <c r="H70" s="40">
        <f t="shared" si="139"/>
        <v>1</v>
      </c>
      <c r="I70" s="40">
        <f t="shared" si="140"/>
        <v>1</v>
      </c>
      <c r="J70" s="41">
        <f t="shared" si="141"/>
        <v>2</v>
      </c>
      <c r="K70" s="42">
        <f t="shared" si="131"/>
        <v>1.4285714285714286</v>
      </c>
      <c r="L70" s="42">
        <f t="shared" si="132"/>
        <v>0.5714285714285714</v>
      </c>
      <c r="M70" s="43">
        <f t="shared" si="142"/>
        <v>2</v>
      </c>
      <c r="O70" s="5">
        <f t="shared" si="133"/>
        <v>24</v>
      </c>
      <c r="P70" s="113">
        <f t="shared" si="143"/>
        <v>0.31410452385473092</v>
      </c>
      <c r="Q70" s="114">
        <f t="shared" si="144"/>
        <v>0.5493286759053293</v>
      </c>
      <c r="R70" s="2">
        <f t="shared" si="134"/>
        <v>24</v>
      </c>
      <c r="S70" s="71">
        <f t="shared" si="145"/>
        <v>0.51730836830228655</v>
      </c>
      <c r="T70" s="183">
        <f t="shared" si="135"/>
        <v>4.2512641294797522</v>
      </c>
      <c r="W70" s="1"/>
      <c r="X70" s="1"/>
      <c r="Y70" s="1"/>
    </row>
    <row r="71" spans="3:25" x14ac:dyDescent="0.3">
      <c r="C71" s="178" t="s">
        <v>52</v>
      </c>
      <c r="D71" s="34">
        <f t="shared" si="136"/>
        <v>26</v>
      </c>
      <c r="E71" s="40">
        <f t="shared" si="136"/>
        <v>10</v>
      </c>
      <c r="F71" s="40">
        <f t="shared" si="137"/>
        <v>4</v>
      </c>
      <c r="G71" s="41">
        <f t="shared" si="138"/>
        <v>14</v>
      </c>
      <c r="H71" s="40">
        <f t="shared" si="139"/>
        <v>0</v>
      </c>
      <c r="I71" s="40">
        <f t="shared" si="140"/>
        <v>0</v>
      </c>
      <c r="J71" s="41">
        <f t="shared" si="141"/>
        <v>0</v>
      </c>
      <c r="K71" s="42">
        <f t="shared" si="131"/>
        <v>0</v>
      </c>
      <c r="L71" s="42">
        <f t="shared" si="132"/>
        <v>0</v>
      </c>
      <c r="M71" s="43">
        <f t="shared" si="142"/>
        <v>0</v>
      </c>
      <c r="O71" s="5">
        <f t="shared" si="133"/>
        <v>26</v>
      </c>
      <c r="P71" s="113">
        <f t="shared" si="143"/>
        <v>0.31410452385473092</v>
      </c>
      <c r="Q71" s="114">
        <f t="shared" si="144"/>
        <v>0.5493286759053293</v>
      </c>
      <c r="R71" s="2">
        <f t="shared" si="134"/>
        <v>26</v>
      </c>
      <c r="S71" s="71">
        <f t="shared" si="145"/>
        <v>0.51730836830228655</v>
      </c>
      <c r="T71" s="183">
        <f t="shared" si="135"/>
        <v>4.2512641294797522</v>
      </c>
    </row>
    <row r="72" spans="3:25" x14ac:dyDescent="0.3">
      <c r="C72" s="178" t="s">
        <v>52</v>
      </c>
      <c r="D72" s="34">
        <f t="shared" si="136"/>
        <v>28</v>
      </c>
      <c r="E72" s="40">
        <f t="shared" si="136"/>
        <v>6</v>
      </c>
      <c r="F72" s="40">
        <f t="shared" si="137"/>
        <v>2</v>
      </c>
      <c r="G72" s="41">
        <f t="shared" si="138"/>
        <v>8</v>
      </c>
      <c r="H72" s="40">
        <f t="shared" si="139"/>
        <v>0</v>
      </c>
      <c r="I72" s="40">
        <f t="shared" si="140"/>
        <v>0</v>
      </c>
      <c r="J72" s="41">
        <f t="shared" si="141"/>
        <v>0</v>
      </c>
      <c r="K72" s="42">
        <f t="shared" si="131"/>
        <v>0</v>
      </c>
      <c r="L72" s="42">
        <f t="shared" si="132"/>
        <v>0</v>
      </c>
      <c r="M72" s="43">
        <f t="shared" si="142"/>
        <v>0</v>
      </c>
      <c r="O72" s="5">
        <f t="shared" si="133"/>
        <v>28</v>
      </c>
      <c r="P72" s="113">
        <f t="shared" si="143"/>
        <v>0.31410452385473092</v>
      </c>
      <c r="Q72" s="114">
        <f t="shared" si="144"/>
        <v>0.5493286759053293</v>
      </c>
      <c r="R72" s="2">
        <f t="shared" si="134"/>
        <v>28</v>
      </c>
      <c r="S72" s="71">
        <f t="shared" si="145"/>
        <v>0.51730836830228655</v>
      </c>
      <c r="T72" s="183">
        <f t="shared" si="135"/>
        <v>4.2512641294797522</v>
      </c>
    </row>
    <row r="73" spans="3:25" x14ac:dyDescent="0.3">
      <c r="C73" s="178" t="s">
        <v>52</v>
      </c>
      <c r="D73" s="34">
        <f t="shared" si="136"/>
        <v>30</v>
      </c>
      <c r="E73" s="40">
        <f t="shared" si="136"/>
        <v>3</v>
      </c>
      <c r="F73" s="40">
        <f t="shared" si="137"/>
        <v>1</v>
      </c>
      <c r="G73" s="41">
        <f t="shared" si="138"/>
        <v>4</v>
      </c>
      <c r="H73" s="40">
        <f t="shared" si="139"/>
        <v>0</v>
      </c>
      <c r="I73" s="40">
        <f t="shared" si="140"/>
        <v>0</v>
      </c>
      <c r="J73" s="41">
        <f t="shared" si="141"/>
        <v>0</v>
      </c>
      <c r="K73" s="42">
        <f t="shared" si="131"/>
        <v>0</v>
      </c>
      <c r="L73" s="42">
        <f t="shared" si="132"/>
        <v>0</v>
      </c>
      <c r="M73" s="43">
        <f t="shared" si="142"/>
        <v>0</v>
      </c>
      <c r="O73" s="5">
        <f t="shared" si="133"/>
        <v>30</v>
      </c>
      <c r="P73" s="113">
        <f t="shared" si="143"/>
        <v>0.31410452385473092</v>
      </c>
      <c r="Q73" s="114">
        <f t="shared" si="144"/>
        <v>0.5493286759053293</v>
      </c>
      <c r="R73" s="2">
        <f t="shared" si="134"/>
        <v>30</v>
      </c>
      <c r="S73" s="71">
        <f t="shared" si="145"/>
        <v>0.51730836830228655</v>
      </c>
      <c r="T73" s="183">
        <f t="shared" si="135"/>
        <v>4.2512641294797522</v>
      </c>
    </row>
    <row r="74" spans="3:25" x14ac:dyDescent="0.3">
      <c r="C74" s="178" t="s">
        <v>52</v>
      </c>
      <c r="D74" s="34">
        <f t="shared" si="136"/>
        <v>32</v>
      </c>
      <c r="E74" s="40">
        <f t="shared" si="136"/>
        <v>1</v>
      </c>
      <c r="F74" s="40">
        <f t="shared" si="137"/>
        <v>0</v>
      </c>
      <c r="G74" s="41">
        <f t="shared" si="138"/>
        <v>1</v>
      </c>
      <c r="H74" s="40">
        <f t="shared" si="139"/>
        <v>0</v>
      </c>
      <c r="I74" s="40">
        <f t="shared" si="140"/>
        <v>0</v>
      </c>
      <c r="J74" s="41">
        <f t="shared" si="141"/>
        <v>0</v>
      </c>
      <c r="K74" s="42">
        <f t="shared" si="131"/>
        <v>0</v>
      </c>
      <c r="L74" s="42">
        <f t="shared" si="132"/>
        <v>0</v>
      </c>
      <c r="M74" s="43">
        <f t="shared" si="142"/>
        <v>0</v>
      </c>
      <c r="O74" s="5">
        <f t="shared" si="133"/>
        <v>32</v>
      </c>
      <c r="P74" s="113">
        <f t="shared" si="143"/>
        <v>0.31410452385473092</v>
      </c>
      <c r="Q74" s="114">
        <f t="shared" si="144"/>
        <v>0.5493286759053293</v>
      </c>
      <c r="R74" s="2">
        <f t="shared" si="134"/>
        <v>32</v>
      </c>
      <c r="S74" s="71">
        <f t="shared" si="145"/>
        <v>0.51730836830228655</v>
      </c>
      <c r="T74" s="183">
        <f t="shared" si="135"/>
        <v>4.2512641294797522</v>
      </c>
    </row>
    <row r="75" spans="3:25" x14ac:dyDescent="0.3">
      <c r="D75" s="44"/>
      <c r="E75" s="45"/>
      <c r="F75" s="45"/>
      <c r="G75" s="45"/>
      <c r="H75" s="46">
        <f>SUM(H59:H74)</f>
        <v>70</v>
      </c>
      <c r="I75" s="46">
        <f>SUM(I59:I74)</f>
        <v>105</v>
      </c>
      <c r="J75" s="46">
        <f>SUM(J59:J74)</f>
        <v>175</v>
      </c>
      <c r="K75" s="47">
        <f>SUM(K59:K74)</f>
        <v>92.854177493585837</v>
      </c>
      <c r="L75" s="47">
        <f>SUM(L59:L74)</f>
        <v>82.145822506414163</v>
      </c>
      <c r="M75" s="48">
        <f t="shared" si="142"/>
        <v>175</v>
      </c>
      <c r="O75" s="16"/>
      <c r="P75" s="24"/>
      <c r="Q75" s="24"/>
    </row>
    <row r="76" spans="3:25" x14ac:dyDescent="0.3">
      <c r="D76" s="24"/>
      <c r="E76" s="24"/>
      <c r="F76" s="24"/>
      <c r="G76" s="24"/>
      <c r="H76" s="24"/>
      <c r="I76" s="24"/>
      <c r="J76" s="24"/>
      <c r="K76" s="49"/>
      <c r="L76" s="24"/>
      <c r="M76" s="24"/>
      <c r="O76" s="16"/>
      <c r="P76" s="24"/>
      <c r="Q76" s="24"/>
    </row>
    <row r="77" spans="3:25" x14ac:dyDescent="0.3">
      <c r="D77" s="50" t="s">
        <v>7</v>
      </c>
      <c r="E77" s="51">
        <f>((H75-K75)^2)/K75</f>
        <v>5.6250934853674801</v>
      </c>
      <c r="F77" s="52"/>
      <c r="G77" s="53">
        <f>((I75-L75)^2)/L75</f>
        <v>6.3583687273633638</v>
      </c>
      <c r="H77" s="52"/>
      <c r="I77" s="54">
        <f>E77+G77</f>
        <v>11.983462212730844</v>
      </c>
      <c r="J77" s="55" t="s">
        <v>14</v>
      </c>
      <c r="K77" s="52"/>
      <c r="L77" s="56" t="s">
        <v>15</v>
      </c>
      <c r="M77" s="77">
        <f>CHIDIST(I77,1)</f>
        <v>5.3674767025686375E-4</v>
      </c>
      <c r="O77" s="99" t="s">
        <v>80</v>
      </c>
      <c r="P77" s="24"/>
      <c r="Q77" s="24"/>
    </row>
    <row r="78" spans="3:25" x14ac:dyDescent="0.3">
      <c r="D78" s="24"/>
      <c r="E78" s="24"/>
      <c r="F78" s="24"/>
      <c r="G78" s="24"/>
      <c r="H78" s="24"/>
      <c r="I78" s="24"/>
      <c r="J78" s="57"/>
      <c r="K78" s="24"/>
      <c r="L78" s="24"/>
      <c r="M78" s="24"/>
      <c r="O78" s="100" t="s">
        <v>81</v>
      </c>
      <c r="P78" s="24"/>
      <c r="Q78" s="24"/>
    </row>
    <row r="79" spans="3:25" x14ac:dyDescent="0.3">
      <c r="D79" s="24"/>
      <c r="E79" s="24"/>
      <c r="F79" s="24"/>
      <c r="G79" s="24"/>
      <c r="H79" s="24"/>
      <c r="I79" s="24"/>
      <c r="J79" s="58"/>
      <c r="K79" s="73" t="s">
        <v>8</v>
      </c>
      <c r="L79" s="74">
        <f>(H75/K75)/(I75/L75)</f>
        <v>0.58978371409003916</v>
      </c>
      <c r="O79" s="24"/>
      <c r="P79" s="24"/>
      <c r="Q79" s="24"/>
    </row>
    <row r="80" spans="3:25" x14ac:dyDescent="0.3">
      <c r="C80" s="101"/>
      <c r="O80" s="24"/>
      <c r="P80" s="24"/>
      <c r="Q80" s="24"/>
    </row>
    <row r="81" spans="4:21" x14ac:dyDescent="0.3">
      <c r="O81" s="24"/>
      <c r="P81" s="24"/>
      <c r="Q81" s="24"/>
    </row>
    <row r="82" spans="4:21" x14ac:dyDescent="0.3">
      <c r="Q82" s="24"/>
    </row>
    <row r="83" spans="4:21" x14ac:dyDescent="0.3">
      <c r="D83" s="24"/>
      <c r="E83" s="24"/>
      <c r="F83" s="24"/>
      <c r="G83" s="24"/>
      <c r="H83" s="24"/>
      <c r="I83" s="24"/>
      <c r="J83" s="24"/>
    </row>
    <row r="84" spans="4:21" x14ac:dyDescent="0.3">
      <c r="D84" s="24"/>
      <c r="E84" s="24"/>
      <c r="F84" s="24"/>
      <c r="G84" s="24"/>
      <c r="H84" s="24"/>
      <c r="I84" s="24"/>
      <c r="J84" s="24"/>
      <c r="K84" s="24"/>
    </row>
    <row r="85" spans="4:21" ht="12.75" customHeight="1" x14ac:dyDescent="0.3">
      <c r="D85" s="24"/>
      <c r="E85" s="24"/>
      <c r="F85" s="24"/>
      <c r="G85" s="24"/>
      <c r="H85" s="24"/>
      <c r="I85" s="24"/>
      <c r="J85" s="24"/>
      <c r="K85" s="24"/>
      <c r="L85" s="24"/>
    </row>
    <row r="86" spans="4:21" x14ac:dyDescent="0.3">
      <c r="D86" s="24"/>
      <c r="E86" s="24"/>
      <c r="F86" s="24"/>
      <c r="G86" s="24"/>
      <c r="H86" s="24"/>
      <c r="I86" s="24"/>
      <c r="J86" s="24"/>
      <c r="K86" s="24"/>
      <c r="L86" s="24"/>
    </row>
    <row r="87" spans="4:21" x14ac:dyDescent="0.3">
      <c r="D87" s="24"/>
      <c r="E87" s="24"/>
      <c r="F87" s="24"/>
      <c r="G87" s="24"/>
      <c r="H87" s="24"/>
      <c r="I87" s="24"/>
      <c r="J87" s="24"/>
      <c r="K87" s="24"/>
      <c r="L87" s="24"/>
      <c r="M87" s="24"/>
      <c r="N87" s="24"/>
    </row>
    <row r="88" spans="4:21" x14ac:dyDescent="0.3">
      <c r="D88" s="24"/>
      <c r="E88" s="24"/>
      <c r="F88" s="24"/>
      <c r="G88" s="24"/>
      <c r="H88" s="24"/>
      <c r="I88" s="24"/>
      <c r="J88" s="24"/>
      <c r="K88" s="24"/>
      <c r="L88" s="24"/>
      <c r="M88" s="24"/>
      <c r="N88" s="24"/>
    </row>
    <row r="89" spans="4:21" x14ac:dyDescent="0.3">
      <c r="D89" s="24"/>
      <c r="E89" s="24"/>
      <c r="F89" s="24"/>
      <c r="G89" s="24"/>
      <c r="H89" s="24"/>
      <c r="I89" s="24"/>
      <c r="J89" s="24"/>
      <c r="K89" s="24"/>
      <c r="L89" s="24"/>
      <c r="M89" s="24"/>
    </row>
    <row r="90" spans="4:21" x14ac:dyDescent="0.3">
      <c r="D90" s="24"/>
      <c r="E90" s="24"/>
      <c r="F90" s="24"/>
      <c r="G90" s="24"/>
      <c r="H90" s="24"/>
      <c r="I90" s="24"/>
      <c r="J90" s="24"/>
      <c r="K90" s="24"/>
      <c r="L90" s="24"/>
      <c r="M90" s="24"/>
    </row>
    <row r="91" spans="4:21" x14ac:dyDescent="0.3">
      <c r="D91" s="24"/>
      <c r="E91" s="24"/>
      <c r="F91" s="24"/>
      <c r="G91" s="24"/>
      <c r="H91" s="24"/>
      <c r="I91" s="24"/>
      <c r="J91" s="24"/>
      <c r="K91" s="24"/>
      <c r="L91" s="24"/>
      <c r="M91" s="24"/>
    </row>
    <row r="92" spans="4:21" x14ac:dyDescent="0.3">
      <c r="D92" s="24"/>
      <c r="E92" s="24"/>
      <c r="F92" s="24"/>
      <c r="G92" s="24"/>
      <c r="H92" s="24"/>
      <c r="I92" s="24"/>
      <c r="J92" s="24"/>
      <c r="K92" s="24"/>
      <c r="L92" s="24"/>
      <c r="M92" s="24"/>
      <c r="N92" s="24"/>
    </row>
    <row r="93" spans="4:21" x14ac:dyDescent="0.3">
      <c r="D93" s="24"/>
      <c r="E93" s="24"/>
      <c r="F93" s="24"/>
      <c r="G93" s="24"/>
      <c r="H93" s="24"/>
      <c r="I93" s="24"/>
      <c r="J93" s="24"/>
      <c r="K93" s="24"/>
      <c r="L93" s="24"/>
      <c r="S93" s="25"/>
    </row>
    <row r="94" spans="4:21" x14ac:dyDescent="0.3">
      <c r="D94" s="24"/>
      <c r="E94" s="24"/>
      <c r="F94" s="24"/>
      <c r="G94" s="24"/>
      <c r="H94" s="24"/>
      <c r="I94" s="24"/>
      <c r="J94" s="24"/>
      <c r="K94" s="24"/>
      <c r="L94" s="24"/>
      <c r="R94" s="24"/>
      <c r="S94" s="24"/>
    </row>
    <row r="95" spans="4:21" x14ac:dyDescent="0.3">
      <c r="D95" s="24"/>
      <c r="E95" s="24"/>
      <c r="F95" s="24"/>
      <c r="G95" s="24"/>
      <c r="H95" s="24"/>
      <c r="I95" s="24"/>
      <c r="J95" s="24"/>
      <c r="K95" s="24"/>
      <c r="L95" s="24"/>
      <c r="M95" s="24"/>
      <c r="N95" s="24"/>
      <c r="R95" s="24"/>
      <c r="S95" s="25"/>
    </row>
    <row r="96" spans="4:21" x14ac:dyDescent="0.3">
      <c r="D96" s="24"/>
      <c r="E96" s="24"/>
      <c r="F96" s="24"/>
      <c r="G96" s="24"/>
      <c r="H96" s="24"/>
      <c r="I96" s="24"/>
      <c r="J96" s="24"/>
      <c r="K96" s="24"/>
      <c r="L96" s="24"/>
      <c r="M96" s="24"/>
      <c r="N96" s="24"/>
      <c r="R96" s="24"/>
      <c r="S96" s="25"/>
      <c r="T96" s="1"/>
      <c r="U96" s="1"/>
    </row>
    <row r="97" spans="1:34" ht="12.75" customHeight="1" x14ac:dyDescent="0.3">
      <c r="D97" s="24"/>
      <c r="E97" s="24"/>
      <c r="F97" s="24"/>
      <c r="G97" s="24"/>
      <c r="H97" s="24"/>
      <c r="I97" s="24"/>
      <c r="J97" s="24"/>
      <c r="K97" s="24"/>
      <c r="M97" s="24"/>
      <c r="N97" s="59"/>
      <c r="R97" s="24"/>
      <c r="S97" s="1"/>
      <c r="T97" s="1"/>
      <c r="U97" s="1"/>
    </row>
    <row r="98" spans="1:34" ht="14.5" x14ac:dyDescent="0.35">
      <c r="A98" s="90" t="s">
        <v>89</v>
      </c>
      <c r="R98" s="1"/>
      <c r="S98" s="1"/>
    </row>
    <row r="99" spans="1:34" x14ac:dyDescent="0.3">
      <c r="A99" s="29" t="s">
        <v>84</v>
      </c>
      <c r="R99" s="1"/>
      <c r="S99" s="1"/>
    </row>
    <row r="100" spans="1:34" x14ac:dyDescent="0.3">
      <c r="A100" s="3" t="s">
        <v>85</v>
      </c>
      <c r="C100" s="29"/>
      <c r="F100" s="4"/>
      <c r="R100" s="1"/>
      <c r="S100" s="1"/>
      <c r="AA100" s="2"/>
      <c r="AB100" s="2"/>
      <c r="AC100" s="2"/>
    </row>
    <row r="101" spans="1:34" ht="20" customHeight="1" x14ac:dyDescent="0.3">
      <c r="C101" s="3" t="s">
        <v>87</v>
      </c>
      <c r="E101" s="7"/>
      <c r="F101" s="4"/>
      <c r="Q101" s="22"/>
      <c r="Y101" s="3" t="s">
        <v>53</v>
      </c>
      <c r="Z101" s="3"/>
      <c r="AA101" s="3"/>
      <c r="AB101" s="3"/>
      <c r="AC101" s="3"/>
    </row>
    <row r="102" spans="1:34" ht="54" x14ac:dyDescent="0.3">
      <c r="A102" s="70" t="s">
        <v>78</v>
      </c>
      <c r="B102" s="70" t="s">
        <v>79</v>
      </c>
      <c r="C102" s="8" t="s">
        <v>32</v>
      </c>
      <c r="D102" s="8" t="s">
        <v>31</v>
      </c>
      <c r="E102" s="8" t="s">
        <v>17</v>
      </c>
      <c r="F102" s="27" t="s">
        <v>18</v>
      </c>
      <c r="G102" s="27" t="s">
        <v>20</v>
      </c>
      <c r="H102" s="62" t="s">
        <v>19</v>
      </c>
      <c r="I102" s="9" t="s">
        <v>11</v>
      </c>
      <c r="J102" s="180" t="s">
        <v>75</v>
      </c>
      <c r="K102" s="106" t="s">
        <v>77</v>
      </c>
      <c r="L102" s="193" t="s">
        <v>91</v>
      </c>
      <c r="O102" s="173" t="s">
        <v>92</v>
      </c>
      <c r="P102" s="230" t="s">
        <v>93</v>
      </c>
      <c r="Y102" s="8" t="s">
        <v>31</v>
      </c>
      <c r="Z102" s="146" t="s">
        <v>26</v>
      </c>
      <c r="AA102" s="146" t="s">
        <v>27</v>
      </c>
      <c r="AB102" s="146" t="s">
        <v>28</v>
      </c>
      <c r="AC102" s="147" t="s">
        <v>29</v>
      </c>
      <c r="AF102" s="231" t="s">
        <v>31</v>
      </c>
      <c r="AG102" s="232" t="s">
        <v>104</v>
      </c>
      <c r="AH102" s="233" t="s">
        <v>105</v>
      </c>
    </row>
    <row r="103" spans="1:34" x14ac:dyDescent="0.3">
      <c r="A103" s="92">
        <v>0</v>
      </c>
      <c r="B103" s="31">
        <f>F103</f>
        <v>0</v>
      </c>
      <c r="D103" s="8">
        <v>0</v>
      </c>
      <c r="E103" s="8">
        <v>283</v>
      </c>
      <c r="F103" s="8">
        <v>0</v>
      </c>
      <c r="G103" s="62">
        <v>0</v>
      </c>
      <c r="H103" s="63">
        <f>E104</f>
        <v>283</v>
      </c>
      <c r="I103" s="26">
        <f>F103/E103</f>
        <v>0</v>
      </c>
      <c r="J103" s="109">
        <f>1-I103</f>
        <v>1</v>
      </c>
      <c r="K103" s="109">
        <f>J103</f>
        <v>1</v>
      </c>
      <c r="L103" s="194">
        <f>H103/H103</f>
        <v>1</v>
      </c>
      <c r="N103" s="195" t="s">
        <v>94</v>
      </c>
      <c r="O103" s="196" t="s">
        <v>103</v>
      </c>
      <c r="P103" s="197">
        <v>8.5434782608695645</v>
      </c>
      <c r="Y103" s="61"/>
      <c r="Z103" s="148"/>
      <c r="AA103" s="148"/>
      <c r="AB103" s="148"/>
      <c r="AC103" s="149"/>
      <c r="AF103" s="31">
        <f>D103</f>
        <v>0</v>
      </c>
      <c r="AG103" s="234">
        <f>L103</f>
        <v>1</v>
      </c>
      <c r="AH103" s="235">
        <f>K103</f>
        <v>1</v>
      </c>
    </row>
    <row r="104" spans="1:34" x14ac:dyDescent="0.3">
      <c r="A104" s="92">
        <v>21</v>
      </c>
      <c r="B104" s="14">
        <f>B103+F104</f>
        <v>18</v>
      </c>
      <c r="C104" s="55">
        <f>D103</f>
        <v>0</v>
      </c>
      <c r="D104" s="34">
        <v>2</v>
      </c>
      <c r="E104" s="10">
        <v>283</v>
      </c>
      <c r="F104" s="68">
        <f t="shared" ref="F104:F119" si="146">E104-H104-G104</f>
        <v>18</v>
      </c>
      <c r="G104" s="93">
        <f>A104-A103</f>
        <v>21</v>
      </c>
      <c r="H104" s="63">
        <f t="shared" ref="H104:H118" si="147">E105</f>
        <v>244</v>
      </c>
      <c r="I104" s="11">
        <f>F104/E104</f>
        <v>6.3604240282685506E-2</v>
      </c>
      <c r="J104" s="109">
        <f>1-I104</f>
        <v>0.93639575971731448</v>
      </c>
      <c r="K104" s="108">
        <f>J104*K103</f>
        <v>0.93639575971731448</v>
      </c>
      <c r="L104" s="194">
        <f>H104/H103</f>
        <v>0.86219081272084808</v>
      </c>
      <c r="N104" s="195"/>
      <c r="O104" s="198"/>
      <c r="P104" s="199"/>
      <c r="X104" s="13"/>
      <c r="Y104" s="12">
        <f t="shared" ref="Y104" si="148">D104</f>
        <v>2</v>
      </c>
      <c r="Z104" s="150">
        <f>K104*(D104-D103)</f>
        <v>1.872791519434629</v>
      </c>
      <c r="AA104" s="150">
        <f>(K103-K104)*(D104-D103)/2</f>
        <v>6.360424028268552E-2</v>
      </c>
      <c r="AB104" s="151">
        <f>SUM(Z104:AA104)</f>
        <v>1.9363957597173145</v>
      </c>
      <c r="AC104" s="152">
        <f>AB104</f>
        <v>1.9363957597173145</v>
      </c>
      <c r="AF104" s="31">
        <f t="shared" ref="AF104:AF119" si="149">D104</f>
        <v>2</v>
      </c>
      <c r="AG104" s="234">
        <f t="shared" ref="AG104:AG119" si="150">L104</f>
        <v>0.86219081272084808</v>
      </c>
      <c r="AH104" s="235">
        <f t="shared" ref="AH104:AH119" si="151">K104</f>
        <v>0.93639575971731448</v>
      </c>
    </row>
    <row r="105" spans="1:34" x14ac:dyDescent="0.3">
      <c r="A105" s="92">
        <v>46</v>
      </c>
      <c r="B105" s="14">
        <f t="shared" ref="B105:B119" si="152">B104+F105</f>
        <v>34</v>
      </c>
      <c r="C105" s="55">
        <f t="shared" ref="C105:C119" si="153">D104</f>
        <v>2</v>
      </c>
      <c r="D105" s="34">
        <v>4</v>
      </c>
      <c r="E105" s="10">
        <v>244</v>
      </c>
      <c r="F105" s="68">
        <f t="shared" si="146"/>
        <v>16</v>
      </c>
      <c r="G105" s="93">
        <f t="shared" ref="G105:G119" si="154">A105-A104</f>
        <v>25</v>
      </c>
      <c r="H105" s="63">
        <f t="shared" si="147"/>
        <v>203</v>
      </c>
      <c r="I105" s="11">
        <f t="shared" ref="I105:I119" si="155">F105/E105</f>
        <v>6.5573770491803282E-2</v>
      </c>
      <c r="J105" s="109">
        <f t="shared" ref="J105:J119" si="156">1-I105</f>
        <v>0.93442622950819676</v>
      </c>
      <c r="K105" s="108">
        <f>J105*K104</f>
        <v>0.87499275908011354</v>
      </c>
      <c r="L105" s="194">
        <f>H105/H103</f>
        <v>0.71731448763250882</v>
      </c>
      <c r="N105" s="195" t="s">
        <v>95</v>
      </c>
      <c r="O105" s="200"/>
      <c r="P105" s="201">
        <v>141.5</v>
      </c>
      <c r="Y105" s="12">
        <f t="shared" ref="Y105:Y119" si="157">D105</f>
        <v>4</v>
      </c>
      <c r="Z105" s="150">
        <f t="shared" ref="Z105:Z119" si="158">K105*(D105-D104)</f>
        <v>1.7499855181602271</v>
      </c>
      <c r="AA105" s="150">
        <f t="shared" ref="AA105:AA119" si="159">(K104-K105)*(D105-D104)/2</f>
        <v>6.1403000637200944E-2</v>
      </c>
      <c r="AB105" s="151">
        <f t="shared" ref="AB105:AB119" si="160">SUM(Z105:AA105)</f>
        <v>1.8113885187974281</v>
      </c>
      <c r="AC105" s="152">
        <f>AB105+AC104</f>
        <v>3.7477842785147426</v>
      </c>
      <c r="AF105" s="31">
        <f t="shared" si="149"/>
        <v>4</v>
      </c>
      <c r="AG105" s="234">
        <f t="shared" si="150"/>
        <v>0.71731448763250882</v>
      </c>
      <c r="AH105" s="235">
        <f t="shared" si="151"/>
        <v>0.87499275908011354</v>
      </c>
    </row>
    <row r="106" spans="1:34" x14ac:dyDescent="0.3">
      <c r="A106" s="92">
        <v>65</v>
      </c>
      <c r="B106" s="14">
        <f t="shared" si="152"/>
        <v>41</v>
      </c>
      <c r="C106" s="55">
        <f t="shared" si="153"/>
        <v>4</v>
      </c>
      <c r="D106" s="34">
        <v>6</v>
      </c>
      <c r="E106" s="10">
        <v>203</v>
      </c>
      <c r="F106" s="68">
        <f t="shared" si="146"/>
        <v>7</v>
      </c>
      <c r="G106" s="93">
        <f t="shared" si="154"/>
        <v>19</v>
      </c>
      <c r="H106" s="63">
        <f t="shared" si="147"/>
        <v>177</v>
      </c>
      <c r="I106" s="11">
        <f t="shared" si="155"/>
        <v>3.4482758620689655E-2</v>
      </c>
      <c r="J106" s="109">
        <f t="shared" si="156"/>
        <v>0.96551724137931039</v>
      </c>
      <c r="K106" s="108">
        <f t="shared" ref="K106:K119" si="161">J106*K105</f>
        <v>0.84482059497390272</v>
      </c>
      <c r="L106" s="194">
        <f>H106/H103</f>
        <v>0.62544169611307421</v>
      </c>
      <c r="N106" s="195" t="s">
        <v>96</v>
      </c>
      <c r="O106" s="202"/>
      <c r="P106" s="203">
        <v>0.5</v>
      </c>
      <c r="Y106" s="12">
        <f t="shared" si="157"/>
        <v>6</v>
      </c>
      <c r="Z106" s="150">
        <f t="shared" si="158"/>
        <v>1.6896411899478054</v>
      </c>
      <c r="AA106" s="150">
        <f t="shared" si="159"/>
        <v>3.0172164106210819E-2</v>
      </c>
      <c r="AB106" s="151">
        <f t="shared" si="160"/>
        <v>1.7198133540540161</v>
      </c>
      <c r="AC106" s="152">
        <f t="shared" ref="AC106:AC119" si="162">AB106+AC105</f>
        <v>5.4675976325687587</v>
      </c>
      <c r="AF106" s="31">
        <f t="shared" si="149"/>
        <v>6</v>
      </c>
      <c r="AG106" s="234">
        <f t="shared" si="150"/>
        <v>0.62544169611307421</v>
      </c>
      <c r="AH106" s="235">
        <f t="shared" si="151"/>
        <v>0.84482059497390272</v>
      </c>
    </row>
    <row r="107" spans="1:34" x14ac:dyDescent="0.3">
      <c r="A107" s="92">
        <v>82</v>
      </c>
      <c r="B107" s="14">
        <f t="shared" si="152"/>
        <v>47</v>
      </c>
      <c r="C107" s="55">
        <f t="shared" si="153"/>
        <v>6</v>
      </c>
      <c r="D107" s="34">
        <v>8</v>
      </c>
      <c r="E107" s="10">
        <v>177</v>
      </c>
      <c r="F107" s="68">
        <f t="shared" si="146"/>
        <v>6</v>
      </c>
      <c r="G107" s="93">
        <f t="shared" si="154"/>
        <v>17</v>
      </c>
      <c r="H107" s="63">
        <f t="shared" si="147"/>
        <v>154</v>
      </c>
      <c r="I107" s="11">
        <f t="shared" si="155"/>
        <v>3.3898305084745763E-2</v>
      </c>
      <c r="J107" s="109">
        <f t="shared" si="156"/>
        <v>0.96610169491525422</v>
      </c>
      <c r="K107" s="108">
        <f t="shared" si="161"/>
        <v>0.81618260870360093</v>
      </c>
      <c r="L107" s="194">
        <f>H107/H103</f>
        <v>0.54416961130742048</v>
      </c>
      <c r="Y107" s="12">
        <f t="shared" si="157"/>
        <v>8</v>
      </c>
      <c r="Z107" s="150">
        <f t="shared" si="158"/>
        <v>1.6323652174072019</v>
      </c>
      <c r="AA107" s="150">
        <f t="shared" si="159"/>
        <v>2.8637986270301785E-2</v>
      </c>
      <c r="AB107" s="151">
        <f t="shared" si="160"/>
        <v>1.6610032036775038</v>
      </c>
      <c r="AC107" s="152">
        <f t="shared" si="162"/>
        <v>7.1286008362462621</v>
      </c>
      <c r="AF107" s="31">
        <f t="shared" si="149"/>
        <v>8</v>
      </c>
      <c r="AG107" s="234">
        <f t="shared" si="150"/>
        <v>0.54416961130742048</v>
      </c>
      <c r="AH107" s="235">
        <f t="shared" si="151"/>
        <v>0.81618260870360093</v>
      </c>
    </row>
    <row r="108" spans="1:34" x14ac:dyDescent="0.3">
      <c r="A108" s="92">
        <v>119</v>
      </c>
      <c r="B108" s="14">
        <f t="shared" si="152"/>
        <v>56</v>
      </c>
      <c r="C108" s="55">
        <f t="shared" si="153"/>
        <v>8</v>
      </c>
      <c r="D108" s="34">
        <v>10</v>
      </c>
      <c r="E108" s="10">
        <v>154</v>
      </c>
      <c r="F108" s="68">
        <f t="shared" si="146"/>
        <v>9</v>
      </c>
      <c r="G108" s="93">
        <f t="shared" si="154"/>
        <v>37</v>
      </c>
      <c r="H108" s="63">
        <f t="shared" si="147"/>
        <v>108</v>
      </c>
      <c r="I108" s="11">
        <f t="shared" si="155"/>
        <v>5.844155844155844E-2</v>
      </c>
      <c r="J108" s="109">
        <f t="shared" si="156"/>
        <v>0.94155844155844159</v>
      </c>
      <c r="K108" s="108">
        <f t="shared" si="161"/>
        <v>0.76848362507806589</v>
      </c>
      <c r="L108" s="194">
        <f>H108/H103</f>
        <v>0.38162544169611307</v>
      </c>
      <c r="Y108" s="12">
        <f t="shared" si="157"/>
        <v>10</v>
      </c>
      <c r="Z108" s="150">
        <f t="shared" si="158"/>
        <v>1.5369672501561318</v>
      </c>
      <c r="AA108" s="150">
        <f t="shared" si="159"/>
        <v>4.7698983625535041E-2</v>
      </c>
      <c r="AB108" s="151">
        <f t="shared" si="160"/>
        <v>1.5846662337816668</v>
      </c>
      <c r="AC108" s="152">
        <f t="shared" si="162"/>
        <v>8.7132670700279284</v>
      </c>
      <c r="AF108" s="31">
        <f t="shared" si="149"/>
        <v>10</v>
      </c>
      <c r="AG108" s="234">
        <f t="shared" si="150"/>
        <v>0.38162544169611307</v>
      </c>
      <c r="AH108" s="235">
        <f t="shared" si="151"/>
        <v>0.76848362507806589</v>
      </c>
    </row>
    <row r="109" spans="1:34" x14ac:dyDescent="0.3">
      <c r="A109" s="92">
        <v>140</v>
      </c>
      <c r="B109" s="14">
        <f t="shared" si="152"/>
        <v>60</v>
      </c>
      <c r="C109" s="55">
        <f t="shared" si="153"/>
        <v>10</v>
      </c>
      <c r="D109" s="34">
        <v>12</v>
      </c>
      <c r="E109" s="10">
        <v>108</v>
      </c>
      <c r="F109" s="68">
        <f t="shared" si="146"/>
        <v>4</v>
      </c>
      <c r="G109" s="93">
        <f t="shared" si="154"/>
        <v>21</v>
      </c>
      <c r="H109" s="63">
        <f t="shared" si="147"/>
        <v>83</v>
      </c>
      <c r="I109" s="11">
        <f t="shared" si="155"/>
        <v>3.7037037037037035E-2</v>
      </c>
      <c r="J109" s="109">
        <f t="shared" si="156"/>
        <v>0.96296296296296302</v>
      </c>
      <c r="K109" s="108">
        <f t="shared" si="161"/>
        <v>0.7400212685936931</v>
      </c>
      <c r="L109" s="194">
        <f>H109/H103</f>
        <v>0.29328621908127206</v>
      </c>
      <c r="Y109" s="12">
        <f t="shared" si="157"/>
        <v>12</v>
      </c>
      <c r="Z109" s="150">
        <f t="shared" si="158"/>
        <v>1.4800425371873862</v>
      </c>
      <c r="AA109" s="150">
        <f t="shared" si="159"/>
        <v>2.8462356484372786E-2</v>
      </c>
      <c r="AB109" s="151">
        <f t="shared" si="160"/>
        <v>1.5085048936717591</v>
      </c>
      <c r="AC109" s="152">
        <f t="shared" si="162"/>
        <v>10.221771963699688</v>
      </c>
      <c r="AF109" s="31">
        <f t="shared" si="149"/>
        <v>12</v>
      </c>
      <c r="AG109" s="234">
        <f t="shared" si="150"/>
        <v>0.29328621908127206</v>
      </c>
      <c r="AH109" s="235">
        <f t="shared" si="151"/>
        <v>0.7400212685936931</v>
      </c>
    </row>
    <row r="110" spans="1:34" x14ac:dyDescent="0.3">
      <c r="A110" s="92">
        <v>165</v>
      </c>
      <c r="B110" s="14">
        <f t="shared" si="152"/>
        <v>63</v>
      </c>
      <c r="C110" s="55">
        <f t="shared" si="153"/>
        <v>12</v>
      </c>
      <c r="D110" s="34">
        <v>14</v>
      </c>
      <c r="E110" s="10">
        <v>83</v>
      </c>
      <c r="F110" s="68">
        <f t="shared" si="146"/>
        <v>3</v>
      </c>
      <c r="G110" s="93">
        <f t="shared" si="154"/>
        <v>25</v>
      </c>
      <c r="H110" s="63">
        <f t="shared" si="147"/>
        <v>55</v>
      </c>
      <c r="I110" s="11">
        <f t="shared" si="155"/>
        <v>3.614457831325301E-2</v>
      </c>
      <c r="J110" s="109">
        <f t="shared" si="156"/>
        <v>0.96385542168674698</v>
      </c>
      <c r="K110" s="108">
        <f t="shared" si="161"/>
        <v>0.71327351189753552</v>
      </c>
      <c r="L110" s="194">
        <f>H110/H103</f>
        <v>0.19434628975265017</v>
      </c>
      <c r="Y110" s="12">
        <f t="shared" si="157"/>
        <v>14</v>
      </c>
      <c r="Z110" s="150">
        <f t="shared" si="158"/>
        <v>1.426547023795071</v>
      </c>
      <c r="AA110" s="150">
        <f t="shared" si="159"/>
        <v>2.6747756696157587E-2</v>
      </c>
      <c r="AB110" s="151">
        <f t="shared" si="160"/>
        <v>1.4532947804912286</v>
      </c>
      <c r="AC110" s="152">
        <f t="shared" si="162"/>
        <v>11.675066744190916</v>
      </c>
      <c r="AF110" s="31">
        <f t="shared" si="149"/>
        <v>14</v>
      </c>
      <c r="AG110" s="234">
        <f t="shared" si="150"/>
        <v>0.19434628975265017</v>
      </c>
      <c r="AH110" s="235">
        <f t="shared" si="151"/>
        <v>0.71327351189753552</v>
      </c>
    </row>
    <row r="111" spans="1:34" x14ac:dyDescent="0.3">
      <c r="A111" s="92">
        <v>177</v>
      </c>
      <c r="B111" s="14">
        <f t="shared" si="152"/>
        <v>64</v>
      </c>
      <c r="C111" s="55">
        <f t="shared" si="153"/>
        <v>14</v>
      </c>
      <c r="D111" s="34">
        <v>16</v>
      </c>
      <c r="E111" s="10">
        <v>55</v>
      </c>
      <c r="F111" s="68">
        <f t="shared" si="146"/>
        <v>1</v>
      </c>
      <c r="G111" s="93">
        <f t="shared" si="154"/>
        <v>12</v>
      </c>
      <c r="H111" s="63">
        <f t="shared" si="147"/>
        <v>42</v>
      </c>
      <c r="I111" s="11">
        <f t="shared" si="155"/>
        <v>1.8181818181818181E-2</v>
      </c>
      <c r="J111" s="109">
        <f t="shared" si="156"/>
        <v>0.98181818181818181</v>
      </c>
      <c r="K111" s="108">
        <f t="shared" si="161"/>
        <v>0.70030490259030764</v>
      </c>
      <c r="L111" s="194">
        <f>H111/H103</f>
        <v>0.14840989399293286</v>
      </c>
      <c r="Y111" s="12">
        <f t="shared" si="157"/>
        <v>16</v>
      </c>
      <c r="Z111" s="150">
        <f t="shared" si="158"/>
        <v>1.4006098051806153</v>
      </c>
      <c r="AA111" s="150">
        <f t="shared" si="159"/>
        <v>1.2968609307227874E-2</v>
      </c>
      <c r="AB111" s="151">
        <f t="shared" si="160"/>
        <v>1.4135784144878432</v>
      </c>
      <c r="AC111" s="152">
        <f t="shared" si="162"/>
        <v>13.088645158678759</v>
      </c>
      <c r="AF111" s="31">
        <f t="shared" si="149"/>
        <v>16</v>
      </c>
      <c r="AG111" s="234">
        <f t="shared" si="150"/>
        <v>0.14840989399293286</v>
      </c>
      <c r="AH111" s="235">
        <f t="shared" si="151"/>
        <v>0.70030490259030764</v>
      </c>
    </row>
    <row r="112" spans="1:34" x14ac:dyDescent="0.3">
      <c r="A112" s="92">
        <v>192</v>
      </c>
      <c r="B112" s="14">
        <f t="shared" si="152"/>
        <v>67</v>
      </c>
      <c r="C112" s="55">
        <f t="shared" si="153"/>
        <v>16</v>
      </c>
      <c r="D112" s="34">
        <v>18</v>
      </c>
      <c r="E112" s="10">
        <v>42</v>
      </c>
      <c r="F112" s="68">
        <f t="shared" si="146"/>
        <v>3</v>
      </c>
      <c r="G112" s="93">
        <f t="shared" si="154"/>
        <v>15</v>
      </c>
      <c r="H112" s="63">
        <f t="shared" si="147"/>
        <v>24</v>
      </c>
      <c r="I112" s="11">
        <f t="shared" si="155"/>
        <v>7.1428571428571425E-2</v>
      </c>
      <c r="J112" s="109">
        <f t="shared" si="156"/>
        <v>0.9285714285714286</v>
      </c>
      <c r="K112" s="108">
        <f t="shared" si="161"/>
        <v>0.65028312383385711</v>
      </c>
      <c r="L112" s="194">
        <f>H112/H103</f>
        <v>8.4805653710247356E-2</v>
      </c>
      <c r="Y112" s="12">
        <f t="shared" si="157"/>
        <v>18</v>
      </c>
      <c r="Z112" s="150">
        <f t="shared" si="158"/>
        <v>1.3005662476677142</v>
      </c>
      <c r="AA112" s="150">
        <f t="shared" si="159"/>
        <v>5.002177875645053E-2</v>
      </c>
      <c r="AB112" s="151">
        <f t="shared" si="160"/>
        <v>1.3505880264241648</v>
      </c>
      <c r="AC112" s="152">
        <f t="shared" si="162"/>
        <v>14.439233185102923</v>
      </c>
      <c r="AF112" s="31">
        <f t="shared" si="149"/>
        <v>18</v>
      </c>
      <c r="AG112" s="234">
        <f t="shared" si="150"/>
        <v>8.4805653710247356E-2</v>
      </c>
      <c r="AH112" s="235">
        <f t="shared" si="151"/>
        <v>0.65028312383385711</v>
      </c>
    </row>
    <row r="113" spans="1:34" x14ac:dyDescent="0.3">
      <c r="A113" s="92">
        <v>197</v>
      </c>
      <c r="B113" s="14">
        <f t="shared" si="152"/>
        <v>68</v>
      </c>
      <c r="C113" s="55">
        <f t="shared" si="153"/>
        <v>18</v>
      </c>
      <c r="D113" s="34">
        <v>20</v>
      </c>
      <c r="E113" s="10">
        <v>24</v>
      </c>
      <c r="F113" s="68">
        <f t="shared" si="146"/>
        <v>1</v>
      </c>
      <c r="G113" s="93">
        <f t="shared" si="154"/>
        <v>5</v>
      </c>
      <c r="H113" s="63">
        <f t="shared" si="147"/>
        <v>18</v>
      </c>
      <c r="I113" s="11">
        <f t="shared" si="155"/>
        <v>4.1666666666666664E-2</v>
      </c>
      <c r="J113" s="109">
        <f t="shared" si="156"/>
        <v>0.95833333333333337</v>
      </c>
      <c r="K113" s="108">
        <f t="shared" si="161"/>
        <v>0.62318799367411304</v>
      </c>
      <c r="L113" s="194">
        <f>H113/H103</f>
        <v>6.3604240282685506E-2</v>
      </c>
      <c r="Q113" s="22"/>
      <c r="Y113" s="12">
        <f t="shared" si="157"/>
        <v>20</v>
      </c>
      <c r="Z113" s="150">
        <f t="shared" si="158"/>
        <v>1.2463759873482261</v>
      </c>
      <c r="AA113" s="150">
        <f t="shared" si="159"/>
        <v>2.7095130159744074E-2</v>
      </c>
      <c r="AB113" s="151">
        <f t="shared" si="160"/>
        <v>1.2734711175079703</v>
      </c>
      <c r="AC113" s="152">
        <f t="shared" si="162"/>
        <v>15.712704302610893</v>
      </c>
      <c r="AF113" s="31">
        <f t="shared" si="149"/>
        <v>20</v>
      </c>
      <c r="AG113" s="234">
        <f t="shared" si="150"/>
        <v>6.3604240282685506E-2</v>
      </c>
      <c r="AH113" s="235">
        <f t="shared" si="151"/>
        <v>0.62318799367411304</v>
      </c>
    </row>
    <row r="114" spans="1:34" x14ac:dyDescent="0.3">
      <c r="A114" s="92">
        <v>199</v>
      </c>
      <c r="B114" s="14">
        <f t="shared" si="152"/>
        <v>69</v>
      </c>
      <c r="C114" s="55">
        <f t="shared" si="153"/>
        <v>20</v>
      </c>
      <c r="D114" s="34">
        <v>22</v>
      </c>
      <c r="E114" s="10">
        <v>18</v>
      </c>
      <c r="F114" s="68">
        <f t="shared" si="146"/>
        <v>1</v>
      </c>
      <c r="G114" s="93">
        <f t="shared" si="154"/>
        <v>2</v>
      </c>
      <c r="H114" s="63">
        <f t="shared" si="147"/>
        <v>15</v>
      </c>
      <c r="I114" s="11">
        <f t="shared" si="155"/>
        <v>5.5555555555555552E-2</v>
      </c>
      <c r="J114" s="109">
        <f t="shared" si="156"/>
        <v>0.94444444444444442</v>
      </c>
      <c r="K114" s="108">
        <f t="shared" si="161"/>
        <v>0.58856643846999568</v>
      </c>
      <c r="L114" s="194">
        <f>H114/H103</f>
        <v>5.3003533568904596E-2</v>
      </c>
      <c r="Q114" s="22"/>
      <c r="Y114" s="12">
        <f t="shared" si="157"/>
        <v>22</v>
      </c>
      <c r="Z114" s="150">
        <f t="shared" si="158"/>
        <v>1.1771328769399914</v>
      </c>
      <c r="AA114" s="150">
        <f t="shared" si="159"/>
        <v>3.462155520411736E-2</v>
      </c>
      <c r="AB114" s="151">
        <f t="shared" si="160"/>
        <v>1.2117544321441087</v>
      </c>
      <c r="AC114" s="152">
        <f t="shared" si="162"/>
        <v>16.924458734755003</v>
      </c>
      <c r="AF114" s="31">
        <f t="shared" si="149"/>
        <v>22</v>
      </c>
      <c r="AG114" s="234">
        <f t="shared" si="150"/>
        <v>5.3003533568904596E-2</v>
      </c>
      <c r="AH114" s="235">
        <f t="shared" si="151"/>
        <v>0.58856643846999568</v>
      </c>
    </row>
    <row r="115" spans="1:34" x14ac:dyDescent="0.3">
      <c r="A115" s="92">
        <v>203</v>
      </c>
      <c r="B115" s="14">
        <f t="shared" si="152"/>
        <v>70</v>
      </c>
      <c r="C115" s="55">
        <f t="shared" si="153"/>
        <v>22</v>
      </c>
      <c r="D115" s="34">
        <v>24</v>
      </c>
      <c r="E115" s="10">
        <v>15</v>
      </c>
      <c r="F115" s="68">
        <f t="shared" si="146"/>
        <v>1</v>
      </c>
      <c r="G115" s="93">
        <f t="shared" si="154"/>
        <v>4</v>
      </c>
      <c r="H115" s="63">
        <f t="shared" si="147"/>
        <v>10</v>
      </c>
      <c r="I115" s="11">
        <f t="shared" si="155"/>
        <v>6.6666666666666666E-2</v>
      </c>
      <c r="J115" s="109">
        <f t="shared" si="156"/>
        <v>0.93333333333333335</v>
      </c>
      <c r="K115" s="108">
        <f t="shared" si="161"/>
        <v>0.5493286759053293</v>
      </c>
      <c r="L115" s="194">
        <f>H115/H103</f>
        <v>3.5335689045936397E-2</v>
      </c>
      <c r="Q115" s="22"/>
      <c r="Y115" s="12">
        <f t="shared" si="157"/>
        <v>24</v>
      </c>
      <c r="Z115" s="150">
        <f t="shared" si="158"/>
        <v>1.0986573518106586</v>
      </c>
      <c r="AA115" s="150">
        <f t="shared" si="159"/>
        <v>3.9237762564666379E-2</v>
      </c>
      <c r="AB115" s="151">
        <f t="shared" si="160"/>
        <v>1.1378951143753251</v>
      </c>
      <c r="AC115" s="152">
        <f t="shared" si="162"/>
        <v>18.062353849130329</v>
      </c>
      <c r="AF115" s="31">
        <f t="shared" si="149"/>
        <v>24</v>
      </c>
      <c r="AG115" s="234">
        <f t="shared" si="150"/>
        <v>3.5335689045936397E-2</v>
      </c>
      <c r="AH115" s="235">
        <f t="shared" si="151"/>
        <v>0.5493286759053293</v>
      </c>
    </row>
    <row r="116" spans="1:34" x14ac:dyDescent="0.3">
      <c r="A116" s="92">
        <v>207</v>
      </c>
      <c r="B116" s="14">
        <f t="shared" si="152"/>
        <v>70</v>
      </c>
      <c r="C116" s="55">
        <f t="shared" si="153"/>
        <v>24</v>
      </c>
      <c r="D116" s="34">
        <v>26</v>
      </c>
      <c r="E116" s="10">
        <v>10</v>
      </c>
      <c r="F116" s="68">
        <f t="shared" si="146"/>
        <v>0</v>
      </c>
      <c r="G116" s="93">
        <f t="shared" si="154"/>
        <v>4</v>
      </c>
      <c r="H116" s="63">
        <f t="shared" si="147"/>
        <v>6</v>
      </c>
      <c r="I116" s="11">
        <f t="shared" si="155"/>
        <v>0</v>
      </c>
      <c r="J116" s="109">
        <f t="shared" si="156"/>
        <v>1</v>
      </c>
      <c r="K116" s="108">
        <f t="shared" si="161"/>
        <v>0.5493286759053293</v>
      </c>
      <c r="L116" s="194">
        <f>H116/H103</f>
        <v>2.1201413427561839E-2</v>
      </c>
      <c r="Q116" s="22"/>
      <c r="Y116" s="12">
        <f t="shared" si="157"/>
        <v>26</v>
      </c>
      <c r="Z116" s="150">
        <f t="shared" si="158"/>
        <v>1.0986573518106586</v>
      </c>
      <c r="AA116" s="150">
        <f t="shared" si="159"/>
        <v>0</v>
      </c>
      <c r="AB116" s="151">
        <f t="shared" si="160"/>
        <v>1.0986573518106586</v>
      </c>
      <c r="AC116" s="152">
        <f t="shared" si="162"/>
        <v>19.161011200940987</v>
      </c>
      <c r="AF116" s="31">
        <f t="shared" si="149"/>
        <v>26</v>
      </c>
      <c r="AG116" s="234">
        <f t="shared" si="150"/>
        <v>2.1201413427561839E-2</v>
      </c>
      <c r="AH116" s="235">
        <f t="shared" si="151"/>
        <v>0.5493286759053293</v>
      </c>
    </row>
    <row r="117" spans="1:34" x14ac:dyDescent="0.3">
      <c r="A117" s="92">
        <v>210</v>
      </c>
      <c r="B117" s="14">
        <f t="shared" si="152"/>
        <v>70</v>
      </c>
      <c r="C117" s="55">
        <f t="shared" si="153"/>
        <v>26</v>
      </c>
      <c r="D117" s="34">
        <v>28</v>
      </c>
      <c r="E117" s="10">
        <v>6</v>
      </c>
      <c r="F117" s="68">
        <f t="shared" si="146"/>
        <v>0</v>
      </c>
      <c r="G117" s="93">
        <f t="shared" si="154"/>
        <v>3</v>
      </c>
      <c r="H117" s="63">
        <f t="shared" si="147"/>
        <v>3</v>
      </c>
      <c r="I117" s="11">
        <f t="shared" si="155"/>
        <v>0</v>
      </c>
      <c r="J117" s="109">
        <f t="shared" si="156"/>
        <v>1</v>
      </c>
      <c r="K117" s="108">
        <f t="shared" si="161"/>
        <v>0.5493286759053293</v>
      </c>
      <c r="L117" s="194">
        <f>H117/H103</f>
        <v>1.0600706713780919E-2</v>
      </c>
      <c r="Q117" s="22"/>
      <c r="Y117" s="12">
        <f t="shared" si="157"/>
        <v>28</v>
      </c>
      <c r="Z117" s="150">
        <f t="shared" si="158"/>
        <v>1.0986573518106586</v>
      </c>
      <c r="AA117" s="150">
        <f t="shared" si="159"/>
        <v>0</v>
      </c>
      <c r="AB117" s="151">
        <f t="shared" si="160"/>
        <v>1.0986573518106586</v>
      </c>
      <c r="AC117" s="152">
        <f t="shared" si="162"/>
        <v>20.259668552751645</v>
      </c>
      <c r="AF117" s="31">
        <f t="shared" si="149"/>
        <v>28</v>
      </c>
      <c r="AG117" s="234">
        <f t="shared" si="150"/>
        <v>1.0600706713780919E-2</v>
      </c>
      <c r="AH117" s="235">
        <f t="shared" si="151"/>
        <v>0.5493286759053293</v>
      </c>
    </row>
    <row r="118" spans="1:34" x14ac:dyDescent="0.3">
      <c r="A118" s="92">
        <v>212</v>
      </c>
      <c r="B118" s="14">
        <f t="shared" si="152"/>
        <v>70</v>
      </c>
      <c r="C118" s="55">
        <f t="shared" si="153"/>
        <v>28</v>
      </c>
      <c r="D118" s="34">
        <v>30</v>
      </c>
      <c r="E118" s="10">
        <v>3</v>
      </c>
      <c r="F118" s="68">
        <f t="shared" si="146"/>
        <v>0</v>
      </c>
      <c r="G118" s="93">
        <f t="shared" si="154"/>
        <v>2</v>
      </c>
      <c r="H118" s="63">
        <f t="shared" si="147"/>
        <v>1</v>
      </c>
      <c r="I118" s="11">
        <f t="shared" si="155"/>
        <v>0</v>
      </c>
      <c r="J118" s="109">
        <f t="shared" si="156"/>
        <v>1</v>
      </c>
      <c r="K118" s="108">
        <f t="shared" si="161"/>
        <v>0.5493286759053293</v>
      </c>
      <c r="L118" s="194">
        <f>H118/H103</f>
        <v>3.5335689045936395E-3</v>
      </c>
      <c r="Q118" s="22"/>
      <c r="Y118" s="12">
        <f t="shared" si="157"/>
        <v>30</v>
      </c>
      <c r="Z118" s="150">
        <f t="shared" si="158"/>
        <v>1.0986573518106586</v>
      </c>
      <c r="AA118" s="150">
        <f t="shared" si="159"/>
        <v>0</v>
      </c>
      <c r="AB118" s="151">
        <f t="shared" si="160"/>
        <v>1.0986573518106586</v>
      </c>
      <c r="AC118" s="152">
        <f t="shared" si="162"/>
        <v>21.358325904562303</v>
      </c>
      <c r="AF118" s="31">
        <f t="shared" si="149"/>
        <v>30</v>
      </c>
      <c r="AG118" s="234">
        <f t="shared" si="150"/>
        <v>3.5335689045936395E-3</v>
      </c>
      <c r="AH118" s="235">
        <f t="shared" si="151"/>
        <v>0.5493286759053293</v>
      </c>
    </row>
    <row r="119" spans="1:34" x14ac:dyDescent="0.3">
      <c r="A119" s="92">
        <v>213</v>
      </c>
      <c r="B119" s="14">
        <f t="shared" si="152"/>
        <v>70</v>
      </c>
      <c r="C119" s="55">
        <f t="shared" si="153"/>
        <v>30</v>
      </c>
      <c r="D119" s="34">
        <v>32</v>
      </c>
      <c r="E119" s="10">
        <v>1</v>
      </c>
      <c r="F119" s="68">
        <f t="shared" si="146"/>
        <v>0</v>
      </c>
      <c r="G119" s="93">
        <f t="shared" si="154"/>
        <v>1</v>
      </c>
      <c r="H119" s="69">
        <v>0</v>
      </c>
      <c r="I119" s="11">
        <f t="shared" si="155"/>
        <v>0</v>
      </c>
      <c r="J119" s="109">
        <f t="shared" si="156"/>
        <v>1</v>
      </c>
      <c r="K119" s="108">
        <f t="shared" si="161"/>
        <v>0.5493286759053293</v>
      </c>
      <c r="L119" s="194">
        <f>H119/H103</f>
        <v>0</v>
      </c>
      <c r="Q119" s="22"/>
      <c r="Y119" s="12">
        <f t="shared" si="157"/>
        <v>32</v>
      </c>
      <c r="Z119" s="150">
        <f t="shared" si="158"/>
        <v>1.0986573518106586</v>
      </c>
      <c r="AA119" s="150">
        <f t="shared" si="159"/>
        <v>0</v>
      </c>
      <c r="AB119" s="151">
        <f t="shared" si="160"/>
        <v>1.0986573518106586</v>
      </c>
      <c r="AC119" s="152">
        <f t="shared" si="162"/>
        <v>22.456983256372961</v>
      </c>
      <c r="AF119" s="31">
        <f t="shared" si="149"/>
        <v>32</v>
      </c>
      <c r="AG119" s="234">
        <f t="shared" si="150"/>
        <v>0</v>
      </c>
      <c r="AH119" s="235">
        <f t="shared" si="151"/>
        <v>0.5493286759053293</v>
      </c>
    </row>
    <row r="120" spans="1:34" x14ac:dyDescent="0.3">
      <c r="D120" s="14"/>
      <c r="E120" s="14"/>
      <c r="F120" s="15"/>
      <c r="G120" s="15"/>
      <c r="H120" s="14"/>
      <c r="I120" s="16"/>
      <c r="J120" s="17"/>
      <c r="K120" s="17"/>
      <c r="L120" s="17"/>
      <c r="M120" s="18"/>
      <c r="N120" s="18"/>
      <c r="O120" s="18"/>
      <c r="P120" s="18"/>
      <c r="Q120" s="17"/>
      <c r="AA120" s="2"/>
      <c r="AB120" s="2"/>
      <c r="AC120" s="2"/>
    </row>
    <row r="121" spans="1:34" x14ac:dyDescent="0.3">
      <c r="D121" s="19"/>
      <c r="E121" s="20" t="s">
        <v>2</v>
      </c>
      <c r="F121" s="35">
        <f>SUM(F104:F119)</f>
        <v>70</v>
      </c>
      <c r="G121" s="35">
        <f>SUM(G104:G119)</f>
        <v>213</v>
      </c>
      <c r="H121" s="35">
        <f>H119</f>
        <v>0</v>
      </c>
      <c r="I121" s="16"/>
      <c r="J121" s="17"/>
      <c r="K121" s="17"/>
      <c r="L121" s="17"/>
      <c r="M121" s="17"/>
      <c r="N121" s="17"/>
      <c r="O121" s="18"/>
      <c r="P121" s="18"/>
      <c r="Q121" s="17"/>
      <c r="AA121" s="2"/>
      <c r="AB121" s="2"/>
      <c r="AC121" s="2"/>
    </row>
    <row r="122" spans="1:34" x14ac:dyDescent="0.3">
      <c r="D122" s="19"/>
      <c r="F122" s="190">
        <f>F121/E103</f>
        <v>0.24734982332155478</v>
      </c>
      <c r="G122" s="191">
        <f>G121/E103</f>
        <v>0.75265017667844525</v>
      </c>
      <c r="H122" s="192">
        <f>H121/E103</f>
        <v>0</v>
      </c>
      <c r="I122" s="16"/>
      <c r="K122" s="204" t="s">
        <v>97</v>
      </c>
      <c r="L122" s="205">
        <f>R126</f>
        <v>8.5434782608695645</v>
      </c>
      <c r="M122" s="16" t="s">
        <v>46</v>
      </c>
      <c r="N122" s="16"/>
      <c r="O122" s="206">
        <f>R128</f>
        <v>141.5</v>
      </c>
      <c r="P122" s="1" t="s">
        <v>98</v>
      </c>
      <c r="R122" s="207"/>
      <c r="S122" s="1"/>
      <c r="T122" s="208">
        <f>R129</f>
        <v>0.5</v>
      </c>
      <c r="U122" s="1" t="s">
        <v>45</v>
      </c>
      <c r="V122" s="1"/>
      <c r="AA122" s="2"/>
      <c r="AB122" s="2"/>
      <c r="AC122" s="2"/>
    </row>
    <row r="123" spans="1:34" ht="13.5" thickBot="1" x14ac:dyDescent="0.35">
      <c r="D123" s="19"/>
      <c r="I123" s="16"/>
      <c r="J123" s="16"/>
      <c r="K123" s="16"/>
      <c r="L123" s="16"/>
      <c r="M123" s="16"/>
      <c r="N123" s="16"/>
      <c r="O123" s="16"/>
      <c r="P123" s="16"/>
      <c r="Q123" s="16"/>
      <c r="R123" s="16"/>
      <c r="S123" s="16"/>
      <c r="T123" s="16"/>
      <c r="U123" s="1"/>
      <c r="V123" s="1"/>
      <c r="AA123" s="2"/>
      <c r="AB123" s="2"/>
      <c r="AC123" s="2"/>
    </row>
    <row r="124" spans="1:34" ht="13.5" x14ac:dyDescent="0.35">
      <c r="A124" s="32"/>
      <c r="B124" s="32"/>
      <c r="C124" s="32"/>
      <c r="D124" s="79">
        <v>0</v>
      </c>
      <c r="E124" s="96" t="s">
        <v>42</v>
      </c>
      <c r="F124" s="174" t="s">
        <v>43</v>
      </c>
      <c r="G124" s="97" t="s">
        <v>51</v>
      </c>
      <c r="H124" s="81"/>
      <c r="I124" s="32"/>
      <c r="K124" s="209" t="s">
        <v>48</v>
      </c>
      <c r="L124" s="210"/>
      <c r="M124" s="210"/>
      <c r="N124" s="210"/>
      <c r="O124" s="210"/>
      <c r="P124" s="210"/>
      <c r="Q124" s="211"/>
      <c r="R124" s="211"/>
      <c r="S124" s="212"/>
      <c r="T124" s="1"/>
      <c r="U124" s="1"/>
      <c r="V124" s="1"/>
      <c r="W124" s="64"/>
      <c r="X124" s="64"/>
      <c r="AA124" s="2"/>
      <c r="AB124" s="2"/>
      <c r="AC124" s="2"/>
    </row>
    <row r="125" spans="1:34" x14ac:dyDescent="0.3">
      <c r="A125" s="32"/>
      <c r="B125" s="32"/>
      <c r="C125" s="32"/>
      <c r="D125" s="34">
        <f>D104</f>
        <v>2</v>
      </c>
      <c r="E125" s="82">
        <f>AVERAGE(H103:H104)</f>
        <v>263.5</v>
      </c>
      <c r="F125" s="82">
        <f>E125*(D125-D124)</f>
        <v>527</v>
      </c>
      <c r="G125" s="87">
        <f>F125/E103</f>
        <v>1.862190812720848</v>
      </c>
      <c r="H125" s="32"/>
      <c r="I125" s="32"/>
      <c r="K125" s="213" t="s">
        <v>99</v>
      </c>
      <c r="L125" s="214">
        <f>L107</f>
        <v>0.54416961130742048</v>
      </c>
      <c r="M125" s="214">
        <f>L108</f>
        <v>0.38162544169611307</v>
      </c>
      <c r="N125" s="215">
        <f>L125-M125</f>
        <v>0.16254416961130741</v>
      </c>
      <c r="O125" s="249">
        <f>C116-C115</f>
        <v>2</v>
      </c>
      <c r="P125" s="250"/>
      <c r="Q125" s="250" t="s">
        <v>100</v>
      </c>
      <c r="R125" s="216">
        <f>D107</f>
        <v>8</v>
      </c>
      <c r="S125" s="217"/>
      <c r="T125" s="1"/>
      <c r="U125" s="1"/>
      <c r="V125" s="1"/>
      <c r="W125" s="64"/>
      <c r="X125" s="64"/>
      <c r="AA125" s="2"/>
      <c r="AB125" s="2"/>
      <c r="AC125" s="2"/>
    </row>
    <row r="126" spans="1:34" x14ac:dyDescent="0.3">
      <c r="A126" s="32"/>
      <c r="B126" s="32"/>
      <c r="C126" s="32"/>
      <c r="D126" s="34">
        <f t="shared" ref="D126:D140" si="163">D105</f>
        <v>4</v>
      </c>
      <c r="E126" s="82">
        <f>AVERAGE(H104:H105)</f>
        <v>223.5</v>
      </c>
      <c r="F126" s="82">
        <f t="shared" ref="F126:F127" si="164">E126*(D126-D125)</f>
        <v>447</v>
      </c>
      <c r="G126" s="87">
        <f>F126/E103</f>
        <v>1.5795053003533568</v>
      </c>
      <c r="H126" s="81"/>
      <c r="I126" s="32"/>
      <c r="K126" s="218"/>
      <c r="L126" s="219">
        <f>L125</f>
        <v>0.54416961130742048</v>
      </c>
      <c r="M126" s="220">
        <v>0.5</v>
      </c>
      <c r="N126" s="215">
        <f>L126-M126</f>
        <v>4.4169611307420475E-2</v>
      </c>
      <c r="O126" s="251">
        <f>N126*O125/N125</f>
        <v>0.54347826086956497</v>
      </c>
      <c r="P126" s="250"/>
      <c r="Q126" s="250" t="s">
        <v>94</v>
      </c>
      <c r="R126" s="197">
        <f>R125+O126</f>
        <v>8.5434782608695645</v>
      </c>
      <c r="S126" s="217" t="s">
        <v>101</v>
      </c>
      <c r="T126" s="1" t="s">
        <v>44</v>
      </c>
      <c r="U126" s="1"/>
      <c r="V126" s="1"/>
      <c r="W126" s="64"/>
      <c r="X126" s="64"/>
      <c r="AA126" s="2"/>
      <c r="AB126" s="2"/>
      <c r="AC126" s="2"/>
    </row>
    <row r="127" spans="1:34" x14ac:dyDescent="0.3">
      <c r="A127" s="32"/>
      <c r="B127" s="32"/>
      <c r="C127" s="32"/>
      <c r="D127" s="34">
        <f t="shared" si="163"/>
        <v>6</v>
      </c>
      <c r="E127" s="82">
        <f>AVERAGE(H105:H112)</f>
        <v>105.75</v>
      </c>
      <c r="F127" s="82">
        <f t="shared" si="164"/>
        <v>211.5</v>
      </c>
      <c r="G127" s="87">
        <f>F127/E103</f>
        <v>0.74734982332155475</v>
      </c>
      <c r="H127" s="81"/>
      <c r="I127" s="32"/>
      <c r="K127" s="218"/>
      <c r="L127" s="221"/>
      <c r="M127" s="221"/>
      <c r="N127" s="222"/>
      <c r="O127" s="252"/>
      <c r="P127" s="250"/>
      <c r="Q127" s="250"/>
      <c r="R127" s="250"/>
      <c r="S127" s="217"/>
      <c r="T127" s="1"/>
      <c r="U127" s="1"/>
      <c r="V127" s="1"/>
      <c r="W127" s="64"/>
      <c r="X127" s="64"/>
      <c r="AA127" s="2"/>
      <c r="AB127" s="2"/>
      <c r="AC127" s="2"/>
    </row>
    <row r="128" spans="1:34" x14ac:dyDescent="0.3">
      <c r="A128" s="32"/>
      <c r="B128" s="32"/>
      <c r="C128" s="32"/>
      <c r="D128" s="34">
        <f t="shared" si="163"/>
        <v>8</v>
      </c>
      <c r="E128" s="82">
        <f t="shared" ref="E128:E140" si="165">AVERAGE(H106:H113)</f>
        <v>82.625</v>
      </c>
      <c r="F128" s="82">
        <f t="shared" ref="F128:F140" si="166">E128*(D128-D127)</f>
        <v>165.25</v>
      </c>
      <c r="G128" s="87">
        <f>F128/E103</f>
        <v>0.58392226148409898</v>
      </c>
      <c r="H128" s="81"/>
      <c r="I128" s="32"/>
      <c r="K128" s="218" t="s">
        <v>102</v>
      </c>
      <c r="L128" s="223">
        <f>H107</f>
        <v>154</v>
      </c>
      <c r="M128" s="223">
        <f>H108</f>
        <v>108</v>
      </c>
      <c r="N128" s="224">
        <f>L128-M128</f>
        <v>46</v>
      </c>
      <c r="O128" s="249">
        <f>O125</f>
        <v>2</v>
      </c>
      <c r="P128" s="250"/>
      <c r="Q128" s="253" t="s">
        <v>95</v>
      </c>
      <c r="R128" s="225">
        <f>L128-N129</f>
        <v>141.5</v>
      </c>
      <c r="S128" s="226"/>
      <c r="T128" s="1"/>
      <c r="U128" s="1"/>
      <c r="V128" s="1"/>
      <c r="W128" s="64"/>
      <c r="X128" s="64"/>
      <c r="AA128" s="2"/>
      <c r="AB128" s="2"/>
      <c r="AC128" s="2"/>
    </row>
    <row r="129" spans="1:29" ht="13.5" thickBot="1" x14ac:dyDescent="0.35">
      <c r="A129" s="32"/>
      <c r="B129" s="32"/>
      <c r="C129" s="32"/>
      <c r="D129" s="34">
        <f t="shared" si="163"/>
        <v>10</v>
      </c>
      <c r="E129" s="82">
        <f t="shared" si="165"/>
        <v>62.375</v>
      </c>
      <c r="F129" s="82">
        <f t="shared" si="166"/>
        <v>124.75</v>
      </c>
      <c r="G129" s="87">
        <f>F129/E103</f>
        <v>0.44081272084805656</v>
      </c>
      <c r="H129" s="81"/>
      <c r="I129" s="32"/>
      <c r="K129" s="227"/>
      <c r="L129" s="254"/>
      <c r="M129" s="254"/>
      <c r="N129" s="255">
        <f>N128*O129/O128</f>
        <v>12.499999999999995</v>
      </c>
      <c r="O129" s="256">
        <f>O126</f>
        <v>0.54347826086956497</v>
      </c>
      <c r="P129" s="228"/>
      <c r="Q129" s="257" t="s">
        <v>96</v>
      </c>
      <c r="R129" s="258">
        <f>R128/E103</f>
        <v>0.5</v>
      </c>
      <c r="S129" s="229"/>
      <c r="T129" s="1"/>
      <c r="U129" s="1"/>
      <c r="V129" s="1"/>
      <c r="W129" s="64"/>
      <c r="X129" s="64"/>
      <c r="AA129" s="2"/>
      <c r="AB129" s="2"/>
      <c r="AC129" s="2"/>
    </row>
    <row r="130" spans="1:29" x14ac:dyDescent="0.3">
      <c r="A130" s="32"/>
      <c r="B130" s="32"/>
      <c r="C130" s="32"/>
      <c r="D130" s="34">
        <f t="shared" si="163"/>
        <v>12</v>
      </c>
      <c r="E130" s="82">
        <f t="shared" si="165"/>
        <v>44.375</v>
      </c>
      <c r="F130" s="82">
        <f t="shared" si="166"/>
        <v>88.75</v>
      </c>
      <c r="G130" s="87">
        <f>F130/E103</f>
        <v>0.31360424028268552</v>
      </c>
      <c r="H130" s="81"/>
      <c r="I130" s="32"/>
      <c r="R130" s="1"/>
      <c r="S130" s="1"/>
      <c r="T130" s="1"/>
      <c r="U130" s="1"/>
      <c r="V130" s="1"/>
      <c r="W130" s="64"/>
      <c r="X130" s="64"/>
      <c r="AA130" s="2"/>
      <c r="AB130" s="2"/>
      <c r="AC130" s="2"/>
    </row>
    <row r="131" spans="1:29" x14ac:dyDescent="0.3">
      <c r="A131" s="32"/>
      <c r="B131" s="32"/>
      <c r="C131" s="32"/>
      <c r="D131" s="34">
        <f t="shared" si="163"/>
        <v>14</v>
      </c>
      <c r="E131" s="82">
        <f t="shared" si="165"/>
        <v>31.625</v>
      </c>
      <c r="F131" s="82">
        <f t="shared" si="166"/>
        <v>63.25</v>
      </c>
      <c r="G131" s="87">
        <f>F131/E103</f>
        <v>0.22349823321554771</v>
      </c>
      <c r="H131" s="81"/>
      <c r="I131" s="32"/>
      <c r="L131" s="81"/>
      <c r="M131" s="81"/>
      <c r="N131" s="81"/>
      <c r="R131" s="1"/>
      <c r="S131" s="1"/>
      <c r="T131" s="1"/>
      <c r="U131" s="1"/>
      <c r="V131" s="1"/>
      <c r="W131" s="64"/>
      <c r="X131" s="64"/>
      <c r="AA131" s="2"/>
      <c r="AB131" s="2"/>
      <c r="AC131" s="2"/>
    </row>
    <row r="132" spans="1:29" x14ac:dyDescent="0.3">
      <c r="A132" s="32"/>
      <c r="B132" s="32"/>
      <c r="C132" s="32"/>
      <c r="D132" s="34">
        <f t="shared" si="163"/>
        <v>16</v>
      </c>
      <c r="E132" s="82">
        <f t="shared" si="165"/>
        <v>21.625</v>
      </c>
      <c r="F132" s="82">
        <f t="shared" si="166"/>
        <v>43.25</v>
      </c>
      <c r="G132" s="87">
        <f>F132/E103</f>
        <v>0.15282685512367492</v>
      </c>
      <c r="H132" s="81"/>
      <c r="I132" s="32"/>
      <c r="L132" s="81"/>
      <c r="M132" s="81"/>
      <c r="N132" s="81"/>
      <c r="O132" s="81"/>
      <c r="P132" s="81"/>
      <c r="Q132" s="81"/>
      <c r="R132" s="1"/>
      <c r="S132" s="1"/>
      <c r="T132" s="1"/>
      <c r="U132" s="1"/>
      <c r="V132" s="1"/>
      <c r="W132" s="64"/>
      <c r="X132" s="64"/>
      <c r="AA132" s="2"/>
      <c r="AB132" s="2"/>
      <c r="AC132" s="2"/>
    </row>
    <row r="133" spans="1:29" x14ac:dyDescent="0.3">
      <c r="A133" s="32"/>
      <c r="B133" s="32"/>
      <c r="C133" s="32"/>
      <c r="D133" s="34">
        <f t="shared" si="163"/>
        <v>18</v>
      </c>
      <c r="E133" s="82">
        <f t="shared" si="165"/>
        <v>14.875</v>
      </c>
      <c r="F133" s="82">
        <f t="shared" si="166"/>
        <v>29.75</v>
      </c>
      <c r="G133" s="87">
        <f>F133/E103</f>
        <v>0.10512367491166077</v>
      </c>
      <c r="H133" s="81"/>
      <c r="I133" s="32"/>
      <c r="L133" s="81"/>
      <c r="M133" s="81"/>
      <c r="N133" s="81"/>
      <c r="O133" s="81"/>
      <c r="P133" s="81"/>
      <c r="Q133" s="81"/>
      <c r="R133" s="1"/>
      <c r="S133" s="1"/>
      <c r="T133" s="1"/>
      <c r="U133" s="1"/>
      <c r="V133" s="1"/>
      <c r="W133" s="64"/>
      <c r="X133" s="64"/>
      <c r="AA133" s="2"/>
      <c r="AB133" s="2"/>
      <c r="AC133" s="2"/>
    </row>
    <row r="134" spans="1:29" x14ac:dyDescent="0.3">
      <c r="A134" s="32"/>
      <c r="B134" s="32"/>
      <c r="C134" s="32"/>
      <c r="D134" s="34">
        <f t="shared" si="163"/>
        <v>20</v>
      </c>
      <c r="E134" s="82">
        <f t="shared" si="165"/>
        <v>9.625</v>
      </c>
      <c r="F134" s="82">
        <f t="shared" si="166"/>
        <v>19.25</v>
      </c>
      <c r="G134" s="87">
        <f>F134/E103</f>
        <v>6.8021201413427559E-2</v>
      </c>
      <c r="H134" s="81"/>
      <c r="I134" s="32"/>
      <c r="J134" s="32"/>
      <c r="K134" s="32"/>
      <c r="R134" s="1"/>
      <c r="S134" s="1"/>
      <c r="T134" s="1"/>
      <c r="W134" s="64"/>
      <c r="X134" s="64"/>
      <c r="AA134" s="2"/>
      <c r="AB134" s="2"/>
      <c r="AC134" s="2"/>
    </row>
    <row r="135" spans="1:29" x14ac:dyDescent="0.3">
      <c r="A135" s="32"/>
      <c r="B135" s="32"/>
      <c r="C135" s="32"/>
      <c r="D135" s="34">
        <f t="shared" si="163"/>
        <v>22</v>
      </c>
      <c r="E135" s="82">
        <f t="shared" si="165"/>
        <v>7.5714285714285712</v>
      </c>
      <c r="F135" s="82">
        <f t="shared" si="166"/>
        <v>15.142857142857142</v>
      </c>
      <c r="G135" s="87">
        <f>F135/E103</f>
        <v>5.3508329126703683E-2</v>
      </c>
      <c r="H135" s="81"/>
      <c r="I135" s="32"/>
      <c r="J135" s="32"/>
      <c r="K135" s="32"/>
      <c r="R135" s="1"/>
      <c r="S135" s="1"/>
      <c r="T135" s="1"/>
      <c r="W135" s="64"/>
      <c r="X135" s="64"/>
      <c r="AA135" s="2"/>
      <c r="AB135" s="2"/>
      <c r="AC135" s="2"/>
    </row>
    <row r="136" spans="1:29" x14ac:dyDescent="0.3">
      <c r="A136" s="32"/>
      <c r="B136" s="32"/>
      <c r="C136" s="32"/>
      <c r="D136" s="34">
        <f t="shared" si="163"/>
        <v>24</v>
      </c>
      <c r="E136" s="82">
        <f t="shared" si="165"/>
        <v>5</v>
      </c>
      <c r="F136" s="82">
        <f t="shared" si="166"/>
        <v>10</v>
      </c>
      <c r="G136" s="87">
        <f>F136/E103</f>
        <v>3.5335689045936397E-2</v>
      </c>
      <c r="H136" s="81"/>
      <c r="I136" s="32"/>
      <c r="J136" s="32"/>
      <c r="K136" s="32"/>
      <c r="R136" s="1"/>
      <c r="S136" s="1"/>
      <c r="T136" s="1"/>
      <c r="W136" s="64"/>
      <c r="X136" s="64"/>
      <c r="AA136" s="2"/>
      <c r="AB136" s="2"/>
      <c r="AC136" s="2"/>
    </row>
    <row r="137" spans="1:29" x14ac:dyDescent="0.3">
      <c r="A137" s="32"/>
      <c r="B137" s="32"/>
      <c r="C137" s="32"/>
      <c r="D137" s="34">
        <f t="shared" si="163"/>
        <v>26</v>
      </c>
      <c r="E137" s="82">
        <f t="shared" si="165"/>
        <v>2.8571428571428572</v>
      </c>
      <c r="F137" s="82">
        <f t="shared" si="166"/>
        <v>5.7142857142857144</v>
      </c>
      <c r="G137" s="87">
        <f>F137/E103</f>
        <v>2.0191822311963654E-2</v>
      </c>
      <c r="H137" s="81"/>
      <c r="I137" s="32"/>
      <c r="J137" s="32"/>
      <c r="K137" s="32"/>
      <c r="L137" s="81"/>
      <c r="M137" s="81"/>
      <c r="N137" s="81"/>
      <c r="W137" s="64"/>
      <c r="X137" s="64"/>
      <c r="AA137" s="2"/>
      <c r="AB137" s="2"/>
      <c r="AC137" s="2"/>
    </row>
    <row r="138" spans="1:29" x14ac:dyDescent="0.3">
      <c r="A138" s="32"/>
      <c r="B138" s="32"/>
      <c r="C138" s="32"/>
      <c r="D138" s="34">
        <f t="shared" si="163"/>
        <v>28</v>
      </c>
      <c r="E138" s="82">
        <f t="shared" si="165"/>
        <v>1.6666666666666667</v>
      </c>
      <c r="F138" s="82">
        <f t="shared" si="166"/>
        <v>3.3333333333333335</v>
      </c>
      <c r="G138" s="87">
        <f>F138/E103</f>
        <v>1.1778563015312132E-2</v>
      </c>
      <c r="H138" s="81"/>
      <c r="I138" s="32"/>
      <c r="J138" s="32"/>
      <c r="K138" s="32"/>
      <c r="L138" s="81"/>
      <c r="M138" s="81"/>
      <c r="N138" s="81"/>
      <c r="O138" s="81"/>
      <c r="P138" s="81"/>
      <c r="Q138" s="81"/>
      <c r="R138" s="64"/>
      <c r="S138" s="64"/>
      <c r="T138" s="64"/>
      <c r="U138" s="64"/>
      <c r="V138" s="64"/>
      <c r="W138" s="64"/>
      <c r="X138" s="64"/>
      <c r="AA138" s="2"/>
      <c r="AB138" s="2"/>
      <c r="AC138" s="2"/>
    </row>
    <row r="139" spans="1:29" x14ac:dyDescent="0.3">
      <c r="A139" s="32"/>
      <c r="B139" s="32"/>
      <c r="C139" s="32"/>
      <c r="D139" s="34">
        <f t="shared" si="163"/>
        <v>30</v>
      </c>
      <c r="E139" s="82">
        <f t="shared" si="165"/>
        <v>0.8</v>
      </c>
      <c r="F139" s="82">
        <f t="shared" si="166"/>
        <v>1.6</v>
      </c>
      <c r="G139" s="87">
        <f>F139/E103</f>
        <v>5.6537102473498239E-3</v>
      </c>
      <c r="H139" s="81"/>
      <c r="I139" s="32"/>
      <c r="J139" s="32"/>
      <c r="K139" s="32"/>
      <c r="L139" s="81"/>
      <c r="M139" s="81"/>
      <c r="N139" s="81"/>
      <c r="O139" s="81"/>
      <c r="P139" s="81"/>
      <c r="Q139" s="81"/>
      <c r="R139" s="64"/>
      <c r="S139" s="64"/>
      <c r="T139" s="64"/>
      <c r="U139" s="64"/>
      <c r="V139" s="64"/>
      <c r="W139" s="64"/>
      <c r="X139" s="64"/>
      <c r="AA139" s="2"/>
      <c r="AB139" s="2"/>
      <c r="AC139" s="2"/>
    </row>
    <row r="140" spans="1:29" x14ac:dyDescent="0.3">
      <c r="A140" s="32"/>
      <c r="B140" s="32"/>
      <c r="C140" s="32"/>
      <c r="D140" s="34">
        <f t="shared" si="163"/>
        <v>32</v>
      </c>
      <c r="E140" s="82">
        <f t="shared" si="165"/>
        <v>0.25</v>
      </c>
      <c r="F140" s="82">
        <f t="shared" si="166"/>
        <v>0.5</v>
      </c>
      <c r="G140" s="87">
        <f>F140/E103</f>
        <v>1.7667844522968198E-3</v>
      </c>
      <c r="H140" s="81"/>
      <c r="I140" s="32"/>
      <c r="J140" s="32"/>
      <c r="K140" s="32"/>
      <c r="L140" s="81"/>
      <c r="M140" s="81"/>
      <c r="N140" s="81"/>
      <c r="O140" s="81"/>
      <c r="P140" s="81"/>
      <c r="Q140" s="81"/>
      <c r="R140" s="64"/>
      <c r="S140" s="64"/>
      <c r="T140" s="64"/>
      <c r="U140" s="64"/>
      <c r="V140" s="64"/>
      <c r="W140" s="64"/>
      <c r="X140" s="64"/>
      <c r="AA140" s="2"/>
      <c r="AB140" s="2"/>
      <c r="AC140" s="2"/>
    </row>
    <row r="141" spans="1:29" x14ac:dyDescent="0.3">
      <c r="A141" s="32"/>
      <c r="B141" s="32"/>
      <c r="C141" s="32"/>
      <c r="D141" s="79"/>
      <c r="E141" s="32"/>
      <c r="F141" s="83">
        <f>SUM(F125:F140)</f>
        <v>1756.0404761904761</v>
      </c>
      <c r="G141" s="84">
        <f>SUM(G125:G140)</f>
        <v>6.205090021874474</v>
      </c>
      <c r="H141" s="81" t="s">
        <v>90</v>
      </c>
      <c r="I141" s="32"/>
      <c r="J141" s="32"/>
      <c r="K141" s="32"/>
      <c r="L141" s="81"/>
      <c r="M141" s="81"/>
      <c r="N141" s="81"/>
      <c r="O141" s="81"/>
      <c r="P141" s="81"/>
      <c r="Q141" s="81"/>
      <c r="R141" s="64"/>
      <c r="S141" s="64"/>
      <c r="T141" s="64"/>
      <c r="U141" s="64"/>
      <c r="V141" s="64"/>
      <c r="W141" s="64"/>
      <c r="X141" s="64"/>
      <c r="AA141" s="2"/>
      <c r="AB141" s="2"/>
      <c r="AC141" s="2"/>
    </row>
    <row r="142" spans="1:29" x14ac:dyDescent="0.3">
      <c r="A142" s="32"/>
      <c r="B142" s="32"/>
      <c r="C142" s="32"/>
      <c r="D142" s="79"/>
      <c r="E142" s="32"/>
      <c r="F142" s="80"/>
      <c r="G142" s="80"/>
      <c r="H142" s="32"/>
      <c r="I142" s="81"/>
      <c r="J142" s="81"/>
      <c r="K142" s="81"/>
      <c r="L142" s="81"/>
      <c r="M142" s="81"/>
      <c r="N142" s="81"/>
      <c r="O142" s="81"/>
      <c r="P142" s="81"/>
      <c r="Q142" s="81"/>
      <c r="R142" s="64"/>
      <c r="S142" s="64"/>
      <c r="T142" s="64"/>
      <c r="U142" s="64"/>
      <c r="V142" s="64"/>
      <c r="W142" s="64"/>
      <c r="X142" s="64"/>
      <c r="AA142" s="2"/>
      <c r="AB142" s="2"/>
      <c r="AC142" s="2"/>
    </row>
    <row r="143" spans="1:29" x14ac:dyDescent="0.3">
      <c r="D143" s="79"/>
      <c r="E143" s="32"/>
      <c r="F143" s="80"/>
      <c r="G143" s="80"/>
      <c r="H143" s="32"/>
      <c r="I143" s="81"/>
      <c r="J143" s="81"/>
      <c r="K143" s="81"/>
      <c r="L143" s="81"/>
      <c r="M143" s="81"/>
      <c r="N143" s="81"/>
      <c r="O143" s="81"/>
      <c r="P143" s="81"/>
      <c r="Q143" s="81"/>
      <c r="R143" s="64"/>
      <c r="S143" s="64"/>
      <c r="T143" s="64"/>
      <c r="U143" s="64"/>
      <c r="V143" s="64"/>
      <c r="W143" s="64"/>
      <c r="X143" s="64"/>
      <c r="AA143" s="2"/>
      <c r="AB143" s="2"/>
      <c r="AC143" s="2"/>
    </row>
    <row r="144" spans="1:29" x14ac:dyDescent="0.3">
      <c r="C144" s="3" t="s">
        <v>88</v>
      </c>
      <c r="E144" s="7"/>
      <c r="F144" s="4"/>
      <c r="Q144" s="22"/>
      <c r="Y144" s="3" t="s">
        <v>53</v>
      </c>
      <c r="Z144" s="3"/>
      <c r="AA144" s="3"/>
      <c r="AB144" s="3"/>
      <c r="AC144" s="3"/>
    </row>
    <row r="145" spans="1:34" ht="54" x14ac:dyDescent="0.3">
      <c r="A145" s="70" t="s">
        <v>78</v>
      </c>
      <c r="B145" s="70" t="s">
        <v>79</v>
      </c>
      <c r="C145" s="8" t="s">
        <v>32</v>
      </c>
      <c r="D145" s="8" t="s">
        <v>31</v>
      </c>
      <c r="E145" s="8" t="s">
        <v>17</v>
      </c>
      <c r="F145" s="27" t="s">
        <v>18</v>
      </c>
      <c r="G145" s="27" t="s">
        <v>20</v>
      </c>
      <c r="H145" s="62" t="s">
        <v>19</v>
      </c>
      <c r="I145" s="9" t="s">
        <v>11</v>
      </c>
      <c r="J145" s="180" t="s">
        <v>75</v>
      </c>
      <c r="K145" s="106" t="s">
        <v>77</v>
      </c>
      <c r="L145" s="193" t="s">
        <v>91</v>
      </c>
      <c r="O145" s="173" t="s">
        <v>92</v>
      </c>
      <c r="P145" s="230" t="s">
        <v>93</v>
      </c>
      <c r="Y145" s="8" t="s">
        <v>31</v>
      </c>
      <c r="Z145" s="146" t="s">
        <v>26</v>
      </c>
      <c r="AA145" s="146" t="s">
        <v>27</v>
      </c>
      <c r="AB145" s="146" t="s">
        <v>28</v>
      </c>
      <c r="AC145" s="147" t="s">
        <v>29</v>
      </c>
      <c r="AE145" s="231" t="s">
        <v>31</v>
      </c>
      <c r="AG145" s="232" t="s">
        <v>104</v>
      </c>
      <c r="AH145" s="233" t="s">
        <v>105</v>
      </c>
    </row>
    <row r="146" spans="1:34" x14ac:dyDescent="0.3">
      <c r="A146" s="92">
        <v>0</v>
      </c>
      <c r="B146" s="31">
        <f>F146</f>
        <v>0</v>
      </c>
      <c r="D146" s="8">
        <v>0</v>
      </c>
      <c r="E146" s="8">
        <v>280</v>
      </c>
      <c r="F146" s="8">
        <v>0</v>
      </c>
      <c r="G146" s="62">
        <v>0</v>
      </c>
      <c r="H146" s="63">
        <f>E147</f>
        <v>280</v>
      </c>
      <c r="I146" s="26">
        <f>F146/E146</f>
        <v>0</v>
      </c>
      <c r="J146" s="109">
        <f>1-I146</f>
        <v>1</v>
      </c>
      <c r="K146" s="109">
        <f>J146</f>
        <v>1</v>
      </c>
      <c r="L146" s="194">
        <f>H146/H146</f>
        <v>1</v>
      </c>
      <c r="N146" s="195" t="s">
        <v>94</v>
      </c>
      <c r="O146" s="196">
        <v>15.783654190196266</v>
      </c>
      <c r="P146" s="197">
        <v>6.9285714285714279</v>
      </c>
      <c r="Y146" s="61"/>
      <c r="Z146" s="148"/>
      <c r="AA146" s="148"/>
      <c r="AB146" s="148"/>
      <c r="AC146" s="149"/>
      <c r="AF146" s="31">
        <f>D146</f>
        <v>0</v>
      </c>
      <c r="AG146" s="234">
        <f>L146</f>
        <v>1</v>
      </c>
      <c r="AH146" s="235">
        <f>K146</f>
        <v>1</v>
      </c>
    </row>
    <row r="147" spans="1:34" x14ac:dyDescent="0.3">
      <c r="A147" s="92">
        <v>24</v>
      </c>
      <c r="B147" s="14">
        <f>B146+F147</f>
        <v>17</v>
      </c>
      <c r="C147" s="55">
        <f>D146</f>
        <v>0</v>
      </c>
      <c r="D147" s="34">
        <v>2</v>
      </c>
      <c r="E147" s="10">
        <v>280</v>
      </c>
      <c r="F147" s="68">
        <f>E147-H147-G147</f>
        <v>17</v>
      </c>
      <c r="G147" s="93">
        <f>A147-A146</f>
        <v>24</v>
      </c>
      <c r="H147" s="63">
        <f t="shared" ref="H147:H161" si="167">E148</f>
        <v>239</v>
      </c>
      <c r="I147" s="11">
        <f>F147/E147</f>
        <v>6.0714285714285714E-2</v>
      </c>
      <c r="J147" s="109">
        <f>1-I147</f>
        <v>0.93928571428571428</v>
      </c>
      <c r="K147" s="108">
        <f>J147*K146</f>
        <v>0.93928571428571428</v>
      </c>
      <c r="L147" s="194">
        <f>H147/H146</f>
        <v>0.85357142857142854</v>
      </c>
      <c r="N147" s="195"/>
      <c r="O147" s="198"/>
      <c r="P147" s="199"/>
      <c r="Y147" s="12">
        <f t="shared" ref="Y147:Y162" si="168">D147</f>
        <v>2</v>
      </c>
      <c r="Z147" s="150">
        <f>K147*(D147-D146)</f>
        <v>1.8785714285714286</v>
      </c>
      <c r="AA147" s="150">
        <f>(K146-K147)*(D147-D146)/2</f>
        <v>6.0714285714285721E-2</v>
      </c>
      <c r="AB147" s="151">
        <f>SUM(Z147:AA147)</f>
        <v>1.9392857142857143</v>
      </c>
      <c r="AC147" s="152">
        <f>AB147</f>
        <v>1.9392857142857143</v>
      </c>
      <c r="AF147" s="31">
        <f t="shared" ref="AF147:AF162" si="169">D147</f>
        <v>2</v>
      </c>
      <c r="AG147" s="234">
        <f t="shared" ref="AG147:AG162" si="170">L147</f>
        <v>0.85357142857142854</v>
      </c>
      <c r="AH147" s="235">
        <f t="shared" ref="AH147:AH162" si="171">K147</f>
        <v>0.93928571428571428</v>
      </c>
    </row>
    <row r="148" spans="1:34" x14ac:dyDescent="0.3">
      <c r="A148" s="92">
        <v>45</v>
      </c>
      <c r="B148" s="14">
        <f t="shared" ref="B148:B162" si="172">B147+F148</f>
        <v>37</v>
      </c>
      <c r="C148" s="55">
        <f t="shared" ref="C148:C162" si="173">D147</f>
        <v>2</v>
      </c>
      <c r="D148" s="34">
        <v>4</v>
      </c>
      <c r="E148" s="10">
        <v>239</v>
      </c>
      <c r="F148" s="68">
        <f t="shared" ref="F148:F162" si="174">E148-H148-G148</f>
        <v>20</v>
      </c>
      <c r="G148" s="93">
        <f t="shared" ref="G148:G162" si="175">A148-A147</f>
        <v>21</v>
      </c>
      <c r="H148" s="63">
        <f t="shared" si="167"/>
        <v>198</v>
      </c>
      <c r="I148" s="11">
        <f t="shared" ref="I148:I162" si="176">F148/E148</f>
        <v>8.3682008368200833E-2</v>
      </c>
      <c r="J148" s="109">
        <f t="shared" ref="J148:J162" si="177">1-I148</f>
        <v>0.91631799163179917</v>
      </c>
      <c r="K148" s="108">
        <f>J148*K147</f>
        <v>0.86068439928272567</v>
      </c>
      <c r="L148" s="194">
        <f>H148/H146</f>
        <v>0.70714285714285718</v>
      </c>
      <c r="N148" s="195" t="s">
        <v>95</v>
      </c>
      <c r="O148" s="200">
        <v>26.730766478429878</v>
      </c>
      <c r="P148" s="201">
        <v>140</v>
      </c>
      <c r="Y148" s="12">
        <f t="shared" si="168"/>
        <v>4</v>
      </c>
      <c r="Z148" s="150">
        <f t="shared" ref="Z148" si="178">K148*(D148-D147)</f>
        <v>1.7213687985654513</v>
      </c>
      <c r="AA148" s="150">
        <f t="shared" ref="AA148" si="179">(K147-K148)*(D148-D147)/2</f>
        <v>7.8601315002988614E-2</v>
      </c>
      <c r="AB148" s="151">
        <f t="shared" ref="AB148" si="180">SUM(Z148:AA148)</f>
        <v>1.7999701135684401</v>
      </c>
      <c r="AC148" s="152">
        <f>AB148+AC147</f>
        <v>3.7392558278541541</v>
      </c>
      <c r="AF148" s="31">
        <f t="shared" si="169"/>
        <v>4</v>
      </c>
      <c r="AG148" s="234">
        <f t="shared" si="170"/>
        <v>0.70714285714285718</v>
      </c>
      <c r="AH148" s="235">
        <f t="shared" si="171"/>
        <v>0.86068439928272567</v>
      </c>
    </row>
    <row r="149" spans="1:34" x14ac:dyDescent="0.3">
      <c r="A149" s="92">
        <v>66</v>
      </c>
      <c r="B149" s="14">
        <f t="shared" si="172"/>
        <v>61</v>
      </c>
      <c r="C149" s="55">
        <f t="shared" si="173"/>
        <v>4</v>
      </c>
      <c r="D149" s="34">
        <v>6</v>
      </c>
      <c r="E149" s="10">
        <v>198</v>
      </c>
      <c r="F149" s="68">
        <f t="shared" si="174"/>
        <v>24</v>
      </c>
      <c r="G149" s="93">
        <f t="shared" si="175"/>
        <v>21</v>
      </c>
      <c r="H149" s="63">
        <f t="shared" si="167"/>
        <v>153</v>
      </c>
      <c r="I149" s="11">
        <f t="shared" si="176"/>
        <v>0.12121212121212122</v>
      </c>
      <c r="J149" s="109">
        <f t="shared" si="177"/>
        <v>0.87878787878787878</v>
      </c>
      <c r="K149" s="108">
        <f t="shared" ref="K149:K161" si="181">J149*K148</f>
        <v>0.75635901755148616</v>
      </c>
      <c r="L149" s="194">
        <f>H149/H146</f>
        <v>0.54642857142857137</v>
      </c>
      <c r="N149" s="195" t="s">
        <v>96</v>
      </c>
      <c r="O149" s="202">
        <v>9.5467023137249571E-2</v>
      </c>
      <c r="P149" s="203">
        <v>0.5</v>
      </c>
      <c r="Y149" s="12">
        <f t="shared" si="168"/>
        <v>6</v>
      </c>
      <c r="Z149" s="150">
        <f t="shared" ref="Z149:Z162" si="182">K149*(D149-D148)</f>
        <v>1.5127180351029723</v>
      </c>
      <c r="AA149" s="150">
        <f t="shared" ref="AA149:AA162" si="183">(K148-K149)*(D149-D148)/2</f>
        <v>0.10432538173123951</v>
      </c>
      <c r="AB149" s="151">
        <f t="shared" ref="AB149:AB162" si="184">SUM(Z149:AA149)</f>
        <v>1.6170434168342118</v>
      </c>
      <c r="AC149" s="152">
        <f t="shared" ref="AC149:AC162" si="185">AB149+AC148</f>
        <v>5.3562992446883655</v>
      </c>
      <c r="AF149" s="31">
        <f t="shared" si="169"/>
        <v>6</v>
      </c>
      <c r="AG149" s="234">
        <f t="shared" si="170"/>
        <v>0.54642857142857137</v>
      </c>
      <c r="AH149" s="235">
        <f t="shared" si="171"/>
        <v>0.75635901755148616</v>
      </c>
    </row>
    <row r="150" spans="1:34" x14ac:dyDescent="0.3">
      <c r="A150" s="92">
        <v>82</v>
      </c>
      <c r="B150" s="14">
        <f t="shared" si="172"/>
        <v>73</v>
      </c>
      <c r="C150" s="55">
        <f t="shared" si="173"/>
        <v>6</v>
      </c>
      <c r="D150" s="34">
        <v>8</v>
      </c>
      <c r="E150" s="10">
        <v>153</v>
      </c>
      <c r="F150" s="68">
        <f t="shared" si="174"/>
        <v>12</v>
      </c>
      <c r="G150" s="93">
        <f t="shared" si="175"/>
        <v>16</v>
      </c>
      <c r="H150" s="63">
        <f t="shared" si="167"/>
        <v>125</v>
      </c>
      <c r="I150" s="11">
        <f t="shared" si="176"/>
        <v>7.8431372549019607E-2</v>
      </c>
      <c r="J150" s="109">
        <f t="shared" si="177"/>
        <v>0.92156862745098045</v>
      </c>
      <c r="K150" s="108">
        <f t="shared" si="181"/>
        <v>0.69703674166509511</v>
      </c>
      <c r="L150" s="194">
        <f>H150/H146</f>
        <v>0.44642857142857145</v>
      </c>
      <c r="Y150" s="12">
        <f t="shared" si="168"/>
        <v>8</v>
      </c>
      <c r="Z150" s="150">
        <f t="shared" si="182"/>
        <v>1.3940734833301902</v>
      </c>
      <c r="AA150" s="150">
        <f t="shared" si="183"/>
        <v>5.9322275886391052E-2</v>
      </c>
      <c r="AB150" s="151">
        <f t="shared" si="184"/>
        <v>1.4533957592165812</v>
      </c>
      <c r="AC150" s="152">
        <f t="shared" si="185"/>
        <v>6.8096950039049471</v>
      </c>
      <c r="AF150" s="31">
        <f t="shared" si="169"/>
        <v>8</v>
      </c>
      <c r="AG150" s="234">
        <f t="shared" si="170"/>
        <v>0.44642857142857145</v>
      </c>
      <c r="AH150" s="235">
        <f t="shared" si="171"/>
        <v>0.69703674166509511</v>
      </c>
    </row>
    <row r="151" spans="1:34" x14ac:dyDescent="0.3">
      <c r="A151" s="92">
        <v>110</v>
      </c>
      <c r="B151" s="14">
        <f t="shared" si="172"/>
        <v>83</v>
      </c>
      <c r="C151" s="55">
        <f t="shared" si="173"/>
        <v>8</v>
      </c>
      <c r="D151" s="34">
        <v>10</v>
      </c>
      <c r="E151" s="10">
        <v>125</v>
      </c>
      <c r="F151" s="68">
        <f t="shared" si="174"/>
        <v>10</v>
      </c>
      <c r="G151" s="93">
        <f t="shared" si="175"/>
        <v>28</v>
      </c>
      <c r="H151" s="63">
        <f t="shared" si="167"/>
        <v>87</v>
      </c>
      <c r="I151" s="11">
        <f t="shared" si="176"/>
        <v>0.08</v>
      </c>
      <c r="J151" s="109">
        <f t="shared" si="177"/>
        <v>0.92</v>
      </c>
      <c r="K151" s="108">
        <f t="shared" si="181"/>
        <v>0.64127380233188758</v>
      </c>
      <c r="L151" s="194">
        <f>H151/H146</f>
        <v>0.31071428571428572</v>
      </c>
      <c r="Y151" s="12">
        <f t="shared" si="168"/>
        <v>10</v>
      </c>
      <c r="Z151" s="150">
        <f t="shared" si="182"/>
        <v>1.2825476046637752</v>
      </c>
      <c r="AA151" s="150">
        <f t="shared" si="183"/>
        <v>5.5762939333207528E-2</v>
      </c>
      <c r="AB151" s="151">
        <f t="shared" si="184"/>
        <v>1.3383105439969827</v>
      </c>
      <c r="AC151" s="152">
        <f t="shared" si="185"/>
        <v>8.1480055479019295</v>
      </c>
      <c r="AF151" s="31">
        <f t="shared" si="169"/>
        <v>10</v>
      </c>
      <c r="AG151" s="234">
        <f t="shared" si="170"/>
        <v>0.31071428571428572</v>
      </c>
      <c r="AH151" s="235">
        <f t="shared" si="171"/>
        <v>0.64127380233188758</v>
      </c>
    </row>
    <row r="152" spans="1:34" x14ac:dyDescent="0.3">
      <c r="A152" s="92">
        <v>130</v>
      </c>
      <c r="B152" s="14">
        <f t="shared" si="172"/>
        <v>93</v>
      </c>
      <c r="C152" s="55">
        <f t="shared" si="173"/>
        <v>10</v>
      </c>
      <c r="D152" s="34">
        <v>12</v>
      </c>
      <c r="E152" s="10">
        <v>87</v>
      </c>
      <c r="F152" s="68">
        <f t="shared" si="174"/>
        <v>10</v>
      </c>
      <c r="G152" s="93">
        <f t="shared" si="175"/>
        <v>20</v>
      </c>
      <c r="H152" s="63">
        <f t="shared" si="167"/>
        <v>57</v>
      </c>
      <c r="I152" s="11">
        <f t="shared" si="176"/>
        <v>0.11494252873563218</v>
      </c>
      <c r="J152" s="109">
        <f t="shared" si="177"/>
        <v>0.88505747126436785</v>
      </c>
      <c r="K152" s="108">
        <f t="shared" si="181"/>
        <v>0.56756416987994651</v>
      </c>
      <c r="L152" s="194">
        <f>H152/H146</f>
        <v>0.20357142857142857</v>
      </c>
      <c r="Y152" s="12">
        <f t="shared" si="168"/>
        <v>12</v>
      </c>
      <c r="Z152" s="150">
        <f t="shared" si="182"/>
        <v>1.135128339759893</v>
      </c>
      <c r="AA152" s="150">
        <f t="shared" si="183"/>
        <v>7.3709632451941065E-2</v>
      </c>
      <c r="AB152" s="151">
        <f t="shared" si="184"/>
        <v>1.2088379722118341</v>
      </c>
      <c r="AC152" s="152">
        <f t="shared" si="185"/>
        <v>9.3568435201137632</v>
      </c>
      <c r="AF152" s="31">
        <f t="shared" si="169"/>
        <v>12</v>
      </c>
      <c r="AG152" s="234">
        <f t="shared" si="170"/>
        <v>0.20357142857142857</v>
      </c>
      <c r="AH152" s="235">
        <f t="shared" si="171"/>
        <v>0.56756416987994651</v>
      </c>
    </row>
    <row r="153" spans="1:34" x14ac:dyDescent="0.3">
      <c r="A153" s="92">
        <v>144</v>
      </c>
      <c r="B153" s="14">
        <f t="shared" si="172"/>
        <v>95</v>
      </c>
      <c r="C153" s="55">
        <f t="shared" si="173"/>
        <v>12</v>
      </c>
      <c r="D153" s="78">
        <v>14</v>
      </c>
      <c r="E153" s="10">
        <v>57</v>
      </c>
      <c r="F153" s="68">
        <f t="shared" si="174"/>
        <v>2</v>
      </c>
      <c r="G153" s="93">
        <f t="shared" si="175"/>
        <v>14</v>
      </c>
      <c r="H153" s="186">
        <f t="shared" si="167"/>
        <v>41</v>
      </c>
      <c r="I153" s="11">
        <f t="shared" si="176"/>
        <v>3.5087719298245612E-2</v>
      </c>
      <c r="J153" s="109">
        <f t="shared" si="177"/>
        <v>0.96491228070175439</v>
      </c>
      <c r="K153" s="185">
        <f t="shared" si="181"/>
        <v>0.5476496376034572</v>
      </c>
      <c r="L153" s="194">
        <f>H153/H146</f>
        <v>0.14642857142857144</v>
      </c>
      <c r="Y153" s="12">
        <f t="shared" si="168"/>
        <v>14</v>
      </c>
      <c r="Z153" s="150">
        <f t="shared" si="182"/>
        <v>1.0952992752069144</v>
      </c>
      <c r="AA153" s="150">
        <f t="shared" si="183"/>
        <v>1.9914532276489316E-2</v>
      </c>
      <c r="AB153" s="151">
        <f t="shared" si="184"/>
        <v>1.1152138074834037</v>
      </c>
      <c r="AC153" s="152">
        <f t="shared" si="185"/>
        <v>10.472057327597167</v>
      </c>
      <c r="AF153" s="31">
        <f t="shared" si="169"/>
        <v>14</v>
      </c>
      <c r="AG153" s="234">
        <f t="shared" si="170"/>
        <v>0.14642857142857144</v>
      </c>
      <c r="AH153" s="235">
        <f t="shared" si="171"/>
        <v>0.5476496376034572</v>
      </c>
    </row>
    <row r="154" spans="1:34" x14ac:dyDescent="0.3">
      <c r="A154" s="92">
        <v>156</v>
      </c>
      <c r="B154" s="14">
        <f t="shared" si="172"/>
        <v>99</v>
      </c>
      <c r="C154" s="55">
        <f t="shared" si="173"/>
        <v>14</v>
      </c>
      <c r="D154" s="78">
        <v>16</v>
      </c>
      <c r="E154" s="10">
        <v>41</v>
      </c>
      <c r="F154" s="68">
        <f t="shared" si="174"/>
        <v>4</v>
      </c>
      <c r="G154" s="93">
        <f t="shared" si="175"/>
        <v>12</v>
      </c>
      <c r="H154" s="186">
        <f t="shared" si="167"/>
        <v>25</v>
      </c>
      <c r="I154" s="11">
        <f t="shared" si="176"/>
        <v>9.7560975609756101E-2</v>
      </c>
      <c r="J154" s="109">
        <f t="shared" si="177"/>
        <v>0.90243902439024393</v>
      </c>
      <c r="K154" s="185">
        <f t="shared" si="181"/>
        <v>0.49422040466653455</v>
      </c>
      <c r="L154" s="194">
        <f>H154/H146</f>
        <v>8.9285714285714288E-2</v>
      </c>
      <c r="Y154" s="12">
        <f t="shared" si="168"/>
        <v>16</v>
      </c>
      <c r="Z154" s="150">
        <f t="shared" si="182"/>
        <v>0.9884408093330691</v>
      </c>
      <c r="AA154" s="150">
        <f t="shared" si="183"/>
        <v>5.3429232936922644E-2</v>
      </c>
      <c r="AB154" s="151">
        <f t="shared" si="184"/>
        <v>1.0418700422699918</v>
      </c>
      <c r="AC154" s="152">
        <f t="shared" si="185"/>
        <v>11.513927369867158</v>
      </c>
      <c r="AF154" s="31">
        <f t="shared" si="169"/>
        <v>16</v>
      </c>
      <c r="AG154" s="234">
        <f t="shared" si="170"/>
        <v>8.9285714285714288E-2</v>
      </c>
      <c r="AH154" s="235">
        <f t="shared" si="171"/>
        <v>0.49422040466653455</v>
      </c>
    </row>
    <row r="155" spans="1:34" x14ac:dyDescent="0.3">
      <c r="A155" s="92">
        <v>163</v>
      </c>
      <c r="B155" s="14">
        <f t="shared" si="172"/>
        <v>102</v>
      </c>
      <c r="C155" s="55">
        <f t="shared" si="173"/>
        <v>16</v>
      </c>
      <c r="D155" s="34">
        <v>18</v>
      </c>
      <c r="E155" s="10">
        <v>25</v>
      </c>
      <c r="F155" s="68">
        <f t="shared" si="174"/>
        <v>3</v>
      </c>
      <c r="G155" s="93">
        <f t="shared" si="175"/>
        <v>7</v>
      </c>
      <c r="H155" s="63">
        <f t="shared" si="167"/>
        <v>15</v>
      </c>
      <c r="I155" s="11">
        <f t="shared" si="176"/>
        <v>0.12</v>
      </c>
      <c r="J155" s="109">
        <f t="shared" si="177"/>
        <v>0.88</v>
      </c>
      <c r="K155" s="108">
        <f t="shared" si="181"/>
        <v>0.43491395610655043</v>
      </c>
      <c r="L155" s="194">
        <f>H155/H146</f>
        <v>5.3571428571428568E-2</v>
      </c>
      <c r="Y155" s="12">
        <f t="shared" si="168"/>
        <v>18</v>
      </c>
      <c r="Z155" s="150">
        <f t="shared" si="182"/>
        <v>0.86982791221310085</v>
      </c>
      <c r="AA155" s="150">
        <f t="shared" si="183"/>
        <v>5.9306448559984126E-2</v>
      </c>
      <c r="AB155" s="151">
        <f t="shared" si="184"/>
        <v>0.92913436077308498</v>
      </c>
      <c r="AC155" s="152">
        <f t="shared" si="185"/>
        <v>12.443061730640244</v>
      </c>
      <c r="AF155" s="31">
        <f t="shared" si="169"/>
        <v>18</v>
      </c>
      <c r="AG155" s="234">
        <f t="shared" si="170"/>
        <v>5.3571428571428568E-2</v>
      </c>
      <c r="AH155" s="235">
        <f t="shared" si="171"/>
        <v>0.43491395610655043</v>
      </c>
    </row>
    <row r="156" spans="1:34" x14ac:dyDescent="0.3">
      <c r="A156" s="92">
        <v>165</v>
      </c>
      <c r="B156" s="14">
        <f t="shared" si="172"/>
        <v>104</v>
      </c>
      <c r="C156" s="55">
        <f t="shared" si="173"/>
        <v>18</v>
      </c>
      <c r="D156" s="34">
        <v>20</v>
      </c>
      <c r="E156" s="10">
        <v>15</v>
      </c>
      <c r="F156" s="68">
        <f t="shared" si="174"/>
        <v>2</v>
      </c>
      <c r="G156" s="93">
        <f t="shared" si="175"/>
        <v>2</v>
      </c>
      <c r="H156" s="63">
        <f t="shared" si="167"/>
        <v>11</v>
      </c>
      <c r="I156" s="11">
        <f t="shared" si="176"/>
        <v>0.13333333333333333</v>
      </c>
      <c r="J156" s="109">
        <f t="shared" si="177"/>
        <v>0.8666666666666667</v>
      </c>
      <c r="K156" s="108">
        <f t="shared" si="181"/>
        <v>0.37692542862567707</v>
      </c>
      <c r="L156" s="194">
        <f>H156/H146</f>
        <v>3.9285714285714285E-2</v>
      </c>
      <c r="Q156" s="22"/>
      <c r="Y156" s="12">
        <f t="shared" si="168"/>
        <v>20</v>
      </c>
      <c r="Z156" s="150">
        <f t="shared" si="182"/>
        <v>0.75385085725135415</v>
      </c>
      <c r="AA156" s="150">
        <f t="shared" si="183"/>
        <v>5.7988527480873353E-2</v>
      </c>
      <c r="AB156" s="151">
        <f t="shared" si="184"/>
        <v>0.8118393847322275</v>
      </c>
      <c r="AC156" s="152">
        <f t="shared" si="185"/>
        <v>13.254901115372471</v>
      </c>
      <c r="AF156" s="31">
        <f t="shared" si="169"/>
        <v>20</v>
      </c>
      <c r="AG156" s="234">
        <f t="shared" si="170"/>
        <v>3.9285714285714285E-2</v>
      </c>
      <c r="AH156" s="235">
        <f t="shared" si="171"/>
        <v>0.37692542862567707</v>
      </c>
    </row>
    <row r="157" spans="1:34" x14ac:dyDescent="0.3">
      <c r="A157" s="92">
        <v>170</v>
      </c>
      <c r="B157" s="14">
        <f t="shared" si="172"/>
        <v>104</v>
      </c>
      <c r="C157" s="55">
        <f t="shared" si="173"/>
        <v>20</v>
      </c>
      <c r="D157" s="34">
        <v>22</v>
      </c>
      <c r="E157" s="10">
        <v>11</v>
      </c>
      <c r="F157" s="68">
        <f t="shared" si="174"/>
        <v>0</v>
      </c>
      <c r="G157" s="93">
        <f t="shared" si="175"/>
        <v>5</v>
      </c>
      <c r="H157" s="63">
        <f t="shared" si="167"/>
        <v>6</v>
      </c>
      <c r="I157" s="11">
        <f t="shared" si="176"/>
        <v>0</v>
      </c>
      <c r="J157" s="109">
        <f t="shared" si="177"/>
        <v>1</v>
      </c>
      <c r="K157" s="108">
        <f t="shared" si="181"/>
        <v>0.37692542862567707</v>
      </c>
      <c r="L157" s="194">
        <f>H157/H146</f>
        <v>2.1428571428571429E-2</v>
      </c>
      <c r="Q157" s="22"/>
      <c r="Y157" s="12">
        <f t="shared" si="168"/>
        <v>22</v>
      </c>
      <c r="Z157" s="150">
        <f t="shared" si="182"/>
        <v>0.75385085725135415</v>
      </c>
      <c r="AA157" s="150">
        <f t="shared" si="183"/>
        <v>0</v>
      </c>
      <c r="AB157" s="151">
        <f t="shared" si="184"/>
        <v>0.75385085725135415</v>
      </c>
      <c r="AC157" s="152">
        <f t="shared" si="185"/>
        <v>14.008751972623825</v>
      </c>
      <c r="AF157" s="31">
        <f t="shared" si="169"/>
        <v>22</v>
      </c>
      <c r="AG157" s="234">
        <f t="shared" si="170"/>
        <v>2.1428571428571429E-2</v>
      </c>
      <c r="AH157" s="235">
        <f t="shared" si="171"/>
        <v>0.37692542862567707</v>
      </c>
    </row>
    <row r="158" spans="1:34" x14ac:dyDescent="0.3">
      <c r="A158" s="92">
        <v>171</v>
      </c>
      <c r="B158" s="14">
        <f t="shared" si="172"/>
        <v>105</v>
      </c>
      <c r="C158" s="55">
        <f t="shared" si="173"/>
        <v>22</v>
      </c>
      <c r="D158" s="34">
        <v>24</v>
      </c>
      <c r="E158" s="10">
        <v>6</v>
      </c>
      <c r="F158" s="68">
        <f t="shared" si="174"/>
        <v>1</v>
      </c>
      <c r="G158" s="93">
        <f t="shared" si="175"/>
        <v>1</v>
      </c>
      <c r="H158" s="63">
        <f t="shared" si="167"/>
        <v>4</v>
      </c>
      <c r="I158" s="11">
        <f t="shared" si="176"/>
        <v>0.16666666666666666</v>
      </c>
      <c r="J158" s="109">
        <f t="shared" si="177"/>
        <v>0.83333333333333337</v>
      </c>
      <c r="K158" s="108">
        <f t="shared" si="181"/>
        <v>0.31410452385473092</v>
      </c>
      <c r="L158" s="194">
        <f>H158/H146</f>
        <v>1.4285714285714285E-2</v>
      </c>
      <c r="Q158" s="22"/>
      <c r="Y158" s="12">
        <f t="shared" si="168"/>
        <v>24</v>
      </c>
      <c r="Z158" s="150">
        <f t="shared" si="182"/>
        <v>0.62820904770946184</v>
      </c>
      <c r="AA158" s="150">
        <f t="shared" si="183"/>
        <v>6.2820904770946151E-2</v>
      </c>
      <c r="AB158" s="151">
        <f t="shared" si="184"/>
        <v>0.69102995248040799</v>
      </c>
      <c r="AC158" s="152">
        <f t="shared" si="185"/>
        <v>14.699781925104233</v>
      </c>
      <c r="AF158" s="31">
        <f t="shared" si="169"/>
        <v>24</v>
      </c>
      <c r="AG158" s="234">
        <f t="shared" si="170"/>
        <v>1.4285714285714285E-2</v>
      </c>
      <c r="AH158" s="235">
        <f t="shared" si="171"/>
        <v>0.31410452385473092</v>
      </c>
    </row>
    <row r="159" spans="1:34" x14ac:dyDescent="0.3">
      <c r="A159" s="92">
        <v>173</v>
      </c>
      <c r="B159" s="14">
        <f t="shared" si="172"/>
        <v>105</v>
      </c>
      <c r="C159" s="55">
        <f t="shared" si="173"/>
        <v>24</v>
      </c>
      <c r="D159" s="34">
        <v>26</v>
      </c>
      <c r="E159" s="10">
        <v>4</v>
      </c>
      <c r="F159" s="68">
        <f t="shared" si="174"/>
        <v>0</v>
      </c>
      <c r="G159" s="93">
        <f t="shared" si="175"/>
        <v>2</v>
      </c>
      <c r="H159" s="63">
        <f t="shared" si="167"/>
        <v>2</v>
      </c>
      <c r="I159" s="11">
        <f t="shared" si="176"/>
        <v>0</v>
      </c>
      <c r="J159" s="109">
        <f t="shared" si="177"/>
        <v>1</v>
      </c>
      <c r="K159" s="108">
        <f t="shared" si="181"/>
        <v>0.31410452385473092</v>
      </c>
      <c r="L159" s="194">
        <f>H159/H146</f>
        <v>7.1428571428571426E-3</v>
      </c>
      <c r="Q159" s="22"/>
      <c r="Y159" s="12">
        <f t="shared" si="168"/>
        <v>26</v>
      </c>
      <c r="Z159" s="150">
        <f t="shared" si="182"/>
        <v>0.62820904770946184</v>
      </c>
      <c r="AA159" s="150">
        <f t="shared" si="183"/>
        <v>0</v>
      </c>
      <c r="AB159" s="151">
        <f t="shared" si="184"/>
        <v>0.62820904770946184</v>
      </c>
      <c r="AC159" s="152">
        <f t="shared" si="185"/>
        <v>15.327990972813694</v>
      </c>
      <c r="AF159" s="31">
        <f t="shared" si="169"/>
        <v>26</v>
      </c>
      <c r="AG159" s="234">
        <f t="shared" si="170"/>
        <v>7.1428571428571426E-3</v>
      </c>
      <c r="AH159" s="235">
        <f t="shared" si="171"/>
        <v>0.31410452385473092</v>
      </c>
    </row>
    <row r="160" spans="1:34" x14ac:dyDescent="0.3">
      <c r="A160" s="92">
        <v>174</v>
      </c>
      <c r="B160" s="14">
        <f t="shared" si="172"/>
        <v>105</v>
      </c>
      <c r="C160" s="55">
        <f t="shared" si="173"/>
        <v>26</v>
      </c>
      <c r="D160" s="34">
        <v>28</v>
      </c>
      <c r="E160" s="10">
        <v>2</v>
      </c>
      <c r="F160" s="68">
        <f t="shared" si="174"/>
        <v>0</v>
      </c>
      <c r="G160" s="93">
        <f t="shared" si="175"/>
        <v>1</v>
      </c>
      <c r="H160" s="63">
        <f t="shared" si="167"/>
        <v>1</v>
      </c>
      <c r="I160" s="11">
        <f t="shared" si="176"/>
        <v>0</v>
      </c>
      <c r="J160" s="109">
        <f t="shared" si="177"/>
        <v>1</v>
      </c>
      <c r="K160" s="108">
        <f t="shared" si="181"/>
        <v>0.31410452385473092</v>
      </c>
      <c r="L160" s="194">
        <f>H160/H146</f>
        <v>3.5714285714285713E-3</v>
      </c>
      <c r="Q160" s="22"/>
      <c r="Y160" s="12">
        <f t="shared" si="168"/>
        <v>28</v>
      </c>
      <c r="Z160" s="150">
        <f t="shared" si="182"/>
        <v>0.62820904770946184</v>
      </c>
      <c r="AA160" s="150">
        <f t="shared" si="183"/>
        <v>0</v>
      </c>
      <c r="AB160" s="151">
        <f t="shared" si="184"/>
        <v>0.62820904770946184</v>
      </c>
      <c r="AC160" s="152">
        <f t="shared" si="185"/>
        <v>15.956200020523156</v>
      </c>
      <c r="AF160" s="31">
        <f t="shared" si="169"/>
        <v>28</v>
      </c>
      <c r="AG160" s="234">
        <f t="shared" si="170"/>
        <v>3.5714285714285713E-3</v>
      </c>
      <c r="AH160" s="235">
        <f t="shared" si="171"/>
        <v>0.31410452385473092</v>
      </c>
    </row>
    <row r="161" spans="1:34" x14ac:dyDescent="0.3">
      <c r="A161" s="92">
        <v>175</v>
      </c>
      <c r="B161" s="14">
        <f t="shared" si="172"/>
        <v>105</v>
      </c>
      <c r="C161" s="55">
        <f t="shared" si="173"/>
        <v>28</v>
      </c>
      <c r="D161" s="34">
        <v>30</v>
      </c>
      <c r="E161" s="10">
        <v>1</v>
      </c>
      <c r="F161" s="68">
        <f t="shared" si="174"/>
        <v>0</v>
      </c>
      <c r="G161" s="93">
        <f t="shared" si="175"/>
        <v>1</v>
      </c>
      <c r="H161" s="63">
        <f t="shared" si="167"/>
        <v>0</v>
      </c>
      <c r="I161" s="11">
        <f t="shared" si="176"/>
        <v>0</v>
      </c>
      <c r="J161" s="109">
        <f t="shared" si="177"/>
        <v>1</v>
      </c>
      <c r="K161" s="108">
        <f t="shared" si="181"/>
        <v>0.31410452385473092</v>
      </c>
      <c r="L161" s="194">
        <f>H161/H146</f>
        <v>0</v>
      </c>
      <c r="Q161" s="22"/>
      <c r="Y161" s="12">
        <f t="shared" si="168"/>
        <v>30</v>
      </c>
      <c r="Z161" s="150">
        <f t="shared" si="182"/>
        <v>0.62820904770946184</v>
      </c>
      <c r="AA161" s="150">
        <f t="shared" si="183"/>
        <v>0</v>
      </c>
      <c r="AB161" s="151">
        <f t="shared" si="184"/>
        <v>0.62820904770946184</v>
      </c>
      <c r="AC161" s="152">
        <f t="shared" si="185"/>
        <v>16.584409068232617</v>
      </c>
      <c r="AF161" s="31">
        <f t="shared" si="169"/>
        <v>30</v>
      </c>
      <c r="AG161" s="234">
        <f t="shared" si="170"/>
        <v>0</v>
      </c>
      <c r="AH161" s="235">
        <f t="shared" si="171"/>
        <v>0.31410452385473092</v>
      </c>
    </row>
    <row r="162" spans="1:34" x14ac:dyDescent="0.3">
      <c r="A162" s="92">
        <v>175</v>
      </c>
      <c r="B162" s="14">
        <f t="shared" si="172"/>
        <v>105</v>
      </c>
      <c r="C162" s="55">
        <f t="shared" si="173"/>
        <v>30</v>
      </c>
      <c r="D162" s="34">
        <v>32</v>
      </c>
      <c r="E162" s="10">
        <v>0</v>
      </c>
      <c r="F162" s="68">
        <f t="shared" si="174"/>
        <v>0</v>
      </c>
      <c r="G162" s="93">
        <f t="shared" si="175"/>
        <v>0</v>
      </c>
      <c r="H162" s="69">
        <v>0</v>
      </c>
      <c r="I162" s="11" t="e">
        <f t="shared" si="176"/>
        <v>#DIV/0!</v>
      </c>
      <c r="J162" s="109" t="e">
        <f t="shared" si="177"/>
        <v>#DIV/0!</v>
      </c>
      <c r="K162" s="108">
        <f>K161</f>
        <v>0.31410452385473092</v>
      </c>
      <c r="L162" s="194">
        <f>H162/H146</f>
        <v>0</v>
      </c>
      <c r="Q162" s="22"/>
      <c r="Y162" s="12">
        <f t="shared" si="168"/>
        <v>32</v>
      </c>
      <c r="Z162" s="150">
        <f t="shared" si="182"/>
        <v>0.62820904770946184</v>
      </c>
      <c r="AA162" s="150">
        <f t="shared" si="183"/>
        <v>0</v>
      </c>
      <c r="AB162" s="151">
        <f t="shared" si="184"/>
        <v>0.62820904770946184</v>
      </c>
      <c r="AC162" s="152">
        <f t="shared" si="185"/>
        <v>17.212618115942078</v>
      </c>
      <c r="AF162" s="31">
        <f t="shared" si="169"/>
        <v>32</v>
      </c>
      <c r="AG162" s="234">
        <f t="shared" si="170"/>
        <v>0</v>
      </c>
      <c r="AH162" s="235">
        <f t="shared" si="171"/>
        <v>0.31410452385473092</v>
      </c>
    </row>
    <row r="163" spans="1:34" x14ac:dyDescent="0.3">
      <c r="D163" s="14"/>
      <c r="E163" s="14"/>
      <c r="F163" s="15"/>
      <c r="G163" s="15"/>
      <c r="H163" s="14"/>
      <c r="I163" s="16"/>
      <c r="J163" s="17"/>
      <c r="K163" s="17"/>
      <c r="L163" s="17"/>
      <c r="M163" s="18"/>
      <c r="N163" s="18"/>
      <c r="O163" s="18"/>
      <c r="P163" s="18"/>
      <c r="Q163" s="17"/>
      <c r="AA163" s="2"/>
      <c r="AB163" s="2"/>
      <c r="AC163" s="2"/>
    </row>
    <row r="164" spans="1:34" x14ac:dyDescent="0.3">
      <c r="D164" s="19"/>
      <c r="E164" s="20" t="s">
        <v>2</v>
      </c>
      <c r="F164" s="35">
        <f>SUM(F147:F162)</f>
        <v>105</v>
      </c>
      <c r="G164" s="35">
        <f>SUM(G147:G162)</f>
        <v>175</v>
      </c>
      <c r="H164" s="35">
        <f>H162</f>
        <v>0</v>
      </c>
      <c r="I164" s="16"/>
      <c r="J164" s="17"/>
      <c r="K164" s="17"/>
      <c r="L164" s="17"/>
      <c r="M164" s="18"/>
      <c r="N164" s="18"/>
      <c r="O164" s="18"/>
      <c r="P164" s="23"/>
      <c r="Q164" s="17"/>
      <c r="W164" s="1"/>
      <c r="X164" s="1"/>
      <c r="AA164" s="2"/>
      <c r="AB164" s="2"/>
      <c r="AC164" s="2"/>
    </row>
    <row r="165" spans="1:34" x14ac:dyDescent="0.3">
      <c r="D165" s="19"/>
      <c r="E165" s="85"/>
      <c r="F165" s="190">
        <f>F164/E146</f>
        <v>0.375</v>
      </c>
      <c r="G165" s="191">
        <f>G164/E146</f>
        <v>0.625</v>
      </c>
      <c r="H165" s="192">
        <f>H164/E146</f>
        <v>0</v>
      </c>
      <c r="I165" s="16"/>
      <c r="K165" s="204" t="s">
        <v>97</v>
      </c>
      <c r="L165" s="205">
        <f>R169</f>
        <v>15.783654190196266</v>
      </c>
      <c r="M165" s="16" t="s">
        <v>46</v>
      </c>
      <c r="N165" s="16"/>
      <c r="O165" s="206">
        <f>R171</f>
        <v>26.730766478429878</v>
      </c>
      <c r="P165" s="1" t="s">
        <v>98</v>
      </c>
      <c r="R165" s="207"/>
      <c r="S165" s="1"/>
      <c r="T165" s="208">
        <f>R172</f>
        <v>9.5467023137249571E-2</v>
      </c>
      <c r="U165" s="1" t="s">
        <v>45</v>
      </c>
      <c r="V165" s="1"/>
      <c r="W165" s="1"/>
      <c r="X165" s="1"/>
      <c r="AA165" s="2"/>
      <c r="AB165" s="2"/>
      <c r="AC165" s="2"/>
    </row>
    <row r="166" spans="1:34" ht="13.5" thickBot="1" x14ac:dyDescent="0.35">
      <c r="A166" s="32"/>
      <c r="B166" s="32"/>
      <c r="C166" s="32"/>
      <c r="D166" s="79"/>
      <c r="E166" s="88"/>
      <c r="F166" s="80"/>
      <c r="G166" s="80"/>
      <c r="H166" s="89"/>
      <c r="I166" s="81"/>
      <c r="J166" s="16"/>
      <c r="K166" s="16"/>
      <c r="L166" s="16"/>
      <c r="M166" s="16"/>
      <c r="N166" s="16"/>
      <c r="O166" s="16"/>
      <c r="P166" s="16"/>
      <c r="Q166" s="16"/>
      <c r="R166" s="16"/>
      <c r="S166" s="16"/>
      <c r="T166" s="16"/>
      <c r="U166" s="1"/>
      <c r="V166" s="1"/>
      <c r="W166" s="32"/>
      <c r="X166" s="32"/>
      <c r="Y166" s="64"/>
      <c r="Z166" s="64"/>
      <c r="AA166" s="64"/>
      <c r="AB166" s="64"/>
      <c r="AC166" s="64"/>
    </row>
    <row r="167" spans="1:34" ht="13.5" x14ac:dyDescent="0.35">
      <c r="D167" s="79">
        <v>0</v>
      </c>
      <c r="E167" s="96" t="s">
        <v>42</v>
      </c>
      <c r="F167" s="174" t="s">
        <v>43</v>
      </c>
      <c r="G167" s="97" t="s">
        <v>51</v>
      </c>
      <c r="H167" s="81"/>
      <c r="K167" s="209" t="s">
        <v>48</v>
      </c>
      <c r="L167" s="210"/>
      <c r="M167" s="210"/>
      <c r="N167" s="210"/>
      <c r="O167" s="210"/>
      <c r="P167" s="210"/>
      <c r="Q167" s="211"/>
      <c r="R167" s="211"/>
      <c r="S167" s="212"/>
      <c r="T167" s="1"/>
      <c r="U167" s="1"/>
      <c r="V167" s="1"/>
      <c r="W167" s="1"/>
      <c r="X167" s="1"/>
      <c r="AA167" s="2"/>
      <c r="AB167" s="2"/>
      <c r="AC167" s="2"/>
    </row>
    <row r="168" spans="1:34" x14ac:dyDescent="0.3">
      <c r="D168" s="34">
        <f>D147</f>
        <v>2</v>
      </c>
      <c r="E168" s="82">
        <f>AVERAGE(H146:H147)</f>
        <v>259.5</v>
      </c>
      <c r="F168" s="82">
        <f>E168*(D168-D167)</f>
        <v>519</v>
      </c>
      <c r="G168" s="87">
        <f>F168/E146</f>
        <v>1.8535714285714286</v>
      </c>
      <c r="K168" s="213" t="s">
        <v>99</v>
      </c>
      <c r="L168" s="214">
        <f>K153</f>
        <v>0.5476496376034572</v>
      </c>
      <c r="M168" s="214">
        <f>K154</f>
        <v>0.49422040466653455</v>
      </c>
      <c r="N168" s="215">
        <f>L168-M168</f>
        <v>5.3429232936922644E-2</v>
      </c>
      <c r="O168" s="249">
        <f>C159-C158</f>
        <v>2</v>
      </c>
      <c r="P168" s="250"/>
      <c r="Q168" s="250" t="s">
        <v>100</v>
      </c>
      <c r="R168" s="216">
        <f>D153</f>
        <v>14</v>
      </c>
      <c r="S168" s="217"/>
      <c r="T168" s="1"/>
      <c r="U168" s="1"/>
      <c r="V168" s="1"/>
      <c r="W168" s="1"/>
      <c r="X168" s="1"/>
      <c r="AA168" s="2"/>
      <c r="AB168" s="2"/>
      <c r="AC168" s="2"/>
    </row>
    <row r="169" spans="1:34" x14ac:dyDescent="0.3">
      <c r="D169" s="34">
        <f t="shared" ref="D169:D183" si="186">D148</f>
        <v>4</v>
      </c>
      <c r="E169" s="82">
        <f>AVERAGE(H147:H148)</f>
        <v>218.5</v>
      </c>
      <c r="F169" s="82">
        <f t="shared" ref="F169:F183" si="187">E169*(D169-D168)</f>
        <v>437</v>
      </c>
      <c r="G169" s="87">
        <f>F169/E146</f>
        <v>1.5607142857142857</v>
      </c>
      <c r="H169" s="81"/>
      <c r="K169" s="218"/>
      <c r="L169" s="219">
        <f>L168</f>
        <v>0.5476496376034572</v>
      </c>
      <c r="M169" s="220">
        <v>0.5</v>
      </c>
      <c r="N169" s="215">
        <f>L169-M169</f>
        <v>4.7649637603457196E-2</v>
      </c>
      <c r="O169" s="251">
        <f>N169*O168/N168</f>
        <v>1.7836541901962655</v>
      </c>
      <c r="P169" s="250"/>
      <c r="Q169" s="250" t="s">
        <v>94</v>
      </c>
      <c r="R169" s="197">
        <f>R168+O169</f>
        <v>15.783654190196266</v>
      </c>
      <c r="S169" s="217" t="s">
        <v>101</v>
      </c>
      <c r="T169" s="1" t="s">
        <v>44</v>
      </c>
      <c r="U169" s="1"/>
      <c r="V169" s="1"/>
      <c r="W169" s="1"/>
      <c r="X169" s="1"/>
      <c r="AA169" s="2"/>
      <c r="AB169" s="2"/>
      <c r="AC169" s="2"/>
    </row>
    <row r="170" spans="1:34" x14ac:dyDescent="0.3">
      <c r="D170" s="34">
        <f t="shared" si="186"/>
        <v>6</v>
      </c>
      <c r="E170" s="82">
        <f>AVERAGE(H148:H155)</f>
        <v>87.625</v>
      </c>
      <c r="F170" s="82">
        <f t="shared" si="187"/>
        <v>175.25</v>
      </c>
      <c r="G170" s="87">
        <f>F170/E146</f>
        <v>0.62589285714285714</v>
      </c>
      <c r="H170" s="81"/>
      <c r="K170" s="218"/>
      <c r="L170" s="221"/>
      <c r="M170" s="221"/>
      <c r="N170" s="222"/>
      <c r="O170" s="252"/>
      <c r="P170" s="250"/>
      <c r="Q170" s="250"/>
      <c r="R170" s="250"/>
      <c r="S170" s="217"/>
      <c r="T170" s="1"/>
      <c r="U170" s="1"/>
      <c r="V170" s="1"/>
      <c r="W170" s="1"/>
      <c r="X170" s="1"/>
      <c r="AA170" s="2"/>
      <c r="AB170" s="2"/>
      <c r="AC170" s="2"/>
    </row>
    <row r="171" spans="1:34" x14ac:dyDescent="0.3">
      <c r="D171" s="34">
        <f t="shared" si="186"/>
        <v>8</v>
      </c>
      <c r="E171" s="82">
        <f t="shared" ref="E171:E183" si="188">AVERAGE(H149:H156)</f>
        <v>64.25</v>
      </c>
      <c r="F171" s="82">
        <f t="shared" si="187"/>
        <v>128.5</v>
      </c>
      <c r="G171" s="87">
        <f>F171/E146</f>
        <v>0.45892857142857141</v>
      </c>
      <c r="H171" s="81"/>
      <c r="K171" s="218" t="s">
        <v>102</v>
      </c>
      <c r="L171" s="223">
        <f>H153</f>
        <v>41</v>
      </c>
      <c r="M171" s="223">
        <f>H154</f>
        <v>25</v>
      </c>
      <c r="N171" s="224">
        <f>L171-M171</f>
        <v>16</v>
      </c>
      <c r="O171" s="249">
        <f>O168</f>
        <v>2</v>
      </c>
      <c r="P171" s="250"/>
      <c r="Q171" s="253" t="s">
        <v>95</v>
      </c>
      <c r="R171" s="225">
        <f>L171-N172</f>
        <v>26.730766478429878</v>
      </c>
      <c r="S171" s="226"/>
      <c r="T171" s="1"/>
      <c r="U171" s="1"/>
      <c r="V171" s="1"/>
      <c r="W171" s="1"/>
      <c r="X171" s="1"/>
      <c r="AA171" s="2"/>
      <c r="AB171" s="2"/>
      <c r="AC171" s="2"/>
    </row>
    <row r="172" spans="1:34" ht="13.5" thickBot="1" x14ac:dyDescent="0.35">
      <c r="D172" s="34">
        <f t="shared" si="186"/>
        <v>10</v>
      </c>
      <c r="E172" s="82">
        <f t="shared" si="188"/>
        <v>45.875</v>
      </c>
      <c r="F172" s="82">
        <f t="shared" si="187"/>
        <v>91.75</v>
      </c>
      <c r="G172" s="87">
        <f>F172/E146</f>
        <v>0.32767857142857143</v>
      </c>
      <c r="H172" s="81"/>
      <c r="K172" s="227"/>
      <c r="L172" s="254"/>
      <c r="M172" s="254"/>
      <c r="N172" s="255">
        <f>N171*O172/O171</f>
        <v>14.269233521570124</v>
      </c>
      <c r="O172" s="256">
        <f>O169</f>
        <v>1.7836541901962655</v>
      </c>
      <c r="P172" s="228"/>
      <c r="Q172" s="257" t="s">
        <v>96</v>
      </c>
      <c r="R172" s="258">
        <f>R171/E146</f>
        <v>9.5467023137249571E-2</v>
      </c>
      <c r="S172" s="229"/>
      <c r="T172" s="1"/>
      <c r="U172" s="1"/>
      <c r="V172" s="1"/>
      <c r="W172" s="1"/>
      <c r="X172" s="1"/>
      <c r="AA172" s="2"/>
      <c r="AB172" s="2"/>
      <c r="AC172" s="2"/>
    </row>
    <row r="173" spans="1:34" x14ac:dyDescent="0.3">
      <c r="D173" s="34">
        <f t="shared" si="186"/>
        <v>12</v>
      </c>
      <c r="E173" s="82">
        <f t="shared" si="188"/>
        <v>30.75</v>
      </c>
      <c r="F173" s="82">
        <f t="shared" si="187"/>
        <v>61.5</v>
      </c>
      <c r="G173" s="87">
        <f>F173/E146</f>
        <v>0.21964285714285714</v>
      </c>
      <c r="H173" s="81"/>
      <c r="R173" s="1"/>
      <c r="S173" s="1"/>
      <c r="T173" s="1"/>
      <c r="U173" s="1"/>
      <c r="V173" s="1"/>
      <c r="W173" s="1"/>
      <c r="X173" s="1"/>
      <c r="AA173" s="2"/>
      <c r="AB173" s="2"/>
      <c r="AC173" s="2"/>
    </row>
    <row r="174" spans="1:34" x14ac:dyDescent="0.3">
      <c r="D174" s="34">
        <f t="shared" si="186"/>
        <v>14</v>
      </c>
      <c r="E174" s="82">
        <f t="shared" si="188"/>
        <v>20.125</v>
      </c>
      <c r="F174" s="82">
        <f t="shared" si="187"/>
        <v>40.25</v>
      </c>
      <c r="G174" s="87">
        <f>F174/E146</f>
        <v>0.14374999999999999</v>
      </c>
      <c r="H174" s="81"/>
      <c r="L174" s="81"/>
      <c r="M174" s="81"/>
      <c r="N174" s="81"/>
      <c r="R174" s="1"/>
      <c r="S174" s="1"/>
      <c r="T174" s="1"/>
      <c r="U174" s="1"/>
      <c r="V174" s="1"/>
      <c r="W174" s="1"/>
      <c r="X174" s="1"/>
      <c r="AA174" s="2"/>
      <c r="AB174" s="2"/>
      <c r="AC174" s="2"/>
    </row>
    <row r="175" spans="1:34" x14ac:dyDescent="0.3">
      <c r="D175" s="34">
        <f t="shared" si="186"/>
        <v>16</v>
      </c>
      <c r="E175" s="82">
        <f t="shared" si="188"/>
        <v>13.125</v>
      </c>
      <c r="F175" s="82">
        <f t="shared" si="187"/>
        <v>26.25</v>
      </c>
      <c r="G175" s="87">
        <f>F175/E146</f>
        <v>9.375E-2</v>
      </c>
      <c r="H175" s="81"/>
      <c r="L175" s="81"/>
      <c r="M175" s="81"/>
      <c r="N175" s="81"/>
      <c r="O175" s="81"/>
      <c r="P175" s="81"/>
      <c r="Q175" s="81"/>
      <c r="R175" s="1"/>
      <c r="S175" s="1"/>
      <c r="T175" s="1"/>
      <c r="U175" s="1"/>
      <c r="V175" s="1"/>
      <c r="W175" s="1"/>
      <c r="X175" s="1"/>
      <c r="AA175" s="2"/>
      <c r="AB175" s="2"/>
      <c r="AC175" s="2"/>
    </row>
    <row r="176" spans="1:34" x14ac:dyDescent="0.3">
      <c r="D176" s="34">
        <f t="shared" si="186"/>
        <v>18</v>
      </c>
      <c r="E176" s="82">
        <f t="shared" si="188"/>
        <v>8</v>
      </c>
      <c r="F176" s="82">
        <f t="shared" si="187"/>
        <v>16</v>
      </c>
      <c r="G176" s="87">
        <f>F176/E146</f>
        <v>5.7142857142857141E-2</v>
      </c>
      <c r="H176" s="81"/>
      <c r="L176" s="81"/>
      <c r="M176" s="81"/>
      <c r="N176" s="81"/>
      <c r="O176" s="81"/>
      <c r="P176" s="81"/>
      <c r="Q176" s="81"/>
      <c r="R176" s="1"/>
      <c r="S176" s="1"/>
      <c r="T176" s="1"/>
      <c r="U176" s="1"/>
      <c r="V176" s="1"/>
      <c r="W176" s="1"/>
      <c r="X176" s="1"/>
      <c r="AA176" s="2"/>
      <c r="AB176" s="2"/>
      <c r="AC176" s="2"/>
    </row>
    <row r="177" spans="1:29" x14ac:dyDescent="0.3">
      <c r="D177" s="34">
        <f t="shared" si="186"/>
        <v>20</v>
      </c>
      <c r="E177" s="82">
        <f t="shared" si="188"/>
        <v>4.875</v>
      </c>
      <c r="F177" s="82">
        <f t="shared" si="187"/>
        <v>9.75</v>
      </c>
      <c r="G177" s="87">
        <f>F177/E146</f>
        <v>3.4821428571428573E-2</v>
      </c>
      <c r="H177" s="81"/>
      <c r="J177" s="32"/>
      <c r="K177" s="32"/>
      <c r="R177" s="1"/>
      <c r="S177" s="1"/>
      <c r="T177" s="1"/>
      <c r="W177" s="1"/>
      <c r="X177" s="1"/>
      <c r="AA177" s="2"/>
      <c r="AB177" s="2"/>
      <c r="AC177" s="2"/>
    </row>
    <row r="178" spans="1:29" x14ac:dyDescent="0.3">
      <c r="D178" s="34">
        <f t="shared" si="186"/>
        <v>22</v>
      </c>
      <c r="E178" s="82">
        <f t="shared" si="188"/>
        <v>3.4285714285714284</v>
      </c>
      <c r="F178" s="82">
        <f t="shared" si="187"/>
        <v>6.8571428571428568</v>
      </c>
      <c r="G178" s="87">
        <f>F178/E146</f>
        <v>2.4489795918367346E-2</v>
      </c>
      <c r="H178" s="81"/>
      <c r="J178" s="32"/>
      <c r="K178" s="32"/>
      <c r="R178" s="1"/>
      <c r="S178" s="1"/>
      <c r="T178" s="1"/>
      <c r="W178" s="1"/>
      <c r="X178" s="1"/>
      <c r="AA178" s="2"/>
      <c r="AB178" s="2"/>
      <c r="AC178" s="2"/>
    </row>
    <row r="179" spans="1:29" x14ac:dyDescent="0.3">
      <c r="D179" s="34">
        <f t="shared" si="186"/>
        <v>24</v>
      </c>
      <c r="E179" s="82">
        <f t="shared" si="188"/>
        <v>1.8571428571428572</v>
      </c>
      <c r="F179" s="82">
        <f t="shared" si="187"/>
        <v>3.7142857142857144</v>
      </c>
      <c r="G179" s="87">
        <f>F179/E146</f>
        <v>1.3265306122448981E-2</v>
      </c>
      <c r="H179" s="81"/>
      <c r="J179" s="32"/>
      <c r="K179" s="32"/>
      <c r="R179" s="1"/>
      <c r="S179" s="1"/>
      <c r="T179" s="1"/>
      <c r="W179" s="1"/>
      <c r="X179" s="1"/>
      <c r="Y179" s="1"/>
    </row>
    <row r="180" spans="1:29" x14ac:dyDescent="0.3">
      <c r="D180" s="34">
        <f t="shared" si="186"/>
        <v>26</v>
      </c>
      <c r="E180" s="82">
        <f t="shared" si="188"/>
        <v>1</v>
      </c>
      <c r="F180" s="82">
        <f t="shared" si="187"/>
        <v>2</v>
      </c>
      <c r="G180" s="87">
        <f>F180/E146</f>
        <v>7.1428571428571426E-3</v>
      </c>
      <c r="H180" s="81"/>
      <c r="L180" s="81"/>
      <c r="M180" s="81"/>
      <c r="N180" s="81"/>
      <c r="O180" s="81"/>
      <c r="P180" s="23"/>
      <c r="Q180" s="17"/>
      <c r="W180" s="1"/>
      <c r="X180" s="1"/>
      <c r="Y180" s="1"/>
    </row>
    <row r="181" spans="1:29" x14ac:dyDescent="0.3">
      <c r="D181" s="34">
        <f t="shared" si="186"/>
        <v>28</v>
      </c>
      <c r="E181" s="82">
        <f t="shared" si="188"/>
        <v>0.5</v>
      </c>
      <c r="F181" s="82">
        <f t="shared" si="187"/>
        <v>1</v>
      </c>
      <c r="G181" s="87">
        <f>F181/E146</f>
        <v>3.5714285714285713E-3</v>
      </c>
      <c r="H181" s="81"/>
      <c r="L181" s="81"/>
      <c r="M181" s="81"/>
      <c r="N181" s="81"/>
      <c r="O181" s="81"/>
      <c r="P181" s="23"/>
      <c r="Q181" s="17"/>
      <c r="W181" s="1"/>
      <c r="X181" s="1"/>
      <c r="Y181" s="1"/>
    </row>
    <row r="182" spans="1:29" x14ac:dyDescent="0.3">
      <c r="D182" s="34">
        <f t="shared" si="186"/>
        <v>30</v>
      </c>
      <c r="E182" s="82">
        <f t="shared" si="188"/>
        <v>0.2</v>
      </c>
      <c r="F182" s="82">
        <f t="shared" si="187"/>
        <v>0.4</v>
      </c>
      <c r="G182" s="87">
        <f>F182/E146</f>
        <v>1.4285714285714286E-3</v>
      </c>
      <c r="H182" s="81"/>
      <c r="L182" s="81"/>
      <c r="M182" s="81"/>
      <c r="N182" s="81"/>
      <c r="O182" s="81"/>
      <c r="P182" s="23"/>
      <c r="Q182" s="17"/>
      <c r="W182" s="1"/>
      <c r="X182" s="1"/>
      <c r="Y182" s="1"/>
    </row>
    <row r="183" spans="1:29" x14ac:dyDescent="0.3">
      <c r="D183" s="34">
        <f t="shared" si="186"/>
        <v>32</v>
      </c>
      <c r="E183" s="82">
        <f t="shared" si="188"/>
        <v>0</v>
      </c>
      <c r="F183" s="82">
        <f t="shared" si="187"/>
        <v>0</v>
      </c>
      <c r="G183" s="87">
        <f>F183/E146</f>
        <v>0</v>
      </c>
      <c r="H183" s="81"/>
      <c r="L183" s="81"/>
      <c r="M183" s="81"/>
      <c r="N183" s="81"/>
      <c r="O183" s="81"/>
      <c r="P183" s="23"/>
      <c r="Q183" s="17"/>
      <c r="W183" s="1"/>
      <c r="X183" s="1"/>
      <c r="Y183" s="1"/>
    </row>
    <row r="184" spans="1:29" x14ac:dyDescent="0.3">
      <c r="D184" s="79"/>
      <c r="E184" s="32"/>
      <c r="F184" s="83">
        <f>SUM(F168:F183)</f>
        <v>1519.2214285714288</v>
      </c>
      <c r="G184" s="84">
        <f>SUM(G168:G183)</f>
        <v>5.4257908163265327</v>
      </c>
      <c r="H184" s="81" t="s">
        <v>90</v>
      </c>
      <c r="L184" s="81"/>
      <c r="M184" s="18"/>
      <c r="N184" s="18"/>
      <c r="O184" s="18"/>
      <c r="P184" s="23"/>
      <c r="Q184" s="17"/>
      <c r="W184" s="1"/>
      <c r="X184" s="1"/>
      <c r="Y184" s="1"/>
    </row>
    <row r="185" spans="1:29" x14ac:dyDescent="0.3">
      <c r="D185" s="79"/>
      <c r="E185" s="32"/>
      <c r="F185" s="80"/>
      <c r="G185" s="80"/>
      <c r="H185" s="32"/>
      <c r="I185" s="81"/>
      <c r="L185" s="81"/>
      <c r="M185" s="18"/>
      <c r="N185" s="18"/>
      <c r="O185" s="18"/>
      <c r="P185" s="23"/>
      <c r="Q185" s="23"/>
      <c r="R185" s="23"/>
      <c r="S185" s="23"/>
      <c r="T185" s="23"/>
      <c r="U185" s="23"/>
      <c r="V185" s="23"/>
      <c r="W185" s="23"/>
      <c r="X185" s="23"/>
      <c r="Y185" s="23"/>
      <c r="Z185" s="23"/>
      <c r="AA185" s="23"/>
      <c r="AB185" s="23"/>
      <c r="AC185" s="23"/>
    </row>
    <row r="186" spans="1:29" x14ac:dyDescent="0.3">
      <c r="D186" s="19"/>
      <c r="E186" s="85"/>
      <c r="F186" s="86"/>
      <c r="G186" s="80"/>
      <c r="H186" s="91"/>
      <c r="I186" s="16"/>
      <c r="J186" s="17"/>
      <c r="K186" s="17"/>
      <c r="L186" s="17"/>
      <c r="M186" s="18"/>
      <c r="N186" s="18"/>
      <c r="O186" s="18"/>
      <c r="P186" s="23"/>
      <c r="Q186" s="23"/>
      <c r="R186" s="23"/>
      <c r="S186" s="23"/>
      <c r="T186" s="23"/>
      <c r="U186" s="23"/>
      <c r="V186" s="23"/>
      <c r="W186" s="23"/>
      <c r="X186" s="23"/>
      <c r="Y186" s="23"/>
      <c r="Z186" s="23"/>
      <c r="AA186" s="23"/>
      <c r="AB186" s="23"/>
      <c r="AC186" s="23"/>
    </row>
    <row r="187" spans="1:29" x14ac:dyDescent="0.3">
      <c r="D187" s="19"/>
      <c r="E187" s="85"/>
      <c r="F187" s="86"/>
      <c r="G187" s="80"/>
      <c r="H187" s="21"/>
      <c r="I187" s="16"/>
      <c r="J187" s="17"/>
      <c r="K187" s="17"/>
      <c r="L187" s="17"/>
      <c r="M187" s="18"/>
      <c r="N187" s="18"/>
      <c r="O187" s="18"/>
      <c r="P187" s="23"/>
      <c r="Q187" s="23"/>
      <c r="R187" s="23"/>
      <c r="S187" s="23"/>
      <c r="T187" s="23"/>
      <c r="U187" s="23"/>
      <c r="V187" s="23"/>
      <c r="W187" s="23"/>
      <c r="X187" s="23"/>
      <c r="Y187" s="23"/>
      <c r="Z187" s="23"/>
      <c r="AA187" s="23"/>
      <c r="AB187" s="23"/>
      <c r="AC187" s="23"/>
    </row>
    <row r="189" spans="1:29" x14ac:dyDescent="0.3">
      <c r="A189" s="3" t="s">
        <v>47</v>
      </c>
      <c r="C189" s="3"/>
      <c r="E189" s="7"/>
      <c r="F189" s="4"/>
      <c r="Q189" s="22"/>
      <c r="Y189" s="3" t="s">
        <v>53</v>
      </c>
      <c r="Z189" s="3"/>
      <c r="AA189" s="3"/>
      <c r="AB189" s="3"/>
      <c r="AC189" s="3"/>
    </row>
    <row r="190" spans="1:29" ht="54" x14ac:dyDescent="0.3">
      <c r="A190" s="70" t="s">
        <v>78</v>
      </c>
      <c r="B190" s="70" t="s">
        <v>79</v>
      </c>
      <c r="C190" s="8" t="s">
        <v>32</v>
      </c>
      <c r="D190" s="8" t="s">
        <v>31</v>
      </c>
      <c r="E190" s="8" t="s">
        <v>17</v>
      </c>
      <c r="F190" s="27" t="s">
        <v>18</v>
      </c>
      <c r="G190" s="27" t="s">
        <v>20</v>
      </c>
      <c r="H190" s="62" t="s">
        <v>19</v>
      </c>
      <c r="I190" s="9" t="s">
        <v>11</v>
      </c>
      <c r="J190" s="180" t="s">
        <v>75</v>
      </c>
      <c r="K190" s="106" t="s">
        <v>77</v>
      </c>
      <c r="L190" s="193" t="s">
        <v>91</v>
      </c>
      <c r="O190" s="173" t="s">
        <v>92</v>
      </c>
      <c r="P190" s="230" t="s">
        <v>93</v>
      </c>
      <c r="Y190" s="8" t="s">
        <v>31</v>
      </c>
      <c r="Z190" s="146" t="s">
        <v>26</v>
      </c>
      <c r="AA190" s="146" t="s">
        <v>27</v>
      </c>
      <c r="AB190" s="146" t="s">
        <v>28</v>
      </c>
      <c r="AC190" s="147" t="s">
        <v>29</v>
      </c>
    </row>
    <row r="191" spans="1:29" x14ac:dyDescent="0.3">
      <c r="A191" s="92">
        <f>A103+A146</f>
        <v>0</v>
      </c>
      <c r="B191" s="31">
        <f>F191</f>
        <v>0</v>
      </c>
      <c r="D191" s="8">
        <v>0</v>
      </c>
      <c r="E191" s="8">
        <f>E103+E146</f>
        <v>563</v>
      </c>
      <c r="F191" s="8">
        <v>0</v>
      </c>
      <c r="G191" s="62">
        <v>0</v>
      </c>
      <c r="H191" s="63">
        <f>E192</f>
        <v>563</v>
      </c>
      <c r="I191" s="26">
        <f>F191/E191</f>
        <v>0</v>
      </c>
      <c r="J191" s="109">
        <f>1-I191</f>
        <v>1</v>
      </c>
      <c r="K191" s="107">
        <f>J191</f>
        <v>1</v>
      </c>
      <c r="L191" s="194">
        <f>H191/H191</f>
        <v>1</v>
      </c>
      <c r="N191" s="195" t="s">
        <v>94</v>
      </c>
      <c r="O191" s="196">
        <v>20.358915160969342</v>
      </c>
      <c r="P191" s="197">
        <v>7.901960784313725</v>
      </c>
      <c r="Y191" s="61"/>
      <c r="Z191" s="148"/>
      <c r="AA191" s="148"/>
      <c r="AB191" s="148"/>
      <c r="AC191" s="149"/>
    </row>
    <row r="192" spans="1:29" x14ac:dyDescent="0.3">
      <c r="A192" s="92">
        <f>A104+A147</f>
        <v>45</v>
      </c>
      <c r="B192" s="14">
        <f>B191+F192</f>
        <v>35</v>
      </c>
      <c r="C192" s="55">
        <f>D191</f>
        <v>0</v>
      </c>
      <c r="D192" s="34">
        <v>2</v>
      </c>
      <c r="E192" s="10">
        <f>E104+E147</f>
        <v>563</v>
      </c>
      <c r="F192" s="68">
        <f t="shared" ref="F192:F207" si="189">E192-H192-G192</f>
        <v>35</v>
      </c>
      <c r="G192" s="93">
        <f>A192-A191</f>
        <v>45</v>
      </c>
      <c r="H192" s="63">
        <f>E193</f>
        <v>483</v>
      </c>
      <c r="I192" s="11">
        <f>F192/E192</f>
        <v>6.216696269982238E-2</v>
      </c>
      <c r="J192" s="109">
        <f>1-I192</f>
        <v>0.93783303730017764</v>
      </c>
      <c r="K192" s="108">
        <f>J192*K191</f>
        <v>0.93783303730017764</v>
      </c>
      <c r="L192" s="194">
        <f>H192/H191</f>
        <v>0.8579040852575488</v>
      </c>
      <c r="N192" s="195"/>
      <c r="O192" s="198"/>
      <c r="P192" s="199"/>
      <c r="X192" s="13"/>
      <c r="Y192" s="12">
        <f t="shared" ref="Y192" si="190">D192</f>
        <v>2</v>
      </c>
      <c r="Z192" s="150">
        <f>K192*(D192-D191)</f>
        <v>1.8756660746003553</v>
      </c>
      <c r="AA192" s="150">
        <f>(K191-K192)*(D192-D191)/2</f>
        <v>6.2166962699822359E-2</v>
      </c>
      <c r="AB192" s="151">
        <f>SUM(Z192:AA192)</f>
        <v>1.9378330373001775</v>
      </c>
      <c r="AC192" s="152">
        <f>AB192</f>
        <v>1.9378330373001775</v>
      </c>
    </row>
    <row r="193" spans="1:29" x14ac:dyDescent="0.3">
      <c r="A193" s="92">
        <f t="shared" ref="A193:A207" si="191">A105+A148</f>
        <v>91</v>
      </c>
      <c r="B193" s="14">
        <f t="shared" ref="B193:B207" si="192">B192+F193</f>
        <v>71</v>
      </c>
      <c r="C193" s="55">
        <f t="shared" ref="C193:C207" si="193">D192</f>
        <v>2</v>
      </c>
      <c r="D193" s="34">
        <v>4</v>
      </c>
      <c r="E193" s="10">
        <f t="shared" ref="E193:E207" si="194">E105+E148</f>
        <v>483</v>
      </c>
      <c r="F193" s="68">
        <f t="shared" si="189"/>
        <v>36</v>
      </c>
      <c r="G193" s="93">
        <f t="shared" ref="G193:G207" si="195">A193-A192</f>
        <v>46</v>
      </c>
      <c r="H193" s="63">
        <f t="shared" ref="H193:H206" si="196">E194</f>
        <v>401</v>
      </c>
      <c r="I193" s="11">
        <f t="shared" ref="I193:I207" si="197">F193/E193</f>
        <v>7.4534161490683232E-2</v>
      </c>
      <c r="J193" s="109">
        <f t="shared" ref="J193:J207" si="198">1-I193</f>
        <v>0.92546583850931674</v>
      </c>
      <c r="K193" s="108">
        <f t="shared" ref="K193:K207" si="199">J193*K192</f>
        <v>0.86793243824674826</v>
      </c>
      <c r="L193" s="194">
        <f>H193/H191</f>
        <v>0.71225577264653639</v>
      </c>
      <c r="N193" s="195" t="s">
        <v>95</v>
      </c>
      <c r="O193" s="200">
        <v>27.564339356122627</v>
      </c>
      <c r="P193" s="201">
        <v>281.5</v>
      </c>
      <c r="X193" s="13"/>
      <c r="Y193" s="12">
        <f t="shared" ref="Y193:Y207" si="200">D193</f>
        <v>4</v>
      </c>
      <c r="Z193" s="150">
        <f t="shared" ref="Z193:Z207" si="201">K193*(D193-D192)</f>
        <v>1.7358648764934965</v>
      </c>
      <c r="AA193" s="150">
        <f t="shared" ref="AA193:AA207" si="202">(K192-K193)*(D193-D192)/2</f>
        <v>6.990059905342938E-2</v>
      </c>
      <c r="AB193" s="151">
        <f t="shared" ref="AB193:AB207" si="203">SUM(Z193:AA193)</f>
        <v>1.8057654755469259</v>
      </c>
      <c r="AC193" s="152">
        <f>AB193+AC192</f>
        <v>3.7435985128471034</v>
      </c>
    </row>
    <row r="194" spans="1:29" x14ac:dyDescent="0.3">
      <c r="A194" s="92">
        <f t="shared" si="191"/>
        <v>131</v>
      </c>
      <c r="B194" s="14">
        <f t="shared" si="192"/>
        <v>102</v>
      </c>
      <c r="C194" s="55">
        <f t="shared" si="193"/>
        <v>4</v>
      </c>
      <c r="D194" s="34">
        <v>6</v>
      </c>
      <c r="E194" s="10">
        <f t="shared" si="194"/>
        <v>401</v>
      </c>
      <c r="F194" s="68">
        <f t="shared" si="189"/>
        <v>31</v>
      </c>
      <c r="G194" s="93">
        <f t="shared" si="195"/>
        <v>40</v>
      </c>
      <c r="H194" s="63">
        <f t="shared" si="196"/>
        <v>330</v>
      </c>
      <c r="I194" s="11">
        <f t="shared" si="197"/>
        <v>7.7306733167082295E-2</v>
      </c>
      <c r="J194" s="109">
        <f t="shared" si="198"/>
        <v>0.92269326683291775</v>
      </c>
      <c r="K194" s="108">
        <f t="shared" si="199"/>
        <v>0.80083541683615178</v>
      </c>
      <c r="L194" s="194">
        <f>H194/H191</f>
        <v>0.58614564831261107</v>
      </c>
      <c r="N194" s="195" t="s">
        <v>96</v>
      </c>
      <c r="O194" s="202">
        <v>4.8959750188494897E-2</v>
      </c>
      <c r="P194" s="203">
        <v>0.5</v>
      </c>
      <c r="X194" s="13"/>
      <c r="Y194" s="12">
        <f t="shared" si="200"/>
        <v>6</v>
      </c>
      <c r="Z194" s="150">
        <f t="shared" si="201"/>
        <v>1.6016708336723036</v>
      </c>
      <c r="AA194" s="150">
        <f t="shared" si="202"/>
        <v>6.709702141059648E-2</v>
      </c>
      <c r="AB194" s="151">
        <f t="shared" si="203"/>
        <v>1.6687678550828999</v>
      </c>
      <c r="AC194" s="152">
        <f t="shared" ref="AC194:AC207" si="204">AB194+AC193</f>
        <v>5.4123663679300034</v>
      </c>
    </row>
    <row r="195" spans="1:29" x14ac:dyDescent="0.3">
      <c r="A195" s="92">
        <f t="shared" si="191"/>
        <v>164</v>
      </c>
      <c r="B195" s="14">
        <f t="shared" si="192"/>
        <v>120</v>
      </c>
      <c r="C195" s="55">
        <f t="shared" si="193"/>
        <v>6</v>
      </c>
      <c r="D195" s="34">
        <v>8</v>
      </c>
      <c r="E195" s="10">
        <f t="shared" si="194"/>
        <v>330</v>
      </c>
      <c r="F195" s="68">
        <f t="shared" si="189"/>
        <v>18</v>
      </c>
      <c r="G195" s="93">
        <f t="shared" si="195"/>
        <v>33</v>
      </c>
      <c r="H195" s="63">
        <f t="shared" si="196"/>
        <v>279</v>
      </c>
      <c r="I195" s="11">
        <f t="shared" si="197"/>
        <v>5.4545454545454543E-2</v>
      </c>
      <c r="J195" s="109">
        <f t="shared" si="198"/>
        <v>0.94545454545454544</v>
      </c>
      <c r="K195" s="108">
        <f t="shared" si="199"/>
        <v>0.75715348500872526</v>
      </c>
      <c r="L195" s="194">
        <f>H195/H191</f>
        <v>0.49555950266429838</v>
      </c>
      <c r="X195" s="13"/>
      <c r="Y195" s="12">
        <f t="shared" si="200"/>
        <v>8</v>
      </c>
      <c r="Z195" s="150">
        <f t="shared" si="201"/>
        <v>1.5143069700174505</v>
      </c>
      <c r="AA195" s="150">
        <f t="shared" si="202"/>
        <v>4.3681931827426523E-2</v>
      </c>
      <c r="AB195" s="151">
        <f t="shared" si="203"/>
        <v>1.5579889018448769</v>
      </c>
      <c r="AC195" s="152">
        <f t="shared" si="204"/>
        <v>6.9703552697748803</v>
      </c>
    </row>
    <row r="196" spans="1:29" x14ac:dyDescent="0.3">
      <c r="A196" s="92">
        <f t="shared" si="191"/>
        <v>229</v>
      </c>
      <c r="B196" s="14">
        <f t="shared" si="192"/>
        <v>139</v>
      </c>
      <c r="C196" s="55">
        <f t="shared" si="193"/>
        <v>8</v>
      </c>
      <c r="D196" s="34">
        <v>10</v>
      </c>
      <c r="E196" s="10">
        <f t="shared" si="194"/>
        <v>279</v>
      </c>
      <c r="F196" s="68">
        <f t="shared" si="189"/>
        <v>19</v>
      </c>
      <c r="G196" s="93">
        <f t="shared" si="195"/>
        <v>65</v>
      </c>
      <c r="H196" s="63">
        <f t="shared" si="196"/>
        <v>195</v>
      </c>
      <c r="I196" s="11">
        <f t="shared" si="197"/>
        <v>6.8100358422939072E-2</v>
      </c>
      <c r="J196" s="109">
        <f t="shared" si="198"/>
        <v>0.93189964157706096</v>
      </c>
      <c r="K196" s="108">
        <f t="shared" si="199"/>
        <v>0.70559106129845361</v>
      </c>
      <c r="L196" s="194">
        <f>H196/H191</f>
        <v>0.34635879218472471</v>
      </c>
      <c r="X196" s="13"/>
      <c r="Y196" s="12">
        <f t="shared" si="200"/>
        <v>10</v>
      </c>
      <c r="Z196" s="150">
        <f t="shared" si="201"/>
        <v>1.4111821225969072</v>
      </c>
      <c r="AA196" s="150">
        <f t="shared" si="202"/>
        <v>5.1562423710271643E-2</v>
      </c>
      <c r="AB196" s="151">
        <f t="shared" si="203"/>
        <v>1.4627445463071789</v>
      </c>
      <c r="AC196" s="152">
        <f t="shared" si="204"/>
        <v>8.4330998160820592</v>
      </c>
    </row>
    <row r="197" spans="1:29" x14ac:dyDescent="0.3">
      <c r="A197" s="92">
        <f t="shared" si="191"/>
        <v>270</v>
      </c>
      <c r="B197" s="14">
        <f t="shared" si="192"/>
        <v>153</v>
      </c>
      <c r="C197" s="55">
        <f t="shared" si="193"/>
        <v>10</v>
      </c>
      <c r="D197" s="34">
        <v>12</v>
      </c>
      <c r="E197" s="10">
        <f t="shared" si="194"/>
        <v>195</v>
      </c>
      <c r="F197" s="68">
        <f t="shared" si="189"/>
        <v>14</v>
      </c>
      <c r="G197" s="93">
        <f t="shared" si="195"/>
        <v>41</v>
      </c>
      <c r="H197" s="63">
        <f t="shared" si="196"/>
        <v>140</v>
      </c>
      <c r="I197" s="11">
        <f t="shared" si="197"/>
        <v>7.179487179487179E-2</v>
      </c>
      <c r="J197" s="109">
        <f t="shared" si="198"/>
        <v>0.92820512820512824</v>
      </c>
      <c r="K197" s="108">
        <f t="shared" si="199"/>
        <v>0.65493324151292365</v>
      </c>
      <c r="L197" s="194">
        <f>H197/H191</f>
        <v>0.24866785079928952</v>
      </c>
      <c r="X197" s="13"/>
      <c r="Y197" s="12">
        <f t="shared" si="200"/>
        <v>12</v>
      </c>
      <c r="Z197" s="150">
        <f t="shared" si="201"/>
        <v>1.3098664830258473</v>
      </c>
      <c r="AA197" s="150">
        <f t="shared" si="202"/>
        <v>5.0657819785529967E-2</v>
      </c>
      <c r="AB197" s="151">
        <f t="shared" si="203"/>
        <v>1.3605243028113772</v>
      </c>
      <c r="AC197" s="152">
        <f t="shared" si="204"/>
        <v>9.7936241188934368</v>
      </c>
    </row>
    <row r="198" spans="1:29" x14ac:dyDescent="0.3">
      <c r="A198" s="92">
        <f t="shared" si="191"/>
        <v>309</v>
      </c>
      <c r="B198" s="14">
        <f t="shared" si="192"/>
        <v>158</v>
      </c>
      <c r="C198" s="55">
        <f t="shared" si="193"/>
        <v>12</v>
      </c>
      <c r="D198" s="34">
        <v>14</v>
      </c>
      <c r="E198" s="10">
        <f t="shared" si="194"/>
        <v>140</v>
      </c>
      <c r="F198" s="68">
        <f t="shared" si="189"/>
        <v>5</v>
      </c>
      <c r="G198" s="93">
        <f t="shared" si="195"/>
        <v>39</v>
      </c>
      <c r="H198" s="63">
        <f t="shared" si="196"/>
        <v>96</v>
      </c>
      <c r="I198" s="11">
        <f t="shared" si="197"/>
        <v>3.5714285714285712E-2</v>
      </c>
      <c r="J198" s="109">
        <f t="shared" si="198"/>
        <v>0.9642857142857143</v>
      </c>
      <c r="K198" s="108">
        <f t="shared" si="199"/>
        <v>0.63154276860174785</v>
      </c>
      <c r="L198" s="194">
        <f>H198/H191</f>
        <v>0.17051509769094139</v>
      </c>
      <c r="X198" s="13"/>
      <c r="Y198" s="12">
        <f t="shared" si="200"/>
        <v>14</v>
      </c>
      <c r="Z198" s="150">
        <f t="shared" si="201"/>
        <v>1.2630855372034957</v>
      </c>
      <c r="AA198" s="150">
        <f t="shared" si="202"/>
        <v>2.3390472911175797E-2</v>
      </c>
      <c r="AB198" s="151">
        <f t="shared" si="203"/>
        <v>1.2864760101146715</v>
      </c>
      <c r="AC198" s="152">
        <f t="shared" si="204"/>
        <v>11.080100129008109</v>
      </c>
    </row>
    <row r="199" spans="1:29" x14ac:dyDescent="0.3">
      <c r="A199" s="92">
        <f t="shared" si="191"/>
        <v>333</v>
      </c>
      <c r="B199" s="14">
        <f t="shared" si="192"/>
        <v>163</v>
      </c>
      <c r="C199" s="55">
        <f t="shared" si="193"/>
        <v>14</v>
      </c>
      <c r="D199" s="34">
        <v>16</v>
      </c>
      <c r="E199" s="10">
        <f t="shared" si="194"/>
        <v>96</v>
      </c>
      <c r="F199" s="68">
        <f t="shared" si="189"/>
        <v>5</v>
      </c>
      <c r="G199" s="93">
        <f t="shared" si="195"/>
        <v>24</v>
      </c>
      <c r="H199" s="63">
        <f t="shared" si="196"/>
        <v>67</v>
      </c>
      <c r="I199" s="11">
        <f t="shared" si="197"/>
        <v>5.2083333333333336E-2</v>
      </c>
      <c r="J199" s="109">
        <f t="shared" si="198"/>
        <v>0.94791666666666663</v>
      </c>
      <c r="K199" s="108">
        <f t="shared" si="199"/>
        <v>0.59864991607040674</v>
      </c>
      <c r="L199" s="194">
        <f>H199/H191</f>
        <v>0.11900532859680284</v>
      </c>
      <c r="Y199" s="12">
        <f t="shared" si="200"/>
        <v>16</v>
      </c>
      <c r="Z199" s="150">
        <f t="shared" si="201"/>
        <v>1.1972998321408135</v>
      </c>
      <c r="AA199" s="150">
        <f t="shared" si="202"/>
        <v>3.289285253134111E-2</v>
      </c>
      <c r="AB199" s="151">
        <f t="shared" si="203"/>
        <v>1.2301926846721547</v>
      </c>
      <c r="AC199" s="152">
        <f t="shared" si="204"/>
        <v>12.310292813680263</v>
      </c>
    </row>
    <row r="200" spans="1:29" x14ac:dyDescent="0.3">
      <c r="A200" s="92">
        <f t="shared" si="191"/>
        <v>355</v>
      </c>
      <c r="B200" s="14">
        <f t="shared" si="192"/>
        <v>169</v>
      </c>
      <c r="C200" s="55">
        <f t="shared" si="193"/>
        <v>16</v>
      </c>
      <c r="D200" s="34">
        <v>18</v>
      </c>
      <c r="E200" s="10">
        <f t="shared" si="194"/>
        <v>67</v>
      </c>
      <c r="F200" s="68">
        <f t="shared" si="189"/>
        <v>6</v>
      </c>
      <c r="G200" s="93">
        <f t="shared" si="195"/>
        <v>22</v>
      </c>
      <c r="H200" s="63">
        <f t="shared" si="196"/>
        <v>39</v>
      </c>
      <c r="I200" s="11">
        <f t="shared" si="197"/>
        <v>8.9552238805970144E-2</v>
      </c>
      <c r="J200" s="109">
        <f t="shared" si="198"/>
        <v>0.91044776119402981</v>
      </c>
      <c r="K200" s="108">
        <f t="shared" si="199"/>
        <v>0.54503947582529566</v>
      </c>
      <c r="L200" s="194">
        <f>H200/H191</f>
        <v>6.9271758436944941E-2</v>
      </c>
      <c r="Y200" s="12">
        <f t="shared" si="200"/>
        <v>18</v>
      </c>
      <c r="Z200" s="150">
        <f t="shared" si="201"/>
        <v>1.0900789516505913</v>
      </c>
      <c r="AA200" s="150">
        <f t="shared" si="202"/>
        <v>5.361044024511108E-2</v>
      </c>
      <c r="AB200" s="151">
        <f t="shared" si="203"/>
        <v>1.1436893918957023</v>
      </c>
      <c r="AC200" s="152">
        <f t="shared" si="204"/>
        <v>13.453982205575965</v>
      </c>
    </row>
    <row r="201" spans="1:29" x14ac:dyDescent="0.3">
      <c r="A201" s="92">
        <f t="shared" si="191"/>
        <v>362</v>
      </c>
      <c r="B201" s="14">
        <f t="shared" si="192"/>
        <v>172</v>
      </c>
      <c r="C201" s="55">
        <f t="shared" si="193"/>
        <v>18</v>
      </c>
      <c r="D201" s="78">
        <v>20</v>
      </c>
      <c r="E201" s="10">
        <f t="shared" si="194"/>
        <v>39</v>
      </c>
      <c r="F201" s="68">
        <f t="shared" si="189"/>
        <v>3</v>
      </c>
      <c r="G201" s="93">
        <f t="shared" si="195"/>
        <v>7</v>
      </c>
      <c r="H201" s="186">
        <f t="shared" si="196"/>
        <v>29</v>
      </c>
      <c r="I201" s="11">
        <f t="shared" si="197"/>
        <v>7.6923076923076927E-2</v>
      </c>
      <c r="J201" s="109">
        <f t="shared" si="198"/>
        <v>0.92307692307692313</v>
      </c>
      <c r="K201" s="185">
        <f t="shared" si="199"/>
        <v>0.50311336230027293</v>
      </c>
      <c r="L201" s="194">
        <f>H201/H191</f>
        <v>5.1509769094138541E-2</v>
      </c>
      <c r="Q201" s="22"/>
      <c r="Y201" s="12">
        <f t="shared" si="200"/>
        <v>20</v>
      </c>
      <c r="Z201" s="150">
        <f t="shared" si="201"/>
        <v>1.0062267246005459</v>
      </c>
      <c r="AA201" s="150">
        <f t="shared" si="202"/>
        <v>4.1926113525022735E-2</v>
      </c>
      <c r="AB201" s="151">
        <f t="shared" si="203"/>
        <v>1.0481528381255685</v>
      </c>
      <c r="AC201" s="152">
        <f t="shared" si="204"/>
        <v>14.502135043701534</v>
      </c>
    </row>
    <row r="202" spans="1:29" x14ac:dyDescent="0.3">
      <c r="A202" s="92">
        <f t="shared" si="191"/>
        <v>369</v>
      </c>
      <c r="B202" s="14">
        <f t="shared" si="192"/>
        <v>173</v>
      </c>
      <c r="C202" s="55">
        <f t="shared" si="193"/>
        <v>20</v>
      </c>
      <c r="D202" s="78">
        <v>22</v>
      </c>
      <c r="E202" s="10">
        <f t="shared" si="194"/>
        <v>29</v>
      </c>
      <c r="F202" s="68">
        <f t="shared" si="189"/>
        <v>1</v>
      </c>
      <c r="G202" s="93">
        <f t="shared" si="195"/>
        <v>7</v>
      </c>
      <c r="H202" s="186">
        <f t="shared" si="196"/>
        <v>21</v>
      </c>
      <c r="I202" s="11">
        <f t="shared" si="197"/>
        <v>3.4482758620689655E-2</v>
      </c>
      <c r="J202" s="109">
        <f t="shared" si="198"/>
        <v>0.96551724137931039</v>
      </c>
      <c r="K202" s="185">
        <f t="shared" si="199"/>
        <v>0.48576462566922907</v>
      </c>
      <c r="L202" s="194">
        <f>H202/H191</f>
        <v>3.7300177619893425E-2</v>
      </c>
      <c r="Q202" s="22"/>
      <c r="Y202" s="12">
        <f t="shared" si="200"/>
        <v>22</v>
      </c>
      <c r="Z202" s="150">
        <f t="shared" si="201"/>
        <v>0.97152925133845813</v>
      </c>
      <c r="AA202" s="150">
        <f t="shared" si="202"/>
        <v>1.734873663104386E-2</v>
      </c>
      <c r="AB202" s="151">
        <f t="shared" si="203"/>
        <v>0.98887798796950199</v>
      </c>
      <c r="AC202" s="152">
        <f t="shared" si="204"/>
        <v>15.491013031671036</v>
      </c>
    </row>
    <row r="203" spans="1:29" x14ac:dyDescent="0.3">
      <c r="A203" s="92">
        <f t="shared" si="191"/>
        <v>374</v>
      </c>
      <c r="B203" s="14">
        <f t="shared" si="192"/>
        <v>175</v>
      </c>
      <c r="C203" s="55">
        <f t="shared" si="193"/>
        <v>22</v>
      </c>
      <c r="D203" s="34">
        <v>24</v>
      </c>
      <c r="E203" s="10">
        <f t="shared" si="194"/>
        <v>21</v>
      </c>
      <c r="F203" s="68">
        <f t="shared" si="189"/>
        <v>2</v>
      </c>
      <c r="G203" s="93">
        <f t="shared" si="195"/>
        <v>5</v>
      </c>
      <c r="H203" s="63">
        <f t="shared" si="196"/>
        <v>14</v>
      </c>
      <c r="I203" s="11">
        <f t="shared" si="197"/>
        <v>9.5238095238095233E-2</v>
      </c>
      <c r="J203" s="109">
        <f t="shared" si="198"/>
        <v>0.90476190476190477</v>
      </c>
      <c r="K203" s="108">
        <f t="shared" si="199"/>
        <v>0.43950132798644537</v>
      </c>
      <c r="L203" s="194">
        <f>H203/H191</f>
        <v>2.4866785079928951E-2</v>
      </c>
      <c r="Q203" s="22"/>
      <c r="Y203" s="12">
        <f t="shared" si="200"/>
        <v>24</v>
      </c>
      <c r="Z203" s="150">
        <f t="shared" si="201"/>
        <v>0.87900265597289073</v>
      </c>
      <c r="AA203" s="150">
        <f t="shared" si="202"/>
        <v>4.6263297682783699E-2</v>
      </c>
      <c r="AB203" s="151">
        <f t="shared" si="203"/>
        <v>0.92526595365567443</v>
      </c>
      <c r="AC203" s="152">
        <f t="shared" si="204"/>
        <v>16.416278985326709</v>
      </c>
    </row>
    <row r="204" spans="1:29" x14ac:dyDescent="0.3">
      <c r="A204" s="92">
        <f t="shared" si="191"/>
        <v>380</v>
      </c>
      <c r="B204" s="14">
        <f t="shared" si="192"/>
        <v>175</v>
      </c>
      <c r="C204" s="55">
        <f t="shared" si="193"/>
        <v>24</v>
      </c>
      <c r="D204" s="34">
        <v>26</v>
      </c>
      <c r="E204" s="10">
        <f t="shared" si="194"/>
        <v>14</v>
      </c>
      <c r="F204" s="68">
        <f t="shared" si="189"/>
        <v>0</v>
      </c>
      <c r="G204" s="93">
        <f t="shared" si="195"/>
        <v>6</v>
      </c>
      <c r="H204" s="63">
        <f t="shared" si="196"/>
        <v>8</v>
      </c>
      <c r="I204" s="11">
        <f t="shared" si="197"/>
        <v>0</v>
      </c>
      <c r="J204" s="109">
        <f t="shared" si="198"/>
        <v>1</v>
      </c>
      <c r="K204" s="108">
        <f t="shared" si="199"/>
        <v>0.43950132798644537</v>
      </c>
      <c r="L204" s="194">
        <f>H204/H191</f>
        <v>1.4209591474245116E-2</v>
      </c>
      <c r="Q204" s="22"/>
      <c r="Y204" s="12">
        <f t="shared" si="200"/>
        <v>26</v>
      </c>
      <c r="Z204" s="150">
        <f t="shared" si="201"/>
        <v>0.87900265597289073</v>
      </c>
      <c r="AA204" s="150">
        <f t="shared" si="202"/>
        <v>0</v>
      </c>
      <c r="AB204" s="151">
        <f t="shared" si="203"/>
        <v>0.87900265597289073</v>
      </c>
      <c r="AC204" s="152">
        <f t="shared" si="204"/>
        <v>17.295281641299599</v>
      </c>
    </row>
    <row r="205" spans="1:29" x14ac:dyDescent="0.3">
      <c r="A205" s="92">
        <f t="shared" si="191"/>
        <v>384</v>
      </c>
      <c r="B205" s="14">
        <f t="shared" si="192"/>
        <v>175</v>
      </c>
      <c r="C205" s="55">
        <f t="shared" si="193"/>
        <v>26</v>
      </c>
      <c r="D205" s="34">
        <v>28</v>
      </c>
      <c r="E205" s="10">
        <f t="shared" si="194"/>
        <v>8</v>
      </c>
      <c r="F205" s="68">
        <f t="shared" si="189"/>
        <v>0</v>
      </c>
      <c r="G205" s="93">
        <f t="shared" si="195"/>
        <v>4</v>
      </c>
      <c r="H205" s="63">
        <f t="shared" si="196"/>
        <v>4</v>
      </c>
      <c r="I205" s="11">
        <f t="shared" si="197"/>
        <v>0</v>
      </c>
      <c r="J205" s="109">
        <f t="shared" si="198"/>
        <v>1</v>
      </c>
      <c r="K205" s="108">
        <f t="shared" si="199"/>
        <v>0.43950132798644537</v>
      </c>
      <c r="L205" s="194">
        <f>H205/H191</f>
        <v>7.104795737122558E-3</v>
      </c>
      <c r="Q205" s="22"/>
      <c r="Y205" s="12">
        <f t="shared" si="200"/>
        <v>28</v>
      </c>
      <c r="Z205" s="150">
        <f t="shared" si="201"/>
        <v>0.87900265597289073</v>
      </c>
      <c r="AA205" s="150">
        <f t="shared" si="202"/>
        <v>0</v>
      </c>
      <c r="AB205" s="151">
        <f t="shared" si="203"/>
        <v>0.87900265597289073</v>
      </c>
      <c r="AC205" s="152">
        <f t="shared" si="204"/>
        <v>18.174284297272489</v>
      </c>
    </row>
    <row r="206" spans="1:29" x14ac:dyDescent="0.3">
      <c r="A206" s="92">
        <f t="shared" si="191"/>
        <v>387</v>
      </c>
      <c r="B206" s="14">
        <f t="shared" si="192"/>
        <v>175</v>
      </c>
      <c r="C206" s="55">
        <f t="shared" si="193"/>
        <v>28</v>
      </c>
      <c r="D206" s="34">
        <v>30</v>
      </c>
      <c r="E206" s="10">
        <f t="shared" si="194"/>
        <v>4</v>
      </c>
      <c r="F206" s="68">
        <f t="shared" si="189"/>
        <v>0</v>
      </c>
      <c r="G206" s="93">
        <f t="shared" si="195"/>
        <v>3</v>
      </c>
      <c r="H206" s="63">
        <f t="shared" si="196"/>
        <v>1</v>
      </c>
      <c r="I206" s="11">
        <f t="shared" si="197"/>
        <v>0</v>
      </c>
      <c r="J206" s="109">
        <f t="shared" si="198"/>
        <v>1</v>
      </c>
      <c r="K206" s="108">
        <f t="shared" si="199"/>
        <v>0.43950132798644537</v>
      </c>
      <c r="L206" s="194">
        <f>H206/H191</f>
        <v>1.7761989342806395E-3</v>
      </c>
      <c r="Q206" s="22"/>
      <c r="Y206" s="12">
        <f t="shared" si="200"/>
        <v>30</v>
      </c>
      <c r="Z206" s="150">
        <f t="shared" si="201"/>
        <v>0.87900265597289073</v>
      </c>
      <c r="AA206" s="150">
        <f t="shared" si="202"/>
        <v>0</v>
      </c>
      <c r="AB206" s="151">
        <f t="shared" si="203"/>
        <v>0.87900265597289073</v>
      </c>
      <c r="AC206" s="152">
        <f t="shared" si="204"/>
        <v>19.053286953245379</v>
      </c>
    </row>
    <row r="207" spans="1:29" x14ac:dyDescent="0.3">
      <c r="A207" s="92">
        <f t="shared" si="191"/>
        <v>388</v>
      </c>
      <c r="B207" s="14">
        <f t="shared" si="192"/>
        <v>175</v>
      </c>
      <c r="C207" s="55">
        <f t="shared" si="193"/>
        <v>30</v>
      </c>
      <c r="D207" s="34">
        <v>32</v>
      </c>
      <c r="E207" s="10">
        <f t="shared" si="194"/>
        <v>1</v>
      </c>
      <c r="F207" s="68">
        <f t="shared" si="189"/>
        <v>0</v>
      </c>
      <c r="G207" s="93">
        <f t="shared" si="195"/>
        <v>1</v>
      </c>
      <c r="H207" s="69">
        <f>H119+H162</f>
        <v>0</v>
      </c>
      <c r="I207" s="11">
        <f t="shared" si="197"/>
        <v>0</v>
      </c>
      <c r="J207" s="109">
        <f t="shared" si="198"/>
        <v>1</v>
      </c>
      <c r="K207" s="108">
        <f t="shared" si="199"/>
        <v>0.43950132798644537</v>
      </c>
      <c r="L207" s="194">
        <f>H207/H191</f>
        <v>0</v>
      </c>
      <c r="Q207" s="22"/>
      <c r="Y207" s="12">
        <f t="shared" si="200"/>
        <v>32</v>
      </c>
      <c r="Z207" s="150">
        <f t="shared" si="201"/>
        <v>0.87900265597289073</v>
      </c>
      <c r="AA207" s="150">
        <f t="shared" si="202"/>
        <v>0</v>
      </c>
      <c r="AB207" s="151">
        <f t="shared" si="203"/>
        <v>0.87900265597289073</v>
      </c>
      <c r="AC207" s="152">
        <f t="shared" si="204"/>
        <v>19.93228960921827</v>
      </c>
    </row>
    <row r="208" spans="1:29" x14ac:dyDescent="0.3">
      <c r="D208" s="14"/>
      <c r="E208" s="14"/>
      <c r="F208" s="15"/>
      <c r="G208" s="15"/>
      <c r="H208" s="14"/>
      <c r="I208" s="16"/>
      <c r="J208" s="17"/>
      <c r="K208" s="17"/>
      <c r="L208" s="17"/>
      <c r="M208" s="18"/>
      <c r="N208" s="18"/>
      <c r="O208" s="18"/>
      <c r="P208" s="18"/>
      <c r="Q208" s="17"/>
    </row>
    <row r="209" spans="1:24" x14ac:dyDescent="0.3">
      <c r="D209" s="19"/>
      <c r="E209" s="20" t="s">
        <v>2</v>
      </c>
      <c r="F209" s="35">
        <f>SUM(F192:F207)</f>
        <v>175</v>
      </c>
      <c r="G209" s="35">
        <f>SUM(G192:G207)</f>
        <v>388</v>
      </c>
      <c r="H209" s="35">
        <f>H207</f>
        <v>0</v>
      </c>
      <c r="I209" s="16"/>
      <c r="J209" s="17"/>
      <c r="K209" s="17"/>
      <c r="L209" s="17"/>
      <c r="M209" s="17"/>
      <c r="N209" s="17"/>
      <c r="O209" s="18"/>
      <c r="P209" s="18"/>
      <c r="Q209" s="17"/>
    </row>
    <row r="210" spans="1:24" x14ac:dyDescent="0.3">
      <c r="D210" s="19"/>
      <c r="F210" s="190">
        <f>F209/E191</f>
        <v>0.31083481349911191</v>
      </c>
      <c r="G210" s="191">
        <f>G209/E191</f>
        <v>0.68916518650088809</v>
      </c>
      <c r="H210" s="192">
        <f>H209/E191</f>
        <v>0</v>
      </c>
      <c r="I210" s="16"/>
      <c r="K210" s="204" t="s">
        <v>97</v>
      </c>
      <c r="L210" s="205">
        <f>R214</f>
        <v>20.358915160969342</v>
      </c>
      <c r="M210" s="16" t="s">
        <v>46</v>
      </c>
      <c r="N210" s="16"/>
      <c r="O210" s="206">
        <f>R216</f>
        <v>27.564339356122627</v>
      </c>
      <c r="P210" s="1" t="s">
        <v>98</v>
      </c>
      <c r="R210" s="207"/>
      <c r="S210" s="1"/>
      <c r="T210" s="208">
        <f>R217</f>
        <v>4.8959750188494897E-2</v>
      </c>
      <c r="U210" s="1" t="s">
        <v>45</v>
      </c>
      <c r="V210" s="1"/>
    </row>
    <row r="211" spans="1:24" ht="13.5" thickBot="1" x14ac:dyDescent="0.35">
      <c r="D211" s="19"/>
      <c r="I211" s="16"/>
      <c r="J211" s="16"/>
      <c r="K211" s="16"/>
      <c r="L211" s="16"/>
      <c r="M211" s="16"/>
      <c r="N211" s="16"/>
      <c r="O211" s="16"/>
      <c r="P211" s="16"/>
      <c r="Q211" s="16"/>
      <c r="R211" s="16"/>
      <c r="S211" s="16"/>
      <c r="T211" s="16"/>
      <c r="U211" s="1"/>
      <c r="V211" s="1"/>
    </row>
    <row r="212" spans="1:24" ht="13.5" x14ac:dyDescent="0.35">
      <c r="A212" s="32"/>
      <c r="B212" s="32"/>
      <c r="C212" s="32"/>
      <c r="D212" s="79">
        <v>0</v>
      </c>
      <c r="E212" s="96" t="s">
        <v>42</v>
      </c>
      <c r="F212" s="174" t="s">
        <v>43</v>
      </c>
      <c r="G212" s="97" t="s">
        <v>51</v>
      </c>
      <c r="H212" s="81"/>
      <c r="I212" s="32"/>
      <c r="K212" s="209" t="s">
        <v>48</v>
      </c>
      <c r="L212" s="210"/>
      <c r="M212" s="210"/>
      <c r="N212" s="210"/>
      <c r="O212" s="210"/>
      <c r="P212" s="210"/>
      <c r="Q212" s="211"/>
      <c r="R212" s="211"/>
      <c r="S212" s="212"/>
      <c r="T212" s="1"/>
      <c r="U212" s="1"/>
      <c r="V212" s="1"/>
      <c r="W212" s="64"/>
      <c r="X212" s="64"/>
    </row>
    <row r="213" spans="1:24" x14ac:dyDescent="0.3">
      <c r="A213" s="32"/>
      <c r="B213" s="32"/>
      <c r="C213" s="32"/>
      <c r="D213" s="176">
        <v>2</v>
      </c>
      <c r="E213" s="82">
        <f t="shared" ref="E213" si="205">AVERAGE(H191:H192)</f>
        <v>523</v>
      </c>
      <c r="F213" s="82">
        <f>E213*(D213-D212)</f>
        <v>1046</v>
      </c>
      <c r="G213" s="87">
        <f>F213/E191</f>
        <v>1.8579040852575488</v>
      </c>
      <c r="H213" s="32"/>
      <c r="I213" s="32"/>
      <c r="K213" s="213" t="s">
        <v>99</v>
      </c>
      <c r="L213" s="214">
        <f>K201</f>
        <v>0.50311336230027293</v>
      </c>
      <c r="M213" s="214">
        <f>K202</f>
        <v>0.48576462566922907</v>
      </c>
      <c r="N213" s="215">
        <f>L213-M213</f>
        <v>1.734873663104386E-2</v>
      </c>
      <c r="O213" s="249">
        <f>C204-C203</f>
        <v>2</v>
      </c>
      <c r="P213" s="250"/>
      <c r="Q213" s="250" t="s">
        <v>100</v>
      </c>
      <c r="R213" s="216">
        <f>D201</f>
        <v>20</v>
      </c>
      <c r="S213" s="217"/>
      <c r="T213" s="1"/>
      <c r="U213" s="1"/>
      <c r="V213" s="1"/>
      <c r="W213" s="64"/>
      <c r="X213" s="64"/>
    </row>
    <row r="214" spans="1:24" x14ac:dyDescent="0.3">
      <c r="A214" s="32"/>
      <c r="B214" s="32"/>
      <c r="C214" s="32"/>
      <c r="D214" s="176">
        <v>4</v>
      </c>
      <c r="E214" s="82">
        <f>AVERAGE(H192:H199)</f>
        <v>248.875</v>
      </c>
      <c r="F214" s="82">
        <f t="shared" ref="F214:F215" si="206">E214*(D214-D213)</f>
        <v>497.75</v>
      </c>
      <c r="G214" s="87">
        <f>F214/E191</f>
        <v>0.88410301953818826</v>
      </c>
      <c r="H214" s="81"/>
      <c r="I214" s="32"/>
      <c r="K214" s="218"/>
      <c r="L214" s="219">
        <f>L213</f>
        <v>0.50311336230027293</v>
      </c>
      <c r="M214" s="220">
        <v>0.5</v>
      </c>
      <c r="N214" s="215">
        <f>L214-M214</f>
        <v>3.113362300272926E-3</v>
      </c>
      <c r="O214" s="251">
        <f>N214*O213/N213</f>
        <v>0.35891516096934345</v>
      </c>
      <c r="P214" s="250"/>
      <c r="Q214" s="250" t="s">
        <v>94</v>
      </c>
      <c r="R214" s="197">
        <f>R213+O214</f>
        <v>20.358915160969342</v>
      </c>
      <c r="S214" s="217" t="s">
        <v>101</v>
      </c>
      <c r="T214" s="1" t="s">
        <v>44</v>
      </c>
      <c r="U214" s="1"/>
      <c r="V214" s="1"/>
      <c r="W214" s="64"/>
      <c r="X214" s="64"/>
    </row>
    <row r="215" spans="1:24" x14ac:dyDescent="0.3">
      <c r="A215" s="32"/>
      <c r="B215" s="32"/>
      <c r="C215" s="32"/>
      <c r="D215" s="176">
        <v>6</v>
      </c>
      <c r="E215" s="82">
        <f t="shared" ref="E215:E228" si="207">AVERAGE(H193:H200)</f>
        <v>193.375</v>
      </c>
      <c r="F215" s="82">
        <f t="shared" si="206"/>
        <v>386.75</v>
      </c>
      <c r="G215" s="87">
        <f>F215/E191</f>
        <v>0.68694493783303734</v>
      </c>
      <c r="H215" s="81"/>
      <c r="I215" s="32"/>
      <c r="K215" s="218"/>
      <c r="L215" s="221"/>
      <c r="M215" s="221"/>
      <c r="N215" s="222"/>
      <c r="O215" s="252"/>
      <c r="P215" s="250"/>
      <c r="Q215" s="250"/>
      <c r="R215" s="250"/>
      <c r="S215" s="217"/>
      <c r="T215" s="1"/>
      <c r="U215" s="1"/>
      <c r="V215" s="1"/>
      <c r="W215" s="64"/>
      <c r="X215" s="64"/>
    </row>
    <row r="216" spans="1:24" x14ac:dyDescent="0.3">
      <c r="A216" s="32"/>
      <c r="B216" s="32"/>
      <c r="C216" s="32"/>
      <c r="D216" s="176">
        <v>8</v>
      </c>
      <c r="E216" s="82">
        <f t="shared" si="207"/>
        <v>146.875</v>
      </c>
      <c r="F216" s="82">
        <f t="shared" ref="F216:F228" si="208">E216*(D216-D215)</f>
        <v>293.75</v>
      </c>
      <c r="G216" s="87">
        <f>F216/E191</f>
        <v>0.52175843694493784</v>
      </c>
      <c r="H216" s="81"/>
      <c r="I216" s="32"/>
      <c r="K216" s="218" t="s">
        <v>102</v>
      </c>
      <c r="L216" s="223">
        <f>H201</f>
        <v>29</v>
      </c>
      <c r="M216" s="223">
        <f>H202</f>
        <v>21</v>
      </c>
      <c r="N216" s="224">
        <f>L216-M216</f>
        <v>8</v>
      </c>
      <c r="O216" s="249">
        <f>O213</f>
        <v>2</v>
      </c>
      <c r="P216" s="250"/>
      <c r="Q216" s="253" t="s">
        <v>95</v>
      </c>
      <c r="R216" s="225">
        <f>L216-N217</f>
        <v>27.564339356122627</v>
      </c>
      <c r="S216" s="226"/>
      <c r="T216" s="1"/>
      <c r="U216" s="1"/>
      <c r="V216" s="1"/>
      <c r="W216" s="64"/>
      <c r="X216" s="64"/>
    </row>
    <row r="217" spans="1:24" ht="13.5" thickBot="1" x14ac:dyDescent="0.35">
      <c r="A217" s="32"/>
      <c r="B217" s="32"/>
      <c r="C217" s="32"/>
      <c r="D217" s="176">
        <v>10</v>
      </c>
      <c r="E217" s="82">
        <f t="shared" si="207"/>
        <v>108.25</v>
      </c>
      <c r="F217" s="82">
        <f t="shared" si="208"/>
        <v>216.5</v>
      </c>
      <c r="G217" s="87">
        <f>F217/E191</f>
        <v>0.38454706927175841</v>
      </c>
      <c r="H217" s="81"/>
      <c r="I217" s="32"/>
      <c r="K217" s="227"/>
      <c r="L217" s="254"/>
      <c r="M217" s="254"/>
      <c r="N217" s="255">
        <f>N216*O217/O216</f>
        <v>1.4356606438773738</v>
      </c>
      <c r="O217" s="256">
        <f>O214</f>
        <v>0.35891516096934345</v>
      </c>
      <c r="P217" s="228"/>
      <c r="Q217" s="257" t="s">
        <v>96</v>
      </c>
      <c r="R217" s="258">
        <f>R216/E191</f>
        <v>4.8959750188494897E-2</v>
      </c>
      <c r="S217" s="229"/>
      <c r="T217" s="1"/>
      <c r="U217" s="1"/>
      <c r="V217" s="1"/>
      <c r="W217" s="64"/>
      <c r="X217" s="64"/>
    </row>
    <row r="218" spans="1:24" x14ac:dyDescent="0.3">
      <c r="A218" s="32"/>
      <c r="B218" s="32"/>
      <c r="C218" s="32"/>
      <c r="D218" s="176">
        <v>12</v>
      </c>
      <c r="E218" s="82">
        <f t="shared" si="207"/>
        <v>75.125</v>
      </c>
      <c r="F218" s="82">
        <f t="shared" si="208"/>
        <v>150.25</v>
      </c>
      <c r="G218" s="87">
        <f>F218/E191</f>
        <v>0.26687388987566607</v>
      </c>
      <c r="H218" s="81"/>
      <c r="I218" s="32"/>
      <c r="R218" s="1"/>
      <c r="S218" s="1"/>
      <c r="T218" s="1"/>
      <c r="U218" s="1"/>
      <c r="V218" s="1"/>
      <c r="W218" s="64"/>
      <c r="X218" s="64"/>
    </row>
    <row r="219" spans="1:24" x14ac:dyDescent="0.3">
      <c r="A219" s="32"/>
      <c r="B219" s="32"/>
      <c r="C219" s="32"/>
      <c r="D219" s="176">
        <v>14</v>
      </c>
      <c r="E219" s="82">
        <f t="shared" si="207"/>
        <v>51.75</v>
      </c>
      <c r="F219" s="82">
        <f t="shared" si="208"/>
        <v>103.5</v>
      </c>
      <c r="G219" s="87">
        <f>F219/E191</f>
        <v>0.18383658969804617</v>
      </c>
      <c r="H219" s="81"/>
      <c r="I219" s="32"/>
      <c r="L219" s="81"/>
      <c r="M219" s="81"/>
      <c r="N219" s="81"/>
      <c r="R219" s="1"/>
      <c r="S219" s="1"/>
      <c r="T219" s="1"/>
      <c r="U219" s="1"/>
      <c r="V219" s="1"/>
      <c r="W219" s="64"/>
      <c r="X219" s="64"/>
    </row>
    <row r="220" spans="1:24" x14ac:dyDescent="0.3">
      <c r="A220" s="32"/>
      <c r="B220" s="32"/>
      <c r="C220" s="32"/>
      <c r="D220" s="176">
        <v>16</v>
      </c>
      <c r="E220" s="82">
        <f t="shared" si="207"/>
        <v>34.75</v>
      </c>
      <c r="F220" s="82">
        <f t="shared" si="208"/>
        <v>69.5</v>
      </c>
      <c r="G220" s="87">
        <f>F220/E191</f>
        <v>0.12344582593250444</v>
      </c>
      <c r="H220" s="81"/>
      <c r="I220" s="32"/>
      <c r="L220" s="81"/>
      <c r="M220" s="81"/>
      <c r="N220" s="81"/>
      <c r="O220" s="81"/>
      <c r="P220" s="81"/>
      <c r="Q220" s="81"/>
      <c r="R220" s="1"/>
      <c r="S220" s="1"/>
      <c r="T220" s="1"/>
      <c r="U220" s="1"/>
      <c r="V220" s="1"/>
      <c r="W220" s="64"/>
      <c r="X220" s="64"/>
    </row>
    <row r="221" spans="1:24" x14ac:dyDescent="0.3">
      <c r="A221" s="32"/>
      <c r="B221" s="32"/>
      <c r="C221" s="32"/>
      <c r="D221" s="176">
        <v>18</v>
      </c>
      <c r="E221" s="82">
        <f t="shared" si="207"/>
        <v>22.875</v>
      </c>
      <c r="F221" s="82">
        <f t="shared" si="208"/>
        <v>45.75</v>
      </c>
      <c r="G221" s="87">
        <f>F221/E191</f>
        <v>8.1261101243339254E-2</v>
      </c>
      <c r="H221" s="81"/>
      <c r="I221" s="32"/>
      <c r="L221" s="81"/>
      <c r="M221" s="81"/>
      <c r="N221" s="81"/>
      <c r="O221" s="81"/>
      <c r="P221" s="81"/>
      <c r="Q221" s="81"/>
      <c r="R221" s="1"/>
      <c r="S221" s="1"/>
      <c r="T221" s="1"/>
      <c r="U221" s="1"/>
      <c r="V221" s="1"/>
      <c r="W221" s="64"/>
      <c r="X221" s="64"/>
    </row>
    <row r="222" spans="1:24" x14ac:dyDescent="0.3">
      <c r="A222" s="32"/>
      <c r="B222" s="32"/>
      <c r="C222" s="32"/>
      <c r="D222" s="176">
        <v>20</v>
      </c>
      <c r="E222" s="82">
        <f t="shared" si="207"/>
        <v>14.5</v>
      </c>
      <c r="F222" s="82">
        <f t="shared" si="208"/>
        <v>29</v>
      </c>
      <c r="G222" s="87">
        <f>F222/E191</f>
        <v>5.1509769094138541E-2</v>
      </c>
      <c r="H222" s="81"/>
      <c r="I222" s="32"/>
      <c r="J222" s="32"/>
      <c r="K222" s="32"/>
      <c r="R222" s="1"/>
      <c r="S222" s="1"/>
      <c r="T222" s="1"/>
      <c r="W222" s="64"/>
      <c r="X222" s="64"/>
    </row>
    <row r="223" spans="1:24" x14ac:dyDescent="0.3">
      <c r="A223" s="32"/>
      <c r="B223" s="32"/>
      <c r="C223" s="32"/>
      <c r="D223" s="176">
        <v>22</v>
      </c>
      <c r="E223" s="82">
        <f t="shared" si="207"/>
        <v>11</v>
      </c>
      <c r="F223" s="82">
        <f t="shared" si="208"/>
        <v>22</v>
      </c>
      <c r="G223" s="87">
        <f>F223/E191</f>
        <v>3.9076376554174071E-2</v>
      </c>
      <c r="H223" s="81"/>
      <c r="I223" s="32"/>
      <c r="J223" s="32"/>
      <c r="K223" s="32"/>
      <c r="R223" s="1"/>
      <c r="S223" s="1"/>
      <c r="T223" s="1"/>
      <c r="W223" s="64"/>
      <c r="X223" s="64"/>
    </row>
    <row r="224" spans="1:24" x14ac:dyDescent="0.3">
      <c r="A224" s="32"/>
      <c r="B224" s="32"/>
      <c r="C224" s="32"/>
      <c r="D224" s="176">
        <v>24</v>
      </c>
      <c r="E224" s="82">
        <f t="shared" si="207"/>
        <v>6.8571428571428568</v>
      </c>
      <c r="F224" s="82">
        <f t="shared" si="208"/>
        <v>13.714285714285714</v>
      </c>
      <c r="G224" s="87">
        <f>F224/E191</f>
        <v>2.4359299670134484E-2</v>
      </c>
      <c r="H224" s="81"/>
      <c r="I224" s="32"/>
      <c r="J224" s="32"/>
      <c r="K224" s="32"/>
      <c r="R224" s="1"/>
      <c r="S224" s="1"/>
      <c r="T224" s="1"/>
      <c r="W224" s="64"/>
      <c r="X224" s="64"/>
    </row>
    <row r="225" spans="1:24" x14ac:dyDescent="0.3">
      <c r="A225" s="32"/>
      <c r="B225" s="32"/>
      <c r="C225" s="32"/>
      <c r="D225" s="176">
        <v>26</v>
      </c>
      <c r="E225" s="82">
        <f t="shared" si="207"/>
        <v>3.8571428571428572</v>
      </c>
      <c r="F225" s="82">
        <f t="shared" si="208"/>
        <v>7.7142857142857144</v>
      </c>
      <c r="G225" s="87">
        <f>F225/E191</f>
        <v>1.3702106064450647E-2</v>
      </c>
      <c r="H225" s="81"/>
      <c r="I225" s="32"/>
      <c r="J225" s="32"/>
      <c r="K225" s="32"/>
      <c r="L225" s="81"/>
      <c r="M225" s="81"/>
      <c r="N225" s="81"/>
      <c r="W225" s="64"/>
      <c r="X225" s="64"/>
    </row>
    <row r="226" spans="1:24" x14ac:dyDescent="0.3">
      <c r="A226" s="32"/>
      <c r="B226" s="32"/>
      <c r="C226" s="32"/>
      <c r="D226" s="176">
        <v>28</v>
      </c>
      <c r="E226" s="82">
        <f t="shared" si="207"/>
        <v>2.1666666666666665</v>
      </c>
      <c r="F226" s="82">
        <f t="shared" si="208"/>
        <v>4.333333333333333</v>
      </c>
      <c r="G226" s="87">
        <f>F226/E191</f>
        <v>7.6968620485494367E-3</v>
      </c>
      <c r="H226" s="81"/>
      <c r="I226" s="32"/>
      <c r="J226" s="32"/>
      <c r="K226" s="32"/>
      <c r="L226" s="81"/>
      <c r="M226" s="81"/>
      <c r="N226" s="81"/>
      <c r="O226" s="81"/>
      <c r="P226" s="81"/>
      <c r="Q226" s="81"/>
      <c r="R226" s="64"/>
      <c r="S226" s="64"/>
      <c r="T226" s="64"/>
      <c r="U226" s="64"/>
      <c r="V226" s="64"/>
      <c r="W226" s="64"/>
      <c r="X226" s="64"/>
    </row>
    <row r="227" spans="1:24" x14ac:dyDescent="0.3">
      <c r="A227" s="32"/>
      <c r="B227" s="32"/>
      <c r="C227" s="32"/>
      <c r="D227" s="176">
        <v>30</v>
      </c>
      <c r="E227" s="82">
        <f t="shared" si="207"/>
        <v>1</v>
      </c>
      <c r="F227" s="82">
        <f t="shared" si="208"/>
        <v>2</v>
      </c>
      <c r="G227" s="87">
        <f>F227/E191</f>
        <v>3.552397868561279E-3</v>
      </c>
      <c r="H227" s="81"/>
      <c r="I227" s="32"/>
      <c r="J227" s="32"/>
      <c r="K227" s="32"/>
      <c r="L227" s="81"/>
      <c r="M227" s="81"/>
      <c r="N227" s="81"/>
      <c r="O227" s="81"/>
      <c r="P227" s="81"/>
      <c r="Q227" s="81"/>
      <c r="R227" s="64"/>
      <c r="S227" s="64"/>
      <c r="T227" s="64"/>
      <c r="U227" s="64"/>
      <c r="V227" s="64"/>
      <c r="W227" s="64"/>
      <c r="X227" s="64"/>
    </row>
    <row r="228" spans="1:24" x14ac:dyDescent="0.3">
      <c r="A228" s="32"/>
      <c r="B228" s="32"/>
      <c r="C228" s="32"/>
      <c r="D228" s="176">
        <v>32</v>
      </c>
      <c r="E228" s="82">
        <f t="shared" si="207"/>
        <v>0.25</v>
      </c>
      <c r="F228" s="82">
        <f t="shared" si="208"/>
        <v>0.5</v>
      </c>
      <c r="G228" s="87">
        <f>F228/E191</f>
        <v>8.8809946714031975E-4</v>
      </c>
      <c r="H228" s="81"/>
      <c r="I228" s="32"/>
      <c r="J228" s="32"/>
      <c r="K228" s="32"/>
      <c r="L228" s="81"/>
      <c r="M228" s="81"/>
      <c r="N228" s="81"/>
      <c r="O228" s="81"/>
      <c r="P228" s="81"/>
      <c r="Q228" s="81"/>
      <c r="R228" s="64"/>
      <c r="S228" s="64"/>
      <c r="T228" s="64"/>
      <c r="U228" s="64"/>
      <c r="V228" s="64"/>
      <c r="W228" s="64"/>
      <c r="X228" s="64"/>
    </row>
    <row r="229" spans="1:24" x14ac:dyDescent="0.3">
      <c r="A229" s="32"/>
      <c r="B229" s="32"/>
      <c r="C229" s="32"/>
      <c r="D229" s="79"/>
      <c r="E229" s="32"/>
      <c r="F229" s="83">
        <f>SUM(F213:F228)</f>
        <v>2889.011904761905</v>
      </c>
      <c r="G229" s="84">
        <f>SUM(G213:G228)</f>
        <v>5.1314598663621762</v>
      </c>
      <c r="H229" s="81" t="s">
        <v>90</v>
      </c>
      <c r="I229" s="32"/>
      <c r="J229" s="32"/>
      <c r="K229" s="32"/>
      <c r="L229" s="81"/>
      <c r="M229" s="81"/>
      <c r="N229" s="81"/>
      <c r="O229" s="81"/>
      <c r="P229" s="81"/>
      <c r="Q229" s="81"/>
      <c r="R229" s="64"/>
      <c r="S229" s="64"/>
      <c r="T229" s="64"/>
      <c r="U229" s="64"/>
      <c r="V229" s="64"/>
      <c r="W229" s="64"/>
      <c r="X229" s="64"/>
    </row>
  </sheetData>
  <mergeCells count="12">
    <mergeCell ref="P56:Q56"/>
    <mergeCell ref="D55:M55"/>
    <mergeCell ref="E56:G56"/>
    <mergeCell ref="H56:J56"/>
    <mergeCell ref="K56:M56"/>
    <mergeCell ref="E57:F57"/>
    <mergeCell ref="H57:I57"/>
    <mergeCell ref="K57:L57"/>
    <mergeCell ref="C2:N2"/>
    <mergeCell ref="C3:N3"/>
    <mergeCell ref="C4:N4"/>
    <mergeCell ref="C5:N5"/>
  </mergeCells>
  <pageMargins left="0.7" right="0.7" top="0.75" bottom="0.75" header="0.3" footer="0.3"/>
  <pageSetup paperSize="9" orientation="portrait" r:id="rId1"/>
  <ignoredErrors>
    <ignoredError sqref="F164:G164" formulaRange="1"/>
    <ignoredError sqref="AF49:AO50 AF28:AO28 O28:W50 I50:J50 I162:J162"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3"/>
  <sheetViews>
    <sheetView zoomScale="70" zoomScaleNormal="70" workbookViewId="0">
      <selection activeCell="K216" sqref="K216"/>
    </sheetView>
  </sheetViews>
  <sheetFormatPr baseColWidth="10" defaultColWidth="11.453125" defaultRowHeight="13" x14ac:dyDescent="0.3"/>
  <cols>
    <col min="1" max="1" width="7.453125" style="1" customWidth="1"/>
    <col min="2" max="2" width="6.26953125" style="1" customWidth="1"/>
    <col min="3" max="3" width="8.26953125" style="1" customWidth="1"/>
    <col min="4" max="4" width="9.54296875" style="1" customWidth="1"/>
    <col min="5" max="5" width="12.54296875" style="1" customWidth="1"/>
    <col min="6" max="6" width="9.26953125" style="1" customWidth="1"/>
    <col min="7" max="7" width="11.08984375" style="1" customWidth="1"/>
    <col min="8" max="8" width="13" style="1" customWidth="1"/>
    <col min="9" max="9" width="13.26953125" style="1" customWidth="1"/>
    <col min="10" max="10" width="11.453125" style="1"/>
    <col min="11" max="12" width="13.453125" style="1" customWidth="1"/>
    <col min="13" max="13" width="12.54296875" style="1" customWidth="1"/>
    <col min="14" max="14" width="9.54296875" style="1" customWidth="1"/>
    <col min="15" max="15" width="12.90625" style="1" customWidth="1"/>
    <col min="16" max="16" width="12.7265625" style="1" customWidth="1"/>
    <col min="17" max="17" width="13.36328125" style="1" customWidth="1"/>
    <col min="18" max="18" width="8.7265625" style="2" customWidth="1"/>
    <col min="19" max="19" width="13.6328125" style="2" customWidth="1"/>
    <col min="20" max="20" width="11.26953125" style="2" customWidth="1"/>
    <col min="21" max="21" width="10.1796875" style="2" customWidth="1"/>
    <col min="22" max="22" width="13" style="2" customWidth="1"/>
    <col min="23" max="23" width="12.81640625" style="2" customWidth="1"/>
    <col min="24" max="24" width="11.81640625" style="2" customWidth="1"/>
    <col min="25" max="25" width="12.1796875" style="2" customWidth="1"/>
    <col min="26" max="26" width="11.453125" style="2"/>
    <col min="27" max="29" width="11.453125" style="1"/>
    <col min="30" max="30" width="2.26953125" style="1" customWidth="1"/>
    <col min="31" max="35" width="11.453125" style="1"/>
    <col min="36" max="36" width="3" style="1" customWidth="1"/>
    <col min="37" max="44" width="11.453125" style="1"/>
    <col min="45" max="45" width="9.54296875" style="1" hidden="1" customWidth="1"/>
    <col min="46" max="46" width="9.90625" style="1" hidden="1" customWidth="1"/>
    <col min="47" max="16384" width="11.453125" style="1"/>
  </cols>
  <sheetData>
    <row r="1" spans="1:47" ht="18.75" customHeight="1" x14ac:dyDescent="0.3">
      <c r="C1" s="33" t="s">
        <v>9</v>
      </c>
    </row>
    <row r="2" spans="1:47" ht="27.75" customHeight="1" x14ac:dyDescent="0.3">
      <c r="C2" s="238" t="s">
        <v>16</v>
      </c>
      <c r="D2" s="239"/>
      <c r="E2" s="239"/>
      <c r="F2" s="239"/>
      <c r="G2" s="239"/>
      <c r="H2" s="239"/>
      <c r="I2" s="239"/>
      <c r="J2" s="239"/>
      <c r="K2" s="239"/>
      <c r="L2" s="239"/>
      <c r="M2" s="239"/>
      <c r="N2" s="240"/>
    </row>
    <row r="3" spans="1:47" ht="54" customHeight="1" x14ac:dyDescent="0.3">
      <c r="C3" s="238" t="s">
        <v>12</v>
      </c>
      <c r="D3" s="239"/>
      <c r="E3" s="239"/>
      <c r="F3" s="239"/>
      <c r="G3" s="239"/>
      <c r="H3" s="239"/>
      <c r="I3" s="239"/>
      <c r="J3" s="239"/>
      <c r="K3" s="239"/>
      <c r="L3" s="239"/>
      <c r="M3" s="239"/>
      <c r="N3" s="240"/>
    </row>
    <row r="4" spans="1:47" ht="34.5" customHeight="1" x14ac:dyDescent="0.3">
      <c r="C4" s="238" t="s">
        <v>24</v>
      </c>
      <c r="D4" s="239"/>
      <c r="E4" s="239"/>
      <c r="F4" s="239"/>
      <c r="G4" s="239"/>
      <c r="H4" s="239"/>
      <c r="I4" s="239"/>
      <c r="J4" s="239"/>
      <c r="K4" s="239"/>
      <c r="L4" s="239"/>
      <c r="M4" s="239"/>
      <c r="N4" s="240"/>
    </row>
    <row r="5" spans="1:47" ht="29.25" customHeight="1" x14ac:dyDescent="0.3">
      <c r="C5" s="238" t="s">
        <v>13</v>
      </c>
      <c r="D5" s="239"/>
      <c r="E5" s="239"/>
      <c r="F5" s="239"/>
      <c r="G5" s="239"/>
      <c r="H5" s="239"/>
      <c r="I5" s="239"/>
      <c r="J5" s="239"/>
      <c r="K5" s="239"/>
      <c r="L5" s="239"/>
      <c r="M5" s="239"/>
      <c r="N5" s="240"/>
    </row>
    <row r="6" spans="1:47" ht="12.75" customHeight="1" x14ac:dyDescent="0.3">
      <c r="D6" s="30"/>
      <c r="E6" s="30"/>
      <c r="F6" s="30"/>
      <c r="G6" s="30"/>
      <c r="H6" s="30"/>
      <c r="I6" s="30"/>
      <c r="J6" s="30"/>
      <c r="K6" s="30"/>
      <c r="L6" s="30"/>
      <c r="M6" s="30"/>
      <c r="N6" s="30"/>
    </row>
    <row r="7" spans="1:47" ht="12.75" customHeight="1" x14ac:dyDescent="0.35">
      <c r="A7" s="90" t="s">
        <v>89</v>
      </c>
      <c r="D7" s="30"/>
      <c r="E7" s="30"/>
      <c r="F7" s="30"/>
      <c r="G7" s="30"/>
      <c r="H7" s="3"/>
      <c r="I7" s="30"/>
      <c r="J7" s="30"/>
      <c r="K7" s="30"/>
      <c r="L7" s="30"/>
      <c r="M7" s="30"/>
      <c r="N7" s="30"/>
    </row>
    <row r="8" spans="1:47" ht="12.75" customHeight="1" x14ac:dyDescent="0.3">
      <c r="A8" s="29" t="s">
        <v>84</v>
      </c>
      <c r="D8" s="30"/>
      <c r="E8" s="30"/>
      <c r="F8" s="30"/>
      <c r="G8" s="30"/>
      <c r="H8" s="30"/>
      <c r="I8" s="30"/>
      <c r="J8" s="30"/>
      <c r="K8" s="30"/>
      <c r="L8" s="30"/>
      <c r="M8" s="30"/>
      <c r="N8" s="30"/>
    </row>
    <row r="9" spans="1:47" x14ac:dyDescent="0.3">
      <c r="A9" s="3" t="s">
        <v>86</v>
      </c>
      <c r="C9" s="29"/>
      <c r="F9" s="4"/>
      <c r="N9" s="28"/>
      <c r="O9" s="2"/>
      <c r="P9" s="2"/>
      <c r="Q9" s="2"/>
      <c r="AD9" s="32"/>
      <c r="AE9" s="32"/>
      <c r="AF9" s="32"/>
      <c r="AG9" s="32"/>
      <c r="AH9" s="32"/>
      <c r="AI9" s="32"/>
      <c r="AJ9" s="32"/>
      <c r="AK9" s="32"/>
      <c r="AL9" s="32"/>
      <c r="AM9" s="32"/>
      <c r="AN9" s="32"/>
      <c r="AO9" s="32"/>
      <c r="AP9" s="32"/>
    </row>
    <row r="10" spans="1:47" ht="26" x14ac:dyDescent="0.3">
      <c r="C10" s="3" t="s">
        <v>87</v>
      </c>
      <c r="E10" s="7"/>
      <c r="F10" s="4"/>
      <c r="T10" s="5"/>
      <c r="U10" s="5"/>
      <c r="V10" s="6"/>
      <c r="Y10" s="3" t="s">
        <v>53</v>
      </c>
      <c r="Z10" s="3"/>
      <c r="AA10" s="3"/>
      <c r="AB10" s="3"/>
      <c r="AC10" s="3"/>
      <c r="AD10" s="3"/>
      <c r="AE10" s="3" t="s">
        <v>54</v>
      </c>
      <c r="AF10" s="3"/>
      <c r="AG10" s="3"/>
      <c r="AH10" s="3"/>
      <c r="AI10" s="3"/>
      <c r="AJ10" s="3"/>
      <c r="AK10" s="3" t="s">
        <v>55</v>
      </c>
      <c r="AL10" s="3"/>
      <c r="AM10" s="3"/>
      <c r="AQ10" s="104" t="s">
        <v>56</v>
      </c>
      <c r="AR10" s="105" t="s">
        <v>57</v>
      </c>
      <c r="AS10" s="105" t="s">
        <v>58</v>
      </c>
      <c r="AT10" s="105" t="s">
        <v>59</v>
      </c>
    </row>
    <row r="11" spans="1:47" ht="59.25" customHeight="1" x14ac:dyDescent="0.3">
      <c r="A11" s="70" t="s">
        <v>49</v>
      </c>
      <c r="B11" s="70" t="s">
        <v>50</v>
      </c>
      <c r="C11" s="8" t="s">
        <v>32</v>
      </c>
      <c r="D11" s="8" t="s">
        <v>31</v>
      </c>
      <c r="E11" s="8" t="s">
        <v>17</v>
      </c>
      <c r="F11" s="27" t="s">
        <v>18</v>
      </c>
      <c r="G11" s="27" t="s">
        <v>20</v>
      </c>
      <c r="H11" s="62" t="s">
        <v>19</v>
      </c>
      <c r="I11" s="9" t="s">
        <v>11</v>
      </c>
      <c r="J11" s="180" t="s">
        <v>75</v>
      </c>
      <c r="K11" s="106" t="s">
        <v>60</v>
      </c>
      <c r="L11" s="131" t="s">
        <v>65</v>
      </c>
      <c r="M11" s="131" t="s">
        <v>66</v>
      </c>
      <c r="N11" s="131" t="s">
        <v>67</v>
      </c>
      <c r="O11" s="131" t="s">
        <v>68</v>
      </c>
      <c r="P11" s="131" t="s">
        <v>69</v>
      </c>
      <c r="Q11" s="132" t="s">
        <v>70</v>
      </c>
      <c r="R11" s="132" t="s">
        <v>71</v>
      </c>
      <c r="S11" s="133" t="s">
        <v>72</v>
      </c>
      <c r="T11" s="133" t="s">
        <v>73</v>
      </c>
      <c r="U11" s="134" t="s">
        <v>74</v>
      </c>
      <c r="V11" s="117" t="s">
        <v>0</v>
      </c>
      <c r="W11" s="117" t="s">
        <v>1</v>
      </c>
      <c r="Y11" s="8" t="s">
        <v>31</v>
      </c>
      <c r="Z11" s="146" t="s">
        <v>26</v>
      </c>
      <c r="AA11" s="146" t="s">
        <v>27</v>
      </c>
      <c r="AB11" s="146" t="s">
        <v>28</v>
      </c>
      <c r="AC11" s="147" t="s">
        <v>29</v>
      </c>
      <c r="AD11" s="164"/>
      <c r="AE11" s="132" t="s">
        <v>31</v>
      </c>
      <c r="AF11" s="146" t="s">
        <v>26</v>
      </c>
      <c r="AG11" s="146" t="s">
        <v>27</v>
      </c>
      <c r="AH11" s="146" t="s">
        <v>28</v>
      </c>
      <c r="AI11" s="153" t="s">
        <v>29</v>
      </c>
      <c r="AJ11" s="165"/>
      <c r="AK11" s="142" t="s">
        <v>31</v>
      </c>
      <c r="AL11" s="153" t="s">
        <v>26</v>
      </c>
      <c r="AM11" s="153" t="s">
        <v>27</v>
      </c>
      <c r="AN11" s="153" t="s">
        <v>28</v>
      </c>
      <c r="AO11" s="153" t="s">
        <v>29</v>
      </c>
      <c r="AP11" s="164"/>
      <c r="AQ11" s="8" t="s">
        <v>31</v>
      </c>
      <c r="AR11" s="147" t="s">
        <v>30</v>
      </c>
      <c r="AS11" s="163" t="s">
        <v>30</v>
      </c>
      <c r="AT11" s="163" t="s">
        <v>30</v>
      </c>
      <c r="AU11" s="156"/>
    </row>
    <row r="12" spans="1:47" x14ac:dyDescent="0.3">
      <c r="A12" s="92">
        <v>0</v>
      </c>
      <c r="B12" s="31">
        <f>F12</f>
        <v>0</v>
      </c>
      <c r="D12" s="8">
        <v>0</v>
      </c>
      <c r="E12" s="8">
        <v>283</v>
      </c>
      <c r="F12" s="8">
        <v>0</v>
      </c>
      <c r="G12" s="62">
        <v>0</v>
      </c>
      <c r="H12" s="63">
        <f>E13</f>
        <v>283</v>
      </c>
      <c r="I12" s="26">
        <f>F12/E12</f>
        <v>0</v>
      </c>
      <c r="J12" s="109">
        <f>1-I12</f>
        <v>1</v>
      </c>
      <c r="K12" s="109">
        <f>J12</f>
        <v>1</v>
      </c>
      <c r="L12" s="135">
        <f>(LN(K12))^2</f>
        <v>0</v>
      </c>
      <c r="M12" s="136">
        <f>E12-H12</f>
        <v>0</v>
      </c>
      <c r="N12" s="136">
        <f>E12*H12</f>
        <v>80089</v>
      </c>
      <c r="O12" s="137">
        <f>M12/N12</f>
        <v>0</v>
      </c>
      <c r="P12" s="137">
        <f>O12</f>
        <v>0</v>
      </c>
      <c r="Q12" s="138">
        <v>0</v>
      </c>
      <c r="R12" s="139">
        <f>-NORMSINV(2.5/100)</f>
        <v>1.9599639845400538</v>
      </c>
      <c r="S12" s="135">
        <f>R12*Q12</f>
        <v>0</v>
      </c>
      <c r="T12" s="140">
        <f>EXP(S12)</f>
        <v>1</v>
      </c>
      <c r="U12" s="140">
        <f>EXP(S12)</f>
        <v>1</v>
      </c>
      <c r="V12" s="118">
        <f>K12^T12</f>
        <v>1</v>
      </c>
      <c r="W12" s="118">
        <f>K12^U12</f>
        <v>1</v>
      </c>
      <c r="Y12" s="61"/>
      <c r="Z12" s="148"/>
      <c r="AA12" s="148"/>
      <c r="AB12" s="148"/>
      <c r="AC12" s="149"/>
      <c r="AD12" s="166"/>
      <c r="AE12" s="141"/>
      <c r="AF12" s="148"/>
      <c r="AG12" s="148"/>
      <c r="AH12" s="148"/>
      <c r="AI12" s="154"/>
      <c r="AJ12" s="167"/>
      <c r="AK12" s="143"/>
      <c r="AL12" s="154"/>
      <c r="AM12" s="154"/>
      <c r="AN12" s="154"/>
      <c r="AO12" s="154"/>
      <c r="AP12" s="166"/>
      <c r="AQ12" s="102"/>
      <c r="AR12" s="162"/>
      <c r="AS12" s="162"/>
      <c r="AT12" s="162"/>
      <c r="AU12" s="156"/>
    </row>
    <row r="13" spans="1:47" x14ac:dyDescent="0.3">
      <c r="A13" s="92">
        <v>24</v>
      </c>
      <c r="B13" s="14">
        <f>B12+F13</f>
        <v>38</v>
      </c>
      <c r="C13" s="55">
        <f>D12</f>
        <v>0</v>
      </c>
      <c r="D13" s="34">
        <v>2</v>
      </c>
      <c r="E13" s="10">
        <v>283</v>
      </c>
      <c r="F13" s="68">
        <f t="shared" ref="F13:F28" si="0">E13-H13-G13</f>
        <v>38</v>
      </c>
      <c r="G13" s="93">
        <f>A13-A12</f>
        <v>24</v>
      </c>
      <c r="H13" s="63">
        <f t="shared" ref="H13:H27" si="1">E14</f>
        <v>221</v>
      </c>
      <c r="I13" s="11">
        <f>F13/E13</f>
        <v>0.13427561837455831</v>
      </c>
      <c r="J13" s="109">
        <f>1-I13</f>
        <v>0.86572438162544163</v>
      </c>
      <c r="K13" s="108">
        <f>J13*K12</f>
        <v>0.86572438162544163</v>
      </c>
      <c r="L13" s="135">
        <f>(LN(K13))^2</f>
        <v>2.079037748719223E-2</v>
      </c>
      <c r="M13" s="136">
        <f>E13-H13</f>
        <v>62</v>
      </c>
      <c r="N13" s="136">
        <f>E13*H13</f>
        <v>62543</v>
      </c>
      <c r="O13" s="137">
        <f>M13/N13</f>
        <v>9.9131797323441474E-4</v>
      </c>
      <c r="P13" s="137">
        <f>O13</f>
        <v>9.9131797323441474E-4</v>
      </c>
      <c r="Q13" s="138">
        <v>0</v>
      </c>
      <c r="R13" s="139">
        <f>-NORMSINV(2.5/100)</f>
        <v>1.9599639845400538</v>
      </c>
      <c r="S13" s="135">
        <f>R13*Q13</f>
        <v>0</v>
      </c>
      <c r="T13" s="140">
        <f>EXP(S13)</f>
        <v>1</v>
      </c>
      <c r="U13" s="140">
        <f>EXP(S13)</f>
        <v>1</v>
      </c>
      <c r="V13" s="119">
        <f>K13^T13</f>
        <v>0.86572438162544163</v>
      </c>
      <c r="W13" s="119">
        <f>K13^U13</f>
        <v>0.86572438162544163</v>
      </c>
      <c r="X13" s="13"/>
      <c r="Y13" s="12">
        <f t="shared" ref="Y13:Y15" si="2">D13</f>
        <v>2</v>
      </c>
      <c r="Z13" s="150">
        <f>K13*(D13-D12)</f>
        <v>1.7314487632508833</v>
      </c>
      <c r="AA13" s="150">
        <f>(K12-K13)*(D13-D12)/2</f>
        <v>0.13427561837455837</v>
      </c>
      <c r="AB13" s="151">
        <f>SUM(Z13:AA13)</f>
        <v>1.8657243816254416</v>
      </c>
      <c r="AC13" s="152">
        <f>AB13</f>
        <v>1.8657243816254416</v>
      </c>
      <c r="AD13" s="168"/>
      <c r="AE13" s="136">
        <f>D13</f>
        <v>2</v>
      </c>
      <c r="AF13" s="150">
        <f>V13*(D13-D12)</f>
        <v>1.7314487632508833</v>
      </c>
      <c r="AG13" s="150">
        <f>(V12-V13)*(D13-D12)/2</f>
        <v>0.13427561837455837</v>
      </c>
      <c r="AH13" s="151">
        <f>SUM(AF13:AG13)</f>
        <v>1.8657243816254416</v>
      </c>
      <c r="AI13" s="155">
        <f>AH13</f>
        <v>1.8657243816254416</v>
      </c>
      <c r="AJ13" s="169"/>
      <c r="AK13" s="144">
        <f>D13</f>
        <v>2</v>
      </c>
      <c r="AL13" s="160">
        <f>W13*(D13-D12)</f>
        <v>1.7314487632508833</v>
      </c>
      <c r="AM13" s="160">
        <f>(W12-W13)*(D13-D12)/2</f>
        <v>0.13427561837455837</v>
      </c>
      <c r="AN13" s="161">
        <f>SUM(AL13:AM13)</f>
        <v>1.8657243816254416</v>
      </c>
      <c r="AO13" s="155">
        <f>AN13</f>
        <v>1.8657243816254416</v>
      </c>
      <c r="AP13" s="168"/>
      <c r="AQ13" s="12">
        <f>D13</f>
        <v>2</v>
      </c>
      <c r="AR13" s="177">
        <f>AC13-AC35</f>
        <v>-3.0704189803129722E-2</v>
      </c>
      <c r="AS13" s="170">
        <f>AO13-AI35</f>
        <v>-3.0704189803129722E-2</v>
      </c>
      <c r="AT13" s="170">
        <f>AI13-AO35</f>
        <v>-3.0704189803129722E-2</v>
      </c>
      <c r="AU13" s="156"/>
    </row>
    <row r="14" spans="1:47" x14ac:dyDescent="0.3">
      <c r="A14" s="92">
        <v>42</v>
      </c>
      <c r="B14" s="14">
        <f t="shared" ref="B14:B28" si="3">B13+F14</f>
        <v>79</v>
      </c>
      <c r="C14" s="55">
        <f t="shared" ref="C14:C28" si="4">D13</f>
        <v>2</v>
      </c>
      <c r="D14" s="34">
        <v>4</v>
      </c>
      <c r="E14" s="10">
        <v>221</v>
      </c>
      <c r="F14" s="68">
        <f t="shared" si="0"/>
        <v>41</v>
      </c>
      <c r="G14" s="93">
        <f t="shared" ref="G14:G28" si="5">A14-A13</f>
        <v>18</v>
      </c>
      <c r="H14" s="63">
        <f t="shared" si="1"/>
        <v>162</v>
      </c>
      <c r="I14" s="11">
        <f t="shared" ref="I14:I28" si="6">F14/E14</f>
        <v>0.18552036199095023</v>
      </c>
      <c r="J14" s="109">
        <f t="shared" ref="J14:J28" si="7">1-I14</f>
        <v>0.81447963800904977</v>
      </c>
      <c r="K14" s="108">
        <f>J14*K13</f>
        <v>0.70511488096189812</v>
      </c>
      <c r="L14" s="135">
        <f t="shared" ref="L14:L15" si="8">(LN(K14))^2</f>
        <v>0.12207654299280243</v>
      </c>
      <c r="M14" s="136">
        <f t="shared" ref="M14:M15" si="9">E14-H14</f>
        <v>59</v>
      </c>
      <c r="N14" s="136">
        <f t="shared" ref="N14:N15" si="10">E14*H14</f>
        <v>35802</v>
      </c>
      <c r="O14" s="137">
        <f t="shared" ref="O14:O15" si="11">M14/N14</f>
        <v>1.6479526283447851E-3</v>
      </c>
      <c r="P14" s="137">
        <f>P13+O14</f>
        <v>2.6392706015791996E-3</v>
      </c>
      <c r="Q14" s="138">
        <f>SQRT((1/L14)*P14)</f>
        <v>0.1470367344891034</v>
      </c>
      <c r="R14" s="139">
        <f t="shared" ref="R14:R28" si="12">-NORMSINV(2.5/100)</f>
        <v>1.9599639845400538</v>
      </c>
      <c r="S14" s="135">
        <f t="shared" ref="S14:S15" si="13">R14*Q14</f>
        <v>0.28818670400302104</v>
      </c>
      <c r="T14" s="140">
        <f t="shared" ref="T14:T15" si="14">EXP(S14)</f>
        <v>1.3340063451988824</v>
      </c>
      <c r="U14" s="140">
        <f>EXP(-S14)</f>
        <v>0.74962162181538461</v>
      </c>
      <c r="V14" s="119">
        <f t="shared" ref="V14:V15" si="15">K14^T14</f>
        <v>0.62744796839638317</v>
      </c>
      <c r="W14" s="119">
        <f>K14^U14</f>
        <v>0.7695774353563507</v>
      </c>
      <c r="Y14" s="12">
        <f t="shared" si="2"/>
        <v>4</v>
      </c>
      <c r="Z14" s="150">
        <f t="shared" ref="Z14:Z15" si="16">K14*(D14-D13)</f>
        <v>1.4102297619237962</v>
      </c>
      <c r="AA14" s="150">
        <f t="shared" ref="AA14:AA15" si="17">(K13-K14)*(D14-D13)/2</f>
        <v>0.16060950066354351</v>
      </c>
      <c r="AB14" s="151">
        <f t="shared" ref="AB14:AB15" si="18">SUM(Z14:AA14)</f>
        <v>1.5708392625873397</v>
      </c>
      <c r="AC14" s="152">
        <f>AB14+AC13</f>
        <v>3.4365636442127814</v>
      </c>
      <c r="AD14" s="156"/>
      <c r="AE14" s="136">
        <f t="shared" ref="AE14:AE15" si="19">D14</f>
        <v>4</v>
      </c>
      <c r="AF14" s="150">
        <f t="shared" ref="AF14:AF15" si="20">V14*(D14-D13)</f>
        <v>1.2548959367927663</v>
      </c>
      <c r="AG14" s="150">
        <f t="shared" ref="AG14:AG15" si="21">(V13-V14)*(D14-D13)/2</f>
        <v>0.23827641322905846</v>
      </c>
      <c r="AH14" s="151">
        <f t="shared" ref="AH14:AH15" si="22">SUM(AF14:AG14)</f>
        <v>1.4931723500218248</v>
      </c>
      <c r="AI14" s="155">
        <f>AH14+AI13</f>
        <v>3.3588967316472664</v>
      </c>
      <c r="AJ14" s="171"/>
      <c r="AK14" s="144">
        <f t="shared" ref="AK14:AK15" si="23">D14</f>
        <v>4</v>
      </c>
      <c r="AL14" s="160">
        <f t="shared" ref="AL14:AL15" si="24">W14*(D14-D13)</f>
        <v>1.5391548707127014</v>
      </c>
      <c r="AM14" s="160">
        <f t="shared" ref="AM14:AM15" si="25">(W13-W14)*(D14-D13)/2</f>
        <v>9.6146946269090927E-2</v>
      </c>
      <c r="AN14" s="161">
        <f t="shared" ref="AN14:AN15" si="26">SUM(AL14:AM14)</f>
        <v>1.6353018169817923</v>
      </c>
      <c r="AO14" s="155">
        <f>AN14+AO13</f>
        <v>3.5010261986072342</v>
      </c>
      <c r="AP14" s="168"/>
      <c r="AQ14" s="12">
        <f t="shared" ref="AQ14:AQ15" si="27">D14</f>
        <v>4</v>
      </c>
      <c r="AR14" s="177">
        <f t="shared" ref="AR14:AR28" si="28">AC14-AC36</f>
        <v>-6.5287005137868004E-2</v>
      </c>
      <c r="AS14" s="170">
        <f>AO14-AI42</f>
        <v>-2.135327259037707</v>
      </c>
      <c r="AT14" s="170">
        <f>AI14-AO42</f>
        <v>-4.1052252558657223</v>
      </c>
      <c r="AU14" s="156"/>
    </row>
    <row r="15" spans="1:47" x14ac:dyDescent="0.3">
      <c r="A15" s="92">
        <v>55</v>
      </c>
      <c r="B15" s="14">
        <f t="shared" si="3"/>
        <v>105</v>
      </c>
      <c r="C15" s="55">
        <f t="shared" si="4"/>
        <v>4</v>
      </c>
      <c r="D15" s="34">
        <v>6</v>
      </c>
      <c r="E15" s="10">
        <v>162</v>
      </c>
      <c r="F15" s="68">
        <f t="shared" si="0"/>
        <v>26</v>
      </c>
      <c r="G15" s="93">
        <f t="shared" si="5"/>
        <v>13</v>
      </c>
      <c r="H15" s="63">
        <f t="shared" si="1"/>
        <v>123</v>
      </c>
      <c r="I15" s="11">
        <f t="shared" si="6"/>
        <v>0.16049382716049382</v>
      </c>
      <c r="J15" s="109">
        <f t="shared" si="7"/>
        <v>0.83950617283950613</v>
      </c>
      <c r="K15" s="108">
        <f t="shared" ref="K15:K26" si="29">J15*K14</f>
        <v>0.591948295128507</v>
      </c>
      <c r="L15" s="135">
        <f t="shared" si="8"/>
        <v>0.2749282274964735</v>
      </c>
      <c r="M15" s="136">
        <f t="shared" si="9"/>
        <v>39</v>
      </c>
      <c r="N15" s="136">
        <f t="shared" si="10"/>
        <v>19926</v>
      </c>
      <c r="O15" s="137">
        <f t="shared" si="11"/>
        <v>1.9572417946401685E-3</v>
      </c>
      <c r="P15" s="137">
        <f t="shared" ref="P15" si="30">P14+O15</f>
        <v>4.5965123962193686E-3</v>
      </c>
      <c r="Q15" s="138">
        <f t="shared" ref="Q15" si="31">SQRT((1/L15)*P15)</f>
        <v>0.12930179436856912</v>
      </c>
      <c r="R15" s="139">
        <f t="shared" si="12"/>
        <v>1.9599639845400538</v>
      </c>
      <c r="S15" s="135">
        <f t="shared" si="13"/>
        <v>0.25342686009879944</v>
      </c>
      <c r="T15" s="140">
        <f t="shared" si="14"/>
        <v>1.2884331401664311</v>
      </c>
      <c r="U15" s="140">
        <f t="shared" ref="U15" si="32">EXP(-S15)</f>
        <v>0.77613650939685297</v>
      </c>
      <c r="V15" s="119">
        <f t="shared" si="15"/>
        <v>0.50886533637220654</v>
      </c>
      <c r="W15" s="119">
        <f t="shared" ref="W15" si="33">K15^U15</f>
        <v>0.66567327767513185</v>
      </c>
      <c r="Y15" s="12">
        <f t="shared" si="2"/>
        <v>6</v>
      </c>
      <c r="Z15" s="150">
        <f t="shared" si="16"/>
        <v>1.183896590257014</v>
      </c>
      <c r="AA15" s="150">
        <f t="shared" si="17"/>
        <v>0.11316658583339112</v>
      </c>
      <c r="AB15" s="151">
        <f t="shared" si="18"/>
        <v>1.297063176090405</v>
      </c>
      <c r="AC15" s="152">
        <f t="shared" ref="AC15" si="34">AB15+AC14</f>
        <v>4.7336268203031864</v>
      </c>
      <c r="AD15" s="156"/>
      <c r="AE15" s="136">
        <f t="shared" si="19"/>
        <v>6</v>
      </c>
      <c r="AF15" s="150">
        <f t="shared" si="20"/>
        <v>1.0177306727444131</v>
      </c>
      <c r="AG15" s="150">
        <f t="shared" si="21"/>
        <v>0.11858263202417663</v>
      </c>
      <c r="AH15" s="151">
        <f t="shared" si="22"/>
        <v>1.1363133047685898</v>
      </c>
      <c r="AI15" s="155">
        <f t="shared" ref="AI15" si="35">AH15+AI14</f>
        <v>4.4952100364158563</v>
      </c>
      <c r="AJ15" s="171"/>
      <c r="AK15" s="144">
        <f t="shared" si="23"/>
        <v>6</v>
      </c>
      <c r="AL15" s="160">
        <f t="shared" si="24"/>
        <v>1.3313465553502637</v>
      </c>
      <c r="AM15" s="160">
        <f t="shared" si="25"/>
        <v>0.10390415768121886</v>
      </c>
      <c r="AN15" s="161">
        <f t="shared" si="26"/>
        <v>1.4352507130314827</v>
      </c>
      <c r="AO15" s="155">
        <f t="shared" ref="AO15" si="36">AN15+AO14</f>
        <v>4.9362769116387168</v>
      </c>
      <c r="AP15" s="168"/>
      <c r="AQ15" s="12">
        <f t="shared" si="27"/>
        <v>6</v>
      </c>
      <c r="AR15" s="177">
        <f t="shared" si="28"/>
        <v>1.7003857278949042E-2</v>
      </c>
      <c r="AS15" s="170" t="e">
        <f>AO15-AI43</f>
        <v>#DIV/0!</v>
      </c>
      <c r="AT15" s="170" t="e">
        <f>AI15-AO43</f>
        <v>#DIV/0!</v>
      </c>
      <c r="AU15" s="156"/>
    </row>
    <row r="16" spans="1:47" x14ac:dyDescent="0.3">
      <c r="A16" s="92">
        <v>73</v>
      </c>
      <c r="B16" s="14">
        <f t="shared" si="3"/>
        <v>118</v>
      </c>
      <c r="C16" s="55">
        <f t="shared" si="4"/>
        <v>6</v>
      </c>
      <c r="D16" s="34">
        <v>8</v>
      </c>
      <c r="E16" s="10">
        <v>123</v>
      </c>
      <c r="F16" s="68">
        <f t="shared" si="0"/>
        <v>13</v>
      </c>
      <c r="G16" s="93">
        <f t="shared" si="5"/>
        <v>18</v>
      </c>
      <c r="H16" s="63">
        <f t="shared" si="1"/>
        <v>92</v>
      </c>
      <c r="I16" s="11">
        <f t="shared" si="6"/>
        <v>0.10569105691056911</v>
      </c>
      <c r="J16" s="109">
        <f t="shared" si="7"/>
        <v>0.89430894308943087</v>
      </c>
      <c r="K16" s="108">
        <f t="shared" si="29"/>
        <v>0.52938465417996561</v>
      </c>
      <c r="L16" s="135">
        <f t="shared" ref="L16:L28" si="37">(LN(K16))^2</f>
        <v>0.40454685209078056</v>
      </c>
      <c r="M16" s="136">
        <f t="shared" ref="M16:M28" si="38">E16-H16</f>
        <v>31</v>
      </c>
      <c r="N16" s="136">
        <f t="shared" ref="N16:N28" si="39">E16*H16</f>
        <v>11316</v>
      </c>
      <c r="O16" s="137">
        <f t="shared" ref="O16:O28" si="40">M16/N16</f>
        <v>2.7394839165782964E-3</v>
      </c>
      <c r="P16" s="137">
        <f t="shared" ref="P16:P28" si="41">P15+O16</f>
        <v>7.3359963127976654E-3</v>
      </c>
      <c r="Q16" s="138">
        <f t="shared" ref="Q16:Q28" si="42">SQRT((1/L16)*P16)</f>
        <v>0.13466202443333766</v>
      </c>
      <c r="R16" s="139">
        <f t="shared" si="12"/>
        <v>1.9599639845400538</v>
      </c>
      <c r="S16" s="135">
        <f t="shared" ref="S16:S28" si="43">R16*Q16</f>
        <v>0.26393271797459456</v>
      </c>
      <c r="T16" s="140">
        <f t="shared" ref="T16:T28" si="44">EXP(S16)</f>
        <v>1.3020405894257265</v>
      </c>
      <c r="U16" s="140">
        <f t="shared" ref="U16:U28" si="45">EXP(-S16)</f>
        <v>0.76802521221020958</v>
      </c>
      <c r="V16" s="119">
        <f t="shared" ref="V16:V28" si="46">K16^T16</f>
        <v>0.43685678256125787</v>
      </c>
      <c r="W16" s="119">
        <f t="shared" ref="W16:W28" si="47">K16^U16</f>
        <v>0.61354925171595032</v>
      </c>
      <c r="Y16" s="12">
        <f t="shared" ref="Y16:Y28" si="48">D16</f>
        <v>8</v>
      </c>
      <c r="Z16" s="150">
        <f t="shared" ref="Z16:Z28" si="49">K16*(D16-D15)</f>
        <v>1.0587693083599312</v>
      </c>
      <c r="AA16" s="150">
        <f t="shared" ref="AA16:AA28" si="50">(K15-K16)*(D16-D15)/2</f>
        <v>6.2563640948541388E-2</v>
      </c>
      <c r="AB16" s="151">
        <f t="shared" ref="AB16:AB28" si="51">SUM(Z16:AA16)</f>
        <v>1.1213329493084725</v>
      </c>
      <c r="AC16" s="152">
        <f t="shared" ref="AC16:AC28" si="52">AB16+AC15</f>
        <v>5.8549597696116589</v>
      </c>
      <c r="AD16" s="156"/>
      <c r="AE16" s="136">
        <f t="shared" ref="AE16:AE28" si="53">D16</f>
        <v>8</v>
      </c>
      <c r="AF16" s="150">
        <f t="shared" ref="AF16:AF28" si="54">V16*(D16-D15)</f>
        <v>0.87371356512251575</v>
      </c>
      <c r="AG16" s="150">
        <f t="shared" ref="AG16:AG28" si="55">(V15-V16)*(D16-D15)/2</f>
        <v>7.2008553810948672E-2</v>
      </c>
      <c r="AH16" s="151">
        <f t="shared" ref="AH16:AH28" si="56">SUM(AF16:AG16)</f>
        <v>0.94572211893346436</v>
      </c>
      <c r="AI16" s="155">
        <f t="shared" ref="AI16:AI28" si="57">AH16+AI15</f>
        <v>5.4409321553493211</v>
      </c>
      <c r="AJ16" s="171"/>
      <c r="AK16" s="144">
        <f t="shared" ref="AK16:AK28" si="58">D16</f>
        <v>8</v>
      </c>
      <c r="AL16" s="160">
        <f t="shared" ref="AL16:AL28" si="59">W16*(D16-D15)</f>
        <v>1.2270985034319006</v>
      </c>
      <c r="AM16" s="160">
        <f t="shared" ref="AM16:AM28" si="60">(W15-W16)*(D16-D15)/2</f>
        <v>5.212402595918153E-2</v>
      </c>
      <c r="AN16" s="161">
        <f t="shared" ref="AN16:AN28" si="61">SUM(AL16:AM16)</f>
        <v>1.2792225293910822</v>
      </c>
      <c r="AO16" s="155">
        <f t="shared" ref="AO16:AO28" si="62">AN16+AO15</f>
        <v>6.2154994410297988</v>
      </c>
      <c r="AP16" s="168"/>
      <c r="AQ16" s="12">
        <f t="shared" ref="AQ16:AQ28" si="63">D16</f>
        <v>8</v>
      </c>
      <c r="AR16" s="177">
        <f t="shared" si="28"/>
        <v>0.37480533805595329</v>
      </c>
      <c r="AS16" s="170"/>
      <c r="AT16" s="170"/>
      <c r="AU16" s="101" t="s">
        <v>52</v>
      </c>
    </row>
    <row r="17" spans="1:47" x14ac:dyDescent="0.3">
      <c r="A17" s="92">
        <v>93</v>
      </c>
      <c r="B17" s="14">
        <f t="shared" si="3"/>
        <v>131</v>
      </c>
      <c r="C17" s="55">
        <f t="shared" si="4"/>
        <v>8</v>
      </c>
      <c r="D17" s="34">
        <v>10</v>
      </c>
      <c r="E17" s="10">
        <v>92</v>
      </c>
      <c r="F17" s="68">
        <f t="shared" si="0"/>
        <v>13</v>
      </c>
      <c r="G17" s="93">
        <f t="shared" si="5"/>
        <v>20</v>
      </c>
      <c r="H17" s="63">
        <f t="shared" si="1"/>
        <v>59</v>
      </c>
      <c r="I17" s="11">
        <f t="shared" si="6"/>
        <v>0.14130434782608695</v>
      </c>
      <c r="J17" s="109">
        <f t="shared" si="7"/>
        <v>0.85869565217391308</v>
      </c>
      <c r="K17" s="108">
        <f t="shared" si="29"/>
        <v>0.45458030087192702</v>
      </c>
      <c r="L17" s="135">
        <f t="shared" si="37"/>
        <v>0.62154413031536704</v>
      </c>
      <c r="M17" s="136">
        <f t="shared" si="38"/>
        <v>33</v>
      </c>
      <c r="N17" s="136">
        <f t="shared" si="39"/>
        <v>5428</v>
      </c>
      <c r="O17" s="137">
        <f t="shared" si="40"/>
        <v>6.0795873249815773E-3</v>
      </c>
      <c r="P17" s="137">
        <f t="shared" si="41"/>
        <v>1.3415583637779243E-2</v>
      </c>
      <c r="Q17" s="138">
        <f t="shared" si="42"/>
        <v>0.14691590031194662</v>
      </c>
      <c r="R17" s="139">
        <f t="shared" si="12"/>
        <v>1.9599639845400538</v>
      </c>
      <c r="S17" s="135">
        <f t="shared" si="43"/>
        <v>0.28794987336769223</v>
      </c>
      <c r="T17" s="140">
        <f t="shared" si="44"/>
        <v>1.3336904490370372</v>
      </c>
      <c r="U17" s="140">
        <f t="shared" si="45"/>
        <v>0.74979917620466485</v>
      </c>
      <c r="V17" s="119">
        <f t="shared" si="46"/>
        <v>0.3494286763091643</v>
      </c>
      <c r="W17" s="119">
        <f t="shared" si="47"/>
        <v>0.55370279880527873</v>
      </c>
      <c r="Y17" s="12">
        <f t="shared" si="48"/>
        <v>10</v>
      </c>
      <c r="Z17" s="150">
        <f t="shared" si="49"/>
        <v>0.90916060174385405</v>
      </c>
      <c r="AA17" s="150">
        <f t="shared" si="50"/>
        <v>7.4804353308038585E-2</v>
      </c>
      <c r="AB17" s="151">
        <f t="shared" si="51"/>
        <v>0.98396495505189263</v>
      </c>
      <c r="AC17" s="152">
        <f t="shared" si="52"/>
        <v>6.8389247246635518</v>
      </c>
      <c r="AD17" s="156"/>
      <c r="AE17" s="136">
        <f t="shared" si="53"/>
        <v>10</v>
      </c>
      <c r="AF17" s="150">
        <f t="shared" si="54"/>
        <v>0.6988573526183286</v>
      </c>
      <c r="AG17" s="150">
        <f t="shared" si="55"/>
        <v>8.7428106252093574E-2</v>
      </c>
      <c r="AH17" s="151">
        <f t="shared" si="56"/>
        <v>0.78628545887042223</v>
      </c>
      <c r="AI17" s="155">
        <f t="shared" si="57"/>
        <v>6.2272176142197431</v>
      </c>
      <c r="AJ17" s="171"/>
      <c r="AK17" s="144">
        <f t="shared" si="58"/>
        <v>10</v>
      </c>
      <c r="AL17" s="160">
        <f t="shared" si="59"/>
        <v>1.1074055976105575</v>
      </c>
      <c r="AM17" s="160">
        <f t="shared" si="60"/>
        <v>5.9846452910671588E-2</v>
      </c>
      <c r="AN17" s="161">
        <f t="shared" si="61"/>
        <v>1.1672520505212289</v>
      </c>
      <c r="AO17" s="155">
        <f t="shared" si="62"/>
        <v>7.3827514915510282</v>
      </c>
      <c r="AP17" s="168"/>
      <c r="AQ17" s="12">
        <f t="shared" si="63"/>
        <v>10</v>
      </c>
      <c r="AR17" s="177">
        <f t="shared" si="28"/>
        <v>0.92918252418886738</v>
      </c>
      <c r="AS17" s="170"/>
      <c r="AT17" s="170"/>
      <c r="AU17" s="101" t="s">
        <v>52</v>
      </c>
    </row>
    <row r="18" spans="1:47" x14ac:dyDescent="0.3">
      <c r="A18" s="92">
        <v>107</v>
      </c>
      <c r="B18" s="14">
        <f t="shared" si="3"/>
        <v>133</v>
      </c>
      <c r="C18" s="55">
        <f t="shared" si="4"/>
        <v>10</v>
      </c>
      <c r="D18" s="34">
        <v>12</v>
      </c>
      <c r="E18" s="10">
        <v>59</v>
      </c>
      <c r="F18" s="68">
        <f t="shared" si="0"/>
        <v>2</v>
      </c>
      <c r="G18" s="93">
        <f t="shared" si="5"/>
        <v>14</v>
      </c>
      <c r="H18" s="63">
        <f t="shared" si="1"/>
        <v>43</v>
      </c>
      <c r="I18" s="11">
        <f t="shared" si="6"/>
        <v>3.3898305084745763E-2</v>
      </c>
      <c r="J18" s="109">
        <f t="shared" si="7"/>
        <v>0.96610169491525422</v>
      </c>
      <c r="K18" s="108">
        <f t="shared" si="29"/>
        <v>0.43917079914745494</v>
      </c>
      <c r="L18" s="135">
        <f t="shared" si="37"/>
        <v>0.67710989801348764</v>
      </c>
      <c r="M18" s="136">
        <f t="shared" si="38"/>
        <v>16</v>
      </c>
      <c r="N18" s="136">
        <f t="shared" si="39"/>
        <v>2537</v>
      </c>
      <c r="O18" s="137">
        <f t="shared" si="40"/>
        <v>6.3066614111154905E-3</v>
      </c>
      <c r="P18" s="137">
        <f t="shared" si="41"/>
        <v>1.9722245048894735E-2</v>
      </c>
      <c r="Q18" s="138">
        <f t="shared" si="42"/>
        <v>0.17066662259877691</v>
      </c>
      <c r="R18" s="139">
        <f t="shared" si="12"/>
        <v>1.9599639845400538</v>
      </c>
      <c r="S18" s="135">
        <f t="shared" si="43"/>
        <v>0.33450043365669241</v>
      </c>
      <c r="T18" s="140">
        <f t="shared" si="44"/>
        <v>1.3972421956665815</v>
      </c>
      <c r="U18" s="140">
        <f t="shared" si="45"/>
        <v>0.71569553446167622</v>
      </c>
      <c r="V18" s="119">
        <f t="shared" si="46"/>
        <v>0.31671773659614039</v>
      </c>
      <c r="W18" s="119">
        <f t="shared" si="47"/>
        <v>0.55492508870534252</v>
      </c>
      <c r="Y18" s="12">
        <f t="shared" si="48"/>
        <v>12</v>
      </c>
      <c r="Z18" s="150">
        <f t="shared" si="49"/>
        <v>0.87834159829490988</v>
      </c>
      <c r="AA18" s="150">
        <f t="shared" si="50"/>
        <v>1.5409501724472086E-2</v>
      </c>
      <c r="AB18" s="151">
        <f t="shared" si="51"/>
        <v>0.89375110001938196</v>
      </c>
      <c r="AC18" s="152">
        <f t="shared" si="52"/>
        <v>7.7326758246829339</v>
      </c>
      <c r="AD18" s="156"/>
      <c r="AE18" s="136">
        <f t="shared" si="53"/>
        <v>12</v>
      </c>
      <c r="AF18" s="150">
        <f t="shared" si="54"/>
        <v>0.63343547319228077</v>
      </c>
      <c r="AG18" s="150">
        <f t="shared" si="55"/>
        <v>3.2710939713023912E-2</v>
      </c>
      <c r="AH18" s="151">
        <f t="shared" si="56"/>
        <v>0.66614641290530474</v>
      </c>
      <c r="AI18" s="155">
        <f t="shared" si="57"/>
        <v>6.893364027125048</v>
      </c>
      <c r="AJ18" s="171"/>
      <c r="AK18" s="144">
        <f t="shared" si="58"/>
        <v>12</v>
      </c>
      <c r="AL18" s="160">
        <f t="shared" si="59"/>
        <v>1.109850177410685</v>
      </c>
      <c r="AM18" s="160">
        <f t="shared" si="60"/>
        <v>-1.2222899000637888E-3</v>
      </c>
      <c r="AN18" s="161">
        <f t="shared" si="61"/>
        <v>1.1086278875106212</v>
      </c>
      <c r="AO18" s="155">
        <f t="shared" si="62"/>
        <v>8.4913793790616499</v>
      </c>
      <c r="AP18" s="168"/>
      <c r="AQ18" s="12">
        <f t="shared" si="63"/>
        <v>12</v>
      </c>
      <c r="AR18" s="177">
        <f t="shared" si="28"/>
        <v>1.5565892074784822</v>
      </c>
      <c r="AS18" s="170"/>
      <c r="AT18" s="170"/>
      <c r="AU18" s="101" t="s">
        <v>52</v>
      </c>
    </row>
    <row r="19" spans="1:47" x14ac:dyDescent="0.3">
      <c r="A19" s="92">
        <v>118</v>
      </c>
      <c r="B19" s="14">
        <f t="shared" si="3"/>
        <v>137</v>
      </c>
      <c r="C19" s="55">
        <f t="shared" si="4"/>
        <v>12</v>
      </c>
      <c r="D19" s="34">
        <v>14</v>
      </c>
      <c r="E19" s="10">
        <v>43</v>
      </c>
      <c r="F19" s="68">
        <f t="shared" si="0"/>
        <v>4</v>
      </c>
      <c r="G19" s="93">
        <f t="shared" si="5"/>
        <v>11</v>
      </c>
      <c r="H19" s="63">
        <f t="shared" si="1"/>
        <v>28</v>
      </c>
      <c r="I19" s="11">
        <f t="shared" si="6"/>
        <v>9.3023255813953487E-2</v>
      </c>
      <c r="J19" s="109">
        <f t="shared" si="7"/>
        <v>0.90697674418604657</v>
      </c>
      <c r="K19" s="108">
        <f t="shared" si="29"/>
        <v>0.39831770155234286</v>
      </c>
      <c r="L19" s="135">
        <f t="shared" si="37"/>
        <v>0.84733009389147285</v>
      </c>
      <c r="M19" s="136">
        <f t="shared" si="38"/>
        <v>15</v>
      </c>
      <c r="N19" s="136">
        <f t="shared" si="39"/>
        <v>1204</v>
      </c>
      <c r="O19" s="137">
        <f t="shared" si="40"/>
        <v>1.2458471760797342E-2</v>
      </c>
      <c r="P19" s="137">
        <f t="shared" si="41"/>
        <v>3.2180716809692075E-2</v>
      </c>
      <c r="Q19" s="138">
        <f t="shared" si="42"/>
        <v>0.19488191619347234</v>
      </c>
      <c r="R19" s="139">
        <f t="shared" si="12"/>
        <v>1.9599639845400538</v>
      </c>
      <c r="S19" s="135">
        <f t="shared" si="43"/>
        <v>0.38196153697735891</v>
      </c>
      <c r="T19" s="140">
        <f t="shared" si="44"/>
        <v>1.4651557297311619</v>
      </c>
      <c r="U19" s="140">
        <f t="shared" si="45"/>
        <v>0.68252130453292348</v>
      </c>
      <c r="V19" s="119">
        <f t="shared" si="46"/>
        <v>0.2595817275856015</v>
      </c>
      <c r="W19" s="119">
        <f t="shared" si="47"/>
        <v>0.5335169111313125</v>
      </c>
      <c r="Y19" s="12">
        <f t="shared" si="48"/>
        <v>14</v>
      </c>
      <c r="Z19" s="150">
        <f t="shared" si="49"/>
        <v>0.79663540310468572</v>
      </c>
      <c r="AA19" s="150">
        <f t="shared" si="50"/>
        <v>4.0853097595112076E-2</v>
      </c>
      <c r="AB19" s="151">
        <f t="shared" si="51"/>
        <v>0.83748850069979786</v>
      </c>
      <c r="AC19" s="152">
        <f t="shared" si="52"/>
        <v>8.5701643253827324</v>
      </c>
      <c r="AD19" s="156"/>
      <c r="AE19" s="136">
        <f t="shared" si="53"/>
        <v>14</v>
      </c>
      <c r="AF19" s="150">
        <f t="shared" si="54"/>
        <v>0.51916345517120299</v>
      </c>
      <c r="AG19" s="150">
        <f t="shared" si="55"/>
        <v>5.7136009010538891E-2</v>
      </c>
      <c r="AH19" s="151">
        <f t="shared" si="56"/>
        <v>0.57629946418174183</v>
      </c>
      <c r="AI19" s="155">
        <f t="shared" si="57"/>
        <v>7.4696634913067896</v>
      </c>
      <c r="AJ19" s="171"/>
      <c r="AK19" s="144">
        <f t="shared" si="58"/>
        <v>14</v>
      </c>
      <c r="AL19" s="160">
        <f t="shared" si="59"/>
        <v>1.067033822262625</v>
      </c>
      <c r="AM19" s="160">
        <f t="shared" si="60"/>
        <v>2.1408177574030018E-2</v>
      </c>
      <c r="AN19" s="161">
        <f t="shared" si="61"/>
        <v>1.088441999836655</v>
      </c>
      <c r="AO19" s="155">
        <f t="shared" si="62"/>
        <v>9.5798213788983055</v>
      </c>
      <c r="AP19" s="168"/>
      <c r="AQ19" s="12">
        <f t="shared" si="63"/>
        <v>14</v>
      </c>
      <c r="AR19" s="177">
        <f t="shared" si="28"/>
        <v>2.2286864171444734</v>
      </c>
      <c r="AS19" s="170"/>
      <c r="AT19" s="170"/>
      <c r="AU19" s="101" t="s">
        <v>52</v>
      </c>
    </row>
    <row r="20" spans="1:47" x14ac:dyDescent="0.3">
      <c r="A20" s="92">
        <v>123</v>
      </c>
      <c r="B20" s="14">
        <f t="shared" si="3"/>
        <v>140</v>
      </c>
      <c r="C20" s="55">
        <f t="shared" si="4"/>
        <v>14</v>
      </c>
      <c r="D20" s="34">
        <v>16</v>
      </c>
      <c r="E20" s="10">
        <v>28</v>
      </c>
      <c r="F20" s="68">
        <f t="shared" si="0"/>
        <v>3</v>
      </c>
      <c r="G20" s="93">
        <f t="shared" si="5"/>
        <v>5</v>
      </c>
      <c r="H20" s="63">
        <f t="shared" si="1"/>
        <v>20</v>
      </c>
      <c r="I20" s="11">
        <f t="shared" si="6"/>
        <v>0.10714285714285714</v>
      </c>
      <c r="J20" s="109">
        <f t="shared" si="7"/>
        <v>0.8928571428571429</v>
      </c>
      <c r="K20" s="108">
        <f t="shared" si="29"/>
        <v>0.35564080495744899</v>
      </c>
      <c r="L20" s="135">
        <f t="shared" si="37"/>
        <v>1.0688128063964579</v>
      </c>
      <c r="M20" s="136">
        <f t="shared" si="38"/>
        <v>8</v>
      </c>
      <c r="N20" s="136">
        <f t="shared" si="39"/>
        <v>560</v>
      </c>
      <c r="O20" s="137">
        <f t="shared" si="40"/>
        <v>1.4285714285714285E-2</v>
      </c>
      <c r="P20" s="137">
        <f t="shared" si="41"/>
        <v>4.6466431095406359E-2</v>
      </c>
      <c r="Q20" s="138">
        <f t="shared" si="42"/>
        <v>0.20850613319130751</v>
      </c>
      <c r="R20" s="139">
        <f t="shared" si="12"/>
        <v>1.9599639845400538</v>
      </c>
      <c r="S20" s="135">
        <f t="shared" si="43"/>
        <v>0.40866451161067424</v>
      </c>
      <c r="T20" s="140">
        <f t="shared" si="44"/>
        <v>1.5048067905848164</v>
      </c>
      <c r="U20" s="140">
        <f t="shared" si="45"/>
        <v>0.66453713942330617</v>
      </c>
      <c r="V20" s="119">
        <f t="shared" si="46"/>
        <v>0.21103728136446859</v>
      </c>
      <c r="W20" s="119">
        <f t="shared" si="47"/>
        <v>0.50307243641128752</v>
      </c>
      <c r="Y20" s="12">
        <f t="shared" si="48"/>
        <v>16</v>
      </c>
      <c r="Z20" s="150">
        <f t="shared" si="49"/>
        <v>0.71128160991489797</v>
      </c>
      <c r="AA20" s="150">
        <f t="shared" si="50"/>
        <v>4.2676896594893876E-2</v>
      </c>
      <c r="AB20" s="151">
        <f t="shared" si="51"/>
        <v>0.75395850650979179</v>
      </c>
      <c r="AC20" s="152">
        <f t="shared" si="52"/>
        <v>9.3241228318925238</v>
      </c>
      <c r="AD20" s="156"/>
      <c r="AE20" s="136">
        <f t="shared" si="53"/>
        <v>16</v>
      </c>
      <c r="AF20" s="150">
        <f t="shared" si="54"/>
        <v>0.42207456272893717</v>
      </c>
      <c r="AG20" s="150">
        <f t="shared" si="55"/>
        <v>4.8544446221132909E-2</v>
      </c>
      <c r="AH20" s="151">
        <f t="shared" si="56"/>
        <v>0.47061900895007008</v>
      </c>
      <c r="AI20" s="155">
        <f t="shared" si="57"/>
        <v>7.9402825002568598</v>
      </c>
      <c r="AJ20" s="171"/>
      <c r="AK20" s="144">
        <f t="shared" si="58"/>
        <v>16</v>
      </c>
      <c r="AL20" s="160">
        <f t="shared" si="59"/>
        <v>1.006144872822575</v>
      </c>
      <c r="AM20" s="160">
        <f t="shared" si="60"/>
        <v>3.0444474720024983E-2</v>
      </c>
      <c r="AN20" s="161">
        <f t="shared" si="61"/>
        <v>1.0365893475426</v>
      </c>
      <c r="AO20" s="155">
        <f t="shared" si="62"/>
        <v>10.616410726440906</v>
      </c>
      <c r="AP20" s="168"/>
      <c r="AQ20" s="12">
        <f t="shared" si="63"/>
        <v>16</v>
      </c>
      <c r="AR20" s="177">
        <f t="shared" si="28"/>
        <v>2.8586014553789099</v>
      </c>
      <c r="AS20" s="170"/>
      <c r="AT20" s="170"/>
      <c r="AU20" s="101" t="s">
        <v>52</v>
      </c>
    </row>
    <row r="21" spans="1:47" x14ac:dyDescent="0.3">
      <c r="A21" s="92">
        <v>127</v>
      </c>
      <c r="B21" s="14">
        <f t="shared" si="3"/>
        <v>142</v>
      </c>
      <c r="C21" s="55">
        <f t="shared" si="4"/>
        <v>16</v>
      </c>
      <c r="D21" s="34">
        <v>18</v>
      </c>
      <c r="E21" s="10">
        <v>20</v>
      </c>
      <c r="F21" s="68">
        <f t="shared" si="0"/>
        <v>2</v>
      </c>
      <c r="G21" s="93">
        <f t="shared" si="5"/>
        <v>4</v>
      </c>
      <c r="H21" s="63">
        <f t="shared" si="1"/>
        <v>14</v>
      </c>
      <c r="I21" s="11">
        <f t="shared" si="6"/>
        <v>0.1</v>
      </c>
      <c r="J21" s="109">
        <f t="shared" si="7"/>
        <v>0.9</v>
      </c>
      <c r="K21" s="108">
        <f t="shared" si="29"/>
        <v>0.3200767244617041</v>
      </c>
      <c r="L21" s="135">
        <f t="shared" si="37"/>
        <v>1.2977642181571991</v>
      </c>
      <c r="M21" s="136">
        <f t="shared" si="38"/>
        <v>6</v>
      </c>
      <c r="N21" s="136">
        <f t="shared" si="39"/>
        <v>280</v>
      </c>
      <c r="O21" s="137">
        <f t="shared" si="40"/>
        <v>2.1428571428571429E-2</v>
      </c>
      <c r="P21" s="137">
        <f t="shared" si="41"/>
        <v>6.7895002523977788E-2</v>
      </c>
      <c r="Q21" s="138">
        <f t="shared" si="42"/>
        <v>0.22872888166829333</v>
      </c>
      <c r="R21" s="139">
        <f t="shared" si="12"/>
        <v>1.9599639845400538</v>
      </c>
      <c r="S21" s="135">
        <f t="shared" si="43"/>
        <v>0.44830037029397868</v>
      </c>
      <c r="T21" s="140">
        <f t="shared" si="44"/>
        <v>1.5656488994525557</v>
      </c>
      <c r="U21" s="140">
        <f t="shared" si="45"/>
        <v>0.63871280486299298</v>
      </c>
      <c r="V21" s="119">
        <f t="shared" si="46"/>
        <v>0.168035722153795</v>
      </c>
      <c r="W21" s="119">
        <f t="shared" si="47"/>
        <v>0.48305819549143797</v>
      </c>
      <c r="Y21" s="12">
        <f t="shared" si="48"/>
        <v>18</v>
      </c>
      <c r="Z21" s="150">
        <f t="shared" si="49"/>
        <v>0.6401534489234082</v>
      </c>
      <c r="AA21" s="150">
        <f t="shared" si="50"/>
        <v>3.5564080495744888E-2</v>
      </c>
      <c r="AB21" s="151">
        <f t="shared" si="51"/>
        <v>0.67571752941915308</v>
      </c>
      <c r="AC21" s="152">
        <f t="shared" si="52"/>
        <v>9.9998403613116764</v>
      </c>
      <c r="AD21" s="156"/>
      <c r="AE21" s="136">
        <f t="shared" si="53"/>
        <v>18</v>
      </c>
      <c r="AF21" s="150">
        <f t="shared" si="54"/>
        <v>0.33607144430759001</v>
      </c>
      <c r="AG21" s="150">
        <f t="shared" si="55"/>
        <v>4.3001559210673584E-2</v>
      </c>
      <c r="AH21" s="151">
        <f t="shared" si="56"/>
        <v>0.37907300351826356</v>
      </c>
      <c r="AI21" s="155">
        <f t="shared" si="57"/>
        <v>8.3193555037751228</v>
      </c>
      <c r="AJ21" s="171"/>
      <c r="AK21" s="144">
        <f t="shared" si="58"/>
        <v>18</v>
      </c>
      <c r="AL21" s="160">
        <f t="shared" si="59"/>
        <v>0.96611639098287594</v>
      </c>
      <c r="AM21" s="160">
        <f t="shared" si="60"/>
        <v>2.0014240919849546E-2</v>
      </c>
      <c r="AN21" s="161">
        <f t="shared" si="61"/>
        <v>0.98613063190272543</v>
      </c>
      <c r="AO21" s="155">
        <f t="shared" si="62"/>
        <v>11.602541358343631</v>
      </c>
      <c r="AP21" s="168"/>
      <c r="AQ21" s="12">
        <f t="shared" si="63"/>
        <v>18</v>
      </c>
      <c r="AR21" s="177">
        <f t="shared" si="28"/>
        <v>3.427996011990615</v>
      </c>
      <c r="AS21" s="170"/>
      <c r="AT21" s="170"/>
      <c r="AU21" s="101" t="s">
        <v>52</v>
      </c>
    </row>
    <row r="22" spans="1:47" x14ac:dyDescent="0.3">
      <c r="A22" s="92">
        <v>129</v>
      </c>
      <c r="B22" s="14">
        <f t="shared" si="3"/>
        <v>143</v>
      </c>
      <c r="C22" s="55">
        <f t="shared" si="4"/>
        <v>18</v>
      </c>
      <c r="D22" s="34">
        <v>20</v>
      </c>
      <c r="E22" s="10">
        <v>14</v>
      </c>
      <c r="F22" s="68">
        <f t="shared" si="0"/>
        <v>1</v>
      </c>
      <c r="G22" s="93">
        <f t="shared" si="5"/>
        <v>2</v>
      </c>
      <c r="H22" s="63">
        <f t="shared" si="1"/>
        <v>11</v>
      </c>
      <c r="I22" s="11">
        <f t="shared" si="6"/>
        <v>7.1428571428571425E-2</v>
      </c>
      <c r="J22" s="109">
        <f t="shared" si="7"/>
        <v>0.9285714285714286</v>
      </c>
      <c r="K22" s="108">
        <f t="shared" si="29"/>
        <v>0.29721410128586812</v>
      </c>
      <c r="L22" s="135">
        <f t="shared" si="37"/>
        <v>1.4721030053733235</v>
      </c>
      <c r="M22" s="136">
        <f t="shared" si="38"/>
        <v>3</v>
      </c>
      <c r="N22" s="136">
        <f t="shared" si="39"/>
        <v>154</v>
      </c>
      <c r="O22" s="137">
        <f t="shared" si="40"/>
        <v>1.948051948051948E-2</v>
      </c>
      <c r="P22" s="137">
        <f t="shared" si="41"/>
        <v>8.7375522004497275E-2</v>
      </c>
      <c r="Q22" s="138">
        <f t="shared" si="42"/>
        <v>0.2436272101551131</v>
      </c>
      <c r="R22" s="139">
        <f t="shared" si="12"/>
        <v>1.9599639845400538</v>
      </c>
      <c r="S22" s="135">
        <f t="shared" si="43"/>
        <v>0.47750055755799253</v>
      </c>
      <c r="T22" s="140">
        <f t="shared" si="44"/>
        <v>1.6120401610196453</v>
      </c>
      <c r="U22" s="140">
        <f t="shared" si="45"/>
        <v>0.62033193972505085</v>
      </c>
      <c r="V22" s="119">
        <f t="shared" si="46"/>
        <v>0.14143820233221077</v>
      </c>
      <c r="W22" s="119">
        <f t="shared" si="47"/>
        <v>0.47111629444626479</v>
      </c>
      <c r="Y22" s="12">
        <f t="shared" si="48"/>
        <v>20</v>
      </c>
      <c r="Z22" s="150">
        <f t="shared" si="49"/>
        <v>0.59442820257173623</v>
      </c>
      <c r="AA22" s="150">
        <f t="shared" si="50"/>
        <v>2.2862623175835983E-2</v>
      </c>
      <c r="AB22" s="151">
        <f t="shared" si="51"/>
        <v>0.61729082574757221</v>
      </c>
      <c r="AC22" s="152">
        <f t="shared" si="52"/>
        <v>10.617131187059249</v>
      </c>
      <c r="AD22" s="156"/>
      <c r="AE22" s="136">
        <f t="shared" si="53"/>
        <v>20</v>
      </c>
      <c r="AF22" s="150">
        <f t="shared" si="54"/>
        <v>0.28287640466442154</v>
      </c>
      <c r="AG22" s="150">
        <f t="shared" si="55"/>
        <v>2.6597519821584231E-2</v>
      </c>
      <c r="AH22" s="151">
        <f t="shared" si="56"/>
        <v>0.30947392448600575</v>
      </c>
      <c r="AI22" s="155">
        <f t="shared" si="57"/>
        <v>8.6288294282611293</v>
      </c>
      <c r="AJ22" s="171"/>
      <c r="AK22" s="144">
        <f t="shared" si="58"/>
        <v>20</v>
      </c>
      <c r="AL22" s="160">
        <f t="shared" si="59"/>
        <v>0.94223258889252959</v>
      </c>
      <c r="AM22" s="160">
        <f t="shared" si="60"/>
        <v>1.1941901045173176E-2</v>
      </c>
      <c r="AN22" s="161">
        <f t="shared" si="61"/>
        <v>0.95417448993770271</v>
      </c>
      <c r="AO22" s="155">
        <f t="shared" si="62"/>
        <v>12.556715848281334</v>
      </c>
      <c r="AP22" s="168"/>
      <c r="AQ22" s="12">
        <f t="shared" si="63"/>
        <v>20</v>
      </c>
      <c r="AR22" s="177">
        <f t="shared" si="28"/>
        <v>3.9389638649307397</v>
      </c>
      <c r="AS22" s="170" t="e">
        <f t="shared" ref="AS22:AS27" si="64">AO22-AI44</f>
        <v>#DIV/0!</v>
      </c>
      <c r="AT22" s="170" t="e">
        <f t="shared" ref="AT22:AT27" si="65">AI22-AO44</f>
        <v>#DIV/0!</v>
      </c>
      <c r="AU22" s="101" t="s">
        <v>52</v>
      </c>
    </row>
    <row r="23" spans="1:47" x14ac:dyDescent="0.3">
      <c r="A23" s="92">
        <v>130</v>
      </c>
      <c r="B23" s="14">
        <f t="shared" si="3"/>
        <v>144</v>
      </c>
      <c r="C23" s="55">
        <f t="shared" si="4"/>
        <v>20</v>
      </c>
      <c r="D23" s="34">
        <v>22</v>
      </c>
      <c r="E23" s="10">
        <v>11</v>
      </c>
      <c r="F23" s="68">
        <f t="shared" si="0"/>
        <v>1</v>
      </c>
      <c r="G23" s="93">
        <f t="shared" si="5"/>
        <v>1</v>
      </c>
      <c r="H23" s="63">
        <f t="shared" si="1"/>
        <v>9</v>
      </c>
      <c r="I23" s="11">
        <f t="shared" si="6"/>
        <v>9.0909090909090912E-2</v>
      </c>
      <c r="J23" s="109">
        <f t="shared" si="7"/>
        <v>0.90909090909090906</v>
      </c>
      <c r="K23" s="108">
        <f t="shared" si="29"/>
        <v>0.27019463753260736</v>
      </c>
      <c r="L23" s="135">
        <f t="shared" si="37"/>
        <v>1.7124671984504511</v>
      </c>
      <c r="M23" s="136">
        <f t="shared" si="38"/>
        <v>2</v>
      </c>
      <c r="N23" s="136">
        <f t="shared" si="39"/>
        <v>99</v>
      </c>
      <c r="O23" s="137">
        <f t="shared" si="40"/>
        <v>2.0202020202020204E-2</v>
      </c>
      <c r="P23" s="137">
        <f t="shared" si="41"/>
        <v>0.10757754220651748</v>
      </c>
      <c r="Q23" s="138">
        <f t="shared" si="42"/>
        <v>0.25063959387627283</v>
      </c>
      <c r="R23" s="139">
        <f t="shared" si="12"/>
        <v>1.9599639845400538</v>
      </c>
      <c r="S23" s="135">
        <f t="shared" si="43"/>
        <v>0.49124457709724056</v>
      </c>
      <c r="T23" s="140">
        <f t="shared" si="44"/>
        <v>1.6343490280690034</v>
      </c>
      <c r="U23" s="140">
        <f t="shared" si="45"/>
        <v>0.61186440767888362</v>
      </c>
      <c r="V23" s="119">
        <f t="shared" si="46"/>
        <v>0.11780437205085204</v>
      </c>
      <c r="W23" s="119">
        <f t="shared" si="47"/>
        <v>0.44901744700111756</v>
      </c>
      <c r="Y23" s="12">
        <f t="shared" si="48"/>
        <v>22</v>
      </c>
      <c r="Z23" s="150">
        <f t="shared" si="49"/>
        <v>0.54038927506521472</v>
      </c>
      <c r="AA23" s="150">
        <f t="shared" si="50"/>
        <v>2.7019463753260753E-2</v>
      </c>
      <c r="AB23" s="151">
        <f t="shared" si="51"/>
        <v>0.56740873881847542</v>
      </c>
      <c r="AC23" s="152">
        <f t="shared" si="52"/>
        <v>11.184539925877724</v>
      </c>
      <c r="AD23" s="156"/>
      <c r="AE23" s="136">
        <f t="shared" si="53"/>
        <v>22</v>
      </c>
      <c r="AF23" s="150">
        <f t="shared" si="54"/>
        <v>0.23560874410170407</v>
      </c>
      <c r="AG23" s="150">
        <f t="shared" si="55"/>
        <v>2.3633830281358736E-2</v>
      </c>
      <c r="AH23" s="151">
        <f t="shared" si="56"/>
        <v>0.25924257438306281</v>
      </c>
      <c r="AI23" s="155">
        <f t="shared" si="57"/>
        <v>8.8880720026441917</v>
      </c>
      <c r="AJ23" s="171"/>
      <c r="AK23" s="144">
        <f t="shared" si="58"/>
        <v>22</v>
      </c>
      <c r="AL23" s="160">
        <f t="shared" si="59"/>
        <v>0.89803489400223513</v>
      </c>
      <c r="AM23" s="160">
        <f t="shared" si="60"/>
        <v>2.2098847445147229E-2</v>
      </c>
      <c r="AN23" s="161">
        <f t="shared" si="61"/>
        <v>0.92013374144738236</v>
      </c>
      <c r="AO23" s="155">
        <f t="shared" si="62"/>
        <v>13.476849589728715</v>
      </c>
      <c r="AP23" s="168"/>
      <c r="AQ23" s="12">
        <f t="shared" si="63"/>
        <v>22</v>
      </c>
      <c r="AR23" s="177">
        <f t="shared" si="28"/>
        <v>4.4000496309417674</v>
      </c>
      <c r="AS23" s="170" t="e">
        <f t="shared" si="64"/>
        <v>#DIV/0!</v>
      </c>
      <c r="AT23" s="170" t="e">
        <f t="shared" si="65"/>
        <v>#DIV/0!</v>
      </c>
      <c r="AU23" s="101" t="s">
        <v>52</v>
      </c>
    </row>
    <row r="24" spans="1:47" x14ac:dyDescent="0.3">
      <c r="A24" s="92">
        <v>133</v>
      </c>
      <c r="B24" s="14">
        <f t="shared" si="3"/>
        <v>145</v>
      </c>
      <c r="C24" s="55">
        <f t="shared" si="4"/>
        <v>22</v>
      </c>
      <c r="D24" s="34">
        <v>24</v>
      </c>
      <c r="E24" s="10">
        <v>9</v>
      </c>
      <c r="F24" s="68">
        <f t="shared" si="0"/>
        <v>1</v>
      </c>
      <c r="G24" s="93">
        <f t="shared" si="5"/>
        <v>3</v>
      </c>
      <c r="H24" s="63">
        <f t="shared" si="1"/>
        <v>5</v>
      </c>
      <c r="I24" s="11">
        <f t="shared" si="6"/>
        <v>0.1111111111111111</v>
      </c>
      <c r="J24" s="109">
        <f t="shared" si="7"/>
        <v>0.88888888888888884</v>
      </c>
      <c r="K24" s="108">
        <f t="shared" si="29"/>
        <v>0.24017301114009543</v>
      </c>
      <c r="L24" s="135">
        <f t="shared" si="37"/>
        <v>2.0346047945342995</v>
      </c>
      <c r="M24" s="136">
        <f t="shared" si="38"/>
        <v>4</v>
      </c>
      <c r="N24" s="136">
        <f t="shared" si="39"/>
        <v>45</v>
      </c>
      <c r="O24" s="137">
        <f t="shared" si="40"/>
        <v>8.8888888888888892E-2</v>
      </c>
      <c r="P24" s="137">
        <f t="shared" si="41"/>
        <v>0.19646643109540637</v>
      </c>
      <c r="Q24" s="138">
        <f t="shared" si="42"/>
        <v>0.31074499772993919</v>
      </c>
      <c r="R24" s="139">
        <f t="shared" si="12"/>
        <v>1.9599639845400538</v>
      </c>
      <c r="S24" s="135">
        <f t="shared" si="43"/>
        <v>0.60904900392666161</v>
      </c>
      <c r="T24" s="140">
        <f t="shared" si="44"/>
        <v>1.8386819877215181</v>
      </c>
      <c r="U24" s="140">
        <f t="shared" si="45"/>
        <v>0.54386783939684591</v>
      </c>
      <c r="V24" s="119">
        <f t="shared" si="46"/>
        <v>7.2607420879195167E-2</v>
      </c>
      <c r="W24" s="119">
        <f t="shared" si="47"/>
        <v>0.46034882261187182</v>
      </c>
      <c r="Y24" s="12">
        <f t="shared" si="48"/>
        <v>24</v>
      </c>
      <c r="Z24" s="150">
        <f t="shared" si="49"/>
        <v>0.48034602228019085</v>
      </c>
      <c r="AA24" s="150">
        <f t="shared" si="50"/>
        <v>3.0021626392511935E-2</v>
      </c>
      <c r="AB24" s="151">
        <f t="shared" si="51"/>
        <v>0.51036764867270279</v>
      </c>
      <c r="AC24" s="152">
        <f t="shared" si="52"/>
        <v>11.694907574550427</v>
      </c>
      <c r="AD24" s="156"/>
      <c r="AE24" s="136">
        <f t="shared" si="53"/>
        <v>24</v>
      </c>
      <c r="AF24" s="150">
        <f t="shared" si="54"/>
        <v>0.14521484175839033</v>
      </c>
      <c r="AG24" s="150">
        <f t="shared" si="55"/>
        <v>4.5196951171656868E-2</v>
      </c>
      <c r="AH24" s="151">
        <f t="shared" si="56"/>
        <v>0.1904117929300472</v>
      </c>
      <c r="AI24" s="155">
        <f t="shared" si="57"/>
        <v>9.0784837955742397</v>
      </c>
      <c r="AJ24" s="171"/>
      <c r="AK24" s="144">
        <f t="shared" si="58"/>
        <v>24</v>
      </c>
      <c r="AL24" s="160">
        <f t="shared" si="59"/>
        <v>0.92069764522374364</v>
      </c>
      <c r="AM24" s="160">
        <f t="shared" si="60"/>
        <v>-1.1331375610754257E-2</v>
      </c>
      <c r="AN24" s="161">
        <f t="shared" si="61"/>
        <v>0.90936626961298939</v>
      </c>
      <c r="AO24" s="155">
        <f t="shared" si="62"/>
        <v>14.386215859341705</v>
      </c>
      <c r="AP24" s="168"/>
      <c r="AQ24" s="12">
        <f t="shared" si="63"/>
        <v>24</v>
      </c>
      <c r="AR24" s="177">
        <f t="shared" si="28"/>
        <v>4.8040943068070234</v>
      </c>
      <c r="AS24" s="170" t="e">
        <f t="shared" si="64"/>
        <v>#DIV/0!</v>
      </c>
      <c r="AT24" s="170" t="e">
        <f t="shared" si="65"/>
        <v>#DIV/0!</v>
      </c>
      <c r="AU24" s="101" t="s">
        <v>52</v>
      </c>
    </row>
    <row r="25" spans="1:47" x14ac:dyDescent="0.3">
      <c r="A25" s="92">
        <v>135</v>
      </c>
      <c r="B25" s="14">
        <f t="shared" si="3"/>
        <v>145</v>
      </c>
      <c r="C25" s="55">
        <f t="shared" si="4"/>
        <v>24</v>
      </c>
      <c r="D25" s="34">
        <v>26</v>
      </c>
      <c r="E25" s="10">
        <v>5</v>
      </c>
      <c r="F25" s="68">
        <f t="shared" si="0"/>
        <v>0</v>
      </c>
      <c r="G25" s="93">
        <f t="shared" si="5"/>
        <v>2</v>
      </c>
      <c r="H25" s="63">
        <f t="shared" si="1"/>
        <v>3</v>
      </c>
      <c r="I25" s="11">
        <f t="shared" si="6"/>
        <v>0</v>
      </c>
      <c r="J25" s="109">
        <f t="shared" si="7"/>
        <v>1</v>
      </c>
      <c r="K25" s="108">
        <f t="shared" si="29"/>
        <v>0.24017301114009543</v>
      </c>
      <c r="L25" s="135">
        <f t="shared" si="37"/>
        <v>2.0346047945342995</v>
      </c>
      <c r="M25" s="136">
        <f t="shared" si="38"/>
        <v>2</v>
      </c>
      <c r="N25" s="136">
        <f t="shared" si="39"/>
        <v>15</v>
      </c>
      <c r="O25" s="137">
        <f t="shared" si="40"/>
        <v>0.13333333333333333</v>
      </c>
      <c r="P25" s="137">
        <f t="shared" si="41"/>
        <v>0.32979976442873971</v>
      </c>
      <c r="Q25" s="138">
        <f t="shared" si="42"/>
        <v>0.40261053870349961</v>
      </c>
      <c r="R25" s="139">
        <f t="shared" si="12"/>
        <v>1.9599639845400538</v>
      </c>
      <c r="S25" s="135">
        <f t="shared" si="43"/>
        <v>0.78910215565512865</v>
      </c>
      <c r="T25" s="140">
        <f t="shared" si="44"/>
        <v>2.2014190070752644</v>
      </c>
      <c r="U25" s="140">
        <f t="shared" si="45"/>
        <v>0.45425246024770555</v>
      </c>
      <c r="V25" s="119">
        <f t="shared" si="46"/>
        <v>4.3278699909349051E-2</v>
      </c>
      <c r="W25" s="119">
        <f t="shared" si="47"/>
        <v>0.52312032618977211</v>
      </c>
      <c r="Y25" s="12">
        <f t="shared" si="48"/>
        <v>26</v>
      </c>
      <c r="Z25" s="150">
        <f t="shared" si="49"/>
        <v>0.48034602228019085</v>
      </c>
      <c r="AA25" s="150">
        <f t="shared" si="50"/>
        <v>0</v>
      </c>
      <c r="AB25" s="151">
        <f t="shared" si="51"/>
        <v>0.48034602228019085</v>
      </c>
      <c r="AC25" s="152">
        <f t="shared" si="52"/>
        <v>12.175253596830618</v>
      </c>
      <c r="AD25" s="156"/>
      <c r="AE25" s="136">
        <f t="shared" si="53"/>
        <v>26</v>
      </c>
      <c r="AF25" s="150">
        <f t="shared" si="54"/>
        <v>8.6557399818698103E-2</v>
      </c>
      <c r="AG25" s="150">
        <f t="shared" si="55"/>
        <v>2.9328720969846116E-2</v>
      </c>
      <c r="AH25" s="151">
        <f t="shared" si="56"/>
        <v>0.11588612078854421</v>
      </c>
      <c r="AI25" s="155">
        <f t="shared" si="57"/>
        <v>9.1943699163627848</v>
      </c>
      <c r="AJ25" s="171"/>
      <c r="AK25" s="144">
        <f t="shared" si="58"/>
        <v>26</v>
      </c>
      <c r="AL25" s="160">
        <f t="shared" si="59"/>
        <v>1.0462406523795442</v>
      </c>
      <c r="AM25" s="160">
        <f t="shared" si="60"/>
        <v>-6.2771503577900289E-2</v>
      </c>
      <c r="AN25" s="161">
        <f t="shared" si="61"/>
        <v>0.98346914880164393</v>
      </c>
      <c r="AO25" s="155">
        <f t="shared" si="62"/>
        <v>15.36968500814335</v>
      </c>
      <c r="AP25" s="168"/>
      <c r="AQ25" s="12">
        <f t="shared" si="63"/>
        <v>26</v>
      </c>
      <c r="AR25" s="177">
        <f t="shared" si="28"/>
        <v>5.1781173562797669</v>
      </c>
      <c r="AS25" s="170" t="e">
        <f t="shared" si="64"/>
        <v>#DIV/0!</v>
      </c>
      <c r="AT25" s="170" t="e">
        <f t="shared" si="65"/>
        <v>#DIV/0!</v>
      </c>
      <c r="AU25" s="101" t="s">
        <v>52</v>
      </c>
    </row>
    <row r="26" spans="1:47" x14ac:dyDescent="0.3">
      <c r="A26" s="92">
        <v>136</v>
      </c>
      <c r="B26" s="14">
        <f t="shared" si="3"/>
        <v>147</v>
      </c>
      <c r="C26" s="55">
        <f t="shared" si="4"/>
        <v>26</v>
      </c>
      <c r="D26" s="34">
        <v>28</v>
      </c>
      <c r="E26" s="10">
        <v>3</v>
      </c>
      <c r="F26" s="68">
        <f t="shared" si="0"/>
        <v>2</v>
      </c>
      <c r="G26" s="93">
        <f t="shared" si="5"/>
        <v>1</v>
      </c>
      <c r="H26" s="63">
        <f t="shared" si="1"/>
        <v>0</v>
      </c>
      <c r="I26" s="11">
        <f t="shared" si="6"/>
        <v>0.66666666666666663</v>
      </c>
      <c r="J26" s="109">
        <f t="shared" si="7"/>
        <v>0.33333333333333337</v>
      </c>
      <c r="K26" s="108">
        <f t="shared" si="29"/>
        <v>8.0057670380031823E-2</v>
      </c>
      <c r="L26" s="135">
        <f t="shared" si="37"/>
        <v>6.3756655226120307</v>
      </c>
      <c r="M26" s="136">
        <f t="shared" si="38"/>
        <v>3</v>
      </c>
      <c r="N26" s="136">
        <f t="shared" si="39"/>
        <v>0</v>
      </c>
      <c r="O26" s="137" t="e">
        <f t="shared" si="40"/>
        <v>#DIV/0!</v>
      </c>
      <c r="P26" s="137" t="e">
        <f t="shared" si="41"/>
        <v>#DIV/0!</v>
      </c>
      <c r="Q26" s="138" t="e">
        <f t="shared" si="42"/>
        <v>#DIV/0!</v>
      </c>
      <c r="R26" s="139">
        <f t="shared" si="12"/>
        <v>1.9599639845400538</v>
      </c>
      <c r="S26" s="135" t="e">
        <f t="shared" si="43"/>
        <v>#DIV/0!</v>
      </c>
      <c r="T26" s="140" t="e">
        <f t="shared" si="44"/>
        <v>#DIV/0!</v>
      </c>
      <c r="U26" s="140" t="e">
        <f t="shared" si="45"/>
        <v>#DIV/0!</v>
      </c>
      <c r="V26" s="119" t="e">
        <f t="shared" si="46"/>
        <v>#DIV/0!</v>
      </c>
      <c r="W26" s="119" t="e">
        <f t="shared" si="47"/>
        <v>#DIV/0!</v>
      </c>
      <c r="Y26" s="12">
        <f t="shared" si="48"/>
        <v>28</v>
      </c>
      <c r="Z26" s="150">
        <f t="shared" si="49"/>
        <v>0.16011534076006365</v>
      </c>
      <c r="AA26" s="150">
        <f t="shared" si="50"/>
        <v>0.16011534076006362</v>
      </c>
      <c r="AB26" s="151">
        <f t="shared" si="51"/>
        <v>0.32023068152012724</v>
      </c>
      <c r="AC26" s="152">
        <f t="shared" si="52"/>
        <v>12.495484278350746</v>
      </c>
      <c r="AD26" s="156"/>
      <c r="AE26" s="136">
        <f t="shared" si="53"/>
        <v>28</v>
      </c>
      <c r="AF26" s="150" t="e">
        <f t="shared" si="54"/>
        <v>#DIV/0!</v>
      </c>
      <c r="AG26" s="150" t="e">
        <f t="shared" si="55"/>
        <v>#DIV/0!</v>
      </c>
      <c r="AH26" s="151" t="e">
        <f t="shared" si="56"/>
        <v>#DIV/0!</v>
      </c>
      <c r="AI26" s="155" t="e">
        <f t="shared" si="57"/>
        <v>#DIV/0!</v>
      </c>
      <c r="AJ26" s="171"/>
      <c r="AK26" s="144">
        <f t="shared" si="58"/>
        <v>28</v>
      </c>
      <c r="AL26" s="160" t="e">
        <f t="shared" si="59"/>
        <v>#DIV/0!</v>
      </c>
      <c r="AM26" s="160" t="e">
        <f t="shared" si="60"/>
        <v>#DIV/0!</v>
      </c>
      <c r="AN26" s="161" t="e">
        <f t="shared" si="61"/>
        <v>#DIV/0!</v>
      </c>
      <c r="AO26" s="155" t="e">
        <f t="shared" si="62"/>
        <v>#DIV/0!</v>
      </c>
      <c r="AP26" s="168"/>
      <c r="AQ26" s="12">
        <f t="shared" si="63"/>
        <v>28</v>
      </c>
      <c r="AR26" s="177">
        <f t="shared" si="28"/>
        <v>5.3920250649924473</v>
      </c>
      <c r="AS26" s="170" t="e">
        <f t="shared" si="64"/>
        <v>#DIV/0!</v>
      </c>
      <c r="AT26" s="170" t="e">
        <f t="shared" si="65"/>
        <v>#DIV/0!</v>
      </c>
      <c r="AU26" s="101" t="s">
        <v>52</v>
      </c>
    </row>
    <row r="27" spans="1:47" x14ac:dyDescent="0.3">
      <c r="A27" s="92">
        <v>136</v>
      </c>
      <c r="B27" s="14">
        <f t="shared" si="3"/>
        <v>147</v>
      </c>
      <c r="C27" s="55">
        <f t="shared" si="4"/>
        <v>28</v>
      </c>
      <c r="D27" s="34">
        <v>30</v>
      </c>
      <c r="E27" s="10">
        <v>0</v>
      </c>
      <c r="F27" s="68">
        <f t="shared" si="0"/>
        <v>0</v>
      </c>
      <c r="G27" s="93">
        <f t="shared" si="5"/>
        <v>0</v>
      </c>
      <c r="H27" s="63">
        <f t="shared" si="1"/>
        <v>0</v>
      </c>
      <c r="I27" s="11" t="e">
        <f t="shared" si="6"/>
        <v>#DIV/0!</v>
      </c>
      <c r="J27" s="109" t="e">
        <f t="shared" si="7"/>
        <v>#DIV/0!</v>
      </c>
      <c r="K27" s="108">
        <f>K26</f>
        <v>8.0057670380031823E-2</v>
      </c>
      <c r="L27" s="135">
        <f t="shared" si="37"/>
        <v>6.3756655226120307</v>
      </c>
      <c r="M27" s="136">
        <f t="shared" si="38"/>
        <v>0</v>
      </c>
      <c r="N27" s="136">
        <f t="shared" si="39"/>
        <v>0</v>
      </c>
      <c r="O27" s="137" t="e">
        <f t="shared" si="40"/>
        <v>#DIV/0!</v>
      </c>
      <c r="P27" s="137" t="e">
        <f t="shared" si="41"/>
        <v>#DIV/0!</v>
      </c>
      <c r="Q27" s="138" t="e">
        <f t="shared" si="42"/>
        <v>#DIV/0!</v>
      </c>
      <c r="R27" s="139">
        <f t="shared" si="12"/>
        <v>1.9599639845400538</v>
      </c>
      <c r="S27" s="135" t="e">
        <f t="shared" si="43"/>
        <v>#DIV/0!</v>
      </c>
      <c r="T27" s="140" t="e">
        <f t="shared" si="44"/>
        <v>#DIV/0!</v>
      </c>
      <c r="U27" s="140" t="e">
        <f t="shared" si="45"/>
        <v>#DIV/0!</v>
      </c>
      <c r="V27" s="119" t="e">
        <f t="shared" si="46"/>
        <v>#DIV/0!</v>
      </c>
      <c r="W27" s="119" t="e">
        <f t="shared" si="47"/>
        <v>#DIV/0!</v>
      </c>
      <c r="Y27" s="12">
        <f t="shared" si="48"/>
        <v>30</v>
      </c>
      <c r="Z27" s="150">
        <f t="shared" si="49"/>
        <v>0.16011534076006365</v>
      </c>
      <c r="AA27" s="150">
        <f t="shared" si="50"/>
        <v>0</v>
      </c>
      <c r="AB27" s="151">
        <f t="shared" si="51"/>
        <v>0.16011534076006365</v>
      </c>
      <c r="AC27" s="152">
        <f t="shared" si="52"/>
        <v>12.655599619110809</v>
      </c>
      <c r="AD27" s="156"/>
      <c r="AE27" s="136">
        <f t="shared" si="53"/>
        <v>30</v>
      </c>
      <c r="AF27" s="150" t="e">
        <f t="shared" si="54"/>
        <v>#DIV/0!</v>
      </c>
      <c r="AG27" s="150" t="e">
        <f t="shared" si="55"/>
        <v>#DIV/0!</v>
      </c>
      <c r="AH27" s="151" t="e">
        <f t="shared" si="56"/>
        <v>#DIV/0!</v>
      </c>
      <c r="AI27" s="155" t="e">
        <f t="shared" si="57"/>
        <v>#DIV/0!</v>
      </c>
      <c r="AJ27" s="171"/>
      <c r="AK27" s="144">
        <f t="shared" si="58"/>
        <v>30</v>
      </c>
      <c r="AL27" s="160" t="e">
        <f t="shared" si="59"/>
        <v>#DIV/0!</v>
      </c>
      <c r="AM27" s="160" t="e">
        <f t="shared" si="60"/>
        <v>#DIV/0!</v>
      </c>
      <c r="AN27" s="161" t="e">
        <f t="shared" si="61"/>
        <v>#DIV/0!</v>
      </c>
      <c r="AO27" s="155" t="e">
        <f t="shared" si="62"/>
        <v>#DIV/0!</v>
      </c>
      <c r="AP27" s="168"/>
      <c r="AQ27" s="187">
        <f t="shared" si="63"/>
        <v>30</v>
      </c>
      <c r="AR27" s="188">
        <f t="shared" si="28"/>
        <v>5.4458174329450628</v>
      </c>
      <c r="AS27" s="170" t="e">
        <f t="shared" si="64"/>
        <v>#DIV/0!</v>
      </c>
      <c r="AT27" s="170" t="e">
        <f t="shared" si="65"/>
        <v>#DIV/0!</v>
      </c>
      <c r="AU27" s="101"/>
    </row>
    <row r="28" spans="1:47" x14ac:dyDescent="0.3">
      <c r="A28" s="92">
        <v>136</v>
      </c>
      <c r="B28" s="14">
        <f t="shared" si="3"/>
        <v>147</v>
      </c>
      <c r="C28" s="55">
        <f t="shared" si="4"/>
        <v>30</v>
      </c>
      <c r="D28" s="34">
        <v>32</v>
      </c>
      <c r="E28" s="10">
        <v>0</v>
      </c>
      <c r="F28" s="68">
        <f t="shared" si="0"/>
        <v>0</v>
      </c>
      <c r="G28" s="93">
        <f t="shared" si="5"/>
        <v>0</v>
      </c>
      <c r="H28" s="69">
        <v>0</v>
      </c>
      <c r="I28" s="11" t="e">
        <f t="shared" si="6"/>
        <v>#DIV/0!</v>
      </c>
      <c r="J28" s="109" t="e">
        <f t="shared" si="7"/>
        <v>#DIV/0!</v>
      </c>
      <c r="K28" s="108">
        <f>K27</f>
        <v>8.0057670380031823E-2</v>
      </c>
      <c r="L28" s="135">
        <f t="shared" si="37"/>
        <v>6.3756655226120307</v>
      </c>
      <c r="M28" s="136">
        <f t="shared" si="38"/>
        <v>0</v>
      </c>
      <c r="N28" s="136">
        <f t="shared" si="39"/>
        <v>0</v>
      </c>
      <c r="O28" s="137" t="e">
        <f t="shared" si="40"/>
        <v>#DIV/0!</v>
      </c>
      <c r="P28" s="137" t="e">
        <f t="shared" si="41"/>
        <v>#DIV/0!</v>
      </c>
      <c r="Q28" s="138" t="e">
        <f t="shared" si="42"/>
        <v>#DIV/0!</v>
      </c>
      <c r="R28" s="139">
        <f t="shared" si="12"/>
        <v>1.9599639845400538</v>
      </c>
      <c r="S28" s="135" t="e">
        <f t="shared" si="43"/>
        <v>#DIV/0!</v>
      </c>
      <c r="T28" s="140" t="e">
        <f t="shared" si="44"/>
        <v>#DIV/0!</v>
      </c>
      <c r="U28" s="140" t="e">
        <f t="shared" si="45"/>
        <v>#DIV/0!</v>
      </c>
      <c r="V28" s="119" t="e">
        <f t="shared" si="46"/>
        <v>#DIV/0!</v>
      </c>
      <c r="W28" s="119" t="e">
        <f t="shared" si="47"/>
        <v>#DIV/0!</v>
      </c>
      <c r="Y28" s="12">
        <f t="shared" si="48"/>
        <v>32</v>
      </c>
      <c r="Z28" s="150">
        <f t="shared" si="49"/>
        <v>0.16011534076006365</v>
      </c>
      <c r="AA28" s="150">
        <f t="shared" si="50"/>
        <v>0</v>
      </c>
      <c r="AB28" s="151">
        <f t="shared" si="51"/>
        <v>0.16011534076006365</v>
      </c>
      <c r="AC28" s="152">
        <f t="shared" si="52"/>
        <v>12.815714959870872</v>
      </c>
      <c r="AD28" s="156"/>
      <c r="AE28" s="136">
        <f t="shared" si="53"/>
        <v>32</v>
      </c>
      <c r="AF28" s="150" t="e">
        <f t="shared" si="54"/>
        <v>#DIV/0!</v>
      </c>
      <c r="AG28" s="150" t="e">
        <f t="shared" si="55"/>
        <v>#DIV/0!</v>
      </c>
      <c r="AH28" s="151" t="e">
        <f t="shared" si="56"/>
        <v>#DIV/0!</v>
      </c>
      <c r="AI28" s="155" t="e">
        <f t="shared" si="57"/>
        <v>#DIV/0!</v>
      </c>
      <c r="AJ28" s="171"/>
      <c r="AK28" s="144">
        <f t="shared" si="58"/>
        <v>32</v>
      </c>
      <c r="AL28" s="160" t="e">
        <f t="shared" si="59"/>
        <v>#DIV/0!</v>
      </c>
      <c r="AM28" s="160" t="e">
        <f t="shared" si="60"/>
        <v>#DIV/0!</v>
      </c>
      <c r="AN28" s="161" t="e">
        <f t="shared" si="61"/>
        <v>#DIV/0!</v>
      </c>
      <c r="AO28" s="155" t="e">
        <f t="shared" si="62"/>
        <v>#DIV/0!</v>
      </c>
      <c r="AP28" s="168"/>
      <c r="AQ28" s="187">
        <f t="shared" si="63"/>
        <v>32</v>
      </c>
      <c r="AR28" s="188">
        <f t="shared" si="28"/>
        <v>5.4996098008976784</v>
      </c>
      <c r="AS28" s="170" t="e">
        <f t="shared" ref="AS28" si="66">AO28-AI50</f>
        <v>#DIV/0!</v>
      </c>
      <c r="AT28" s="170" t="e">
        <f t="shared" ref="AT28" si="67">AI28-AO50</f>
        <v>#DIV/0!</v>
      </c>
      <c r="AU28" s="101"/>
    </row>
    <row r="29" spans="1:47" ht="10" customHeight="1" x14ac:dyDescent="0.3">
      <c r="D29" s="14"/>
      <c r="E29" s="14"/>
      <c r="F29" s="15"/>
      <c r="G29" s="15"/>
      <c r="H29" s="14"/>
      <c r="I29" s="16"/>
      <c r="J29" s="181"/>
      <c r="K29" s="17"/>
      <c r="L29" s="124"/>
      <c r="M29" s="125"/>
      <c r="N29" s="125"/>
      <c r="O29" s="125"/>
      <c r="P29" s="125"/>
      <c r="Q29" s="124"/>
      <c r="R29" s="126"/>
      <c r="S29" s="126"/>
      <c r="T29" s="126"/>
      <c r="U29" s="126"/>
      <c r="Z29" s="145"/>
      <c r="AA29" s="156"/>
      <c r="AB29" s="156"/>
      <c r="AC29" s="156"/>
      <c r="AD29" s="156"/>
      <c r="AF29" s="156"/>
      <c r="AG29" s="156"/>
      <c r="AH29" s="156"/>
      <c r="AI29" s="157"/>
      <c r="AJ29" s="157"/>
      <c r="AK29" s="32"/>
      <c r="AL29" s="157"/>
      <c r="AM29" s="157"/>
      <c r="AN29" s="157"/>
      <c r="AO29" s="157"/>
      <c r="AP29" s="157"/>
      <c r="AQ29" s="156"/>
      <c r="AR29" s="156"/>
      <c r="AS29" s="156"/>
      <c r="AT29" s="156"/>
      <c r="AU29" s="156"/>
    </row>
    <row r="30" spans="1:47" x14ac:dyDescent="0.3">
      <c r="D30" s="19"/>
      <c r="E30" s="20" t="s">
        <v>2</v>
      </c>
      <c r="F30" s="35">
        <f>SUM(F13:F28)</f>
        <v>147</v>
      </c>
      <c r="G30" s="35">
        <f>SUM(G13:G28)</f>
        <v>136</v>
      </c>
      <c r="H30" s="35">
        <f>H28</f>
        <v>0</v>
      </c>
      <c r="I30" s="16"/>
      <c r="J30" s="121" t="s">
        <v>61</v>
      </c>
      <c r="K30" s="122">
        <f>1-K28</f>
        <v>0.91994232961996814</v>
      </c>
      <c r="L30" s="127" t="s">
        <v>62</v>
      </c>
      <c r="M30" s="124"/>
      <c r="N30" s="124"/>
      <c r="O30" s="125"/>
      <c r="P30" s="125"/>
      <c r="Q30" s="124"/>
      <c r="R30" s="126"/>
      <c r="S30" s="126"/>
      <c r="T30" s="126"/>
      <c r="U30" s="126"/>
      <c r="Z30" s="145"/>
      <c r="AA30" s="156"/>
      <c r="AB30" s="156"/>
      <c r="AC30" s="156"/>
      <c r="AD30" s="156"/>
      <c r="AF30" s="156"/>
      <c r="AG30" s="156"/>
      <c r="AH30" s="156"/>
      <c r="AI30" s="157"/>
      <c r="AJ30" s="157"/>
      <c r="AK30" s="32"/>
      <c r="AL30" s="157"/>
      <c r="AM30" s="157"/>
      <c r="AN30" s="157"/>
      <c r="AO30" s="157"/>
      <c r="AP30" s="157"/>
      <c r="AQ30" s="156"/>
      <c r="AR30" s="156"/>
      <c r="AS30" s="156"/>
      <c r="AT30" s="156"/>
      <c r="AU30" s="156"/>
    </row>
    <row r="31" spans="1:47" x14ac:dyDescent="0.3">
      <c r="D31" s="19"/>
      <c r="F31" s="190">
        <f>F30/E12</f>
        <v>0.51943462897526504</v>
      </c>
      <c r="G31" s="191">
        <f>G30/E12</f>
        <v>0.48056537102473496</v>
      </c>
      <c r="H31" s="192">
        <f>H30/E12</f>
        <v>0</v>
      </c>
      <c r="I31" s="16"/>
      <c r="J31" s="182"/>
      <c r="K31" s="16"/>
      <c r="L31" s="128"/>
      <c r="M31" s="128"/>
      <c r="N31" s="128"/>
      <c r="O31" s="128"/>
      <c r="P31" s="128"/>
      <c r="Q31" s="128"/>
      <c r="R31" s="126"/>
      <c r="S31" s="126"/>
      <c r="T31" s="126"/>
      <c r="U31" s="126"/>
      <c r="Z31" s="145"/>
      <c r="AA31" s="156"/>
      <c r="AB31" s="156"/>
      <c r="AC31" s="156"/>
      <c r="AD31" s="157"/>
      <c r="AE31" s="32"/>
      <c r="AF31" s="157"/>
      <c r="AG31" s="157"/>
      <c r="AH31" s="157"/>
      <c r="AI31" s="157"/>
      <c r="AJ31" s="157"/>
      <c r="AK31" s="32"/>
      <c r="AL31" s="157"/>
      <c r="AM31" s="157"/>
      <c r="AN31" s="157"/>
      <c r="AO31" s="157"/>
      <c r="AP31" s="157"/>
      <c r="AQ31" s="156"/>
      <c r="AR31" s="156"/>
      <c r="AS31" s="156"/>
      <c r="AT31" s="156"/>
      <c r="AU31" s="156"/>
    </row>
    <row r="32" spans="1:47" ht="24.5" customHeight="1" x14ac:dyDescent="0.3">
      <c r="C32" s="3" t="s">
        <v>88</v>
      </c>
      <c r="E32" s="7"/>
      <c r="F32" s="4"/>
      <c r="J32" s="156"/>
      <c r="L32" s="129"/>
      <c r="M32" s="129"/>
      <c r="N32" s="129"/>
      <c r="O32" s="129"/>
      <c r="P32" s="129"/>
      <c r="Q32" s="130"/>
      <c r="R32" s="126"/>
      <c r="S32" s="126"/>
      <c r="T32" s="126"/>
      <c r="U32" s="126"/>
      <c r="Y32" s="3" t="s">
        <v>53</v>
      </c>
      <c r="Z32" s="158"/>
      <c r="AA32" s="158"/>
      <c r="AB32" s="158"/>
      <c r="AC32" s="158"/>
      <c r="AD32" s="158"/>
      <c r="AE32" s="3" t="s">
        <v>54</v>
      </c>
      <c r="AF32" s="158"/>
      <c r="AG32" s="158"/>
      <c r="AH32" s="158"/>
      <c r="AI32" s="159"/>
      <c r="AJ32" s="159"/>
      <c r="AK32" s="103" t="s">
        <v>55</v>
      </c>
      <c r="AL32" s="159"/>
      <c r="AM32" s="159"/>
      <c r="AN32" s="157"/>
      <c r="AO32" s="157"/>
      <c r="AP32" s="157"/>
      <c r="AQ32" s="156"/>
      <c r="AR32" s="172"/>
      <c r="AS32" s="173"/>
      <c r="AT32" s="173"/>
      <c r="AU32" s="156"/>
    </row>
    <row r="33" spans="1:47" ht="54" x14ac:dyDescent="0.3">
      <c r="A33" s="70" t="s">
        <v>49</v>
      </c>
      <c r="B33" s="70" t="s">
        <v>50</v>
      </c>
      <c r="C33" s="8" t="s">
        <v>32</v>
      </c>
      <c r="D33" s="8" t="s">
        <v>31</v>
      </c>
      <c r="E33" s="8" t="s">
        <v>17</v>
      </c>
      <c r="F33" s="27" t="s">
        <v>18</v>
      </c>
      <c r="G33" s="27" t="s">
        <v>20</v>
      </c>
      <c r="H33" s="62" t="s">
        <v>19</v>
      </c>
      <c r="I33" s="9" t="s">
        <v>11</v>
      </c>
      <c r="J33" s="180" t="s">
        <v>75</v>
      </c>
      <c r="K33" s="106" t="s">
        <v>60</v>
      </c>
      <c r="L33" s="131" t="s">
        <v>65</v>
      </c>
      <c r="M33" s="131" t="s">
        <v>66</v>
      </c>
      <c r="N33" s="131" t="s">
        <v>67</v>
      </c>
      <c r="O33" s="131" t="s">
        <v>68</v>
      </c>
      <c r="P33" s="131" t="s">
        <v>69</v>
      </c>
      <c r="Q33" s="132" t="s">
        <v>70</v>
      </c>
      <c r="R33" s="132" t="s">
        <v>71</v>
      </c>
      <c r="S33" s="133" t="s">
        <v>72</v>
      </c>
      <c r="T33" s="133" t="s">
        <v>73</v>
      </c>
      <c r="U33" s="134" t="s">
        <v>74</v>
      </c>
      <c r="V33" s="117" t="s">
        <v>63</v>
      </c>
      <c r="W33" s="117" t="s">
        <v>64</v>
      </c>
      <c r="Y33" s="8" t="s">
        <v>31</v>
      </c>
      <c r="Z33" s="146" t="s">
        <v>26</v>
      </c>
      <c r="AA33" s="146" t="s">
        <v>27</v>
      </c>
      <c r="AB33" s="146" t="s">
        <v>28</v>
      </c>
      <c r="AC33" s="147" t="s">
        <v>29</v>
      </c>
      <c r="AD33" s="164"/>
      <c r="AE33" s="132" t="s">
        <v>31</v>
      </c>
      <c r="AF33" s="146" t="s">
        <v>26</v>
      </c>
      <c r="AG33" s="146" t="s">
        <v>27</v>
      </c>
      <c r="AH33" s="146" t="s">
        <v>28</v>
      </c>
      <c r="AI33" s="153" t="s">
        <v>29</v>
      </c>
      <c r="AJ33" s="165"/>
      <c r="AK33" s="142" t="s">
        <v>31</v>
      </c>
      <c r="AL33" s="153" t="s">
        <v>26</v>
      </c>
      <c r="AM33" s="153" t="s">
        <v>27</v>
      </c>
      <c r="AN33" s="153" t="s">
        <v>28</v>
      </c>
      <c r="AO33" s="153" t="s">
        <v>29</v>
      </c>
      <c r="AP33" s="164"/>
      <c r="AQ33" s="156"/>
      <c r="AR33" s="156"/>
      <c r="AS33" s="156"/>
      <c r="AT33" s="156"/>
      <c r="AU33" s="156"/>
    </row>
    <row r="34" spans="1:47" x14ac:dyDescent="0.3">
      <c r="A34" s="92">
        <v>0</v>
      </c>
      <c r="B34" s="31">
        <f>F34</f>
        <v>0</v>
      </c>
      <c r="D34" s="8">
        <v>0</v>
      </c>
      <c r="E34" s="8">
        <v>280</v>
      </c>
      <c r="F34" s="8">
        <v>0</v>
      </c>
      <c r="G34" s="62">
        <v>0</v>
      </c>
      <c r="H34" s="63">
        <f>E35</f>
        <v>280</v>
      </c>
      <c r="I34" s="26">
        <f>F34/E34</f>
        <v>0</v>
      </c>
      <c r="J34" s="109">
        <f>1-I34</f>
        <v>1</v>
      </c>
      <c r="K34" s="109">
        <f>J34</f>
        <v>1</v>
      </c>
      <c r="L34" s="135">
        <f>(LN(K34))^2</f>
        <v>0</v>
      </c>
      <c r="M34" s="136">
        <f>E34-H34</f>
        <v>0</v>
      </c>
      <c r="N34" s="136">
        <f>E34*H34</f>
        <v>78400</v>
      </c>
      <c r="O34" s="137">
        <f>M34/N34</f>
        <v>0</v>
      </c>
      <c r="P34" s="137">
        <f>O34</f>
        <v>0</v>
      </c>
      <c r="Q34" s="138">
        <v>0</v>
      </c>
      <c r="R34" s="139">
        <f>-NORMSINV(2.5/100)</f>
        <v>1.9599639845400538</v>
      </c>
      <c r="S34" s="135">
        <f>R34*Q34</f>
        <v>0</v>
      </c>
      <c r="T34" s="140">
        <f>EXP(S34)</f>
        <v>1</v>
      </c>
      <c r="U34" s="140">
        <f>EXP(S34)</f>
        <v>1</v>
      </c>
      <c r="V34" s="118">
        <f>K34^T34</f>
        <v>1</v>
      </c>
      <c r="W34" s="118">
        <f>K34^U34</f>
        <v>1</v>
      </c>
      <c r="Y34" s="61"/>
      <c r="Z34" s="148"/>
      <c r="AA34" s="148"/>
      <c r="AB34" s="148"/>
      <c r="AC34" s="149"/>
      <c r="AD34" s="166"/>
      <c r="AE34" s="141"/>
      <c r="AF34" s="148"/>
      <c r="AG34" s="148"/>
      <c r="AH34" s="148"/>
      <c r="AI34" s="154"/>
      <c r="AJ34" s="167"/>
      <c r="AK34" s="143"/>
      <c r="AL34" s="154"/>
      <c r="AM34" s="154"/>
      <c r="AN34" s="154"/>
      <c r="AO34" s="154"/>
      <c r="AP34" s="166"/>
      <c r="AQ34" s="156"/>
      <c r="AR34" s="156"/>
      <c r="AS34" s="156"/>
      <c r="AT34" s="156"/>
      <c r="AU34" s="156"/>
    </row>
    <row r="35" spans="1:47" x14ac:dyDescent="0.3">
      <c r="A35" s="92">
        <v>31</v>
      </c>
      <c r="B35" s="14">
        <f>B34+F35</f>
        <v>29</v>
      </c>
      <c r="C35" s="55">
        <f>D34</f>
        <v>0</v>
      </c>
      <c r="D35" s="34">
        <v>2</v>
      </c>
      <c r="E35" s="10">
        <v>280</v>
      </c>
      <c r="F35" s="68">
        <f>E35-H35-G35</f>
        <v>29</v>
      </c>
      <c r="G35" s="93">
        <f>A35-A34</f>
        <v>31</v>
      </c>
      <c r="H35" s="63">
        <f t="shared" ref="H35:H49" si="68">E36</f>
        <v>220</v>
      </c>
      <c r="I35" s="11">
        <f>F35/E35</f>
        <v>0.10357142857142858</v>
      </c>
      <c r="J35" s="109">
        <f>1-I35</f>
        <v>0.89642857142857146</v>
      </c>
      <c r="K35" s="108">
        <f>J35*K34</f>
        <v>0.89642857142857146</v>
      </c>
      <c r="L35" s="135">
        <f>(LN(K35))^2</f>
        <v>1.1954506102841642E-2</v>
      </c>
      <c r="M35" s="136">
        <f>E35-H35</f>
        <v>60</v>
      </c>
      <c r="N35" s="136">
        <f>E35*H35</f>
        <v>61600</v>
      </c>
      <c r="O35" s="137">
        <f>M35/N35</f>
        <v>9.7402597402597403E-4</v>
      </c>
      <c r="P35" s="137">
        <f>O35</f>
        <v>9.7402597402597403E-4</v>
      </c>
      <c r="Q35" s="138">
        <v>0</v>
      </c>
      <c r="R35" s="139">
        <f>-NORMSINV(2.5/100)</f>
        <v>1.9599639845400538</v>
      </c>
      <c r="S35" s="135">
        <f>R35*Q35</f>
        <v>0</v>
      </c>
      <c r="T35" s="140">
        <f>EXP(S35)</f>
        <v>1</v>
      </c>
      <c r="U35" s="140">
        <f>EXP(S35)</f>
        <v>1</v>
      </c>
      <c r="V35" s="119">
        <f>K35^T35</f>
        <v>0.89642857142857146</v>
      </c>
      <c r="W35" s="119">
        <f>K35^U35</f>
        <v>0.89642857142857146</v>
      </c>
      <c r="Y35" s="12">
        <f t="shared" ref="Y35:Y50" si="69">D35</f>
        <v>2</v>
      </c>
      <c r="Z35" s="150">
        <f>K35*(D35-D34)</f>
        <v>1.7928571428571429</v>
      </c>
      <c r="AA35" s="150">
        <f>(K34-K35)*(D35-D34)/2</f>
        <v>0.10357142857142854</v>
      </c>
      <c r="AB35" s="151">
        <f>SUM(Z35:AA35)</f>
        <v>1.8964285714285714</v>
      </c>
      <c r="AC35" s="152">
        <f>AB35</f>
        <v>1.8964285714285714</v>
      </c>
      <c r="AD35" s="168"/>
      <c r="AE35" s="136">
        <f>D35</f>
        <v>2</v>
      </c>
      <c r="AF35" s="150">
        <f>V35*(D35-D34)</f>
        <v>1.7928571428571429</v>
      </c>
      <c r="AG35" s="150">
        <f>(V34-V35)*(D35-D34)/2</f>
        <v>0.10357142857142854</v>
      </c>
      <c r="AH35" s="151">
        <f>SUM(AF35:AG35)</f>
        <v>1.8964285714285714</v>
      </c>
      <c r="AI35" s="155">
        <f>AH35</f>
        <v>1.8964285714285714</v>
      </c>
      <c r="AJ35" s="169"/>
      <c r="AK35" s="144">
        <f>D35</f>
        <v>2</v>
      </c>
      <c r="AL35" s="160">
        <f>W35*(D35-D34)</f>
        <v>1.7928571428571429</v>
      </c>
      <c r="AM35" s="160">
        <f>(W34-W35)*(D35-D34)/2</f>
        <v>0.10357142857142854</v>
      </c>
      <c r="AN35" s="161">
        <f>SUM(AL35:AM35)</f>
        <v>1.8964285714285714</v>
      </c>
      <c r="AO35" s="155">
        <f>AN35</f>
        <v>1.8964285714285714</v>
      </c>
      <c r="AP35" s="168"/>
      <c r="AQ35" s="156"/>
      <c r="AR35" s="156"/>
      <c r="AS35" s="156"/>
      <c r="AT35" s="156"/>
      <c r="AU35" s="156"/>
    </row>
    <row r="36" spans="1:47" x14ac:dyDescent="0.3">
      <c r="A36" s="92">
        <v>48</v>
      </c>
      <c r="B36" s="14">
        <f t="shared" ref="B36:B50" si="70">B35+F36</f>
        <v>75</v>
      </c>
      <c r="C36" s="55">
        <f t="shared" ref="C36:C50" si="71">D35</f>
        <v>2</v>
      </c>
      <c r="D36" s="34">
        <v>4</v>
      </c>
      <c r="E36" s="10">
        <v>220</v>
      </c>
      <c r="F36" s="68">
        <f t="shared" ref="F36:F50" si="72">E36-H36-G36</f>
        <v>46</v>
      </c>
      <c r="G36" s="93">
        <f t="shared" ref="G36:G50" si="73">A36-A35</f>
        <v>17</v>
      </c>
      <c r="H36" s="63">
        <f t="shared" si="68"/>
        <v>157</v>
      </c>
      <c r="I36" s="11">
        <f t="shared" ref="I36:I50" si="74">F36/E36</f>
        <v>0.20909090909090908</v>
      </c>
      <c r="J36" s="109">
        <f t="shared" ref="J36:J50" si="75">1-I36</f>
        <v>0.79090909090909089</v>
      </c>
      <c r="K36" s="108">
        <f t="shared" ref="K36:K43" si="76">J36*K35</f>
        <v>0.70899350649350645</v>
      </c>
      <c r="L36" s="135">
        <f t="shared" ref="L36:L50" si="77">(LN(K36))^2</f>
        <v>0.11827333918577923</v>
      </c>
      <c r="M36" s="136">
        <f t="shared" ref="M36:M50" si="78">E36-H36</f>
        <v>63</v>
      </c>
      <c r="N36" s="136">
        <f t="shared" ref="N36:N50" si="79">E36*H36</f>
        <v>34540</v>
      </c>
      <c r="O36" s="137">
        <f t="shared" ref="O36:O50" si="80">M36/N36</f>
        <v>1.8239722061378113E-3</v>
      </c>
      <c r="P36" s="137">
        <f>P35+O36</f>
        <v>2.7979981801637853E-3</v>
      </c>
      <c r="Q36" s="138">
        <f>SQRT((1/L36)*P36)</f>
        <v>0.15380848155111354</v>
      </c>
      <c r="R36" s="139">
        <f t="shared" ref="R36:R50" si="81">-NORMSINV(2.5/100)</f>
        <v>1.9599639845400538</v>
      </c>
      <c r="S36" s="135">
        <f t="shared" ref="S36:S50" si="82">R36*Q36</f>
        <v>0.30145908435697583</v>
      </c>
      <c r="T36" s="140">
        <f t="shared" ref="T36:T50" si="83">EXP(S36)</f>
        <v>1.3518298030208984</v>
      </c>
      <c r="U36" s="140">
        <f>EXP(-S36)</f>
        <v>0.73973809259518197</v>
      </c>
      <c r="V36" s="119">
        <f t="shared" ref="V36:V50" si="84">K36^T36</f>
        <v>0.62819395437448755</v>
      </c>
      <c r="W36" s="119">
        <f>K36^U36</f>
        <v>0.77537963187888048</v>
      </c>
      <c r="Y36" s="12">
        <f t="shared" si="69"/>
        <v>4</v>
      </c>
      <c r="Z36" s="150">
        <f t="shared" ref="Z36:Z50" si="85">K36*(D36-D35)</f>
        <v>1.4179870129870129</v>
      </c>
      <c r="AA36" s="150">
        <f t="shared" ref="AA36:AA50" si="86">(K35-K36)*(D36-D35)/2</f>
        <v>0.18743506493506501</v>
      </c>
      <c r="AB36" s="151">
        <f t="shared" ref="AB36:AB50" si="87">SUM(Z36:AA36)</f>
        <v>1.605422077922078</v>
      </c>
      <c r="AC36" s="152">
        <f>AB36+AC35</f>
        <v>3.5018506493506494</v>
      </c>
      <c r="AD36" s="156"/>
      <c r="AE36" s="136">
        <f t="shared" ref="AE36:AE50" si="88">D36</f>
        <v>4</v>
      </c>
      <c r="AF36" s="150">
        <f t="shared" ref="AF36:AF50" si="89">V36*(D36-D35)</f>
        <v>1.2563879087489751</v>
      </c>
      <c r="AG36" s="150">
        <f t="shared" ref="AG36:AG50" si="90">(V35-V36)*(D36-D35)/2</f>
        <v>0.26823461705408391</v>
      </c>
      <c r="AH36" s="151">
        <f t="shared" ref="AH36:AH50" si="91">SUM(AF36:AG36)</f>
        <v>1.524622525803059</v>
      </c>
      <c r="AI36" s="155">
        <f>AH36+AI35</f>
        <v>3.4210510972316301</v>
      </c>
      <c r="AJ36" s="171"/>
      <c r="AK36" s="144">
        <f t="shared" ref="AK36:AK50" si="92">D36</f>
        <v>4</v>
      </c>
      <c r="AL36" s="160">
        <f t="shared" ref="AL36:AL50" si="93">W36*(D36-D35)</f>
        <v>1.550759263757761</v>
      </c>
      <c r="AM36" s="160">
        <f t="shared" ref="AM36:AM50" si="94">(W35-W36)*(D36-D35)/2</f>
        <v>0.12104893954969098</v>
      </c>
      <c r="AN36" s="161">
        <f t="shared" ref="AN36:AN50" si="95">SUM(AL36:AM36)</f>
        <v>1.6718082033074519</v>
      </c>
      <c r="AO36" s="155">
        <f>AN36+AO35</f>
        <v>3.5682367747360235</v>
      </c>
      <c r="AP36" s="168"/>
      <c r="AQ36" s="156"/>
      <c r="AR36" s="156"/>
      <c r="AS36" s="156"/>
      <c r="AT36" s="156"/>
      <c r="AU36" s="156"/>
    </row>
    <row r="37" spans="1:47" x14ac:dyDescent="0.3">
      <c r="A37" s="92">
        <v>56</v>
      </c>
      <c r="B37" s="14">
        <f t="shared" si="70"/>
        <v>120</v>
      </c>
      <c r="C37" s="55">
        <f t="shared" si="71"/>
        <v>4</v>
      </c>
      <c r="D37" s="34">
        <v>6</v>
      </c>
      <c r="E37" s="10">
        <v>157</v>
      </c>
      <c r="F37" s="68">
        <f t="shared" si="72"/>
        <v>45</v>
      </c>
      <c r="G37" s="93">
        <f t="shared" si="73"/>
        <v>8</v>
      </c>
      <c r="H37" s="63">
        <f t="shared" si="68"/>
        <v>104</v>
      </c>
      <c r="I37" s="11">
        <f t="shared" si="74"/>
        <v>0.28662420382165604</v>
      </c>
      <c r="J37" s="109">
        <f t="shared" si="75"/>
        <v>0.71337579617834401</v>
      </c>
      <c r="K37" s="108">
        <f t="shared" si="76"/>
        <v>0.50577880718008106</v>
      </c>
      <c r="L37" s="135">
        <f t="shared" si="77"/>
        <v>0.46465469133419673</v>
      </c>
      <c r="M37" s="136">
        <f t="shared" si="78"/>
        <v>53</v>
      </c>
      <c r="N37" s="136">
        <f t="shared" si="79"/>
        <v>16328</v>
      </c>
      <c r="O37" s="137">
        <f t="shared" si="80"/>
        <v>3.2459578637922589E-3</v>
      </c>
      <c r="P37" s="137">
        <f t="shared" ref="P37:P50" si="96">P36+O37</f>
        <v>6.0439560439560442E-3</v>
      </c>
      <c r="Q37" s="138">
        <f t="shared" ref="Q37:Q50" si="97">SQRT((1/L37)*P37)</f>
        <v>0.1140500514234751</v>
      </c>
      <c r="R37" s="139">
        <f t="shared" si="81"/>
        <v>1.9599639845400538</v>
      </c>
      <c r="S37" s="135">
        <f t="shared" si="82"/>
        <v>0.22353399322495229</v>
      </c>
      <c r="T37" s="140">
        <f t="shared" si="83"/>
        <v>1.2504881476788832</v>
      </c>
      <c r="U37" s="140">
        <f t="shared" ref="U37:U50" si="98">EXP(-S37)</f>
        <v>0.79968770744142492</v>
      </c>
      <c r="V37" s="119">
        <f t="shared" si="84"/>
        <v>0.42638927654846226</v>
      </c>
      <c r="W37" s="119">
        <f t="shared" ref="W37:W50" si="99">K37^U37</f>
        <v>0.57977696057395034</v>
      </c>
      <c r="Y37" s="12">
        <f t="shared" si="69"/>
        <v>6</v>
      </c>
      <c r="Z37" s="150">
        <f t="shared" si="85"/>
        <v>1.0115576143601621</v>
      </c>
      <c r="AA37" s="150">
        <f t="shared" si="86"/>
        <v>0.2032146993134254</v>
      </c>
      <c r="AB37" s="151">
        <f t="shared" si="87"/>
        <v>1.2147723136735875</v>
      </c>
      <c r="AC37" s="152">
        <f t="shared" ref="AC37:AC50" si="100">AB37+AC36</f>
        <v>4.7166229630242373</v>
      </c>
      <c r="AD37" s="156"/>
      <c r="AE37" s="136">
        <f t="shared" si="88"/>
        <v>6</v>
      </c>
      <c r="AF37" s="150">
        <f t="shared" si="89"/>
        <v>0.85277855309692452</v>
      </c>
      <c r="AG37" s="150">
        <f t="shared" si="90"/>
        <v>0.20180467782602529</v>
      </c>
      <c r="AH37" s="151">
        <f t="shared" si="91"/>
        <v>1.0545832309229497</v>
      </c>
      <c r="AI37" s="155">
        <f t="shared" ref="AI37:AI50" si="101">AH37+AI36</f>
        <v>4.4756343281545803</v>
      </c>
      <c r="AJ37" s="171"/>
      <c r="AK37" s="144">
        <f t="shared" si="92"/>
        <v>6</v>
      </c>
      <c r="AL37" s="160">
        <f t="shared" si="93"/>
        <v>1.1595539211479007</v>
      </c>
      <c r="AM37" s="160">
        <f t="shared" si="94"/>
        <v>0.19560267130493014</v>
      </c>
      <c r="AN37" s="161">
        <f t="shared" si="95"/>
        <v>1.3551565924528308</v>
      </c>
      <c r="AO37" s="155">
        <f t="shared" ref="AO37:AO50" si="102">AN37+AO36</f>
        <v>4.9233933671888543</v>
      </c>
      <c r="AP37" s="168"/>
      <c r="AQ37" s="156"/>
      <c r="AR37" s="156"/>
      <c r="AS37" s="156"/>
      <c r="AT37" s="156"/>
      <c r="AU37" s="156"/>
    </row>
    <row r="38" spans="1:47" x14ac:dyDescent="0.3">
      <c r="A38" s="92">
        <v>67</v>
      </c>
      <c r="B38" s="14">
        <f t="shared" si="70"/>
        <v>171</v>
      </c>
      <c r="C38" s="55">
        <f t="shared" si="71"/>
        <v>6</v>
      </c>
      <c r="D38" s="34">
        <v>8</v>
      </c>
      <c r="E38" s="10">
        <v>104</v>
      </c>
      <c r="F38" s="68">
        <f t="shared" si="72"/>
        <v>51</v>
      </c>
      <c r="G38" s="93">
        <f t="shared" si="73"/>
        <v>11</v>
      </c>
      <c r="H38" s="63">
        <f t="shared" si="68"/>
        <v>42</v>
      </c>
      <c r="I38" s="11">
        <f t="shared" si="74"/>
        <v>0.49038461538461536</v>
      </c>
      <c r="J38" s="109">
        <f t="shared" si="75"/>
        <v>0.50961538461538458</v>
      </c>
      <c r="K38" s="108">
        <f t="shared" si="76"/>
        <v>0.25775266135138747</v>
      </c>
      <c r="L38" s="135">
        <f t="shared" si="77"/>
        <v>1.8380711612856997</v>
      </c>
      <c r="M38" s="136">
        <f t="shared" si="78"/>
        <v>62</v>
      </c>
      <c r="N38" s="136">
        <f t="shared" si="79"/>
        <v>4368</v>
      </c>
      <c r="O38" s="137">
        <f t="shared" si="80"/>
        <v>1.4194139194139194E-2</v>
      </c>
      <c r="P38" s="137">
        <f t="shared" si="96"/>
        <v>2.0238095238095239E-2</v>
      </c>
      <c r="Q38" s="138">
        <f t="shared" si="97"/>
        <v>0.10493096263036313</v>
      </c>
      <c r="R38" s="139">
        <f t="shared" si="81"/>
        <v>1.9599639845400538</v>
      </c>
      <c r="S38" s="135">
        <f t="shared" si="82"/>
        <v>0.20566090761863001</v>
      </c>
      <c r="T38" s="140">
        <f t="shared" si="83"/>
        <v>1.2283366137805289</v>
      </c>
      <c r="U38" s="140">
        <f t="shared" si="98"/>
        <v>0.81410908767283019</v>
      </c>
      <c r="V38" s="119">
        <f t="shared" si="84"/>
        <v>0.189129502906206</v>
      </c>
      <c r="W38" s="119">
        <f t="shared" si="99"/>
        <v>0.33163101510168252</v>
      </c>
      <c r="Y38" s="12">
        <f t="shared" si="69"/>
        <v>8</v>
      </c>
      <c r="Z38" s="150">
        <f t="shared" si="85"/>
        <v>0.51550532270277494</v>
      </c>
      <c r="AA38" s="150">
        <f t="shared" si="86"/>
        <v>0.24802614582869359</v>
      </c>
      <c r="AB38" s="151">
        <f t="shared" si="87"/>
        <v>0.76353146853146847</v>
      </c>
      <c r="AC38" s="152">
        <f t="shared" si="100"/>
        <v>5.4801544315557056</v>
      </c>
      <c r="AD38" s="156"/>
      <c r="AE38" s="136">
        <f t="shared" si="88"/>
        <v>8</v>
      </c>
      <c r="AF38" s="150">
        <f t="shared" si="89"/>
        <v>0.37825900581241201</v>
      </c>
      <c r="AG38" s="150">
        <f t="shared" si="90"/>
        <v>0.23725977364225626</v>
      </c>
      <c r="AH38" s="151">
        <f t="shared" si="91"/>
        <v>0.61551877945466826</v>
      </c>
      <c r="AI38" s="155">
        <f t="shared" si="101"/>
        <v>5.0911531076092489</v>
      </c>
      <c r="AJ38" s="171"/>
      <c r="AK38" s="144">
        <f t="shared" si="92"/>
        <v>8</v>
      </c>
      <c r="AL38" s="160">
        <f t="shared" si="93"/>
        <v>0.66326203020336505</v>
      </c>
      <c r="AM38" s="160">
        <f t="shared" si="94"/>
        <v>0.24814594547226781</v>
      </c>
      <c r="AN38" s="161">
        <f t="shared" si="95"/>
        <v>0.91140797567563281</v>
      </c>
      <c r="AO38" s="155">
        <f t="shared" si="102"/>
        <v>5.8348013428644876</v>
      </c>
      <c r="AP38" s="168"/>
      <c r="AQ38" s="156"/>
      <c r="AR38" s="156"/>
      <c r="AS38" s="156"/>
      <c r="AT38" s="156"/>
      <c r="AU38" s="156"/>
    </row>
    <row r="39" spans="1:47" x14ac:dyDescent="0.3">
      <c r="A39" s="92">
        <v>75</v>
      </c>
      <c r="B39" s="14">
        <f t="shared" si="70"/>
        <v>185</v>
      </c>
      <c r="C39" s="55">
        <f t="shared" si="71"/>
        <v>8</v>
      </c>
      <c r="D39" s="34">
        <v>10</v>
      </c>
      <c r="E39" s="10">
        <v>42</v>
      </c>
      <c r="F39" s="68">
        <f t="shared" si="72"/>
        <v>14</v>
      </c>
      <c r="G39" s="93">
        <f t="shared" si="73"/>
        <v>8</v>
      </c>
      <c r="H39" s="63">
        <f t="shared" si="68"/>
        <v>20</v>
      </c>
      <c r="I39" s="11">
        <f t="shared" si="74"/>
        <v>0.33333333333333331</v>
      </c>
      <c r="J39" s="109">
        <f t="shared" si="75"/>
        <v>0.66666666666666674</v>
      </c>
      <c r="K39" s="108">
        <f t="shared" si="76"/>
        <v>0.17183510756759166</v>
      </c>
      <c r="L39" s="135">
        <f t="shared" si="77"/>
        <v>3.1018956732702456</v>
      </c>
      <c r="M39" s="136">
        <f t="shared" si="78"/>
        <v>22</v>
      </c>
      <c r="N39" s="136">
        <f t="shared" si="79"/>
        <v>840</v>
      </c>
      <c r="O39" s="137">
        <f t="shared" si="80"/>
        <v>2.6190476190476191E-2</v>
      </c>
      <c r="P39" s="137">
        <f t="shared" si="96"/>
        <v>4.642857142857143E-2</v>
      </c>
      <c r="Q39" s="138">
        <f t="shared" si="97"/>
        <v>0.12234298345170846</v>
      </c>
      <c r="R39" s="139">
        <f t="shared" si="81"/>
        <v>1.9599639845400538</v>
      </c>
      <c r="S39" s="135">
        <f t="shared" si="82"/>
        <v>0.23978784132652839</v>
      </c>
      <c r="T39" s="140">
        <f t="shared" si="83"/>
        <v>1.2709794723962875</v>
      </c>
      <c r="U39" s="140">
        <f t="shared" si="98"/>
        <v>0.78679476869489751</v>
      </c>
      <c r="V39" s="119">
        <f t="shared" si="84"/>
        <v>0.10662104262476547</v>
      </c>
      <c r="W39" s="119">
        <f t="shared" si="99"/>
        <v>0.25014397310355579</v>
      </c>
      <c r="Y39" s="12">
        <f t="shared" si="69"/>
        <v>10</v>
      </c>
      <c r="Z39" s="150">
        <f t="shared" si="85"/>
        <v>0.34367021513518331</v>
      </c>
      <c r="AA39" s="150">
        <f t="shared" si="86"/>
        <v>8.5917553783795814E-2</v>
      </c>
      <c r="AB39" s="151">
        <f t="shared" si="87"/>
        <v>0.4295877689189791</v>
      </c>
      <c r="AC39" s="152">
        <f t="shared" si="100"/>
        <v>5.9097422004746845</v>
      </c>
      <c r="AD39" s="156"/>
      <c r="AE39" s="136">
        <f t="shared" si="88"/>
        <v>10</v>
      </c>
      <c r="AF39" s="150">
        <f t="shared" si="89"/>
        <v>0.21324208524953095</v>
      </c>
      <c r="AG39" s="150">
        <f t="shared" si="90"/>
        <v>8.2508460281440529E-2</v>
      </c>
      <c r="AH39" s="151">
        <f t="shared" si="91"/>
        <v>0.29575054553097146</v>
      </c>
      <c r="AI39" s="155">
        <f t="shared" si="101"/>
        <v>5.3869036531402203</v>
      </c>
      <c r="AJ39" s="171"/>
      <c r="AK39" s="144">
        <f t="shared" si="92"/>
        <v>10</v>
      </c>
      <c r="AL39" s="160">
        <f t="shared" si="93"/>
        <v>0.50028794620711159</v>
      </c>
      <c r="AM39" s="160">
        <f t="shared" si="94"/>
        <v>8.148704199812673E-2</v>
      </c>
      <c r="AN39" s="161">
        <f t="shared" si="95"/>
        <v>0.58177498820523832</v>
      </c>
      <c r="AO39" s="155">
        <f t="shared" si="102"/>
        <v>6.4165763310697255</v>
      </c>
      <c r="AP39" s="168"/>
      <c r="AQ39" s="156"/>
      <c r="AR39" s="156"/>
      <c r="AS39" s="156"/>
      <c r="AT39" s="156"/>
      <c r="AU39" s="156"/>
    </row>
    <row r="40" spans="1:47" x14ac:dyDescent="0.3">
      <c r="A40" s="92">
        <v>78</v>
      </c>
      <c r="B40" s="14">
        <f t="shared" si="70"/>
        <v>194</v>
      </c>
      <c r="C40" s="55">
        <f t="shared" si="71"/>
        <v>10</v>
      </c>
      <c r="D40" s="34">
        <v>12</v>
      </c>
      <c r="E40" s="10">
        <v>20</v>
      </c>
      <c r="F40" s="68">
        <f t="shared" si="72"/>
        <v>9</v>
      </c>
      <c r="G40" s="93">
        <f t="shared" si="73"/>
        <v>3</v>
      </c>
      <c r="H40" s="63">
        <f t="shared" si="68"/>
        <v>8</v>
      </c>
      <c r="I40" s="11">
        <f t="shared" si="74"/>
        <v>0.45</v>
      </c>
      <c r="J40" s="109">
        <f t="shared" si="75"/>
        <v>0.55000000000000004</v>
      </c>
      <c r="K40" s="108">
        <f t="shared" si="76"/>
        <v>9.4509309162175412E-2</v>
      </c>
      <c r="L40" s="135">
        <f t="shared" si="77"/>
        <v>5.5651496446596687</v>
      </c>
      <c r="M40" s="136">
        <f t="shared" si="78"/>
        <v>12</v>
      </c>
      <c r="N40" s="136">
        <f t="shared" si="79"/>
        <v>160</v>
      </c>
      <c r="O40" s="137">
        <f t="shared" si="80"/>
        <v>7.4999999999999997E-2</v>
      </c>
      <c r="P40" s="137">
        <f t="shared" si="96"/>
        <v>0.12142857142857143</v>
      </c>
      <c r="Q40" s="138">
        <f t="shared" si="97"/>
        <v>0.14771412268905418</v>
      </c>
      <c r="R40" s="139">
        <f t="shared" si="81"/>
        <v>1.9599639845400538</v>
      </c>
      <c r="S40" s="135">
        <f t="shared" si="82"/>
        <v>0.28951436047847701</v>
      </c>
      <c r="T40" s="140">
        <f t="shared" si="83"/>
        <v>1.3357786235894971</v>
      </c>
      <c r="U40" s="140">
        <f t="shared" si="98"/>
        <v>0.74862704219117193</v>
      </c>
      <c r="V40" s="119">
        <f t="shared" si="84"/>
        <v>4.2801683979324656E-2</v>
      </c>
      <c r="W40" s="119">
        <f t="shared" si="99"/>
        <v>0.17100648159827234</v>
      </c>
      <c r="Y40" s="12">
        <f t="shared" si="69"/>
        <v>12</v>
      </c>
      <c r="Z40" s="150">
        <f t="shared" si="85"/>
        <v>0.18901861832435082</v>
      </c>
      <c r="AA40" s="150">
        <f t="shared" si="86"/>
        <v>7.7325798405416243E-2</v>
      </c>
      <c r="AB40" s="151">
        <f t="shared" si="87"/>
        <v>0.26634441672976705</v>
      </c>
      <c r="AC40" s="152">
        <f t="shared" si="100"/>
        <v>6.1760866172044517</v>
      </c>
      <c r="AD40" s="156"/>
      <c r="AE40" s="136">
        <f t="shared" si="88"/>
        <v>12</v>
      </c>
      <c r="AF40" s="150">
        <f t="shared" si="89"/>
        <v>8.5603367958649312E-2</v>
      </c>
      <c r="AG40" s="150">
        <f t="shared" si="90"/>
        <v>6.3819358645440818E-2</v>
      </c>
      <c r="AH40" s="151">
        <f t="shared" si="91"/>
        <v>0.14942272660409012</v>
      </c>
      <c r="AI40" s="155">
        <f t="shared" si="101"/>
        <v>5.5363263797443105</v>
      </c>
      <c r="AJ40" s="171"/>
      <c r="AK40" s="144">
        <f t="shared" si="92"/>
        <v>12</v>
      </c>
      <c r="AL40" s="160">
        <f t="shared" si="93"/>
        <v>0.34201296319654467</v>
      </c>
      <c r="AM40" s="160">
        <f t="shared" si="94"/>
        <v>7.9137491505283458E-2</v>
      </c>
      <c r="AN40" s="161">
        <f t="shared" si="95"/>
        <v>0.4211504547018281</v>
      </c>
      <c r="AO40" s="155">
        <f t="shared" si="102"/>
        <v>6.8377267857715536</v>
      </c>
      <c r="AP40" s="168"/>
      <c r="AQ40" s="156"/>
      <c r="AR40" s="156"/>
      <c r="AS40" s="156"/>
      <c r="AT40" s="156"/>
      <c r="AU40" s="156"/>
    </row>
    <row r="41" spans="1:47" x14ac:dyDescent="0.3">
      <c r="A41" s="92">
        <v>80</v>
      </c>
      <c r="B41" s="14">
        <f t="shared" si="70"/>
        <v>196</v>
      </c>
      <c r="C41" s="55">
        <f t="shared" si="71"/>
        <v>12</v>
      </c>
      <c r="D41" s="34">
        <v>14</v>
      </c>
      <c r="E41" s="10">
        <v>8</v>
      </c>
      <c r="F41" s="68">
        <f t="shared" si="72"/>
        <v>2</v>
      </c>
      <c r="G41" s="93">
        <f t="shared" si="73"/>
        <v>2</v>
      </c>
      <c r="H41" s="63">
        <f t="shared" si="68"/>
        <v>4</v>
      </c>
      <c r="I41" s="11">
        <f t="shared" si="74"/>
        <v>0.25</v>
      </c>
      <c r="J41" s="109">
        <f t="shared" si="75"/>
        <v>0.75</v>
      </c>
      <c r="K41" s="108">
        <f t="shared" si="76"/>
        <v>7.0881981871631555E-2</v>
      </c>
      <c r="L41" s="135">
        <f t="shared" si="77"/>
        <v>7.0052273983485067</v>
      </c>
      <c r="M41" s="136">
        <f t="shared" si="78"/>
        <v>4</v>
      </c>
      <c r="N41" s="136">
        <f t="shared" si="79"/>
        <v>32</v>
      </c>
      <c r="O41" s="137">
        <f t="shared" si="80"/>
        <v>0.125</v>
      </c>
      <c r="P41" s="137">
        <f t="shared" si="96"/>
        <v>0.24642857142857144</v>
      </c>
      <c r="Q41" s="138">
        <f t="shared" si="97"/>
        <v>0.18755748946959877</v>
      </c>
      <c r="R41" s="139">
        <f t="shared" si="81"/>
        <v>1.9599639845400538</v>
      </c>
      <c r="S41" s="135">
        <f t="shared" si="82"/>
        <v>0.36760592439116402</v>
      </c>
      <c r="T41" s="140">
        <f t="shared" si="83"/>
        <v>1.4442727741417583</v>
      </c>
      <c r="U41" s="140">
        <f t="shared" si="98"/>
        <v>0.69238998193692181</v>
      </c>
      <c r="V41" s="119">
        <f t="shared" si="84"/>
        <v>2.1870576256076159E-2</v>
      </c>
      <c r="W41" s="119">
        <f t="shared" si="99"/>
        <v>0.1600009419140635</v>
      </c>
      <c r="Y41" s="12">
        <f t="shared" si="69"/>
        <v>14</v>
      </c>
      <c r="Z41" s="150">
        <f t="shared" si="85"/>
        <v>0.14176396374326311</v>
      </c>
      <c r="AA41" s="150">
        <f t="shared" si="86"/>
        <v>2.3627327290543856E-2</v>
      </c>
      <c r="AB41" s="151">
        <f t="shared" si="87"/>
        <v>0.16539129103380695</v>
      </c>
      <c r="AC41" s="152">
        <f t="shared" si="100"/>
        <v>6.3414779082382591</v>
      </c>
      <c r="AD41" s="156"/>
      <c r="AE41" s="136">
        <f t="shared" si="88"/>
        <v>14</v>
      </c>
      <c r="AF41" s="150">
        <f t="shared" si="89"/>
        <v>4.3741152512152319E-2</v>
      </c>
      <c r="AG41" s="150">
        <f t="shared" si="90"/>
        <v>2.0931107723248497E-2</v>
      </c>
      <c r="AH41" s="151">
        <f t="shared" si="91"/>
        <v>6.4672260235400819E-2</v>
      </c>
      <c r="AI41" s="155">
        <f t="shared" si="101"/>
        <v>5.6009986399797116</v>
      </c>
      <c r="AJ41" s="171"/>
      <c r="AK41" s="144">
        <f t="shared" si="92"/>
        <v>14</v>
      </c>
      <c r="AL41" s="160">
        <f t="shared" si="93"/>
        <v>0.320001883828127</v>
      </c>
      <c r="AM41" s="160">
        <f t="shared" si="94"/>
        <v>1.1005539684208837E-2</v>
      </c>
      <c r="AN41" s="161">
        <f t="shared" si="95"/>
        <v>0.33100742351233581</v>
      </c>
      <c r="AO41" s="155">
        <f t="shared" si="102"/>
        <v>7.1687342092838895</v>
      </c>
      <c r="AP41" s="168"/>
      <c r="AQ41" s="156"/>
      <c r="AR41" s="156"/>
      <c r="AS41" s="156"/>
      <c r="AT41" s="156"/>
      <c r="AU41" s="156"/>
    </row>
    <row r="42" spans="1:47" x14ac:dyDescent="0.3">
      <c r="A42" s="92">
        <v>80</v>
      </c>
      <c r="B42" s="14">
        <f t="shared" si="70"/>
        <v>197</v>
      </c>
      <c r="C42" s="55">
        <f t="shared" si="71"/>
        <v>14</v>
      </c>
      <c r="D42" s="34">
        <v>16</v>
      </c>
      <c r="E42" s="10">
        <v>4</v>
      </c>
      <c r="F42" s="68">
        <f t="shared" si="72"/>
        <v>1</v>
      </c>
      <c r="G42" s="93">
        <f t="shared" si="73"/>
        <v>0</v>
      </c>
      <c r="H42" s="63">
        <f t="shared" si="68"/>
        <v>3</v>
      </c>
      <c r="I42" s="11">
        <f t="shared" si="74"/>
        <v>0.25</v>
      </c>
      <c r="J42" s="109">
        <f t="shared" si="75"/>
        <v>0.75</v>
      </c>
      <c r="K42" s="108">
        <f t="shared" si="76"/>
        <v>5.3161486403723666E-2</v>
      </c>
      <c r="L42" s="135">
        <f t="shared" si="77"/>
        <v>8.6108271016576481</v>
      </c>
      <c r="M42" s="136">
        <f t="shared" si="78"/>
        <v>1</v>
      </c>
      <c r="N42" s="136">
        <f t="shared" si="79"/>
        <v>12</v>
      </c>
      <c r="O42" s="137">
        <f t="shared" si="80"/>
        <v>8.3333333333333329E-2</v>
      </c>
      <c r="P42" s="137">
        <f t="shared" si="96"/>
        <v>0.32976190476190476</v>
      </c>
      <c r="Q42" s="138">
        <f t="shared" si="97"/>
        <v>0.19569413366476301</v>
      </c>
      <c r="R42" s="139">
        <f t="shared" si="81"/>
        <v>1.9599639845400538</v>
      </c>
      <c r="S42" s="135">
        <f t="shared" si="82"/>
        <v>0.38355345396870283</v>
      </c>
      <c r="T42" s="140">
        <f t="shared" si="83"/>
        <v>1.4674899935164194</v>
      </c>
      <c r="U42" s="140">
        <f t="shared" si="98"/>
        <v>0.68143565163520226</v>
      </c>
      <c r="V42" s="119">
        <f t="shared" si="84"/>
        <v>1.3484241409153544E-2</v>
      </c>
      <c r="W42" s="119">
        <f t="shared" si="99"/>
        <v>0.13538683631503626</v>
      </c>
      <c r="Y42" s="12">
        <f t="shared" si="69"/>
        <v>16</v>
      </c>
      <c r="Z42" s="150">
        <f t="shared" si="85"/>
        <v>0.10632297280744733</v>
      </c>
      <c r="AA42" s="150">
        <f t="shared" si="86"/>
        <v>1.7720495467907889E-2</v>
      </c>
      <c r="AB42" s="151">
        <f t="shared" si="87"/>
        <v>0.12404346827535523</v>
      </c>
      <c r="AC42" s="152">
        <f t="shared" si="100"/>
        <v>6.4655213765136139</v>
      </c>
      <c r="AD42" s="156"/>
      <c r="AE42" s="136">
        <f t="shared" si="88"/>
        <v>16</v>
      </c>
      <c r="AF42" s="150">
        <f t="shared" si="89"/>
        <v>2.6968482818307087E-2</v>
      </c>
      <c r="AG42" s="150">
        <f t="shared" si="90"/>
        <v>8.3863348469226159E-3</v>
      </c>
      <c r="AH42" s="151">
        <f t="shared" si="91"/>
        <v>3.5354817665229701E-2</v>
      </c>
      <c r="AI42" s="155">
        <f t="shared" si="101"/>
        <v>5.6363534576449412</v>
      </c>
      <c r="AJ42" s="171"/>
      <c r="AK42" s="144">
        <f t="shared" si="92"/>
        <v>16</v>
      </c>
      <c r="AL42" s="160">
        <f t="shared" si="93"/>
        <v>0.27077367263007251</v>
      </c>
      <c r="AM42" s="160">
        <f t="shared" si="94"/>
        <v>2.4614105599027242E-2</v>
      </c>
      <c r="AN42" s="161">
        <f t="shared" si="95"/>
        <v>0.29538777822909978</v>
      </c>
      <c r="AO42" s="155">
        <f t="shared" si="102"/>
        <v>7.4641219875129892</v>
      </c>
      <c r="AP42" s="168"/>
      <c r="AQ42" s="156"/>
      <c r="AR42" s="156"/>
      <c r="AS42" s="156"/>
      <c r="AT42" s="156"/>
      <c r="AU42" s="156"/>
    </row>
    <row r="43" spans="1:47" x14ac:dyDescent="0.3">
      <c r="A43" s="92">
        <v>83</v>
      </c>
      <c r="B43" s="14">
        <f t="shared" si="70"/>
        <v>197</v>
      </c>
      <c r="C43" s="55">
        <f t="shared" si="71"/>
        <v>16</v>
      </c>
      <c r="D43" s="34">
        <v>18</v>
      </c>
      <c r="E43" s="10">
        <v>3</v>
      </c>
      <c r="F43" s="68">
        <f t="shared" si="72"/>
        <v>0</v>
      </c>
      <c r="G43" s="93">
        <f t="shared" si="73"/>
        <v>3</v>
      </c>
      <c r="H43" s="63">
        <f t="shared" si="68"/>
        <v>0</v>
      </c>
      <c r="I43" s="11">
        <f t="shared" si="74"/>
        <v>0</v>
      </c>
      <c r="J43" s="109">
        <f t="shared" si="75"/>
        <v>1</v>
      </c>
      <c r="K43" s="108">
        <f t="shared" si="76"/>
        <v>5.3161486403723666E-2</v>
      </c>
      <c r="L43" s="135">
        <f t="shared" si="77"/>
        <v>8.6108271016576481</v>
      </c>
      <c r="M43" s="136">
        <f t="shared" si="78"/>
        <v>3</v>
      </c>
      <c r="N43" s="136">
        <f t="shared" si="79"/>
        <v>0</v>
      </c>
      <c r="O43" s="137" t="e">
        <f t="shared" si="80"/>
        <v>#DIV/0!</v>
      </c>
      <c r="P43" s="137" t="e">
        <f t="shared" si="96"/>
        <v>#DIV/0!</v>
      </c>
      <c r="Q43" s="138" t="e">
        <f t="shared" si="97"/>
        <v>#DIV/0!</v>
      </c>
      <c r="R43" s="139">
        <f t="shared" si="81"/>
        <v>1.9599639845400538</v>
      </c>
      <c r="S43" s="135" t="e">
        <f t="shared" si="82"/>
        <v>#DIV/0!</v>
      </c>
      <c r="T43" s="140" t="e">
        <f t="shared" si="83"/>
        <v>#DIV/0!</v>
      </c>
      <c r="U43" s="140" t="e">
        <f t="shared" si="98"/>
        <v>#DIV/0!</v>
      </c>
      <c r="V43" s="119" t="e">
        <f t="shared" si="84"/>
        <v>#DIV/0!</v>
      </c>
      <c r="W43" s="119" t="e">
        <f t="shared" si="99"/>
        <v>#DIV/0!</v>
      </c>
      <c r="Y43" s="12">
        <f t="shared" si="69"/>
        <v>18</v>
      </c>
      <c r="Z43" s="150">
        <f t="shared" si="85"/>
        <v>0.10632297280744733</v>
      </c>
      <c r="AA43" s="150">
        <f t="shared" si="86"/>
        <v>0</v>
      </c>
      <c r="AB43" s="151">
        <f t="shared" si="87"/>
        <v>0.10632297280744733</v>
      </c>
      <c r="AC43" s="152">
        <f t="shared" si="100"/>
        <v>6.5718443493210614</v>
      </c>
      <c r="AD43" s="156"/>
      <c r="AE43" s="136">
        <f t="shared" si="88"/>
        <v>18</v>
      </c>
      <c r="AF43" s="150" t="e">
        <f t="shared" si="89"/>
        <v>#DIV/0!</v>
      </c>
      <c r="AG43" s="150" t="e">
        <f t="shared" si="90"/>
        <v>#DIV/0!</v>
      </c>
      <c r="AH43" s="151" t="e">
        <f t="shared" si="91"/>
        <v>#DIV/0!</v>
      </c>
      <c r="AI43" s="155" t="e">
        <f t="shared" si="101"/>
        <v>#DIV/0!</v>
      </c>
      <c r="AJ43" s="171"/>
      <c r="AK43" s="144">
        <f t="shared" si="92"/>
        <v>18</v>
      </c>
      <c r="AL43" s="160" t="e">
        <f t="shared" si="93"/>
        <v>#DIV/0!</v>
      </c>
      <c r="AM43" s="160" t="e">
        <f t="shared" si="94"/>
        <v>#DIV/0!</v>
      </c>
      <c r="AN43" s="161" t="e">
        <f t="shared" si="95"/>
        <v>#DIV/0!</v>
      </c>
      <c r="AO43" s="155" t="e">
        <f t="shared" si="102"/>
        <v>#DIV/0!</v>
      </c>
      <c r="AP43" s="168"/>
      <c r="AQ43" s="156"/>
      <c r="AR43" s="156"/>
      <c r="AS43" s="156"/>
      <c r="AT43" s="156"/>
      <c r="AU43" s="156"/>
    </row>
    <row r="44" spans="1:47" x14ac:dyDescent="0.3">
      <c r="A44" s="92">
        <v>83</v>
      </c>
      <c r="B44" s="14">
        <f t="shared" si="70"/>
        <v>197</v>
      </c>
      <c r="C44" s="55">
        <f t="shared" si="71"/>
        <v>18</v>
      </c>
      <c r="D44" s="34">
        <v>20</v>
      </c>
      <c r="E44" s="10">
        <v>0</v>
      </c>
      <c r="F44" s="68">
        <f t="shared" si="72"/>
        <v>0</v>
      </c>
      <c r="G44" s="93">
        <f t="shared" si="73"/>
        <v>0</v>
      </c>
      <c r="H44" s="63">
        <f t="shared" si="68"/>
        <v>0</v>
      </c>
      <c r="I44" s="11" t="e">
        <f t="shared" si="74"/>
        <v>#DIV/0!</v>
      </c>
      <c r="J44" s="109" t="e">
        <f t="shared" si="75"/>
        <v>#DIV/0!</v>
      </c>
      <c r="K44" s="108">
        <f>K43</f>
        <v>5.3161486403723666E-2</v>
      </c>
      <c r="L44" s="135">
        <f t="shared" si="77"/>
        <v>8.6108271016576481</v>
      </c>
      <c r="M44" s="136">
        <f t="shared" si="78"/>
        <v>0</v>
      </c>
      <c r="N44" s="136">
        <f t="shared" si="79"/>
        <v>0</v>
      </c>
      <c r="O44" s="137" t="e">
        <f t="shared" si="80"/>
        <v>#DIV/0!</v>
      </c>
      <c r="P44" s="137" t="e">
        <f t="shared" si="96"/>
        <v>#DIV/0!</v>
      </c>
      <c r="Q44" s="138" t="e">
        <f t="shared" si="97"/>
        <v>#DIV/0!</v>
      </c>
      <c r="R44" s="139">
        <f t="shared" si="81"/>
        <v>1.9599639845400538</v>
      </c>
      <c r="S44" s="135" t="e">
        <f t="shared" si="82"/>
        <v>#DIV/0!</v>
      </c>
      <c r="T44" s="140" t="e">
        <f t="shared" si="83"/>
        <v>#DIV/0!</v>
      </c>
      <c r="U44" s="140" t="e">
        <f t="shared" si="98"/>
        <v>#DIV/0!</v>
      </c>
      <c r="V44" s="119" t="e">
        <f t="shared" si="84"/>
        <v>#DIV/0!</v>
      </c>
      <c r="W44" s="119" t="e">
        <f t="shared" si="99"/>
        <v>#DIV/0!</v>
      </c>
      <c r="Y44" s="12">
        <f t="shared" si="69"/>
        <v>20</v>
      </c>
      <c r="Z44" s="150">
        <f t="shared" si="85"/>
        <v>0.10632297280744733</v>
      </c>
      <c r="AA44" s="150">
        <f t="shared" si="86"/>
        <v>0</v>
      </c>
      <c r="AB44" s="151">
        <f t="shared" si="87"/>
        <v>0.10632297280744733</v>
      </c>
      <c r="AC44" s="152">
        <f t="shared" si="100"/>
        <v>6.6781673221285089</v>
      </c>
      <c r="AD44" s="156"/>
      <c r="AE44" s="136">
        <f t="shared" si="88"/>
        <v>20</v>
      </c>
      <c r="AF44" s="150" t="e">
        <f t="shared" si="89"/>
        <v>#DIV/0!</v>
      </c>
      <c r="AG44" s="150" t="e">
        <f t="shared" si="90"/>
        <v>#DIV/0!</v>
      </c>
      <c r="AH44" s="151" t="e">
        <f t="shared" si="91"/>
        <v>#DIV/0!</v>
      </c>
      <c r="AI44" s="155" t="e">
        <f t="shared" si="101"/>
        <v>#DIV/0!</v>
      </c>
      <c r="AJ44" s="171"/>
      <c r="AK44" s="144">
        <f t="shared" si="92"/>
        <v>20</v>
      </c>
      <c r="AL44" s="160" t="e">
        <f t="shared" si="93"/>
        <v>#DIV/0!</v>
      </c>
      <c r="AM44" s="160" t="e">
        <f t="shared" si="94"/>
        <v>#DIV/0!</v>
      </c>
      <c r="AN44" s="161" t="e">
        <f t="shared" si="95"/>
        <v>#DIV/0!</v>
      </c>
      <c r="AO44" s="155" t="e">
        <f t="shared" si="102"/>
        <v>#DIV/0!</v>
      </c>
      <c r="AP44" s="168"/>
      <c r="AQ44" s="156"/>
      <c r="AR44" s="156"/>
      <c r="AS44" s="156"/>
      <c r="AT44" s="156"/>
      <c r="AU44" s="156"/>
    </row>
    <row r="45" spans="1:47" x14ac:dyDescent="0.3">
      <c r="A45" s="92">
        <v>83</v>
      </c>
      <c r="B45" s="14">
        <f t="shared" si="70"/>
        <v>197</v>
      </c>
      <c r="C45" s="55">
        <f t="shared" si="71"/>
        <v>20</v>
      </c>
      <c r="D45" s="34">
        <v>22</v>
      </c>
      <c r="E45" s="10">
        <v>0</v>
      </c>
      <c r="F45" s="68">
        <f t="shared" si="72"/>
        <v>0</v>
      </c>
      <c r="G45" s="93">
        <f t="shared" si="73"/>
        <v>0</v>
      </c>
      <c r="H45" s="63">
        <f t="shared" si="68"/>
        <v>0</v>
      </c>
      <c r="I45" s="11" t="e">
        <f t="shared" si="74"/>
        <v>#DIV/0!</v>
      </c>
      <c r="J45" s="109" t="e">
        <f t="shared" si="75"/>
        <v>#DIV/0!</v>
      </c>
      <c r="K45" s="108">
        <f t="shared" ref="K45:K50" si="103">K44</f>
        <v>5.3161486403723666E-2</v>
      </c>
      <c r="L45" s="135">
        <f t="shared" si="77"/>
        <v>8.6108271016576481</v>
      </c>
      <c r="M45" s="136">
        <f t="shared" si="78"/>
        <v>0</v>
      </c>
      <c r="N45" s="136">
        <f t="shared" si="79"/>
        <v>0</v>
      </c>
      <c r="O45" s="137" t="e">
        <f t="shared" si="80"/>
        <v>#DIV/0!</v>
      </c>
      <c r="P45" s="137" t="e">
        <f t="shared" si="96"/>
        <v>#DIV/0!</v>
      </c>
      <c r="Q45" s="138" t="e">
        <f t="shared" si="97"/>
        <v>#DIV/0!</v>
      </c>
      <c r="R45" s="139">
        <f t="shared" si="81"/>
        <v>1.9599639845400538</v>
      </c>
      <c r="S45" s="135" t="e">
        <f t="shared" si="82"/>
        <v>#DIV/0!</v>
      </c>
      <c r="T45" s="140" t="e">
        <f t="shared" si="83"/>
        <v>#DIV/0!</v>
      </c>
      <c r="U45" s="140" t="e">
        <f t="shared" si="98"/>
        <v>#DIV/0!</v>
      </c>
      <c r="V45" s="119" t="e">
        <f t="shared" si="84"/>
        <v>#DIV/0!</v>
      </c>
      <c r="W45" s="119" t="e">
        <f t="shared" si="99"/>
        <v>#DIV/0!</v>
      </c>
      <c r="Y45" s="12">
        <f t="shared" si="69"/>
        <v>22</v>
      </c>
      <c r="Z45" s="150">
        <f t="shared" si="85"/>
        <v>0.10632297280744733</v>
      </c>
      <c r="AA45" s="150">
        <f t="shared" si="86"/>
        <v>0</v>
      </c>
      <c r="AB45" s="151">
        <f t="shared" si="87"/>
        <v>0.10632297280744733</v>
      </c>
      <c r="AC45" s="152">
        <f t="shared" si="100"/>
        <v>6.7844902949359565</v>
      </c>
      <c r="AD45" s="156"/>
      <c r="AE45" s="136">
        <f t="shared" si="88"/>
        <v>22</v>
      </c>
      <c r="AF45" s="150" t="e">
        <f t="shared" si="89"/>
        <v>#DIV/0!</v>
      </c>
      <c r="AG45" s="150" t="e">
        <f t="shared" si="90"/>
        <v>#DIV/0!</v>
      </c>
      <c r="AH45" s="151" t="e">
        <f t="shared" si="91"/>
        <v>#DIV/0!</v>
      </c>
      <c r="AI45" s="155" t="e">
        <f t="shared" si="101"/>
        <v>#DIV/0!</v>
      </c>
      <c r="AJ45" s="171"/>
      <c r="AK45" s="144">
        <f t="shared" si="92"/>
        <v>22</v>
      </c>
      <c r="AL45" s="160" t="e">
        <f t="shared" si="93"/>
        <v>#DIV/0!</v>
      </c>
      <c r="AM45" s="160" t="e">
        <f t="shared" si="94"/>
        <v>#DIV/0!</v>
      </c>
      <c r="AN45" s="161" t="e">
        <f t="shared" si="95"/>
        <v>#DIV/0!</v>
      </c>
      <c r="AO45" s="155" t="e">
        <f t="shared" si="102"/>
        <v>#DIV/0!</v>
      </c>
      <c r="AP45" s="168"/>
      <c r="AQ45" s="156"/>
      <c r="AR45" s="156"/>
      <c r="AS45" s="156"/>
      <c r="AT45" s="156"/>
      <c r="AU45" s="156"/>
    </row>
    <row r="46" spans="1:47" x14ac:dyDescent="0.3">
      <c r="A46" s="92">
        <v>83</v>
      </c>
      <c r="B46" s="14">
        <f t="shared" si="70"/>
        <v>197</v>
      </c>
      <c r="C46" s="55">
        <f t="shared" si="71"/>
        <v>22</v>
      </c>
      <c r="D46" s="34">
        <v>24</v>
      </c>
      <c r="E46" s="10">
        <v>0</v>
      </c>
      <c r="F46" s="68">
        <f t="shared" si="72"/>
        <v>0</v>
      </c>
      <c r="G46" s="93">
        <f t="shared" si="73"/>
        <v>0</v>
      </c>
      <c r="H46" s="63">
        <f t="shared" si="68"/>
        <v>0</v>
      </c>
      <c r="I46" s="11" t="e">
        <f t="shared" si="74"/>
        <v>#DIV/0!</v>
      </c>
      <c r="J46" s="109" t="e">
        <f t="shared" si="75"/>
        <v>#DIV/0!</v>
      </c>
      <c r="K46" s="108">
        <f t="shared" si="103"/>
        <v>5.3161486403723666E-2</v>
      </c>
      <c r="L46" s="135">
        <f t="shared" si="77"/>
        <v>8.6108271016576481</v>
      </c>
      <c r="M46" s="136">
        <f t="shared" si="78"/>
        <v>0</v>
      </c>
      <c r="N46" s="136">
        <f t="shared" si="79"/>
        <v>0</v>
      </c>
      <c r="O46" s="137" t="e">
        <f t="shared" si="80"/>
        <v>#DIV/0!</v>
      </c>
      <c r="P46" s="137" t="e">
        <f t="shared" si="96"/>
        <v>#DIV/0!</v>
      </c>
      <c r="Q46" s="138" t="e">
        <f t="shared" si="97"/>
        <v>#DIV/0!</v>
      </c>
      <c r="R46" s="139">
        <f t="shared" si="81"/>
        <v>1.9599639845400538</v>
      </c>
      <c r="S46" s="135" t="e">
        <f t="shared" si="82"/>
        <v>#DIV/0!</v>
      </c>
      <c r="T46" s="140" t="e">
        <f t="shared" si="83"/>
        <v>#DIV/0!</v>
      </c>
      <c r="U46" s="140" t="e">
        <f t="shared" si="98"/>
        <v>#DIV/0!</v>
      </c>
      <c r="V46" s="119" t="e">
        <f t="shared" si="84"/>
        <v>#DIV/0!</v>
      </c>
      <c r="W46" s="119" t="e">
        <f t="shared" si="99"/>
        <v>#DIV/0!</v>
      </c>
      <c r="Y46" s="12">
        <f t="shared" si="69"/>
        <v>24</v>
      </c>
      <c r="Z46" s="150">
        <f t="shared" si="85"/>
        <v>0.10632297280744733</v>
      </c>
      <c r="AA46" s="150">
        <f t="shared" si="86"/>
        <v>0</v>
      </c>
      <c r="AB46" s="151">
        <f t="shared" si="87"/>
        <v>0.10632297280744733</v>
      </c>
      <c r="AC46" s="152">
        <f t="shared" si="100"/>
        <v>6.890813267743404</v>
      </c>
      <c r="AD46" s="156"/>
      <c r="AE46" s="136">
        <f t="shared" si="88"/>
        <v>24</v>
      </c>
      <c r="AF46" s="150" t="e">
        <f t="shared" si="89"/>
        <v>#DIV/0!</v>
      </c>
      <c r="AG46" s="150" t="e">
        <f t="shared" si="90"/>
        <v>#DIV/0!</v>
      </c>
      <c r="AH46" s="151" t="e">
        <f t="shared" si="91"/>
        <v>#DIV/0!</v>
      </c>
      <c r="AI46" s="155" t="e">
        <f t="shared" si="101"/>
        <v>#DIV/0!</v>
      </c>
      <c r="AJ46" s="171"/>
      <c r="AK46" s="144">
        <f t="shared" si="92"/>
        <v>24</v>
      </c>
      <c r="AL46" s="160" t="e">
        <f t="shared" si="93"/>
        <v>#DIV/0!</v>
      </c>
      <c r="AM46" s="160" t="e">
        <f t="shared" si="94"/>
        <v>#DIV/0!</v>
      </c>
      <c r="AN46" s="161" t="e">
        <f t="shared" si="95"/>
        <v>#DIV/0!</v>
      </c>
      <c r="AO46" s="155" t="e">
        <f t="shared" si="102"/>
        <v>#DIV/0!</v>
      </c>
      <c r="AP46" s="168"/>
      <c r="AQ46" s="156"/>
      <c r="AR46" s="156"/>
      <c r="AS46" s="156"/>
      <c r="AT46" s="156"/>
      <c r="AU46" s="156"/>
    </row>
    <row r="47" spans="1:47" x14ac:dyDescent="0.3">
      <c r="A47" s="92">
        <v>83</v>
      </c>
      <c r="B47" s="14">
        <f t="shared" si="70"/>
        <v>197</v>
      </c>
      <c r="C47" s="55">
        <f t="shared" si="71"/>
        <v>24</v>
      </c>
      <c r="D47" s="34">
        <v>26</v>
      </c>
      <c r="E47" s="10">
        <v>0</v>
      </c>
      <c r="F47" s="68">
        <f t="shared" si="72"/>
        <v>0</v>
      </c>
      <c r="G47" s="93">
        <f t="shared" si="73"/>
        <v>0</v>
      </c>
      <c r="H47" s="63">
        <f t="shared" si="68"/>
        <v>0</v>
      </c>
      <c r="I47" s="11" t="e">
        <f t="shared" si="74"/>
        <v>#DIV/0!</v>
      </c>
      <c r="J47" s="109" t="e">
        <f t="shared" si="75"/>
        <v>#DIV/0!</v>
      </c>
      <c r="K47" s="108">
        <f t="shared" si="103"/>
        <v>5.3161486403723666E-2</v>
      </c>
      <c r="L47" s="135">
        <f t="shared" si="77"/>
        <v>8.6108271016576481</v>
      </c>
      <c r="M47" s="136">
        <f t="shared" si="78"/>
        <v>0</v>
      </c>
      <c r="N47" s="136">
        <f t="shared" si="79"/>
        <v>0</v>
      </c>
      <c r="O47" s="137" t="e">
        <f t="shared" si="80"/>
        <v>#DIV/0!</v>
      </c>
      <c r="P47" s="137" t="e">
        <f t="shared" si="96"/>
        <v>#DIV/0!</v>
      </c>
      <c r="Q47" s="138" t="e">
        <f t="shared" si="97"/>
        <v>#DIV/0!</v>
      </c>
      <c r="R47" s="139">
        <f t="shared" si="81"/>
        <v>1.9599639845400538</v>
      </c>
      <c r="S47" s="135" t="e">
        <f t="shared" si="82"/>
        <v>#DIV/0!</v>
      </c>
      <c r="T47" s="140" t="e">
        <f t="shared" si="83"/>
        <v>#DIV/0!</v>
      </c>
      <c r="U47" s="140" t="e">
        <f t="shared" si="98"/>
        <v>#DIV/0!</v>
      </c>
      <c r="V47" s="119" t="e">
        <f t="shared" si="84"/>
        <v>#DIV/0!</v>
      </c>
      <c r="W47" s="119" t="e">
        <f t="shared" si="99"/>
        <v>#DIV/0!</v>
      </c>
      <c r="Y47" s="12">
        <f t="shared" si="69"/>
        <v>26</v>
      </c>
      <c r="Z47" s="150">
        <f t="shared" si="85"/>
        <v>0.10632297280744733</v>
      </c>
      <c r="AA47" s="150">
        <f t="shared" si="86"/>
        <v>0</v>
      </c>
      <c r="AB47" s="151">
        <f t="shared" si="87"/>
        <v>0.10632297280744733</v>
      </c>
      <c r="AC47" s="152">
        <f t="shared" si="100"/>
        <v>6.9971362405508515</v>
      </c>
      <c r="AD47" s="156"/>
      <c r="AE47" s="136">
        <f t="shared" si="88"/>
        <v>26</v>
      </c>
      <c r="AF47" s="150" t="e">
        <f t="shared" si="89"/>
        <v>#DIV/0!</v>
      </c>
      <c r="AG47" s="150" t="e">
        <f t="shared" si="90"/>
        <v>#DIV/0!</v>
      </c>
      <c r="AH47" s="151" t="e">
        <f t="shared" si="91"/>
        <v>#DIV/0!</v>
      </c>
      <c r="AI47" s="155" t="e">
        <f t="shared" si="101"/>
        <v>#DIV/0!</v>
      </c>
      <c r="AJ47" s="171"/>
      <c r="AK47" s="144">
        <f t="shared" si="92"/>
        <v>26</v>
      </c>
      <c r="AL47" s="160" t="e">
        <f t="shared" si="93"/>
        <v>#DIV/0!</v>
      </c>
      <c r="AM47" s="160" t="e">
        <f t="shared" si="94"/>
        <v>#DIV/0!</v>
      </c>
      <c r="AN47" s="161" t="e">
        <f t="shared" si="95"/>
        <v>#DIV/0!</v>
      </c>
      <c r="AO47" s="155" t="e">
        <f t="shared" si="102"/>
        <v>#DIV/0!</v>
      </c>
      <c r="AP47" s="168"/>
      <c r="AQ47" s="156"/>
      <c r="AR47" s="156"/>
      <c r="AS47" s="156"/>
      <c r="AT47" s="156"/>
      <c r="AU47" s="156"/>
    </row>
    <row r="48" spans="1:47" x14ac:dyDescent="0.3">
      <c r="A48" s="92">
        <v>83</v>
      </c>
      <c r="B48" s="14">
        <f t="shared" si="70"/>
        <v>197</v>
      </c>
      <c r="C48" s="55">
        <f t="shared" si="71"/>
        <v>26</v>
      </c>
      <c r="D48" s="34">
        <v>28</v>
      </c>
      <c r="E48" s="10">
        <v>0</v>
      </c>
      <c r="F48" s="68">
        <f t="shared" si="72"/>
        <v>0</v>
      </c>
      <c r="G48" s="93">
        <f t="shared" si="73"/>
        <v>0</v>
      </c>
      <c r="H48" s="63">
        <f t="shared" si="68"/>
        <v>0</v>
      </c>
      <c r="I48" s="11" t="e">
        <f t="shared" si="74"/>
        <v>#DIV/0!</v>
      </c>
      <c r="J48" s="109" t="e">
        <f t="shared" si="75"/>
        <v>#DIV/0!</v>
      </c>
      <c r="K48" s="108">
        <f t="shared" si="103"/>
        <v>5.3161486403723666E-2</v>
      </c>
      <c r="L48" s="135">
        <f t="shared" si="77"/>
        <v>8.6108271016576481</v>
      </c>
      <c r="M48" s="136">
        <f t="shared" si="78"/>
        <v>0</v>
      </c>
      <c r="N48" s="136">
        <f t="shared" si="79"/>
        <v>0</v>
      </c>
      <c r="O48" s="137" t="e">
        <f t="shared" si="80"/>
        <v>#DIV/0!</v>
      </c>
      <c r="P48" s="137" t="e">
        <f t="shared" si="96"/>
        <v>#DIV/0!</v>
      </c>
      <c r="Q48" s="138" t="e">
        <f t="shared" si="97"/>
        <v>#DIV/0!</v>
      </c>
      <c r="R48" s="139">
        <f t="shared" si="81"/>
        <v>1.9599639845400538</v>
      </c>
      <c r="S48" s="135" t="e">
        <f t="shared" si="82"/>
        <v>#DIV/0!</v>
      </c>
      <c r="T48" s="140" t="e">
        <f t="shared" si="83"/>
        <v>#DIV/0!</v>
      </c>
      <c r="U48" s="140" t="e">
        <f t="shared" si="98"/>
        <v>#DIV/0!</v>
      </c>
      <c r="V48" s="119" t="e">
        <f t="shared" si="84"/>
        <v>#DIV/0!</v>
      </c>
      <c r="W48" s="119" t="e">
        <f t="shared" si="99"/>
        <v>#DIV/0!</v>
      </c>
      <c r="Y48" s="12">
        <f t="shared" si="69"/>
        <v>28</v>
      </c>
      <c r="Z48" s="150">
        <f t="shared" si="85"/>
        <v>0.10632297280744733</v>
      </c>
      <c r="AA48" s="150">
        <f t="shared" si="86"/>
        <v>0</v>
      </c>
      <c r="AB48" s="151">
        <f t="shared" si="87"/>
        <v>0.10632297280744733</v>
      </c>
      <c r="AC48" s="152">
        <f t="shared" si="100"/>
        <v>7.103459213358299</v>
      </c>
      <c r="AD48" s="156"/>
      <c r="AE48" s="136">
        <f t="shared" si="88"/>
        <v>28</v>
      </c>
      <c r="AF48" s="150" t="e">
        <f t="shared" si="89"/>
        <v>#DIV/0!</v>
      </c>
      <c r="AG48" s="150" t="e">
        <f t="shared" si="90"/>
        <v>#DIV/0!</v>
      </c>
      <c r="AH48" s="151" t="e">
        <f t="shared" si="91"/>
        <v>#DIV/0!</v>
      </c>
      <c r="AI48" s="155" t="e">
        <f t="shared" si="101"/>
        <v>#DIV/0!</v>
      </c>
      <c r="AJ48" s="171"/>
      <c r="AK48" s="144">
        <f t="shared" si="92"/>
        <v>28</v>
      </c>
      <c r="AL48" s="160" t="e">
        <f t="shared" si="93"/>
        <v>#DIV/0!</v>
      </c>
      <c r="AM48" s="160" t="e">
        <f t="shared" si="94"/>
        <v>#DIV/0!</v>
      </c>
      <c r="AN48" s="161" t="e">
        <f t="shared" si="95"/>
        <v>#DIV/0!</v>
      </c>
      <c r="AO48" s="155" t="e">
        <f t="shared" si="102"/>
        <v>#DIV/0!</v>
      </c>
      <c r="AP48" s="168"/>
      <c r="AQ48" s="156"/>
      <c r="AR48" s="156"/>
      <c r="AS48" s="156"/>
      <c r="AT48" s="156"/>
      <c r="AU48" s="156"/>
    </row>
    <row r="49" spans="1:47" x14ac:dyDescent="0.3">
      <c r="A49" s="92">
        <v>83</v>
      </c>
      <c r="B49" s="14">
        <f t="shared" si="70"/>
        <v>197</v>
      </c>
      <c r="C49" s="55">
        <f t="shared" si="71"/>
        <v>28</v>
      </c>
      <c r="D49" s="34">
        <v>30</v>
      </c>
      <c r="E49" s="10">
        <v>0</v>
      </c>
      <c r="F49" s="68">
        <f t="shared" si="72"/>
        <v>0</v>
      </c>
      <c r="G49" s="93">
        <f t="shared" si="73"/>
        <v>0</v>
      </c>
      <c r="H49" s="63">
        <f t="shared" si="68"/>
        <v>0</v>
      </c>
      <c r="I49" s="11" t="e">
        <f t="shared" si="74"/>
        <v>#DIV/0!</v>
      </c>
      <c r="J49" s="109" t="e">
        <f t="shared" si="75"/>
        <v>#DIV/0!</v>
      </c>
      <c r="K49" s="108">
        <f t="shared" si="103"/>
        <v>5.3161486403723666E-2</v>
      </c>
      <c r="L49" s="135">
        <f t="shared" si="77"/>
        <v>8.6108271016576481</v>
      </c>
      <c r="M49" s="136">
        <f t="shared" si="78"/>
        <v>0</v>
      </c>
      <c r="N49" s="136">
        <f t="shared" si="79"/>
        <v>0</v>
      </c>
      <c r="O49" s="137" t="e">
        <f t="shared" si="80"/>
        <v>#DIV/0!</v>
      </c>
      <c r="P49" s="137" t="e">
        <f t="shared" si="96"/>
        <v>#DIV/0!</v>
      </c>
      <c r="Q49" s="138" t="e">
        <f t="shared" si="97"/>
        <v>#DIV/0!</v>
      </c>
      <c r="R49" s="139">
        <f t="shared" si="81"/>
        <v>1.9599639845400538</v>
      </c>
      <c r="S49" s="135" t="e">
        <f t="shared" si="82"/>
        <v>#DIV/0!</v>
      </c>
      <c r="T49" s="140" t="e">
        <f t="shared" si="83"/>
        <v>#DIV/0!</v>
      </c>
      <c r="U49" s="140" t="e">
        <f t="shared" si="98"/>
        <v>#DIV/0!</v>
      </c>
      <c r="V49" s="119" t="e">
        <f t="shared" si="84"/>
        <v>#DIV/0!</v>
      </c>
      <c r="W49" s="119" t="e">
        <f t="shared" si="99"/>
        <v>#DIV/0!</v>
      </c>
      <c r="Y49" s="12">
        <f t="shared" si="69"/>
        <v>30</v>
      </c>
      <c r="Z49" s="150">
        <f t="shared" si="85"/>
        <v>0.10632297280744733</v>
      </c>
      <c r="AA49" s="150">
        <f t="shared" si="86"/>
        <v>0</v>
      </c>
      <c r="AB49" s="151">
        <f t="shared" si="87"/>
        <v>0.10632297280744733</v>
      </c>
      <c r="AC49" s="152">
        <f t="shared" si="100"/>
        <v>7.2097821861657465</v>
      </c>
      <c r="AD49" s="156"/>
      <c r="AE49" s="136">
        <f t="shared" si="88"/>
        <v>30</v>
      </c>
      <c r="AF49" s="150" t="e">
        <f t="shared" si="89"/>
        <v>#DIV/0!</v>
      </c>
      <c r="AG49" s="150" t="e">
        <f t="shared" si="90"/>
        <v>#DIV/0!</v>
      </c>
      <c r="AH49" s="151" t="e">
        <f t="shared" si="91"/>
        <v>#DIV/0!</v>
      </c>
      <c r="AI49" s="155" t="e">
        <f t="shared" si="101"/>
        <v>#DIV/0!</v>
      </c>
      <c r="AJ49" s="171"/>
      <c r="AK49" s="144">
        <f t="shared" si="92"/>
        <v>30</v>
      </c>
      <c r="AL49" s="160" t="e">
        <f t="shared" si="93"/>
        <v>#DIV/0!</v>
      </c>
      <c r="AM49" s="160" t="e">
        <f t="shared" si="94"/>
        <v>#DIV/0!</v>
      </c>
      <c r="AN49" s="161" t="e">
        <f t="shared" si="95"/>
        <v>#DIV/0!</v>
      </c>
      <c r="AO49" s="155" t="e">
        <f t="shared" si="102"/>
        <v>#DIV/0!</v>
      </c>
      <c r="AP49" s="168"/>
      <c r="AQ49" s="156"/>
      <c r="AR49" s="156"/>
      <c r="AS49" s="156"/>
      <c r="AT49" s="156"/>
      <c r="AU49" s="156"/>
    </row>
    <row r="50" spans="1:47" x14ac:dyDescent="0.3">
      <c r="A50" s="92">
        <v>83</v>
      </c>
      <c r="B50" s="14">
        <f t="shared" si="70"/>
        <v>197</v>
      </c>
      <c r="C50" s="55">
        <f t="shared" si="71"/>
        <v>30</v>
      </c>
      <c r="D50" s="34">
        <v>32</v>
      </c>
      <c r="E50" s="10">
        <v>0</v>
      </c>
      <c r="F50" s="68">
        <f t="shared" si="72"/>
        <v>0</v>
      </c>
      <c r="G50" s="93">
        <f t="shared" si="73"/>
        <v>0</v>
      </c>
      <c r="H50" s="69">
        <v>0</v>
      </c>
      <c r="I50" s="11" t="e">
        <f t="shared" si="74"/>
        <v>#DIV/0!</v>
      </c>
      <c r="J50" s="109" t="e">
        <f t="shared" si="75"/>
        <v>#DIV/0!</v>
      </c>
      <c r="K50" s="108">
        <f t="shared" si="103"/>
        <v>5.3161486403723666E-2</v>
      </c>
      <c r="L50" s="135">
        <f t="shared" si="77"/>
        <v>8.6108271016576481</v>
      </c>
      <c r="M50" s="136">
        <f t="shared" si="78"/>
        <v>0</v>
      </c>
      <c r="N50" s="136">
        <f t="shared" si="79"/>
        <v>0</v>
      </c>
      <c r="O50" s="137" t="e">
        <f t="shared" si="80"/>
        <v>#DIV/0!</v>
      </c>
      <c r="P50" s="137" t="e">
        <f t="shared" si="96"/>
        <v>#DIV/0!</v>
      </c>
      <c r="Q50" s="138" t="e">
        <f t="shared" si="97"/>
        <v>#DIV/0!</v>
      </c>
      <c r="R50" s="139">
        <f t="shared" si="81"/>
        <v>1.9599639845400538</v>
      </c>
      <c r="S50" s="135" t="e">
        <f t="shared" si="82"/>
        <v>#DIV/0!</v>
      </c>
      <c r="T50" s="140" t="e">
        <f t="shared" si="83"/>
        <v>#DIV/0!</v>
      </c>
      <c r="U50" s="140" t="e">
        <f t="shared" si="98"/>
        <v>#DIV/0!</v>
      </c>
      <c r="V50" s="119" t="e">
        <f t="shared" si="84"/>
        <v>#DIV/0!</v>
      </c>
      <c r="W50" s="119" t="e">
        <f t="shared" si="99"/>
        <v>#DIV/0!</v>
      </c>
      <c r="Y50" s="12">
        <f t="shared" si="69"/>
        <v>32</v>
      </c>
      <c r="Z50" s="150">
        <f t="shared" si="85"/>
        <v>0.10632297280744733</v>
      </c>
      <c r="AA50" s="150">
        <f t="shared" si="86"/>
        <v>0</v>
      </c>
      <c r="AB50" s="151">
        <f t="shared" si="87"/>
        <v>0.10632297280744733</v>
      </c>
      <c r="AC50" s="152">
        <f t="shared" si="100"/>
        <v>7.316105158973194</v>
      </c>
      <c r="AD50" s="156"/>
      <c r="AE50" s="136">
        <f t="shared" si="88"/>
        <v>32</v>
      </c>
      <c r="AF50" s="150" t="e">
        <f t="shared" si="89"/>
        <v>#DIV/0!</v>
      </c>
      <c r="AG50" s="150" t="e">
        <f t="shared" si="90"/>
        <v>#DIV/0!</v>
      </c>
      <c r="AH50" s="151" t="e">
        <f t="shared" si="91"/>
        <v>#DIV/0!</v>
      </c>
      <c r="AI50" s="155" t="e">
        <f t="shared" si="101"/>
        <v>#DIV/0!</v>
      </c>
      <c r="AJ50" s="171"/>
      <c r="AK50" s="144">
        <f t="shared" si="92"/>
        <v>32</v>
      </c>
      <c r="AL50" s="160" t="e">
        <f t="shared" si="93"/>
        <v>#DIV/0!</v>
      </c>
      <c r="AM50" s="160" t="e">
        <f t="shared" si="94"/>
        <v>#DIV/0!</v>
      </c>
      <c r="AN50" s="161" t="e">
        <f t="shared" si="95"/>
        <v>#DIV/0!</v>
      </c>
      <c r="AO50" s="155" t="e">
        <f t="shared" si="102"/>
        <v>#DIV/0!</v>
      </c>
      <c r="AP50" s="168"/>
      <c r="AQ50" s="156"/>
      <c r="AR50" s="156"/>
      <c r="AS50" s="156"/>
      <c r="AT50" s="156"/>
      <c r="AU50" s="156"/>
    </row>
    <row r="51" spans="1:47" ht="10" customHeight="1" x14ac:dyDescent="0.3">
      <c r="D51" s="14"/>
      <c r="E51" s="14"/>
      <c r="F51" s="15"/>
      <c r="G51" s="15"/>
      <c r="H51" s="14"/>
      <c r="I51" s="16"/>
      <c r="J51" s="181"/>
      <c r="K51" s="17"/>
      <c r="L51" s="17"/>
      <c r="M51" s="18"/>
      <c r="N51" s="18"/>
      <c r="O51" s="18"/>
      <c r="P51" s="18"/>
      <c r="Q51" s="17"/>
    </row>
    <row r="52" spans="1:47" x14ac:dyDescent="0.3">
      <c r="D52" s="19"/>
      <c r="E52" s="20" t="s">
        <v>2</v>
      </c>
      <c r="F52" s="35">
        <f>SUM(F35:F50)</f>
        <v>197</v>
      </c>
      <c r="G52" s="35">
        <f>SUM(G35:G50)</f>
        <v>83</v>
      </c>
      <c r="H52" s="35">
        <f>H50</f>
        <v>0</v>
      </c>
      <c r="I52" s="16"/>
      <c r="J52" s="110" t="s">
        <v>61</v>
      </c>
      <c r="K52" s="120">
        <f>1-K50</f>
        <v>0.94683851359627635</v>
      </c>
      <c r="L52" s="123" t="s">
        <v>62</v>
      </c>
      <c r="M52" s="18"/>
      <c r="N52" s="18"/>
      <c r="O52" s="18"/>
      <c r="P52" s="23"/>
      <c r="Q52" s="17"/>
      <c r="W52" s="1"/>
      <c r="X52" s="1"/>
      <c r="Y52" s="1"/>
    </row>
    <row r="53" spans="1:47" x14ac:dyDescent="0.3">
      <c r="D53" s="19"/>
      <c r="F53" s="190">
        <f>F52/E34</f>
        <v>0.70357142857142863</v>
      </c>
      <c r="G53" s="191">
        <f>G52/E34</f>
        <v>0.29642857142857143</v>
      </c>
      <c r="H53" s="192">
        <f>H52/E34</f>
        <v>0</v>
      </c>
      <c r="I53" s="16"/>
      <c r="J53" s="16"/>
      <c r="K53" s="16"/>
      <c r="L53" s="16"/>
      <c r="M53" s="16"/>
      <c r="N53" s="16"/>
    </row>
    <row r="54" spans="1:47" ht="17.5" customHeight="1" x14ac:dyDescent="0.3">
      <c r="D54" s="19"/>
      <c r="E54" s="19"/>
      <c r="F54" s="19"/>
      <c r="G54" s="19"/>
      <c r="I54" s="16"/>
      <c r="J54" s="16"/>
      <c r="K54" s="16"/>
      <c r="L54" s="16"/>
      <c r="M54" s="16"/>
      <c r="N54" s="16"/>
    </row>
    <row r="55" spans="1:47" ht="15.5" x14ac:dyDescent="0.3">
      <c r="D55" s="243" t="s">
        <v>10</v>
      </c>
      <c r="E55" s="244"/>
      <c r="F55" s="244"/>
      <c r="G55" s="244"/>
      <c r="H55" s="244"/>
      <c r="I55" s="244"/>
      <c r="J55" s="244"/>
      <c r="K55" s="244"/>
      <c r="L55" s="244"/>
      <c r="M55" s="245"/>
      <c r="N55" s="16"/>
    </row>
    <row r="56" spans="1:47" ht="20.5" customHeight="1" x14ac:dyDescent="0.3">
      <c r="D56" s="65" t="s">
        <v>38</v>
      </c>
      <c r="E56" s="246" t="s">
        <v>39</v>
      </c>
      <c r="F56" s="247"/>
      <c r="G56" s="248"/>
      <c r="H56" s="246" t="s">
        <v>40</v>
      </c>
      <c r="I56" s="247"/>
      <c r="J56" s="248"/>
      <c r="K56" s="246" t="s">
        <v>41</v>
      </c>
      <c r="L56" s="247"/>
      <c r="M56" s="248"/>
      <c r="O56" s="98" t="s">
        <v>31</v>
      </c>
      <c r="P56" s="241" t="s">
        <v>33</v>
      </c>
      <c r="Q56" s="242"/>
      <c r="S56" s="76" t="s">
        <v>36</v>
      </c>
      <c r="T56" s="59" t="s">
        <v>34</v>
      </c>
    </row>
    <row r="57" spans="1:47" ht="26.5" customHeight="1" x14ac:dyDescent="0.3">
      <c r="D57" s="66"/>
      <c r="E57" s="236" t="s">
        <v>3</v>
      </c>
      <c r="F57" s="237"/>
      <c r="G57" s="36"/>
      <c r="H57" s="236" t="s">
        <v>3</v>
      </c>
      <c r="I57" s="237"/>
      <c r="J57" s="37"/>
      <c r="K57" s="236" t="s">
        <v>3</v>
      </c>
      <c r="L57" s="237"/>
      <c r="M57" s="36"/>
      <c r="P57" s="111" t="s">
        <v>108</v>
      </c>
      <c r="Q57" s="112" t="s">
        <v>109</v>
      </c>
      <c r="R57" s="75" t="s">
        <v>21</v>
      </c>
      <c r="S57" s="72" t="s">
        <v>25</v>
      </c>
      <c r="T57" s="59" t="s">
        <v>35</v>
      </c>
    </row>
    <row r="58" spans="1:47" ht="13" customHeight="1" x14ac:dyDescent="0.3">
      <c r="D58" s="67"/>
      <c r="E58" s="38" t="s">
        <v>4</v>
      </c>
      <c r="F58" s="38" t="s">
        <v>5</v>
      </c>
      <c r="G58" s="38" t="s">
        <v>6</v>
      </c>
      <c r="H58" s="38" t="s">
        <v>4</v>
      </c>
      <c r="I58" s="38" t="s">
        <v>5</v>
      </c>
      <c r="J58" s="38" t="s">
        <v>6</v>
      </c>
      <c r="K58" s="39" t="s">
        <v>4</v>
      </c>
      <c r="L58" s="39" t="s">
        <v>5</v>
      </c>
      <c r="M58" s="38" t="s">
        <v>6</v>
      </c>
      <c r="O58" s="5">
        <f>D12</f>
        <v>0</v>
      </c>
      <c r="P58" s="113">
        <f>K34</f>
        <v>1</v>
      </c>
      <c r="Q58" s="114">
        <f>K12</f>
        <v>1</v>
      </c>
      <c r="R58" s="2">
        <f>D12</f>
        <v>0</v>
      </c>
      <c r="S58" s="71">
        <f t="shared" ref="S58:S72" si="104">(IF(P58=Q58,1,LOG(Q58,P58)))</f>
        <v>1</v>
      </c>
      <c r="T58" s="94" t="s">
        <v>37</v>
      </c>
    </row>
    <row r="59" spans="1:47" x14ac:dyDescent="0.3">
      <c r="D59" s="34">
        <f>D13</f>
        <v>2</v>
      </c>
      <c r="E59" s="40">
        <f>E13</f>
        <v>283</v>
      </c>
      <c r="F59" s="40">
        <f>E35</f>
        <v>280</v>
      </c>
      <c r="G59" s="41">
        <f t="shared" ref="G59:G71" si="105">E59+F59</f>
        <v>563</v>
      </c>
      <c r="H59" s="40">
        <f>F13</f>
        <v>38</v>
      </c>
      <c r="I59" s="40">
        <f>F35</f>
        <v>29</v>
      </c>
      <c r="J59" s="41">
        <f t="shared" ref="J59:J71" si="106">H59+I59</f>
        <v>67</v>
      </c>
      <c r="K59" s="42">
        <f t="shared" ref="K59:K71" si="107">J59*E59/G59</f>
        <v>33.678507992895206</v>
      </c>
      <c r="L59" s="42">
        <f t="shared" ref="L59:L71" si="108">J59*F59/G59</f>
        <v>33.321492007104794</v>
      </c>
      <c r="M59" s="43">
        <f t="shared" ref="M59:M72" si="109">K59+L59</f>
        <v>67</v>
      </c>
      <c r="O59" s="5">
        <f t="shared" ref="O59:O70" si="110">D13</f>
        <v>2</v>
      </c>
      <c r="P59" s="113">
        <f>K35</f>
        <v>0.89642857142857146</v>
      </c>
      <c r="Q59" s="114">
        <f>K13</f>
        <v>0.86572438162544163</v>
      </c>
      <c r="R59" s="2">
        <f t="shared" ref="R59:R70" si="111">D13</f>
        <v>2</v>
      </c>
      <c r="S59" s="71">
        <f t="shared" si="104"/>
        <v>1.3187587930166089</v>
      </c>
      <c r="T59" s="95">
        <f t="shared" ref="T59:T72" si="112">1/(Q59-P59)</f>
        <v>-32.568845047266642</v>
      </c>
    </row>
    <row r="60" spans="1:47" x14ac:dyDescent="0.3">
      <c r="D60" s="34">
        <f t="shared" ref="D60:E70" si="113">D14</f>
        <v>4</v>
      </c>
      <c r="E60" s="40">
        <f t="shared" si="113"/>
        <v>221</v>
      </c>
      <c r="F60" s="40">
        <f t="shared" ref="F60:F70" si="114">E36</f>
        <v>220</v>
      </c>
      <c r="G60" s="41">
        <f t="shared" si="105"/>
        <v>441</v>
      </c>
      <c r="H60" s="40">
        <f t="shared" ref="H60:H70" si="115">F14</f>
        <v>41</v>
      </c>
      <c r="I60" s="40">
        <f t="shared" ref="I60:I70" si="116">F36</f>
        <v>46</v>
      </c>
      <c r="J60" s="41">
        <f t="shared" si="106"/>
        <v>87</v>
      </c>
      <c r="K60" s="42">
        <f t="shared" si="107"/>
        <v>43.598639455782312</v>
      </c>
      <c r="L60" s="42">
        <f t="shared" si="108"/>
        <v>43.401360544217688</v>
      </c>
      <c r="M60" s="43">
        <f t="shared" si="109"/>
        <v>87</v>
      </c>
      <c r="O60" s="5">
        <f t="shared" si="110"/>
        <v>4</v>
      </c>
      <c r="P60" s="113">
        <f t="shared" ref="P60:P70" si="117">K36</f>
        <v>0.70899350649350645</v>
      </c>
      <c r="Q60" s="114">
        <f t="shared" ref="Q60:Q70" si="118">K14</f>
        <v>0.70511488096189812</v>
      </c>
      <c r="R60" s="2">
        <f t="shared" si="111"/>
        <v>4</v>
      </c>
      <c r="S60" s="71">
        <f t="shared" si="104"/>
        <v>1.0159508124753382</v>
      </c>
      <c r="T60" s="95">
        <f t="shared" si="112"/>
        <v>-257.82329122794516</v>
      </c>
    </row>
    <row r="61" spans="1:47" x14ac:dyDescent="0.3">
      <c r="D61" s="34">
        <f t="shared" si="113"/>
        <v>6</v>
      </c>
      <c r="E61" s="40">
        <f t="shared" si="113"/>
        <v>162</v>
      </c>
      <c r="F61" s="40">
        <f t="shared" si="114"/>
        <v>157</v>
      </c>
      <c r="G61" s="41">
        <f t="shared" si="105"/>
        <v>319</v>
      </c>
      <c r="H61" s="40">
        <f t="shared" si="115"/>
        <v>26</v>
      </c>
      <c r="I61" s="40">
        <f t="shared" si="116"/>
        <v>45</v>
      </c>
      <c r="J61" s="41">
        <f t="shared" si="106"/>
        <v>71</v>
      </c>
      <c r="K61" s="42">
        <f t="shared" si="107"/>
        <v>36.056426332288403</v>
      </c>
      <c r="L61" s="42">
        <f t="shared" si="108"/>
        <v>34.943573667711597</v>
      </c>
      <c r="M61" s="43">
        <f t="shared" si="109"/>
        <v>71</v>
      </c>
      <c r="O61" s="5">
        <f t="shared" si="110"/>
        <v>6</v>
      </c>
      <c r="P61" s="113">
        <f t="shared" si="117"/>
        <v>0.50577880718008106</v>
      </c>
      <c r="Q61" s="114">
        <f t="shared" si="118"/>
        <v>0.591948295128507</v>
      </c>
      <c r="R61" s="2">
        <f t="shared" si="111"/>
        <v>6</v>
      </c>
      <c r="S61" s="71">
        <f t="shared" si="104"/>
        <v>0.76920925844421095</v>
      </c>
      <c r="T61" s="95">
        <f t="shared" si="112"/>
        <v>11.605035886931566</v>
      </c>
    </row>
    <row r="62" spans="1:47" x14ac:dyDescent="0.3">
      <c r="C62" s="101" t="s">
        <v>52</v>
      </c>
      <c r="D62" s="34">
        <f t="shared" si="113"/>
        <v>8</v>
      </c>
      <c r="E62" s="40">
        <f t="shared" si="113"/>
        <v>123</v>
      </c>
      <c r="F62" s="40">
        <f t="shared" si="114"/>
        <v>104</v>
      </c>
      <c r="G62" s="41">
        <f t="shared" si="105"/>
        <v>227</v>
      </c>
      <c r="H62" s="40">
        <f t="shared" si="115"/>
        <v>13</v>
      </c>
      <c r="I62" s="40">
        <f t="shared" si="116"/>
        <v>51</v>
      </c>
      <c r="J62" s="41">
        <f t="shared" si="106"/>
        <v>64</v>
      </c>
      <c r="K62" s="42">
        <f t="shared" si="107"/>
        <v>34.678414096916299</v>
      </c>
      <c r="L62" s="42">
        <f t="shared" si="108"/>
        <v>29.321585903083701</v>
      </c>
      <c r="M62" s="43">
        <f t="shared" si="109"/>
        <v>64</v>
      </c>
      <c r="O62" s="5">
        <f t="shared" si="110"/>
        <v>8</v>
      </c>
      <c r="P62" s="113">
        <f t="shared" si="117"/>
        <v>0.25775266135138747</v>
      </c>
      <c r="Q62" s="114">
        <f t="shared" si="118"/>
        <v>0.52938465417996561</v>
      </c>
      <c r="R62" s="2">
        <f t="shared" si="111"/>
        <v>8</v>
      </c>
      <c r="S62" s="71">
        <f t="shared" si="104"/>
        <v>0.46914085227248709</v>
      </c>
      <c r="T62" s="175">
        <f t="shared" si="112"/>
        <v>3.6814514725851208</v>
      </c>
    </row>
    <row r="63" spans="1:47" x14ac:dyDescent="0.3">
      <c r="C63" s="101" t="s">
        <v>52</v>
      </c>
      <c r="D63" s="34">
        <f t="shared" si="113"/>
        <v>10</v>
      </c>
      <c r="E63" s="40">
        <f t="shared" si="113"/>
        <v>92</v>
      </c>
      <c r="F63" s="40">
        <f t="shared" si="114"/>
        <v>42</v>
      </c>
      <c r="G63" s="41">
        <f t="shared" si="105"/>
        <v>134</v>
      </c>
      <c r="H63" s="40">
        <f t="shared" si="115"/>
        <v>13</v>
      </c>
      <c r="I63" s="40">
        <f t="shared" si="116"/>
        <v>14</v>
      </c>
      <c r="J63" s="41">
        <f t="shared" si="106"/>
        <v>27</v>
      </c>
      <c r="K63" s="42">
        <f t="shared" si="107"/>
        <v>18.53731343283582</v>
      </c>
      <c r="L63" s="42">
        <f t="shared" si="108"/>
        <v>8.4626865671641784</v>
      </c>
      <c r="M63" s="43">
        <f t="shared" si="109"/>
        <v>27</v>
      </c>
      <c r="O63" s="5">
        <f t="shared" si="110"/>
        <v>10</v>
      </c>
      <c r="P63" s="113">
        <f t="shared" si="117"/>
        <v>0.17183510756759166</v>
      </c>
      <c r="Q63" s="114">
        <f t="shared" si="118"/>
        <v>0.45458030087192702</v>
      </c>
      <c r="R63" s="2">
        <f t="shared" si="111"/>
        <v>10</v>
      </c>
      <c r="S63" s="71">
        <f t="shared" si="104"/>
        <v>0.44763330459749184</v>
      </c>
      <c r="T63" s="175">
        <f t="shared" si="112"/>
        <v>3.5367533159923288</v>
      </c>
    </row>
    <row r="64" spans="1:47" x14ac:dyDescent="0.3">
      <c r="C64" s="101" t="s">
        <v>52</v>
      </c>
      <c r="D64" s="34">
        <f t="shared" si="113"/>
        <v>12</v>
      </c>
      <c r="E64" s="40">
        <f t="shared" si="113"/>
        <v>59</v>
      </c>
      <c r="F64" s="40">
        <f t="shared" si="114"/>
        <v>20</v>
      </c>
      <c r="G64" s="41">
        <f t="shared" si="105"/>
        <v>79</v>
      </c>
      <c r="H64" s="40">
        <f t="shared" si="115"/>
        <v>2</v>
      </c>
      <c r="I64" s="40">
        <f t="shared" si="116"/>
        <v>9</v>
      </c>
      <c r="J64" s="41">
        <f t="shared" si="106"/>
        <v>11</v>
      </c>
      <c r="K64" s="42">
        <f t="shared" si="107"/>
        <v>8.2151898734177209</v>
      </c>
      <c r="L64" s="42">
        <f t="shared" si="108"/>
        <v>2.7848101265822787</v>
      </c>
      <c r="M64" s="43">
        <f t="shared" si="109"/>
        <v>11</v>
      </c>
      <c r="O64" s="5">
        <f t="shared" si="110"/>
        <v>12</v>
      </c>
      <c r="P64" s="113">
        <f t="shared" si="117"/>
        <v>9.4509309162175412E-2</v>
      </c>
      <c r="Q64" s="114">
        <f t="shared" si="118"/>
        <v>0.43917079914745494</v>
      </c>
      <c r="R64" s="2">
        <f t="shared" si="111"/>
        <v>12</v>
      </c>
      <c r="S64" s="71">
        <f t="shared" si="104"/>
        <v>0.34881179153168496</v>
      </c>
      <c r="T64" s="175">
        <f t="shared" si="112"/>
        <v>2.9013975423906802</v>
      </c>
    </row>
    <row r="65" spans="3:20" x14ac:dyDescent="0.3">
      <c r="C65" s="101" t="s">
        <v>52</v>
      </c>
      <c r="D65" s="34">
        <f t="shared" si="113"/>
        <v>14</v>
      </c>
      <c r="E65" s="40">
        <f t="shared" si="113"/>
        <v>43</v>
      </c>
      <c r="F65" s="40">
        <f t="shared" si="114"/>
        <v>8</v>
      </c>
      <c r="G65" s="41">
        <f t="shared" si="105"/>
        <v>51</v>
      </c>
      <c r="H65" s="40">
        <f t="shared" si="115"/>
        <v>4</v>
      </c>
      <c r="I65" s="40">
        <f t="shared" si="116"/>
        <v>2</v>
      </c>
      <c r="J65" s="41">
        <f t="shared" si="106"/>
        <v>6</v>
      </c>
      <c r="K65" s="42">
        <f t="shared" si="107"/>
        <v>5.0588235294117645</v>
      </c>
      <c r="L65" s="42">
        <f t="shared" si="108"/>
        <v>0.94117647058823528</v>
      </c>
      <c r="M65" s="43">
        <f t="shared" si="109"/>
        <v>6</v>
      </c>
      <c r="O65" s="5">
        <f t="shared" si="110"/>
        <v>14</v>
      </c>
      <c r="P65" s="113">
        <f t="shared" si="117"/>
        <v>7.0881981871631555E-2</v>
      </c>
      <c r="Q65" s="114">
        <f t="shared" si="118"/>
        <v>0.39831770155234286</v>
      </c>
      <c r="R65" s="2">
        <f t="shared" si="111"/>
        <v>14</v>
      </c>
      <c r="S65" s="71">
        <f t="shared" si="104"/>
        <v>0.3477884834128559</v>
      </c>
      <c r="T65" s="175">
        <f t="shared" si="112"/>
        <v>3.0540345475292638</v>
      </c>
    </row>
    <row r="66" spans="3:20" x14ac:dyDescent="0.3">
      <c r="C66" s="101" t="s">
        <v>52</v>
      </c>
      <c r="D66" s="34">
        <f t="shared" si="113"/>
        <v>16</v>
      </c>
      <c r="E66" s="40">
        <f t="shared" si="113"/>
        <v>28</v>
      </c>
      <c r="F66" s="40">
        <f t="shared" si="114"/>
        <v>4</v>
      </c>
      <c r="G66" s="41">
        <f t="shared" si="105"/>
        <v>32</v>
      </c>
      <c r="H66" s="40">
        <f t="shared" si="115"/>
        <v>3</v>
      </c>
      <c r="I66" s="40">
        <f t="shared" si="116"/>
        <v>1</v>
      </c>
      <c r="J66" s="41">
        <f t="shared" si="106"/>
        <v>4</v>
      </c>
      <c r="K66" s="42">
        <f t="shared" si="107"/>
        <v>3.5</v>
      </c>
      <c r="L66" s="42">
        <f t="shared" si="108"/>
        <v>0.5</v>
      </c>
      <c r="M66" s="43">
        <f t="shared" si="109"/>
        <v>4</v>
      </c>
      <c r="O66" s="5">
        <f t="shared" si="110"/>
        <v>16</v>
      </c>
      <c r="P66" s="113">
        <f t="shared" si="117"/>
        <v>5.3161486403723666E-2</v>
      </c>
      <c r="Q66" s="114">
        <f t="shared" si="118"/>
        <v>0.35564080495744899</v>
      </c>
      <c r="R66" s="2">
        <f t="shared" si="111"/>
        <v>16</v>
      </c>
      <c r="S66" s="71">
        <f t="shared" si="104"/>
        <v>0.35231277397690358</v>
      </c>
      <c r="T66" s="175">
        <f t="shared" si="112"/>
        <v>3.3060111507173455</v>
      </c>
    </row>
    <row r="67" spans="3:20" x14ac:dyDescent="0.3">
      <c r="C67" s="101" t="s">
        <v>52</v>
      </c>
      <c r="D67" s="34">
        <f t="shared" si="113"/>
        <v>18</v>
      </c>
      <c r="E67" s="40">
        <f t="shared" si="113"/>
        <v>20</v>
      </c>
      <c r="F67" s="40">
        <f t="shared" si="114"/>
        <v>3</v>
      </c>
      <c r="G67" s="41">
        <f t="shared" si="105"/>
        <v>23</v>
      </c>
      <c r="H67" s="40">
        <f t="shared" si="115"/>
        <v>2</v>
      </c>
      <c r="I67" s="40">
        <f t="shared" si="116"/>
        <v>0</v>
      </c>
      <c r="J67" s="41">
        <f t="shared" si="106"/>
        <v>2</v>
      </c>
      <c r="K67" s="42">
        <f t="shared" si="107"/>
        <v>1.7391304347826086</v>
      </c>
      <c r="L67" s="42">
        <f t="shared" si="108"/>
        <v>0.2608695652173913</v>
      </c>
      <c r="M67" s="43">
        <f t="shared" si="109"/>
        <v>2</v>
      </c>
      <c r="O67" s="5">
        <f t="shared" si="110"/>
        <v>18</v>
      </c>
      <c r="P67" s="113">
        <f t="shared" si="117"/>
        <v>5.3161486403723666E-2</v>
      </c>
      <c r="Q67" s="114">
        <f t="shared" si="118"/>
        <v>0.3200767244617041</v>
      </c>
      <c r="R67" s="2">
        <f t="shared" si="111"/>
        <v>18</v>
      </c>
      <c r="S67" s="71">
        <f t="shared" si="104"/>
        <v>0.38821781712537962</v>
      </c>
      <c r="T67" s="175">
        <f t="shared" si="112"/>
        <v>3.746507720112914</v>
      </c>
    </row>
    <row r="68" spans="3:20" x14ac:dyDescent="0.3">
      <c r="C68" s="101" t="s">
        <v>52</v>
      </c>
      <c r="D68" s="34">
        <f t="shared" si="113"/>
        <v>20</v>
      </c>
      <c r="E68" s="40">
        <f t="shared" si="113"/>
        <v>14</v>
      </c>
      <c r="F68" s="40">
        <f t="shared" si="114"/>
        <v>0</v>
      </c>
      <c r="G68" s="41">
        <f t="shared" si="105"/>
        <v>14</v>
      </c>
      <c r="H68" s="40">
        <f t="shared" si="115"/>
        <v>1</v>
      </c>
      <c r="I68" s="40">
        <f t="shared" si="116"/>
        <v>0</v>
      </c>
      <c r="J68" s="41">
        <f t="shared" si="106"/>
        <v>1</v>
      </c>
      <c r="K68" s="42">
        <f t="shared" si="107"/>
        <v>1</v>
      </c>
      <c r="L68" s="42">
        <f t="shared" si="108"/>
        <v>0</v>
      </c>
      <c r="M68" s="43">
        <f t="shared" si="109"/>
        <v>1</v>
      </c>
      <c r="O68" s="5">
        <f t="shared" si="110"/>
        <v>20</v>
      </c>
      <c r="P68" s="113">
        <f t="shared" si="117"/>
        <v>5.3161486403723666E-2</v>
      </c>
      <c r="Q68" s="114">
        <f t="shared" si="118"/>
        <v>0.29721410128586812</v>
      </c>
      <c r="R68" s="2">
        <f t="shared" si="111"/>
        <v>20</v>
      </c>
      <c r="S68" s="71">
        <f t="shared" si="104"/>
        <v>0.41347253347915058</v>
      </c>
      <c r="T68" s="175">
        <f t="shared" si="112"/>
        <v>4.0974770972354078</v>
      </c>
    </row>
    <row r="69" spans="3:20" x14ac:dyDescent="0.3">
      <c r="C69" s="101" t="s">
        <v>52</v>
      </c>
      <c r="D69" s="34">
        <f t="shared" si="113"/>
        <v>22</v>
      </c>
      <c r="E69" s="40">
        <f t="shared" si="113"/>
        <v>11</v>
      </c>
      <c r="F69" s="40">
        <f t="shared" si="114"/>
        <v>0</v>
      </c>
      <c r="G69" s="41">
        <f t="shared" si="105"/>
        <v>11</v>
      </c>
      <c r="H69" s="40">
        <f t="shared" si="115"/>
        <v>1</v>
      </c>
      <c r="I69" s="40">
        <f t="shared" si="116"/>
        <v>0</v>
      </c>
      <c r="J69" s="41">
        <f t="shared" si="106"/>
        <v>1</v>
      </c>
      <c r="K69" s="42">
        <f t="shared" si="107"/>
        <v>1</v>
      </c>
      <c r="L69" s="42">
        <f t="shared" si="108"/>
        <v>0</v>
      </c>
      <c r="M69" s="43">
        <f t="shared" si="109"/>
        <v>1</v>
      </c>
      <c r="O69" s="5">
        <f t="shared" si="110"/>
        <v>22</v>
      </c>
      <c r="P69" s="113">
        <f t="shared" si="117"/>
        <v>5.3161486403723666E-2</v>
      </c>
      <c r="Q69" s="114">
        <f t="shared" si="118"/>
        <v>0.27019463753260736</v>
      </c>
      <c r="R69" s="2">
        <f t="shared" si="111"/>
        <v>22</v>
      </c>
      <c r="S69" s="71">
        <f t="shared" si="104"/>
        <v>0.4459525958345506</v>
      </c>
      <c r="T69" s="175">
        <f t="shared" si="112"/>
        <v>4.6075910283685495</v>
      </c>
    </row>
    <row r="70" spans="3:20" x14ac:dyDescent="0.3">
      <c r="C70" s="101" t="s">
        <v>52</v>
      </c>
      <c r="D70" s="34">
        <f t="shared" si="113"/>
        <v>24</v>
      </c>
      <c r="E70" s="40">
        <f t="shared" si="113"/>
        <v>9</v>
      </c>
      <c r="F70" s="40">
        <f t="shared" si="114"/>
        <v>0</v>
      </c>
      <c r="G70" s="41">
        <f t="shared" si="105"/>
        <v>9</v>
      </c>
      <c r="H70" s="40">
        <f t="shared" si="115"/>
        <v>1</v>
      </c>
      <c r="I70" s="40">
        <f t="shared" si="116"/>
        <v>0</v>
      </c>
      <c r="J70" s="41">
        <f t="shared" si="106"/>
        <v>1</v>
      </c>
      <c r="K70" s="42">
        <f t="shared" si="107"/>
        <v>1</v>
      </c>
      <c r="L70" s="42">
        <f t="shared" si="108"/>
        <v>0</v>
      </c>
      <c r="M70" s="43">
        <f t="shared" si="109"/>
        <v>1</v>
      </c>
      <c r="O70" s="5">
        <f t="shared" si="110"/>
        <v>24</v>
      </c>
      <c r="P70" s="113">
        <f t="shared" si="117"/>
        <v>5.3161486403723666E-2</v>
      </c>
      <c r="Q70" s="114">
        <f t="shared" si="118"/>
        <v>0.24017301114009543</v>
      </c>
      <c r="R70" s="2">
        <f t="shared" si="111"/>
        <v>24</v>
      </c>
      <c r="S70" s="71">
        <f t="shared" si="104"/>
        <v>0.48609101914234132</v>
      </c>
      <c r="T70" s="175">
        <f t="shared" si="112"/>
        <v>5.3472640331107391</v>
      </c>
    </row>
    <row r="71" spans="3:20" x14ac:dyDescent="0.3">
      <c r="C71" s="101" t="s">
        <v>52</v>
      </c>
      <c r="D71" s="34">
        <f>D25</f>
        <v>26</v>
      </c>
      <c r="E71" s="40">
        <f>E25</f>
        <v>5</v>
      </c>
      <c r="F71" s="40">
        <f>E47</f>
        <v>0</v>
      </c>
      <c r="G71" s="41">
        <f t="shared" si="105"/>
        <v>5</v>
      </c>
      <c r="H71" s="40">
        <f>F25</f>
        <v>0</v>
      </c>
      <c r="I71" s="40">
        <f>F47</f>
        <v>0</v>
      </c>
      <c r="J71" s="41">
        <f t="shared" si="106"/>
        <v>0</v>
      </c>
      <c r="K71" s="42">
        <f t="shared" si="107"/>
        <v>0</v>
      </c>
      <c r="L71" s="42">
        <f t="shared" si="108"/>
        <v>0</v>
      </c>
      <c r="M71" s="43">
        <f t="shared" si="109"/>
        <v>0</v>
      </c>
      <c r="O71" s="5">
        <f>D25</f>
        <v>26</v>
      </c>
      <c r="P71" s="113">
        <f>K47</f>
        <v>5.3161486403723666E-2</v>
      </c>
      <c r="Q71" s="114">
        <f>K25</f>
        <v>0.24017301114009543</v>
      </c>
      <c r="R71" s="2">
        <f>D25</f>
        <v>26</v>
      </c>
      <c r="S71" s="71">
        <f t="shared" si="104"/>
        <v>0.48609101914234132</v>
      </c>
      <c r="T71" s="175">
        <f t="shared" si="112"/>
        <v>5.3472640331107391</v>
      </c>
    </row>
    <row r="72" spans="3:20" x14ac:dyDescent="0.3">
      <c r="C72" s="101" t="s">
        <v>52</v>
      </c>
      <c r="D72" s="34">
        <f>D26</f>
        <v>28</v>
      </c>
      <c r="E72" s="40">
        <f>E26</f>
        <v>3</v>
      </c>
      <c r="F72" s="40">
        <f>E48</f>
        <v>0</v>
      </c>
      <c r="G72" s="41">
        <f>E72+F72</f>
        <v>3</v>
      </c>
      <c r="H72" s="40">
        <f>F26</f>
        <v>2</v>
      </c>
      <c r="I72" s="40">
        <f>F48</f>
        <v>0</v>
      </c>
      <c r="J72" s="41">
        <f>H72+I72</f>
        <v>2</v>
      </c>
      <c r="K72" s="42">
        <f>J72*E72/G72</f>
        <v>2</v>
      </c>
      <c r="L72" s="42">
        <f>J72*F72/G72</f>
        <v>0</v>
      </c>
      <c r="M72" s="43">
        <f t="shared" si="109"/>
        <v>2</v>
      </c>
      <c r="O72" s="5">
        <f>D26</f>
        <v>28</v>
      </c>
      <c r="P72" s="113">
        <f>K48</f>
        <v>5.3161486403723666E-2</v>
      </c>
      <c r="Q72" s="114">
        <f>K26</f>
        <v>8.0057670380031823E-2</v>
      </c>
      <c r="R72" s="2">
        <f>D26</f>
        <v>28</v>
      </c>
      <c r="S72" s="71">
        <f t="shared" si="104"/>
        <v>0.86047910353802026</v>
      </c>
      <c r="T72" s="175">
        <f t="shared" si="112"/>
        <v>37.179995529509412</v>
      </c>
    </row>
    <row r="73" spans="3:20" x14ac:dyDescent="0.3">
      <c r="D73" s="44"/>
      <c r="E73" s="45"/>
      <c r="F73" s="45"/>
      <c r="G73" s="45"/>
      <c r="H73" s="46">
        <f>SUM(H59:H72)</f>
        <v>147</v>
      </c>
      <c r="I73" s="46">
        <f>SUM(I59:I72)</f>
        <v>197</v>
      </c>
      <c r="J73" s="46">
        <f>SUM(J59:J72)</f>
        <v>344</v>
      </c>
      <c r="K73" s="47">
        <f>SUM(K59:K72)</f>
        <v>190.06244514833011</v>
      </c>
      <c r="L73" s="47">
        <f>SUM(L59:L72)</f>
        <v>153.93755485166989</v>
      </c>
      <c r="M73" s="48">
        <f>K73+L73</f>
        <v>344</v>
      </c>
      <c r="O73" s="24"/>
      <c r="P73" s="24"/>
      <c r="Q73" s="24"/>
    </row>
    <row r="74" spans="3:20" x14ac:dyDescent="0.3">
      <c r="D74" s="24"/>
      <c r="E74" s="24"/>
      <c r="F74" s="24"/>
      <c r="G74" s="24"/>
      <c r="H74" s="24"/>
      <c r="I74" s="24"/>
      <c r="J74" s="24"/>
      <c r="K74" s="49"/>
      <c r="L74" s="24"/>
      <c r="M74" s="24"/>
      <c r="O74" s="24"/>
      <c r="P74" s="24"/>
      <c r="Q74" s="24"/>
    </row>
    <row r="75" spans="3:20" x14ac:dyDescent="0.3">
      <c r="D75" s="50" t="s">
        <v>7</v>
      </c>
      <c r="E75" s="51">
        <f>((H73-K73)^2)/K73</f>
        <v>9.7566575064618029</v>
      </c>
      <c r="F75" s="52"/>
      <c r="G75" s="53">
        <f>((I73-L73)^2)/L73</f>
        <v>12.046275413038522</v>
      </c>
      <c r="H75" s="52"/>
      <c r="I75" s="54">
        <f>E75+G75</f>
        <v>21.802932919500325</v>
      </c>
      <c r="J75" s="55" t="s">
        <v>14</v>
      </c>
      <c r="K75" s="52"/>
      <c r="L75" s="56" t="s">
        <v>15</v>
      </c>
      <c r="M75" s="77">
        <f>CHIDIST(I75,1)</f>
        <v>3.0213792459525898E-6</v>
      </c>
      <c r="O75" s="99" t="s">
        <v>82</v>
      </c>
      <c r="P75" s="24"/>
      <c r="Q75" s="24"/>
    </row>
    <row r="76" spans="3:20" x14ac:dyDescent="0.3">
      <c r="D76" s="24"/>
      <c r="E76" s="24"/>
      <c r="F76" s="24"/>
      <c r="G76" s="24"/>
      <c r="H76" s="24"/>
      <c r="I76" s="24"/>
      <c r="J76" s="57"/>
      <c r="K76" s="24"/>
      <c r="L76" s="24"/>
      <c r="M76" s="24"/>
      <c r="O76" s="100" t="s">
        <v>83</v>
      </c>
      <c r="P76" s="24"/>
      <c r="Q76" s="24"/>
    </row>
    <row r="77" spans="3:20" x14ac:dyDescent="0.3">
      <c r="D77" s="24"/>
      <c r="E77" s="24"/>
      <c r="F77" s="24"/>
      <c r="G77" s="24"/>
      <c r="H77" s="24"/>
      <c r="I77" s="24"/>
      <c r="J77" s="58"/>
      <c r="K77" s="73" t="s">
        <v>8</v>
      </c>
      <c r="L77" s="74">
        <f>(H73/K73)/(I73/L73)</f>
        <v>0.60436510415405564</v>
      </c>
      <c r="O77" s="24"/>
      <c r="Q77" s="24"/>
    </row>
    <row r="79" spans="3:20" x14ac:dyDescent="0.3">
      <c r="I79" s="24"/>
      <c r="J79" s="24"/>
    </row>
    <row r="80" spans="3:20" x14ac:dyDescent="0.3">
      <c r="I80" s="24"/>
      <c r="J80" s="24"/>
      <c r="K80" s="24"/>
      <c r="L80" s="24"/>
      <c r="M80" s="24"/>
    </row>
    <row r="81" spans="1:34" x14ac:dyDescent="0.3">
      <c r="I81" s="24"/>
      <c r="J81" s="24"/>
      <c r="K81" s="24"/>
    </row>
    <row r="82" spans="1:34" x14ac:dyDescent="0.3">
      <c r="B82" s="70"/>
      <c r="I82" s="24"/>
      <c r="J82" s="24"/>
      <c r="K82" s="24"/>
      <c r="L82" s="24"/>
    </row>
    <row r="83" spans="1:34" x14ac:dyDescent="0.3">
      <c r="B83" s="31"/>
      <c r="I83" s="24"/>
      <c r="J83" s="24"/>
      <c r="K83" s="24"/>
      <c r="L83" s="24"/>
    </row>
    <row r="84" spans="1:34" x14ac:dyDescent="0.3">
      <c r="B84" s="31"/>
      <c r="I84" s="24"/>
      <c r="J84" s="24"/>
      <c r="K84" s="24"/>
      <c r="L84" s="24"/>
      <c r="M84" s="24"/>
      <c r="N84" s="24"/>
      <c r="O84" s="24"/>
    </row>
    <row r="85" spans="1:34" x14ac:dyDescent="0.3">
      <c r="B85" s="31"/>
      <c r="I85" s="24"/>
      <c r="J85" s="24"/>
      <c r="K85" s="24"/>
      <c r="L85" s="24"/>
      <c r="M85" s="24"/>
      <c r="N85" s="24"/>
      <c r="O85" s="24"/>
    </row>
    <row r="86" spans="1:34" x14ac:dyDescent="0.3">
      <c r="B86" s="31"/>
      <c r="I86" s="24"/>
      <c r="J86" s="24"/>
      <c r="K86" s="24"/>
      <c r="L86" s="24"/>
      <c r="M86" s="24"/>
      <c r="S86" s="25"/>
    </row>
    <row r="87" spans="1:34" x14ac:dyDescent="0.3">
      <c r="B87" s="31"/>
      <c r="I87" s="24"/>
      <c r="J87" s="24"/>
      <c r="K87" s="24"/>
      <c r="L87" s="24"/>
      <c r="M87" s="24"/>
      <c r="S87" s="25"/>
    </row>
    <row r="88" spans="1:34" x14ac:dyDescent="0.3">
      <c r="B88" s="31"/>
      <c r="I88" s="24"/>
      <c r="J88" s="24"/>
      <c r="K88" s="24"/>
      <c r="L88" s="24"/>
      <c r="M88" s="24"/>
      <c r="S88" s="25"/>
    </row>
    <row r="89" spans="1:34" x14ac:dyDescent="0.3">
      <c r="B89" s="31"/>
      <c r="I89" s="24"/>
      <c r="J89" s="24"/>
      <c r="K89" s="24"/>
      <c r="L89" s="24"/>
      <c r="M89" s="24"/>
      <c r="N89" s="24"/>
      <c r="O89" s="24"/>
      <c r="P89" s="24"/>
      <c r="Q89" s="24"/>
      <c r="R89" s="24"/>
      <c r="S89" s="25"/>
    </row>
    <row r="90" spans="1:34" x14ac:dyDescent="0.3">
      <c r="B90" s="31"/>
      <c r="I90" s="24"/>
      <c r="J90" s="24"/>
      <c r="K90" s="24"/>
      <c r="L90" s="24"/>
      <c r="M90" s="24"/>
      <c r="N90" s="24"/>
      <c r="O90" s="24"/>
      <c r="P90" s="24"/>
      <c r="Q90" s="24"/>
      <c r="R90" s="24"/>
      <c r="S90" s="25"/>
    </row>
    <row r="91" spans="1:34" x14ac:dyDescent="0.3">
      <c r="B91" s="31"/>
      <c r="I91" s="24"/>
      <c r="J91" s="24"/>
      <c r="K91" s="24"/>
      <c r="L91" s="24"/>
      <c r="M91" s="24"/>
      <c r="N91" s="24"/>
      <c r="O91" s="24"/>
      <c r="P91" s="24"/>
      <c r="Q91" s="24"/>
      <c r="R91" s="24"/>
      <c r="S91" s="25"/>
    </row>
    <row r="92" spans="1:34" ht="14.5" x14ac:dyDescent="0.35">
      <c r="A92" s="90" t="s">
        <v>89</v>
      </c>
      <c r="D92" s="30"/>
      <c r="I92" s="24"/>
      <c r="J92" s="24"/>
      <c r="K92" s="24"/>
      <c r="L92" s="24"/>
      <c r="M92" s="24"/>
      <c r="N92" s="24"/>
      <c r="O92" s="24"/>
      <c r="P92" s="24"/>
      <c r="Q92" s="24"/>
      <c r="R92" s="24"/>
      <c r="S92" s="25"/>
    </row>
    <row r="93" spans="1:34" x14ac:dyDescent="0.3">
      <c r="A93" s="29" t="s">
        <v>84</v>
      </c>
      <c r="D93" s="30"/>
      <c r="I93" s="24"/>
      <c r="J93" s="24"/>
      <c r="K93" s="24"/>
      <c r="L93" s="24"/>
      <c r="M93" s="24"/>
      <c r="N93" s="24"/>
      <c r="O93" s="24"/>
      <c r="P93" s="24"/>
      <c r="Q93" s="24"/>
    </row>
    <row r="94" spans="1:34" x14ac:dyDescent="0.3">
      <c r="A94" s="3" t="s">
        <v>86</v>
      </c>
      <c r="C94" s="29"/>
      <c r="F94" s="4"/>
      <c r="AA94" s="2"/>
      <c r="AB94" s="2"/>
      <c r="AC94" s="2"/>
    </row>
    <row r="95" spans="1:34" ht="17.5" customHeight="1" x14ac:dyDescent="0.3">
      <c r="C95" s="3" t="s">
        <v>87</v>
      </c>
      <c r="E95" s="7"/>
      <c r="F95" s="4"/>
      <c r="R95" s="1"/>
      <c r="S95" s="1"/>
      <c r="T95" s="1"/>
      <c r="U95" s="1"/>
      <c r="V95" s="1"/>
      <c r="W95" s="1"/>
      <c r="Y95" s="3" t="s">
        <v>53</v>
      </c>
      <c r="Z95" s="3"/>
      <c r="AA95" s="3"/>
      <c r="AB95" s="3"/>
      <c r="AC95" s="3"/>
    </row>
    <row r="96" spans="1:34" ht="54" x14ac:dyDescent="0.3">
      <c r="A96" s="70" t="s">
        <v>49</v>
      </c>
      <c r="B96" s="70" t="s">
        <v>50</v>
      </c>
      <c r="C96" s="8" t="s">
        <v>32</v>
      </c>
      <c r="D96" s="8" t="s">
        <v>31</v>
      </c>
      <c r="E96" s="8" t="s">
        <v>17</v>
      </c>
      <c r="F96" s="27" t="s">
        <v>18</v>
      </c>
      <c r="G96" s="27" t="s">
        <v>20</v>
      </c>
      <c r="H96" s="62" t="s">
        <v>19</v>
      </c>
      <c r="I96" s="9" t="s">
        <v>11</v>
      </c>
      <c r="J96" s="180" t="s">
        <v>75</v>
      </c>
      <c r="K96" s="106" t="s">
        <v>60</v>
      </c>
      <c r="L96" s="193" t="s">
        <v>91</v>
      </c>
      <c r="O96" s="173" t="s">
        <v>92</v>
      </c>
      <c r="P96" s="230" t="s">
        <v>93</v>
      </c>
      <c r="R96" s="1"/>
      <c r="S96" s="1"/>
      <c r="T96" s="1"/>
      <c r="U96" s="1"/>
      <c r="V96" s="1"/>
      <c r="W96" s="1"/>
      <c r="Y96" s="8" t="s">
        <v>31</v>
      </c>
      <c r="Z96" s="146" t="s">
        <v>26</v>
      </c>
      <c r="AA96" s="146" t="s">
        <v>27</v>
      </c>
      <c r="AB96" s="146" t="s">
        <v>28</v>
      </c>
      <c r="AC96" s="147" t="s">
        <v>29</v>
      </c>
      <c r="AF96" s="231" t="s">
        <v>31</v>
      </c>
      <c r="AG96" s="232" t="s">
        <v>106</v>
      </c>
      <c r="AH96" s="233" t="s">
        <v>107</v>
      </c>
    </row>
    <row r="97" spans="1:34" x14ac:dyDescent="0.3">
      <c r="A97" s="92">
        <v>0</v>
      </c>
      <c r="B97" s="31">
        <f>F97</f>
        <v>0</v>
      </c>
      <c r="D97" s="8">
        <v>0</v>
      </c>
      <c r="E97" s="8">
        <v>283</v>
      </c>
      <c r="F97" s="8">
        <v>0</v>
      </c>
      <c r="G97" s="62">
        <v>0</v>
      </c>
      <c r="H97" s="63">
        <f>E98</f>
        <v>283</v>
      </c>
      <c r="I97" s="26">
        <f>F97/E97</f>
        <v>0</v>
      </c>
      <c r="J97" s="109">
        <f>1-I97</f>
        <v>1</v>
      </c>
      <c r="K97" s="109">
        <f>J97</f>
        <v>1</v>
      </c>
      <c r="L97" s="194">
        <f>H97/H97</f>
        <v>1</v>
      </c>
      <c r="N97" s="195" t="s">
        <v>94</v>
      </c>
      <c r="O97" s="196">
        <v>8.7856402169259287</v>
      </c>
      <c r="P97" s="197">
        <v>5.0512820512820511</v>
      </c>
      <c r="R97" s="1"/>
      <c r="S97" s="1"/>
      <c r="T97" s="1"/>
      <c r="U97" s="1"/>
      <c r="V97" s="1"/>
      <c r="W97" s="1"/>
      <c r="Y97" s="61"/>
      <c r="Z97" s="148"/>
      <c r="AA97" s="148"/>
      <c r="AB97" s="148"/>
      <c r="AC97" s="149"/>
      <c r="AF97" s="31">
        <f>D97</f>
        <v>0</v>
      </c>
      <c r="AG97" s="234">
        <f>L97</f>
        <v>1</v>
      </c>
      <c r="AH97" s="235">
        <f>K97</f>
        <v>1</v>
      </c>
    </row>
    <row r="98" spans="1:34" x14ac:dyDescent="0.3">
      <c r="A98" s="92">
        <v>24</v>
      </c>
      <c r="B98" s="14">
        <f>B97+F98</f>
        <v>38</v>
      </c>
      <c r="C98" s="55">
        <f>D97</f>
        <v>0</v>
      </c>
      <c r="D98" s="34">
        <v>2</v>
      </c>
      <c r="E98" s="10">
        <v>283</v>
      </c>
      <c r="F98" s="68">
        <f t="shared" ref="F98:F113" si="119">E98-H98-G98</f>
        <v>38</v>
      </c>
      <c r="G98" s="93">
        <f>A98-A97</f>
        <v>24</v>
      </c>
      <c r="H98" s="63">
        <f t="shared" ref="H98:H112" si="120">E99</f>
        <v>221</v>
      </c>
      <c r="I98" s="11">
        <f>F98/E98</f>
        <v>0.13427561837455831</v>
      </c>
      <c r="J98" s="109">
        <f>1-I98</f>
        <v>0.86572438162544163</v>
      </c>
      <c r="K98" s="108">
        <f>J98*K97</f>
        <v>0.86572438162544163</v>
      </c>
      <c r="L98" s="194">
        <f>H98/H97</f>
        <v>0.78091872791519434</v>
      </c>
      <c r="N98" s="195"/>
      <c r="O98" s="198"/>
      <c r="P98" s="199"/>
      <c r="R98" s="1"/>
      <c r="S98" s="1"/>
      <c r="T98" s="1"/>
      <c r="U98" s="1"/>
      <c r="V98" s="1"/>
      <c r="W98" s="1"/>
      <c r="X98" s="13"/>
      <c r="Y98" s="12">
        <f t="shared" ref="Y98" si="121">D98</f>
        <v>2</v>
      </c>
      <c r="Z98" s="150">
        <f t="shared" ref="Z98" si="122">K98*(D98-D97)</f>
        <v>1.7314487632508833</v>
      </c>
      <c r="AA98" s="150">
        <f t="shared" ref="AA98" si="123">(K97-K98)*(D98-D97)/2</f>
        <v>0.13427561837455837</v>
      </c>
      <c r="AB98" s="151">
        <f t="shared" ref="AB98" si="124">SUM(Z98:AA98)</f>
        <v>1.8657243816254416</v>
      </c>
      <c r="AC98" s="152">
        <f>AB98</f>
        <v>1.8657243816254416</v>
      </c>
      <c r="AF98" s="31">
        <f t="shared" ref="AF98:AF113" si="125">D98</f>
        <v>2</v>
      </c>
      <c r="AG98" s="234">
        <f t="shared" ref="AG98:AG113" si="126">L98</f>
        <v>0.78091872791519434</v>
      </c>
      <c r="AH98" s="235">
        <f t="shared" ref="AH98:AH113" si="127">K98</f>
        <v>0.86572438162544163</v>
      </c>
    </row>
    <row r="99" spans="1:34" x14ac:dyDescent="0.3">
      <c r="A99" s="92">
        <v>42</v>
      </c>
      <c r="B99" s="14">
        <f t="shared" ref="B99:B113" si="128">B98+F99</f>
        <v>79</v>
      </c>
      <c r="C99" s="55">
        <f t="shared" ref="C99:C113" si="129">D98</f>
        <v>2</v>
      </c>
      <c r="D99" s="34">
        <v>4</v>
      </c>
      <c r="E99" s="10">
        <v>221</v>
      </c>
      <c r="F99" s="68">
        <f t="shared" si="119"/>
        <v>41</v>
      </c>
      <c r="G99" s="93">
        <f t="shared" ref="G99:G113" si="130">A99-A98</f>
        <v>18</v>
      </c>
      <c r="H99" s="63">
        <f t="shared" si="120"/>
        <v>162</v>
      </c>
      <c r="I99" s="11">
        <f t="shared" ref="I99:I113" si="131">F99/E99</f>
        <v>0.18552036199095023</v>
      </c>
      <c r="J99" s="109">
        <f t="shared" ref="J99:J113" si="132">1-I99</f>
        <v>0.81447963800904977</v>
      </c>
      <c r="K99" s="108">
        <f>J99*K98</f>
        <v>0.70511488096189812</v>
      </c>
      <c r="L99" s="194">
        <f>H99/H97</f>
        <v>0.57243816254416957</v>
      </c>
      <c r="N99" s="195" t="s">
        <v>95</v>
      </c>
      <c r="O99" s="200">
        <v>79.036936420722185</v>
      </c>
      <c r="P99" s="201">
        <v>141.5</v>
      </c>
      <c r="R99" s="1"/>
      <c r="S99" s="1"/>
      <c r="T99" s="1"/>
      <c r="U99" s="1"/>
      <c r="V99" s="1"/>
      <c r="W99" s="1"/>
      <c r="Y99" s="12">
        <f t="shared" ref="Y99:Y113" si="133">D99</f>
        <v>4</v>
      </c>
      <c r="Z99" s="150">
        <f t="shared" ref="Z99:Z113" si="134">K99*(D99-D98)</f>
        <v>1.4102297619237962</v>
      </c>
      <c r="AA99" s="150">
        <f t="shared" ref="AA99:AA113" si="135">(K98-K99)*(D99-D98)/2</f>
        <v>0.16060950066354351</v>
      </c>
      <c r="AB99" s="151">
        <f t="shared" ref="AB99:AB113" si="136">SUM(Z99:AA99)</f>
        <v>1.5708392625873397</v>
      </c>
      <c r="AC99" s="152">
        <f t="shared" ref="AC99:AC113" si="137">AB99+AC98</f>
        <v>3.4365636442127814</v>
      </c>
      <c r="AF99" s="31">
        <f t="shared" si="125"/>
        <v>4</v>
      </c>
      <c r="AG99" s="234">
        <f t="shared" si="126"/>
        <v>0.57243816254416957</v>
      </c>
      <c r="AH99" s="235">
        <f t="shared" si="127"/>
        <v>0.70511488096189812</v>
      </c>
    </row>
    <row r="100" spans="1:34" x14ac:dyDescent="0.3">
      <c r="A100" s="92">
        <v>55</v>
      </c>
      <c r="B100" s="14">
        <f t="shared" si="128"/>
        <v>105</v>
      </c>
      <c r="C100" s="55">
        <f t="shared" si="129"/>
        <v>4</v>
      </c>
      <c r="D100" s="34">
        <v>6</v>
      </c>
      <c r="E100" s="10">
        <v>162</v>
      </c>
      <c r="F100" s="68">
        <f t="shared" si="119"/>
        <v>26</v>
      </c>
      <c r="G100" s="93">
        <f t="shared" si="130"/>
        <v>13</v>
      </c>
      <c r="H100" s="63">
        <f t="shared" si="120"/>
        <v>123</v>
      </c>
      <c r="I100" s="11">
        <f t="shared" si="131"/>
        <v>0.16049382716049382</v>
      </c>
      <c r="J100" s="109">
        <f t="shared" si="132"/>
        <v>0.83950617283950613</v>
      </c>
      <c r="K100" s="108">
        <f t="shared" ref="K100:K111" si="138">J100*K99</f>
        <v>0.591948295128507</v>
      </c>
      <c r="L100" s="194">
        <f>H100/H97</f>
        <v>0.43462897526501765</v>
      </c>
      <c r="N100" s="195" t="s">
        <v>96</v>
      </c>
      <c r="O100" s="202">
        <v>0.27928246085060843</v>
      </c>
      <c r="P100" s="203">
        <v>0.5</v>
      </c>
      <c r="R100" s="1"/>
      <c r="S100" s="1"/>
      <c r="T100" s="1"/>
      <c r="U100" s="1"/>
      <c r="V100" s="1"/>
      <c r="W100" s="1"/>
      <c r="Y100" s="12">
        <f t="shared" si="133"/>
        <v>6</v>
      </c>
      <c r="Z100" s="150">
        <f t="shared" si="134"/>
        <v>1.183896590257014</v>
      </c>
      <c r="AA100" s="150">
        <f t="shared" si="135"/>
        <v>0.11316658583339112</v>
      </c>
      <c r="AB100" s="151">
        <f t="shared" si="136"/>
        <v>1.297063176090405</v>
      </c>
      <c r="AC100" s="152">
        <f t="shared" si="137"/>
        <v>4.7336268203031864</v>
      </c>
      <c r="AF100" s="31">
        <f t="shared" si="125"/>
        <v>6</v>
      </c>
      <c r="AG100" s="234">
        <f t="shared" si="126"/>
        <v>0.43462897526501765</v>
      </c>
      <c r="AH100" s="235">
        <f t="shared" si="127"/>
        <v>0.591948295128507</v>
      </c>
    </row>
    <row r="101" spans="1:34" x14ac:dyDescent="0.3">
      <c r="A101" s="92">
        <v>73</v>
      </c>
      <c r="B101" s="14">
        <f t="shared" si="128"/>
        <v>118</v>
      </c>
      <c r="C101" s="55">
        <f t="shared" si="129"/>
        <v>6</v>
      </c>
      <c r="D101" s="78">
        <v>8</v>
      </c>
      <c r="E101" s="10">
        <v>123</v>
      </c>
      <c r="F101" s="68">
        <f t="shared" si="119"/>
        <v>13</v>
      </c>
      <c r="G101" s="93">
        <f t="shared" si="130"/>
        <v>18</v>
      </c>
      <c r="H101" s="186">
        <f t="shared" si="120"/>
        <v>92</v>
      </c>
      <c r="I101" s="11">
        <f t="shared" si="131"/>
        <v>0.10569105691056911</v>
      </c>
      <c r="J101" s="109">
        <f t="shared" si="132"/>
        <v>0.89430894308943087</v>
      </c>
      <c r="K101" s="185">
        <f t="shared" si="138"/>
        <v>0.52938465417996561</v>
      </c>
      <c r="L101" s="194">
        <f>H101/H97</f>
        <v>0.32508833922261482</v>
      </c>
      <c r="R101" s="1"/>
      <c r="S101" s="1"/>
      <c r="T101" s="1"/>
      <c r="U101" s="1"/>
      <c r="V101" s="1"/>
      <c r="W101" s="1"/>
      <c r="Y101" s="12">
        <f t="shared" si="133"/>
        <v>8</v>
      </c>
      <c r="Z101" s="150">
        <f t="shared" si="134"/>
        <v>1.0587693083599312</v>
      </c>
      <c r="AA101" s="150">
        <f t="shared" si="135"/>
        <v>6.2563640948541388E-2</v>
      </c>
      <c r="AB101" s="151">
        <f t="shared" si="136"/>
        <v>1.1213329493084725</v>
      </c>
      <c r="AC101" s="152">
        <f t="shared" si="137"/>
        <v>5.8549597696116589</v>
      </c>
      <c r="AF101" s="31">
        <f t="shared" si="125"/>
        <v>8</v>
      </c>
      <c r="AG101" s="234">
        <f t="shared" si="126"/>
        <v>0.32508833922261482</v>
      </c>
      <c r="AH101" s="235">
        <f t="shared" si="127"/>
        <v>0.52938465417996561</v>
      </c>
    </row>
    <row r="102" spans="1:34" x14ac:dyDescent="0.3">
      <c r="A102" s="92">
        <v>93</v>
      </c>
      <c r="B102" s="14">
        <f t="shared" si="128"/>
        <v>131</v>
      </c>
      <c r="C102" s="55">
        <f t="shared" si="129"/>
        <v>8</v>
      </c>
      <c r="D102" s="78">
        <v>10</v>
      </c>
      <c r="E102" s="10">
        <v>92</v>
      </c>
      <c r="F102" s="68">
        <f t="shared" si="119"/>
        <v>13</v>
      </c>
      <c r="G102" s="93">
        <f t="shared" si="130"/>
        <v>20</v>
      </c>
      <c r="H102" s="186">
        <f t="shared" si="120"/>
        <v>59</v>
      </c>
      <c r="I102" s="11">
        <f t="shared" si="131"/>
        <v>0.14130434782608695</v>
      </c>
      <c r="J102" s="109">
        <f t="shared" si="132"/>
        <v>0.85869565217391308</v>
      </c>
      <c r="K102" s="185">
        <f t="shared" si="138"/>
        <v>0.45458030087192702</v>
      </c>
      <c r="L102" s="194">
        <f>H102/H97</f>
        <v>0.20848056537102475</v>
      </c>
      <c r="R102" s="1"/>
      <c r="S102" s="1"/>
      <c r="T102" s="1"/>
      <c r="U102" s="1"/>
      <c r="V102" s="1"/>
      <c r="W102" s="1"/>
      <c r="Y102" s="12">
        <f t="shared" si="133"/>
        <v>10</v>
      </c>
      <c r="Z102" s="150">
        <f t="shared" si="134"/>
        <v>0.90916060174385405</v>
      </c>
      <c r="AA102" s="150">
        <f t="shared" si="135"/>
        <v>7.4804353308038585E-2</v>
      </c>
      <c r="AB102" s="151">
        <f t="shared" si="136"/>
        <v>0.98396495505189263</v>
      </c>
      <c r="AC102" s="152">
        <f t="shared" si="137"/>
        <v>6.8389247246635518</v>
      </c>
      <c r="AF102" s="31">
        <f t="shared" si="125"/>
        <v>10</v>
      </c>
      <c r="AG102" s="234">
        <f t="shared" si="126"/>
        <v>0.20848056537102475</v>
      </c>
      <c r="AH102" s="235">
        <f t="shared" si="127"/>
        <v>0.45458030087192702</v>
      </c>
    </row>
    <row r="103" spans="1:34" x14ac:dyDescent="0.3">
      <c r="A103" s="92">
        <v>107</v>
      </c>
      <c r="B103" s="14">
        <f t="shared" si="128"/>
        <v>133</v>
      </c>
      <c r="C103" s="55">
        <f t="shared" si="129"/>
        <v>10</v>
      </c>
      <c r="D103" s="34">
        <v>12</v>
      </c>
      <c r="E103" s="10">
        <v>59</v>
      </c>
      <c r="F103" s="68">
        <f t="shared" si="119"/>
        <v>2</v>
      </c>
      <c r="G103" s="93">
        <f t="shared" si="130"/>
        <v>14</v>
      </c>
      <c r="H103" s="63">
        <f t="shared" si="120"/>
        <v>43</v>
      </c>
      <c r="I103" s="11">
        <f t="shared" si="131"/>
        <v>3.3898305084745763E-2</v>
      </c>
      <c r="J103" s="109">
        <f t="shared" si="132"/>
        <v>0.96610169491525422</v>
      </c>
      <c r="K103" s="108">
        <f t="shared" si="138"/>
        <v>0.43917079914745494</v>
      </c>
      <c r="L103" s="194">
        <f>H103/H97</f>
        <v>0.1519434628975265</v>
      </c>
      <c r="R103" s="1"/>
      <c r="S103" s="1"/>
      <c r="T103" s="1"/>
      <c r="U103" s="1"/>
      <c r="V103" s="1"/>
      <c r="W103" s="1"/>
      <c r="Y103" s="12">
        <f t="shared" si="133"/>
        <v>12</v>
      </c>
      <c r="Z103" s="150">
        <f t="shared" si="134"/>
        <v>0.87834159829490988</v>
      </c>
      <c r="AA103" s="150">
        <f t="shared" si="135"/>
        <v>1.5409501724472086E-2</v>
      </c>
      <c r="AB103" s="151">
        <f t="shared" si="136"/>
        <v>0.89375110001938196</v>
      </c>
      <c r="AC103" s="152">
        <f t="shared" si="137"/>
        <v>7.7326758246829339</v>
      </c>
      <c r="AF103" s="31">
        <f t="shared" si="125"/>
        <v>12</v>
      </c>
      <c r="AG103" s="234">
        <f t="shared" si="126"/>
        <v>0.1519434628975265</v>
      </c>
      <c r="AH103" s="235">
        <f t="shared" si="127"/>
        <v>0.43917079914745494</v>
      </c>
    </row>
    <row r="104" spans="1:34" x14ac:dyDescent="0.3">
      <c r="A104" s="92">
        <v>118</v>
      </c>
      <c r="B104" s="14">
        <f t="shared" si="128"/>
        <v>137</v>
      </c>
      <c r="C104" s="55">
        <f t="shared" si="129"/>
        <v>12</v>
      </c>
      <c r="D104" s="34">
        <v>14</v>
      </c>
      <c r="E104" s="10">
        <v>43</v>
      </c>
      <c r="F104" s="68">
        <f t="shared" si="119"/>
        <v>4</v>
      </c>
      <c r="G104" s="93">
        <f t="shared" si="130"/>
        <v>11</v>
      </c>
      <c r="H104" s="63">
        <f t="shared" si="120"/>
        <v>28</v>
      </c>
      <c r="I104" s="11">
        <f t="shared" si="131"/>
        <v>9.3023255813953487E-2</v>
      </c>
      <c r="J104" s="109">
        <f t="shared" si="132"/>
        <v>0.90697674418604657</v>
      </c>
      <c r="K104" s="108">
        <f t="shared" si="138"/>
        <v>0.39831770155234286</v>
      </c>
      <c r="L104" s="194">
        <f>H104/H97</f>
        <v>9.8939929328621903E-2</v>
      </c>
      <c r="R104" s="1"/>
      <c r="S104" s="1"/>
      <c r="T104" s="1"/>
      <c r="U104" s="1"/>
      <c r="V104" s="1"/>
      <c r="W104" s="1"/>
      <c r="Y104" s="12">
        <f t="shared" si="133"/>
        <v>14</v>
      </c>
      <c r="Z104" s="150">
        <f t="shared" si="134"/>
        <v>0.79663540310468572</v>
      </c>
      <c r="AA104" s="150">
        <f t="shared" si="135"/>
        <v>4.0853097595112076E-2</v>
      </c>
      <c r="AB104" s="151">
        <f t="shared" si="136"/>
        <v>0.83748850069979786</v>
      </c>
      <c r="AC104" s="152">
        <f t="shared" si="137"/>
        <v>8.5701643253827324</v>
      </c>
      <c r="AF104" s="31">
        <f t="shared" si="125"/>
        <v>14</v>
      </c>
      <c r="AG104" s="234">
        <f t="shared" si="126"/>
        <v>9.8939929328621903E-2</v>
      </c>
      <c r="AH104" s="235">
        <f t="shared" si="127"/>
        <v>0.39831770155234286</v>
      </c>
    </row>
    <row r="105" spans="1:34" x14ac:dyDescent="0.3">
      <c r="A105" s="92">
        <v>123</v>
      </c>
      <c r="B105" s="14">
        <f t="shared" si="128"/>
        <v>140</v>
      </c>
      <c r="C105" s="55">
        <f t="shared" si="129"/>
        <v>14</v>
      </c>
      <c r="D105" s="34">
        <v>16</v>
      </c>
      <c r="E105" s="10">
        <v>28</v>
      </c>
      <c r="F105" s="68">
        <f t="shared" si="119"/>
        <v>3</v>
      </c>
      <c r="G105" s="93">
        <f t="shared" si="130"/>
        <v>5</v>
      </c>
      <c r="H105" s="63">
        <f t="shared" si="120"/>
        <v>20</v>
      </c>
      <c r="I105" s="11">
        <f t="shared" si="131"/>
        <v>0.10714285714285714</v>
      </c>
      <c r="J105" s="109">
        <f t="shared" si="132"/>
        <v>0.8928571428571429</v>
      </c>
      <c r="K105" s="108">
        <f t="shared" si="138"/>
        <v>0.35564080495744899</v>
      </c>
      <c r="L105" s="194">
        <f>H105/H97</f>
        <v>7.0671378091872794E-2</v>
      </c>
      <c r="R105" s="1"/>
      <c r="S105" s="1"/>
      <c r="T105" s="1"/>
      <c r="U105" s="1"/>
      <c r="V105" s="1"/>
      <c r="W105" s="1"/>
      <c r="Y105" s="12">
        <f t="shared" si="133"/>
        <v>16</v>
      </c>
      <c r="Z105" s="150">
        <f t="shared" si="134"/>
        <v>0.71128160991489797</v>
      </c>
      <c r="AA105" s="150">
        <f t="shared" si="135"/>
        <v>4.2676896594893876E-2</v>
      </c>
      <c r="AB105" s="151">
        <f t="shared" si="136"/>
        <v>0.75395850650979179</v>
      </c>
      <c r="AC105" s="152">
        <f t="shared" si="137"/>
        <v>9.3241228318925238</v>
      </c>
      <c r="AF105" s="31">
        <f t="shared" si="125"/>
        <v>16</v>
      </c>
      <c r="AG105" s="234">
        <f t="shared" si="126"/>
        <v>7.0671378091872794E-2</v>
      </c>
      <c r="AH105" s="235">
        <f t="shared" si="127"/>
        <v>0.35564080495744899</v>
      </c>
    </row>
    <row r="106" spans="1:34" x14ac:dyDescent="0.3">
      <c r="A106" s="92">
        <v>127</v>
      </c>
      <c r="B106" s="14">
        <f t="shared" si="128"/>
        <v>142</v>
      </c>
      <c r="C106" s="55">
        <f t="shared" si="129"/>
        <v>16</v>
      </c>
      <c r="D106" s="34">
        <v>18</v>
      </c>
      <c r="E106" s="10">
        <v>20</v>
      </c>
      <c r="F106" s="68">
        <f t="shared" si="119"/>
        <v>2</v>
      </c>
      <c r="G106" s="93">
        <f t="shared" si="130"/>
        <v>4</v>
      </c>
      <c r="H106" s="63">
        <f t="shared" si="120"/>
        <v>14</v>
      </c>
      <c r="I106" s="11">
        <f t="shared" si="131"/>
        <v>0.1</v>
      </c>
      <c r="J106" s="109">
        <f t="shared" si="132"/>
        <v>0.9</v>
      </c>
      <c r="K106" s="108">
        <f t="shared" si="138"/>
        <v>0.3200767244617041</v>
      </c>
      <c r="L106" s="194">
        <f>H106/H97</f>
        <v>4.9469964664310952E-2</v>
      </c>
      <c r="R106" s="1"/>
      <c r="S106" s="1"/>
      <c r="T106" s="1"/>
      <c r="U106" s="1"/>
      <c r="V106" s="1"/>
      <c r="W106" s="1"/>
      <c r="Y106" s="12">
        <f t="shared" si="133"/>
        <v>18</v>
      </c>
      <c r="Z106" s="150">
        <f t="shared" si="134"/>
        <v>0.6401534489234082</v>
      </c>
      <c r="AA106" s="150">
        <f t="shared" si="135"/>
        <v>3.5564080495744888E-2</v>
      </c>
      <c r="AB106" s="151">
        <f t="shared" si="136"/>
        <v>0.67571752941915308</v>
      </c>
      <c r="AC106" s="152">
        <f t="shared" si="137"/>
        <v>9.9998403613116764</v>
      </c>
      <c r="AF106" s="31">
        <f t="shared" si="125"/>
        <v>18</v>
      </c>
      <c r="AG106" s="234">
        <f t="shared" si="126"/>
        <v>4.9469964664310952E-2</v>
      </c>
      <c r="AH106" s="235">
        <f t="shared" si="127"/>
        <v>0.3200767244617041</v>
      </c>
    </row>
    <row r="107" spans="1:34" x14ac:dyDescent="0.3">
      <c r="A107" s="92">
        <v>129</v>
      </c>
      <c r="B107" s="14">
        <f t="shared" si="128"/>
        <v>143</v>
      </c>
      <c r="C107" s="55">
        <f t="shared" si="129"/>
        <v>18</v>
      </c>
      <c r="D107" s="34">
        <v>20</v>
      </c>
      <c r="E107" s="10">
        <v>14</v>
      </c>
      <c r="F107" s="68">
        <f t="shared" si="119"/>
        <v>1</v>
      </c>
      <c r="G107" s="93">
        <f t="shared" si="130"/>
        <v>2</v>
      </c>
      <c r="H107" s="63">
        <f t="shared" si="120"/>
        <v>11</v>
      </c>
      <c r="I107" s="11">
        <f t="shared" si="131"/>
        <v>7.1428571428571425E-2</v>
      </c>
      <c r="J107" s="109">
        <f t="shared" si="132"/>
        <v>0.9285714285714286</v>
      </c>
      <c r="K107" s="108">
        <f t="shared" si="138"/>
        <v>0.29721410128586812</v>
      </c>
      <c r="L107" s="194">
        <f>H107/H97</f>
        <v>3.8869257950530034E-2</v>
      </c>
      <c r="Q107" s="22"/>
      <c r="R107" s="1"/>
      <c r="S107" s="1"/>
      <c r="T107" s="1"/>
      <c r="U107" s="1"/>
      <c r="V107" s="1"/>
      <c r="W107" s="1"/>
      <c r="Y107" s="12">
        <f t="shared" si="133"/>
        <v>20</v>
      </c>
      <c r="Z107" s="150">
        <f t="shared" si="134"/>
        <v>0.59442820257173623</v>
      </c>
      <c r="AA107" s="150">
        <f t="shared" si="135"/>
        <v>2.2862623175835983E-2</v>
      </c>
      <c r="AB107" s="151">
        <f t="shared" si="136"/>
        <v>0.61729082574757221</v>
      </c>
      <c r="AC107" s="152">
        <f t="shared" si="137"/>
        <v>10.617131187059249</v>
      </c>
      <c r="AF107" s="31">
        <f t="shared" si="125"/>
        <v>20</v>
      </c>
      <c r="AG107" s="234">
        <f t="shared" si="126"/>
        <v>3.8869257950530034E-2</v>
      </c>
      <c r="AH107" s="235">
        <f t="shared" si="127"/>
        <v>0.29721410128586812</v>
      </c>
    </row>
    <row r="108" spans="1:34" x14ac:dyDescent="0.3">
      <c r="A108" s="92">
        <v>130</v>
      </c>
      <c r="B108" s="14">
        <f t="shared" si="128"/>
        <v>144</v>
      </c>
      <c r="C108" s="55">
        <f t="shared" si="129"/>
        <v>20</v>
      </c>
      <c r="D108" s="34">
        <v>22</v>
      </c>
      <c r="E108" s="10">
        <v>11</v>
      </c>
      <c r="F108" s="68">
        <f t="shared" si="119"/>
        <v>1</v>
      </c>
      <c r="G108" s="93">
        <f t="shared" si="130"/>
        <v>1</v>
      </c>
      <c r="H108" s="63">
        <f t="shared" si="120"/>
        <v>9</v>
      </c>
      <c r="I108" s="11">
        <f t="shared" si="131"/>
        <v>9.0909090909090912E-2</v>
      </c>
      <c r="J108" s="109">
        <f t="shared" si="132"/>
        <v>0.90909090909090906</v>
      </c>
      <c r="K108" s="108">
        <f t="shared" si="138"/>
        <v>0.27019463753260736</v>
      </c>
      <c r="L108" s="194">
        <f>H108/H97</f>
        <v>3.1802120141342753E-2</v>
      </c>
      <c r="Q108" s="22"/>
      <c r="R108" s="1"/>
      <c r="S108" s="1"/>
      <c r="T108" s="1"/>
      <c r="U108" s="1"/>
      <c r="V108" s="1"/>
      <c r="W108" s="1"/>
      <c r="Y108" s="12">
        <f t="shared" si="133"/>
        <v>22</v>
      </c>
      <c r="Z108" s="150">
        <f t="shared" si="134"/>
        <v>0.54038927506521472</v>
      </c>
      <c r="AA108" s="150">
        <f t="shared" si="135"/>
        <v>2.7019463753260753E-2</v>
      </c>
      <c r="AB108" s="151">
        <f t="shared" si="136"/>
        <v>0.56740873881847542</v>
      </c>
      <c r="AC108" s="152">
        <f t="shared" si="137"/>
        <v>11.184539925877724</v>
      </c>
      <c r="AF108" s="31">
        <f t="shared" si="125"/>
        <v>22</v>
      </c>
      <c r="AG108" s="234">
        <f t="shared" si="126"/>
        <v>3.1802120141342753E-2</v>
      </c>
      <c r="AH108" s="235">
        <f t="shared" si="127"/>
        <v>0.27019463753260736</v>
      </c>
    </row>
    <row r="109" spans="1:34" x14ac:dyDescent="0.3">
      <c r="A109" s="92">
        <v>133</v>
      </c>
      <c r="B109" s="14">
        <f t="shared" si="128"/>
        <v>145</v>
      </c>
      <c r="C109" s="55">
        <f t="shared" si="129"/>
        <v>22</v>
      </c>
      <c r="D109" s="34">
        <v>24</v>
      </c>
      <c r="E109" s="10">
        <v>9</v>
      </c>
      <c r="F109" s="68">
        <f t="shared" si="119"/>
        <v>1</v>
      </c>
      <c r="G109" s="93">
        <f t="shared" si="130"/>
        <v>3</v>
      </c>
      <c r="H109" s="63">
        <f t="shared" si="120"/>
        <v>5</v>
      </c>
      <c r="I109" s="11">
        <f>F109/E97</f>
        <v>3.5335689045936395E-3</v>
      </c>
      <c r="J109" s="109">
        <f t="shared" si="132"/>
        <v>0.99646643109540634</v>
      </c>
      <c r="K109" s="108">
        <f t="shared" si="138"/>
        <v>0.26923988616323419</v>
      </c>
      <c r="L109" s="194">
        <f>H109/H97</f>
        <v>1.7667844522968199E-2</v>
      </c>
      <c r="Q109" s="22"/>
      <c r="R109" s="1"/>
      <c r="S109" s="1"/>
      <c r="T109" s="1"/>
      <c r="U109" s="1"/>
      <c r="V109" s="1"/>
      <c r="W109" s="1"/>
      <c r="Y109" s="12">
        <f t="shared" si="133"/>
        <v>24</v>
      </c>
      <c r="Z109" s="150">
        <f t="shared" si="134"/>
        <v>0.53847977232646838</v>
      </c>
      <c r="AA109" s="150">
        <f t="shared" si="135"/>
        <v>9.5475136937317462E-4</v>
      </c>
      <c r="AB109" s="151">
        <f t="shared" si="136"/>
        <v>0.53943452369584155</v>
      </c>
      <c r="AC109" s="152">
        <f t="shared" si="137"/>
        <v>11.723974449573566</v>
      </c>
      <c r="AF109" s="31">
        <f t="shared" si="125"/>
        <v>24</v>
      </c>
      <c r="AG109" s="234">
        <f t="shared" si="126"/>
        <v>1.7667844522968199E-2</v>
      </c>
      <c r="AH109" s="235">
        <f t="shared" si="127"/>
        <v>0.26923988616323419</v>
      </c>
    </row>
    <row r="110" spans="1:34" x14ac:dyDescent="0.3">
      <c r="A110" s="92">
        <v>135</v>
      </c>
      <c r="B110" s="14">
        <f t="shared" si="128"/>
        <v>145</v>
      </c>
      <c r="C110" s="55">
        <f t="shared" si="129"/>
        <v>24</v>
      </c>
      <c r="D110" s="34">
        <v>26</v>
      </c>
      <c r="E110" s="10">
        <v>5</v>
      </c>
      <c r="F110" s="68">
        <f t="shared" si="119"/>
        <v>0</v>
      </c>
      <c r="G110" s="93">
        <f t="shared" si="130"/>
        <v>2</v>
      </c>
      <c r="H110" s="63">
        <f t="shared" si="120"/>
        <v>3</v>
      </c>
      <c r="I110" s="11">
        <f t="shared" si="131"/>
        <v>0</v>
      </c>
      <c r="J110" s="109">
        <f t="shared" si="132"/>
        <v>1</v>
      </c>
      <c r="K110" s="108">
        <f t="shared" si="138"/>
        <v>0.26923988616323419</v>
      </c>
      <c r="L110" s="194">
        <f>H110/H97</f>
        <v>1.0600706713780919E-2</v>
      </c>
      <c r="Q110" s="22"/>
      <c r="R110" s="1"/>
      <c r="S110" s="1"/>
      <c r="T110" s="1"/>
      <c r="U110" s="1"/>
      <c r="V110" s="1"/>
      <c r="W110" s="1"/>
      <c r="Y110" s="12">
        <f t="shared" si="133"/>
        <v>26</v>
      </c>
      <c r="Z110" s="150">
        <f t="shared" si="134"/>
        <v>0.53847977232646838</v>
      </c>
      <c r="AA110" s="150">
        <f t="shared" si="135"/>
        <v>0</v>
      </c>
      <c r="AB110" s="151">
        <f t="shared" si="136"/>
        <v>0.53847977232646838</v>
      </c>
      <c r="AC110" s="152">
        <f t="shared" si="137"/>
        <v>12.262454221900034</v>
      </c>
      <c r="AF110" s="31">
        <f t="shared" si="125"/>
        <v>26</v>
      </c>
      <c r="AG110" s="234">
        <f t="shared" si="126"/>
        <v>1.0600706713780919E-2</v>
      </c>
      <c r="AH110" s="235">
        <f t="shared" si="127"/>
        <v>0.26923988616323419</v>
      </c>
    </row>
    <row r="111" spans="1:34" x14ac:dyDescent="0.3">
      <c r="A111" s="92">
        <v>136</v>
      </c>
      <c r="B111" s="14">
        <f t="shared" si="128"/>
        <v>147</v>
      </c>
      <c r="C111" s="55">
        <f t="shared" si="129"/>
        <v>26</v>
      </c>
      <c r="D111" s="34">
        <v>28</v>
      </c>
      <c r="E111" s="10">
        <v>3</v>
      </c>
      <c r="F111" s="68">
        <f t="shared" si="119"/>
        <v>2</v>
      </c>
      <c r="G111" s="93">
        <f t="shared" si="130"/>
        <v>1</v>
      </c>
      <c r="H111" s="63">
        <f t="shared" si="120"/>
        <v>0</v>
      </c>
      <c r="I111" s="11">
        <f t="shared" si="131"/>
        <v>0.66666666666666663</v>
      </c>
      <c r="J111" s="109">
        <f t="shared" si="132"/>
        <v>0.33333333333333337</v>
      </c>
      <c r="K111" s="108">
        <f t="shared" si="138"/>
        <v>8.9746628721078067E-2</v>
      </c>
      <c r="L111" s="194">
        <f>H111/H97</f>
        <v>0</v>
      </c>
      <c r="Q111" s="22"/>
      <c r="R111" s="1"/>
      <c r="S111" s="1"/>
      <c r="T111" s="1"/>
      <c r="U111" s="1"/>
      <c r="V111" s="1"/>
      <c r="W111" s="1"/>
      <c r="Y111" s="12">
        <f t="shared" si="133"/>
        <v>28</v>
      </c>
      <c r="Z111" s="150">
        <f t="shared" si="134"/>
        <v>0.17949325744215613</v>
      </c>
      <c r="AA111" s="150">
        <f t="shared" si="135"/>
        <v>0.17949325744215611</v>
      </c>
      <c r="AB111" s="151">
        <f t="shared" si="136"/>
        <v>0.35898651488431221</v>
      </c>
      <c r="AC111" s="152">
        <f t="shared" si="137"/>
        <v>12.621440736784347</v>
      </c>
      <c r="AF111" s="31">
        <f t="shared" si="125"/>
        <v>28</v>
      </c>
      <c r="AG111" s="234">
        <f t="shared" si="126"/>
        <v>0</v>
      </c>
      <c r="AH111" s="235">
        <f t="shared" si="127"/>
        <v>8.9746628721078067E-2</v>
      </c>
    </row>
    <row r="112" spans="1:34" x14ac:dyDescent="0.3">
      <c r="A112" s="92">
        <v>136</v>
      </c>
      <c r="B112" s="14">
        <f t="shared" si="128"/>
        <v>147</v>
      </c>
      <c r="C112" s="55">
        <f t="shared" si="129"/>
        <v>28</v>
      </c>
      <c r="D112" s="34">
        <v>30</v>
      </c>
      <c r="E112" s="10">
        <v>0</v>
      </c>
      <c r="F112" s="68">
        <f t="shared" si="119"/>
        <v>0</v>
      </c>
      <c r="G112" s="93">
        <f t="shared" si="130"/>
        <v>0</v>
      </c>
      <c r="H112" s="63">
        <f t="shared" si="120"/>
        <v>0</v>
      </c>
      <c r="I112" s="11" t="e">
        <f t="shared" si="131"/>
        <v>#DIV/0!</v>
      </c>
      <c r="J112" s="109" t="e">
        <f t="shared" si="132"/>
        <v>#DIV/0!</v>
      </c>
      <c r="K112" s="108">
        <f>K111</f>
        <v>8.9746628721078067E-2</v>
      </c>
      <c r="L112" s="194">
        <f>H112/H97</f>
        <v>0</v>
      </c>
      <c r="Q112" s="22"/>
      <c r="R112" s="1"/>
      <c r="S112" s="1"/>
      <c r="T112" s="1"/>
      <c r="U112" s="1"/>
      <c r="V112" s="1"/>
      <c r="W112" s="1"/>
      <c r="Y112" s="12">
        <f t="shared" si="133"/>
        <v>30</v>
      </c>
      <c r="Z112" s="150">
        <f t="shared" si="134"/>
        <v>0.17949325744215613</v>
      </c>
      <c r="AA112" s="150">
        <f t="shared" si="135"/>
        <v>0</v>
      </c>
      <c r="AB112" s="151">
        <f t="shared" si="136"/>
        <v>0.17949325744215613</v>
      </c>
      <c r="AC112" s="152">
        <f t="shared" si="137"/>
        <v>12.800933994226503</v>
      </c>
      <c r="AF112" s="31">
        <f t="shared" si="125"/>
        <v>30</v>
      </c>
      <c r="AG112" s="234">
        <f t="shared" si="126"/>
        <v>0</v>
      </c>
      <c r="AH112" s="235">
        <f t="shared" si="127"/>
        <v>8.9746628721078067E-2</v>
      </c>
    </row>
    <row r="113" spans="1:34" x14ac:dyDescent="0.3">
      <c r="A113" s="92">
        <v>136</v>
      </c>
      <c r="B113" s="14">
        <f t="shared" si="128"/>
        <v>147</v>
      </c>
      <c r="C113" s="55">
        <f t="shared" si="129"/>
        <v>30</v>
      </c>
      <c r="D113" s="34">
        <v>32</v>
      </c>
      <c r="E113" s="10">
        <v>0</v>
      </c>
      <c r="F113" s="68">
        <f t="shared" si="119"/>
        <v>0</v>
      </c>
      <c r="G113" s="93">
        <f t="shared" si="130"/>
        <v>0</v>
      </c>
      <c r="H113" s="69">
        <v>0</v>
      </c>
      <c r="I113" s="11" t="e">
        <f t="shared" si="131"/>
        <v>#DIV/0!</v>
      </c>
      <c r="J113" s="109" t="e">
        <f t="shared" si="132"/>
        <v>#DIV/0!</v>
      </c>
      <c r="K113" s="108">
        <f>K112</f>
        <v>8.9746628721078067E-2</v>
      </c>
      <c r="L113" s="194">
        <f>H113/H97</f>
        <v>0</v>
      </c>
      <c r="Q113" s="22"/>
      <c r="R113" s="1"/>
      <c r="S113" s="1"/>
      <c r="T113" s="1"/>
      <c r="U113" s="1"/>
      <c r="V113" s="1"/>
      <c r="W113" s="1"/>
      <c r="Y113" s="12">
        <f t="shared" si="133"/>
        <v>32</v>
      </c>
      <c r="Z113" s="150">
        <f t="shared" si="134"/>
        <v>0.17949325744215613</v>
      </c>
      <c r="AA113" s="150">
        <f t="shared" si="135"/>
        <v>0</v>
      </c>
      <c r="AB113" s="151">
        <f t="shared" si="136"/>
        <v>0.17949325744215613</v>
      </c>
      <c r="AC113" s="152">
        <f t="shared" si="137"/>
        <v>12.980427251668658</v>
      </c>
      <c r="AF113" s="31">
        <f t="shared" si="125"/>
        <v>32</v>
      </c>
      <c r="AG113" s="234">
        <f t="shared" si="126"/>
        <v>0</v>
      </c>
      <c r="AH113" s="235">
        <f t="shared" si="127"/>
        <v>8.9746628721078067E-2</v>
      </c>
    </row>
    <row r="114" spans="1:34" x14ac:dyDescent="0.3">
      <c r="D114" s="14"/>
      <c r="E114" s="14"/>
      <c r="F114" s="15"/>
      <c r="G114" s="15"/>
      <c r="H114" s="14"/>
      <c r="I114" s="16"/>
      <c r="J114" s="17"/>
      <c r="K114" s="17"/>
      <c r="L114" s="17"/>
      <c r="M114" s="18"/>
      <c r="N114" s="18"/>
      <c r="O114" s="18"/>
      <c r="P114" s="18"/>
      <c r="Q114" s="17"/>
      <c r="AA114" s="2"/>
      <c r="AB114" s="2"/>
      <c r="AC114" s="2"/>
    </row>
    <row r="115" spans="1:34" x14ac:dyDescent="0.3">
      <c r="D115" s="19"/>
      <c r="E115" s="20" t="s">
        <v>2</v>
      </c>
      <c r="F115" s="35">
        <f>SUM(F98:F113)</f>
        <v>147</v>
      </c>
      <c r="G115" s="35">
        <f>SUM(G98:G113)</f>
        <v>136</v>
      </c>
      <c r="H115" s="35">
        <f>H113</f>
        <v>0</v>
      </c>
      <c r="I115" s="16"/>
      <c r="J115" s="17"/>
      <c r="K115" s="17"/>
      <c r="L115" s="17"/>
      <c r="M115" s="17"/>
      <c r="N115" s="17"/>
      <c r="O115" s="18"/>
      <c r="P115" s="18"/>
      <c r="Q115" s="17"/>
      <c r="AA115" s="2"/>
      <c r="AB115" s="2"/>
      <c r="AC115" s="2"/>
    </row>
    <row r="116" spans="1:34" x14ac:dyDescent="0.3">
      <c r="D116" s="19"/>
      <c r="F116" s="190">
        <f>F115/E97</f>
        <v>0.51943462897526504</v>
      </c>
      <c r="G116" s="191">
        <f>G115/E97</f>
        <v>0.48056537102473496</v>
      </c>
      <c r="H116" s="192">
        <f>H115/E97</f>
        <v>0</v>
      </c>
      <c r="I116" s="16"/>
      <c r="K116" s="204" t="s">
        <v>97</v>
      </c>
      <c r="L116" s="205">
        <f>R120</f>
        <v>8.7856402169259287</v>
      </c>
      <c r="M116" s="16" t="s">
        <v>46</v>
      </c>
      <c r="N116" s="16"/>
      <c r="O116" s="206">
        <f>R122</f>
        <v>79.036936420722185</v>
      </c>
      <c r="P116" s="1" t="s">
        <v>98</v>
      </c>
      <c r="R116" s="207"/>
      <c r="S116" s="1"/>
      <c r="T116" s="208">
        <f>R123</f>
        <v>0.27928246085060843</v>
      </c>
      <c r="U116" s="2" t="s">
        <v>45</v>
      </c>
      <c r="AA116" s="2"/>
      <c r="AB116" s="2"/>
      <c r="AC116" s="2"/>
    </row>
    <row r="117" spans="1:34" ht="13.5" thickBot="1" x14ac:dyDescent="0.35">
      <c r="D117" s="19"/>
      <c r="I117" s="16"/>
      <c r="J117" s="16"/>
      <c r="K117" s="16"/>
      <c r="L117" s="16"/>
      <c r="M117" s="16"/>
      <c r="N117" s="16"/>
      <c r="O117" s="16"/>
      <c r="P117" s="16"/>
      <c r="Q117" s="16"/>
      <c r="R117" s="16"/>
      <c r="S117" s="16"/>
      <c r="T117" s="16"/>
      <c r="AA117" s="2"/>
      <c r="AB117" s="2"/>
      <c r="AC117" s="2"/>
    </row>
    <row r="118" spans="1:34" ht="13.5" x14ac:dyDescent="0.35">
      <c r="A118" s="32"/>
      <c r="B118" s="32"/>
      <c r="C118" s="32"/>
      <c r="D118" s="79">
        <v>0</v>
      </c>
      <c r="E118" s="96" t="s">
        <v>42</v>
      </c>
      <c r="F118" s="174" t="s">
        <v>43</v>
      </c>
      <c r="G118" s="97" t="s">
        <v>51</v>
      </c>
      <c r="H118" s="81"/>
      <c r="I118" s="32"/>
      <c r="K118" s="209" t="s">
        <v>48</v>
      </c>
      <c r="L118" s="210"/>
      <c r="M118" s="210"/>
      <c r="N118" s="210"/>
      <c r="O118" s="210"/>
      <c r="P118" s="210"/>
      <c r="Q118" s="211"/>
      <c r="R118" s="211"/>
      <c r="S118" s="212"/>
      <c r="T118" s="1"/>
      <c r="U118" s="64"/>
      <c r="V118" s="64"/>
      <c r="W118" s="64"/>
      <c r="X118" s="64"/>
      <c r="AA118" s="2"/>
      <c r="AB118" s="2"/>
      <c r="AC118" s="2"/>
    </row>
    <row r="119" spans="1:34" x14ac:dyDescent="0.3">
      <c r="A119" s="32"/>
      <c r="B119" s="32"/>
      <c r="C119" s="32"/>
      <c r="D119" s="34">
        <v>2</v>
      </c>
      <c r="E119" s="82">
        <f t="shared" ref="E119" si="139">AVERAGE(H97:H98)</f>
        <v>252</v>
      </c>
      <c r="F119" s="82">
        <f>E119*(D119-D118)</f>
        <v>504</v>
      </c>
      <c r="G119" s="87">
        <f>F119/E97</f>
        <v>1.7809187279151943</v>
      </c>
      <c r="H119" s="32"/>
      <c r="I119" s="32"/>
      <c r="K119" s="213" t="s">
        <v>99</v>
      </c>
      <c r="L119" s="214">
        <f>K101</f>
        <v>0.52938465417996561</v>
      </c>
      <c r="M119" s="214">
        <f>K102</f>
        <v>0.45458030087192702</v>
      </c>
      <c r="N119" s="215">
        <f>L119-M119</f>
        <v>7.4804353308038585E-2</v>
      </c>
      <c r="O119" s="249">
        <f>C110-C109</f>
        <v>2</v>
      </c>
      <c r="P119" s="250"/>
      <c r="Q119" s="250" t="s">
        <v>100</v>
      </c>
      <c r="R119" s="216">
        <f>D101</f>
        <v>8</v>
      </c>
      <c r="S119" s="217"/>
      <c r="T119" s="1"/>
      <c r="U119" s="64"/>
      <c r="V119" s="64"/>
      <c r="W119" s="64"/>
      <c r="X119" s="64"/>
      <c r="AA119" s="2"/>
      <c r="AB119" s="2"/>
      <c r="AC119" s="2"/>
    </row>
    <row r="120" spans="1:34" x14ac:dyDescent="0.3">
      <c r="A120" s="32"/>
      <c r="B120" s="32"/>
      <c r="C120" s="32"/>
      <c r="D120" s="34">
        <v>4</v>
      </c>
      <c r="E120" s="82">
        <f>AVERAGE(H98:H99)</f>
        <v>191.5</v>
      </c>
      <c r="F120" s="82">
        <f t="shared" ref="F120:F121" si="140">E120*(D120-D119)</f>
        <v>383</v>
      </c>
      <c r="G120" s="87">
        <f>F120/E97</f>
        <v>1.353356890459364</v>
      </c>
      <c r="H120" s="81"/>
      <c r="I120" s="32"/>
      <c r="K120" s="218"/>
      <c r="L120" s="219">
        <f>L119</f>
        <v>0.52938465417996561</v>
      </c>
      <c r="M120" s="220">
        <v>0.5</v>
      </c>
      <c r="N120" s="215">
        <f>L120-M120</f>
        <v>2.9384654179965608E-2</v>
      </c>
      <c r="O120" s="251">
        <f>N120*O119/N119</f>
        <v>0.78564021692592834</v>
      </c>
      <c r="P120" s="250"/>
      <c r="Q120" s="250" t="s">
        <v>94</v>
      </c>
      <c r="R120" s="197">
        <f>R119+O120</f>
        <v>8.7856402169259287</v>
      </c>
      <c r="S120" s="217" t="s">
        <v>101</v>
      </c>
      <c r="T120" s="1" t="s">
        <v>44</v>
      </c>
      <c r="W120" s="64"/>
      <c r="X120" s="64"/>
      <c r="AA120" s="2"/>
      <c r="AB120" s="2"/>
      <c r="AC120" s="2"/>
    </row>
    <row r="121" spans="1:34" x14ac:dyDescent="0.3">
      <c r="A121" s="32"/>
      <c r="B121" s="32"/>
      <c r="C121" s="32"/>
      <c r="D121" s="34">
        <v>6</v>
      </c>
      <c r="E121" s="82">
        <f>AVERAGE(H99:H106)</f>
        <v>67.625</v>
      </c>
      <c r="F121" s="82">
        <f t="shared" si="140"/>
        <v>135.25</v>
      </c>
      <c r="G121" s="87">
        <f>F121/E97</f>
        <v>0.47791519434628976</v>
      </c>
      <c r="H121" s="81"/>
      <c r="I121" s="32"/>
      <c r="K121" s="218"/>
      <c r="L121" s="221"/>
      <c r="M121" s="221"/>
      <c r="N121" s="222"/>
      <c r="O121" s="252"/>
      <c r="P121" s="250"/>
      <c r="Q121" s="250"/>
      <c r="R121" s="250"/>
      <c r="S121" s="217"/>
      <c r="T121" s="1"/>
      <c r="W121" s="64"/>
      <c r="X121" s="64"/>
      <c r="AA121" s="2"/>
      <c r="AB121" s="2"/>
      <c r="AC121" s="2"/>
    </row>
    <row r="122" spans="1:34" x14ac:dyDescent="0.3">
      <c r="A122" s="32"/>
      <c r="B122" s="32"/>
      <c r="C122" s="32"/>
      <c r="D122" s="34">
        <v>8</v>
      </c>
      <c r="E122" s="82">
        <f t="shared" ref="E122:E134" si="141">AVERAGE(H100:H107)</f>
        <v>48.75</v>
      </c>
      <c r="F122" s="82">
        <f t="shared" ref="F122:F134" si="142">E122*(D122-D121)</f>
        <v>97.5</v>
      </c>
      <c r="G122" s="87">
        <f>F122/E97</f>
        <v>0.34452296819787986</v>
      </c>
      <c r="H122" s="81"/>
      <c r="I122" s="32"/>
      <c r="K122" s="218" t="s">
        <v>102</v>
      </c>
      <c r="L122" s="223">
        <f>H101</f>
        <v>92</v>
      </c>
      <c r="M122" s="223">
        <f>H102</f>
        <v>59</v>
      </c>
      <c r="N122" s="224">
        <f>L122-M122</f>
        <v>33</v>
      </c>
      <c r="O122" s="249">
        <f>O119</f>
        <v>2</v>
      </c>
      <c r="P122" s="250"/>
      <c r="Q122" s="253" t="s">
        <v>95</v>
      </c>
      <c r="R122" s="225">
        <f>L122-N123</f>
        <v>79.036936420722185</v>
      </c>
      <c r="S122" s="226"/>
      <c r="T122" s="1"/>
      <c r="W122" s="64"/>
      <c r="X122" s="64"/>
      <c r="AA122" s="2"/>
      <c r="AB122" s="2"/>
      <c r="AC122" s="2"/>
    </row>
    <row r="123" spans="1:34" ht="13.5" thickBot="1" x14ac:dyDescent="0.35">
      <c r="A123" s="32"/>
      <c r="B123" s="32"/>
      <c r="C123" s="32"/>
      <c r="D123" s="34">
        <v>10</v>
      </c>
      <c r="E123" s="82">
        <f t="shared" si="141"/>
        <v>34.5</v>
      </c>
      <c r="F123" s="82">
        <f t="shared" si="142"/>
        <v>69</v>
      </c>
      <c r="G123" s="87">
        <f>F123/E97</f>
        <v>0.24381625441696114</v>
      </c>
      <c r="H123" s="81"/>
      <c r="I123" s="32"/>
      <c r="K123" s="227"/>
      <c r="L123" s="254"/>
      <c r="M123" s="254"/>
      <c r="N123" s="255">
        <f>N122*O123/O122</f>
        <v>12.963063579277817</v>
      </c>
      <c r="O123" s="256">
        <f>O120</f>
        <v>0.78564021692592834</v>
      </c>
      <c r="P123" s="228"/>
      <c r="Q123" s="257" t="s">
        <v>96</v>
      </c>
      <c r="R123" s="258">
        <f>R122/E97</f>
        <v>0.27928246085060843</v>
      </c>
      <c r="S123" s="229"/>
      <c r="T123" s="1"/>
      <c r="W123" s="64"/>
      <c r="X123" s="64"/>
      <c r="AA123" s="2"/>
      <c r="AB123" s="2"/>
      <c r="AC123" s="2"/>
    </row>
    <row r="124" spans="1:34" x14ac:dyDescent="0.3">
      <c r="A124" s="32"/>
      <c r="B124" s="32"/>
      <c r="C124" s="32"/>
      <c r="D124" s="34">
        <v>12</v>
      </c>
      <c r="E124" s="82">
        <f t="shared" si="141"/>
        <v>23.625</v>
      </c>
      <c r="F124" s="82">
        <f t="shared" si="142"/>
        <v>47.25</v>
      </c>
      <c r="G124" s="87">
        <f>F124/E97</f>
        <v>0.16696113074204946</v>
      </c>
      <c r="H124" s="81"/>
      <c r="I124" s="32"/>
      <c r="R124" s="1"/>
      <c r="S124" s="1"/>
      <c r="T124" s="1"/>
      <c r="W124" s="64"/>
      <c r="X124" s="64"/>
      <c r="AA124" s="2"/>
      <c r="AB124" s="2"/>
      <c r="AC124" s="2"/>
    </row>
    <row r="125" spans="1:34" x14ac:dyDescent="0.3">
      <c r="A125" s="32"/>
      <c r="B125" s="32"/>
      <c r="C125" s="32"/>
      <c r="D125" s="34">
        <v>14</v>
      </c>
      <c r="E125" s="82">
        <f t="shared" si="141"/>
        <v>16.625</v>
      </c>
      <c r="F125" s="82">
        <f t="shared" si="142"/>
        <v>33.25</v>
      </c>
      <c r="G125" s="87">
        <f>F125/E97</f>
        <v>0.11749116607773852</v>
      </c>
      <c r="H125" s="81"/>
      <c r="I125" s="32"/>
      <c r="L125" s="81"/>
      <c r="M125" s="81"/>
      <c r="N125" s="81"/>
      <c r="R125" s="1"/>
      <c r="S125" s="1"/>
      <c r="T125" s="1"/>
      <c r="W125" s="64"/>
      <c r="X125" s="64"/>
      <c r="AA125" s="2"/>
      <c r="AB125" s="2"/>
      <c r="AC125" s="2"/>
    </row>
    <row r="126" spans="1:34" x14ac:dyDescent="0.3">
      <c r="A126" s="32"/>
      <c r="B126" s="32"/>
      <c r="C126" s="32"/>
      <c r="D126" s="34">
        <v>16</v>
      </c>
      <c r="E126" s="82">
        <f t="shared" si="141"/>
        <v>11.25</v>
      </c>
      <c r="F126" s="82">
        <f t="shared" si="142"/>
        <v>22.5</v>
      </c>
      <c r="G126" s="87">
        <f>F126/E97</f>
        <v>7.9505300353356886E-2</v>
      </c>
      <c r="H126" s="81"/>
      <c r="I126" s="32"/>
      <c r="L126" s="81"/>
      <c r="M126" s="81"/>
      <c r="N126" s="81"/>
      <c r="O126" s="81"/>
      <c r="P126" s="81"/>
      <c r="Q126" s="81"/>
      <c r="R126" s="1"/>
      <c r="S126" s="1"/>
      <c r="T126" s="1"/>
      <c r="W126" s="64"/>
      <c r="X126" s="64"/>
      <c r="AA126" s="2"/>
      <c r="AB126" s="2"/>
      <c r="AC126" s="2"/>
    </row>
    <row r="127" spans="1:34" x14ac:dyDescent="0.3">
      <c r="A127" s="32"/>
      <c r="B127" s="32"/>
      <c r="C127" s="32"/>
      <c r="D127" s="34">
        <v>18</v>
      </c>
      <c r="E127" s="82">
        <f t="shared" si="141"/>
        <v>7.75</v>
      </c>
      <c r="F127" s="82">
        <f t="shared" si="142"/>
        <v>15.5</v>
      </c>
      <c r="G127" s="87">
        <f>F127/E97</f>
        <v>5.4770318021201414E-2</v>
      </c>
      <c r="H127" s="81"/>
      <c r="I127" s="32"/>
      <c r="L127" s="81"/>
      <c r="M127" s="81"/>
      <c r="N127" s="81"/>
      <c r="O127" s="81"/>
      <c r="P127" s="81"/>
      <c r="Q127" s="81"/>
      <c r="R127" s="1"/>
      <c r="S127" s="1"/>
      <c r="T127" s="1"/>
      <c r="W127" s="64"/>
      <c r="X127" s="64"/>
      <c r="AA127" s="2"/>
      <c r="AB127" s="2"/>
      <c r="AC127" s="2"/>
    </row>
    <row r="128" spans="1:34" x14ac:dyDescent="0.3">
      <c r="A128" s="32"/>
      <c r="B128" s="32"/>
      <c r="C128" s="32"/>
      <c r="D128" s="34">
        <v>20</v>
      </c>
      <c r="E128" s="82">
        <f t="shared" si="141"/>
        <v>5.25</v>
      </c>
      <c r="F128" s="82">
        <f t="shared" si="142"/>
        <v>10.5</v>
      </c>
      <c r="G128" s="87">
        <f>F128/E97</f>
        <v>3.7102473498233215E-2</v>
      </c>
      <c r="H128" s="81"/>
      <c r="I128" s="32"/>
      <c r="J128" s="32"/>
      <c r="K128" s="32"/>
      <c r="L128" s="81"/>
      <c r="M128" s="81"/>
      <c r="N128" s="81"/>
      <c r="W128" s="64"/>
      <c r="X128" s="64"/>
      <c r="AA128" s="2"/>
      <c r="AB128" s="2"/>
      <c r="AC128" s="2"/>
    </row>
    <row r="129" spans="1:34" x14ac:dyDescent="0.3">
      <c r="A129" s="32"/>
      <c r="B129" s="32"/>
      <c r="C129" s="32"/>
      <c r="D129" s="34">
        <v>22</v>
      </c>
      <c r="E129" s="82">
        <f t="shared" si="141"/>
        <v>4</v>
      </c>
      <c r="F129" s="82">
        <f t="shared" si="142"/>
        <v>8</v>
      </c>
      <c r="G129" s="87">
        <f>F129/E97</f>
        <v>2.8268551236749116E-2</v>
      </c>
      <c r="H129" s="81"/>
      <c r="I129" s="32"/>
      <c r="J129" s="32"/>
      <c r="K129" s="32"/>
      <c r="L129" s="81"/>
      <c r="M129" s="81"/>
      <c r="N129" s="81"/>
      <c r="W129" s="64"/>
      <c r="X129" s="64"/>
      <c r="AA129" s="2"/>
      <c r="AB129" s="2"/>
      <c r="AC129" s="2"/>
    </row>
    <row r="130" spans="1:34" x14ac:dyDescent="0.3">
      <c r="A130" s="32"/>
      <c r="B130" s="32"/>
      <c r="C130" s="32"/>
      <c r="D130" s="34">
        <v>24</v>
      </c>
      <c r="E130" s="82">
        <f t="shared" si="141"/>
        <v>2.4285714285714284</v>
      </c>
      <c r="F130" s="82">
        <f t="shared" si="142"/>
        <v>4.8571428571428568</v>
      </c>
      <c r="G130" s="87">
        <f>F130/E97</f>
        <v>1.7163048965169105E-2</v>
      </c>
      <c r="H130" s="81"/>
      <c r="I130" s="32"/>
      <c r="J130" s="32"/>
      <c r="K130" s="32"/>
      <c r="L130" s="81"/>
      <c r="M130" s="81"/>
      <c r="N130" s="81"/>
      <c r="W130" s="64"/>
      <c r="X130" s="64"/>
      <c r="AA130" s="2"/>
      <c r="AB130" s="2"/>
      <c r="AC130" s="2"/>
    </row>
    <row r="131" spans="1:34" x14ac:dyDescent="0.3">
      <c r="A131" s="32"/>
      <c r="B131" s="32"/>
      <c r="C131" s="32"/>
      <c r="D131" s="34">
        <v>26</v>
      </c>
      <c r="E131" s="82">
        <f t="shared" si="141"/>
        <v>1.1428571428571428</v>
      </c>
      <c r="F131" s="82">
        <f t="shared" si="142"/>
        <v>2.2857142857142856</v>
      </c>
      <c r="G131" s="87">
        <f>F131/E97</f>
        <v>8.0767289247854618E-3</v>
      </c>
      <c r="H131" s="81"/>
      <c r="I131" s="32"/>
      <c r="J131" s="32"/>
      <c r="K131" s="32"/>
      <c r="L131" s="81"/>
      <c r="M131" s="81"/>
      <c r="N131" s="81"/>
      <c r="W131" s="64"/>
      <c r="X131" s="64"/>
      <c r="AA131" s="2"/>
      <c r="AB131" s="2"/>
      <c r="AC131" s="2"/>
    </row>
    <row r="132" spans="1:34" x14ac:dyDescent="0.3">
      <c r="A132" s="32"/>
      <c r="B132" s="32"/>
      <c r="C132" s="32"/>
      <c r="D132" s="34">
        <v>28</v>
      </c>
      <c r="E132" s="82">
        <f t="shared" si="141"/>
        <v>0.5</v>
      </c>
      <c r="F132" s="82">
        <f t="shared" si="142"/>
        <v>1</v>
      </c>
      <c r="G132" s="87">
        <f>F132/E97</f>
        <v>3.5335689045936395E-3</v>
      </c>
      <c r="H132" s="81"/>
      <c r="I132" s="32"/>
      <c r="J132" s="32"/>
      <c r="K132" s="32"/>
      <c r="L132" s="81"/>
      <c r="M132" s="81"/>
      <c r="N132" s="81"/>
      <c r="O132" s="81"/>
      <c r="P132" s="81"/>
      <c r="Q132" s="81"/>
      <c r="R132" s="64"/>
      <c r="S132" s="64"/>
      <c r="T132" s="64"/>
      <c r="U132" s="64"/>
      <c r="V132" s="64"/>
      <c r="W132" s="64"/>
      <c r="X132" s="64"/>
      <c r="AA132" s="2"/>
      <c r="AB132" s="2"/>
      <c r="AC132" s="2"/>
    </row>
    <row r="133" spans="1:34" x14ac:dyDescent="0.3">
      <c r="A133" s="32"/>
      <c r="B133" s="32"/>
      <c r="C133" s="32"/>
      <c r="D133" s="34">
        <v>30</v>
      </c>
      <c r="E133" s="82">
        <f t="shared" si="141"/>
        <v>0</v>
      </c>
      <c r="F133" s="82">
        <f t="shared" si="142"/>
        <v>0</v>
      </c>
      <c r="G133" s="87">
        <f>F133/E97</f>
        <v>0</v>
      </c>
      <c r="H133" s="81"/>
      <c r="I133" s="32"/>
      <c r="J133" s="32"/>
      <c r="K133" s="32"/>
      <c r="L133" s="81"/>
      <c r="M133" s="81"/>
      <c r="N133" s="81"/>
      <c r="O133" s="81"/>
      <c r="P133" s="81"/>
      <c r="Q133" s="81"/>
      <c r="R133" s="64"/>
      <c r="S133" s="64"/>
      <c r="T133" s="64"/>
      <c r="U133" s="64"/>
      <c r="V133" s="64"/>
      <c r="W133" s="64"/>
      <c r="X133" s="64"/>
      <c r="AA133" s="2"/>
      <c r="AB133" s="2"/>
      <c r="AC133" s="2"/>
    </row>
    <row r="134" spans="1:34" x14ac:dyDescent="0.3">
      <c r="A134" s="32"/>
      <c r="B134" s="32"/>
      <c r="C134" s="32"/>
      <c r="D134" s="34">
        <v>32</v>
      </c>
      <c r="E134" s="82">
        <f t="shared" si="141"/>
        <v>0</v>
      </c>
      <c r="F134" s="82">
        <f t="shared" si="142"/>
        <v>0</v>
      </c>
      <c r="G134" s="87">
        <f>F134/E97</f>
        <v>0</v>
      </c>
      <c r="H134" s="81"/>
      <c r="I134" s="32"/>
      <c r="J134" s="32"/>
      <c r="K134" s="32"/>
      <c r="L134" s="81"/>
      <c r="M134" s="81"/>
      <c r="N134" s="81"/>
      <c r="O134" s="81"/>
      <c r="P134" s="81"/>
      <c r="Q134" s="81"/>
      <c r="R134" s="64"/>
      <c r="S134" s="64"/>
      <c r="T134" s="64"/>
      <c r="U134" s="64"/>
      <c r="V134" s="64"/>
      <c r="W134" s="64"/>
      <c r="X134" s="64"/>
      <c r="AA134" s="2"/>
      <c r="AB134" s="2"/>
      <c r="AC134" s="2"/>
    </row>
    <row r="135" spans="1:34" x14ac:dyDescent="0.3">
      <c r="A135" s="32"/>
      <c r="B135" s="32"/>
      <c r="C135" s="32"/>
      <c r="D135" s="79"/>
      <c r="E135" s="32"/>
      <c r="F135" s="83">
        <f>SUM(F119:F134)</f>
        <v>1333.8928571428571</v>
      </c>
      <c r="G135" s="84">
        <f>SUM(G119:G134)</f>
        <v>4.713402322059566</v>
      </c>
      <c r="H135" s="81" t="s">
        <v>90</v>
      </c>
      <c r="I135" s="32"/>
      <c r="J135" s="32"/>
      <c r="K135" s="32"/>
      <c r="L135" s="81"/>
      <c r="M135" s="81"/>
      <c r="N135" s="81"/>
      <c r="O135" s="81"/>
      <c r="P135" s="81"/>
      <c r="Q135" s="81"/>
      <c r="R135" s="64"/>
      <c r="S135" s="64"/>
      <c r="T135" s="64"/>
      <c r="U135" s="64"/>
      <c r="V135" s="64"/>
      <c r="W135" s="64"/>
      <c r="X135" s="64"/>
      <c r="AA135" s="2"/>
      <c r="AB135" s="2"/>
      <c r="AC135" s="2"/>
    </row>
    <row r="136" spans="1:34" x14ac:dyDescent="0.3">
      <c r="A136" s="32"/>
      <c r="B136" s="32"/>
      <c r="C136" s="32"/>
      <c r="D136" s="79"/>
      <c r="E136" s="32"/>
      <c r="F136" s="80"/>
      <c r="G136" s="80"/>
      <c r="H136" s="32"/>
      <c r="I136" s="81"/>
      <c r="J136" s="81"/>
      <c r="K136" s="81"/>
      <c r="L136" s="81"/>
      <c r="M136" s="81"/>
      <c r="N136" s="81"/>
      <c r="O136" s="81"/>
      <c r="P136" s="81"/>
      <c r="Q136" s="81"/>
      <c r="R136" s="64"/>
      <c r="S136" s="64"/>
      <c r="T136" s="64"/>
      <c r="U136" s="64"/>
      <c r="V136" s="64"/>
      <c r="W136" s="64"/>
      <c r="X136" s="64"/>
      <c r="AA136" s="2"/>
      <c r="AB136" s="2"/>
      <c r="AC136" s="2"/>
    </row>
    <row r="137" spans="1:34" x14ac:dyDescent="0.3">
      <c r="D137" s="79"/>
      <c r="E137" s="32"/>
      <c r="F137" s="80"/>
      <c r="G137" s="80"/>
      <c r="H137" s="32"/>
      <c r="I137" s="81"/>
      <c r="J137" s="81"/>
      <c r="K137" s="81"/>
      <c r="L137" s="81"/>
      <c r="M137" s="81"/>
      <c r="N137" s="81"/>
      <c r="O137" s="81"/>
      <c r="P137" s="81"/>
      <c r="Q137" s="81"/>
      <c r="R137" s="64"/>
      <c r="S137" s="64"/>
      <c r="T137" s="64"/>
      <c r="U137" s="64"/>
      <c r="V137" s="64"/>
      <c r="W137" s="64"/>
      <c r="X137" s="64"/>
      <c r="AA137" s="2"/>
      <c r="AB137" s="2"/>
      <c r="AC137" s="2"/>
    </row>
    <row r="138" spans="1:34" x14ac:dyDescent="0.3">
      <c r="C138" s="3" t="s">
        <v>88</v>
      </c>
      <c r="E138" s="7"/>
      <c r="F138" s="4"/>
      <c r="R138" s="1"/>
      <c r="S138" s="1"/>
      <c r="T138" s="1"/>
      <c r="U138" s="1"/>
      <c r="V138" s="1"/>
      <c r="W138" s="1"/>
      <c r="Y138" s="3" t="s">
        <v>53</v>
      </c>
      <c r="Z138" s="3"/>
      <c r="AA138" s="3"/>
      <c r="AB138" s="3"/>
      <c r="AC138" s="3"/>
    </row>
    <row r="139" spans="1:34" ht="54" x14ac:dyDescent="0.3">
      <c r="A139" s="70" t="s">
        <v>49</v>
      </c>
      <c r="B139" s="70" t="s">
        <v>50</v>
      </c>
      <c r="C139" s="8" t="s">
        <v>32</v>
      </c>
      <c r="D139" s="8" t="s">
        <v>31</v>
      </c>
      <c r="E139" s="8" t="s">
        <v>17</v>
      </c>
      <c r="F139" s="27" t="s">
        <v>18</v>
      </c>
      <c r="G139" s="27" t="s">
        <v>20</v>
      </c>
      <c r="H139" s="62" t="s">
        <v>19</v>
      </c>
      <c r="I139" s="9" t="s">
        <v>11</v>
      </c>
      <c r="J139" s="180" t="s">
        <v>76</v>
      </c>
      <c r="K139" s="106" t="s">
        <v>60</v>
      </c>
      <c r="L139" s="193" t="s">
        <v>91</v>
      </c>
      <c r="O139" s="173" t="s">
        <v>92</v>
      </c>
      <c r="P139" s="230" t="s">
        <v>93</v>
      </c>
      <c r="R139" s="1"/>
      <c r="S139" s="1"/>
      <c r="T139" s="1"/>
      <c r="U139" s="1"/>
      <c r="V139" s="1"/>
      <c r="W139" s="1"/>
      <c r="Y139" s="8" t="s">
        <v>31</v>
      </c>
      <c r="Z139" s="146" t="s">
        <v>26</v>
      </c>
      <c r="AA139" s="146" t="s">
        <v>27</v>
      </c>
      <c r="AB139" s="146" t="s">
        <v>28</v>
      </c>
      <c r="AC139" s="147" t="s">
        <v>29</v>
      </c>
      <c r="AF139" s="231" t="s">
        <v>31</v>
      </c>
      <c r="AG139" s="232" t="s">
        <v>106</v>
      </c>
      <c r="AH139" s="233" t="s">
        <v>107</v>
      </c>
    </row>
    <row r="140" spans="1:34" x14ac:dyDescent="0.3">
      <c r="A140" s="92">
        <v>0</v>
      </c>
      <c r="B140" s="31">
        <f>F140</f>
        <v>0</v>
      </c>
      <c r="D140" s="8">
        <v>0</v>
      </c>
      <c r="E140" s="8">
        <v>280</v>
      </c>
      <c r="F140" s="8">
        <v>0</v>
      </c>
      <c r="G140" s="62">
        <v>0</v>
      </c>
      <c r="H140" s="63">
        <f>E141</f>
        <v>280</v>
      </c>
      <c r="I140" s="26">
        <f>F140/E140</f>
        <v>0</v>
      </c>
      <c r="J140" s="109">
        <f>1-I140</f>
        <v>1</v>
      </c>
      <c r="K140" s="109">
        <f>J140</f>
        <v>1</v>
      </c>
      <c r="L140" s="194">
        <f>H140/H140</f>
        <v>1</v>
      </c>
      <c r="N140" s="195" t="s">
        <v>94</v>
      </c>
      <c r="O140" s="196">
        <v>6.0465983709965183</v>
      </c>
      <c r="P140" s="197">
        <v>4.6415094339622645</v>
      </c>
      <c r="R140" s="1"/>
      <c r="S140" s="1"/>
      <c r="T140" s="1"/>
      <c r="U140" s="1"/>
      <c r="V140" s="1"/>
      <c r="W140" s="1"/>
      <c r="Y140" s="61"/>
      <c r="Z140" s="148"/>
      <c r="AA140" s="148"/>
      <c r="AB140" s="148"/>
      <c r="AC140" s="149"/>
      <c r="AF140" s="31">
        <f>D140</f>
        <v>0</v>
      </c>
      <c r="AG140" s="234">
        <f>L140</f>
        <v>1</v>
      </c>
      <c r="AH140" s="235">
        <f>K140</f>
        <v>1</v>
      </c>
    </row>
    <row r="141" spans="1:34" x14ac:dyDescent="0.3">
      <c r="A141" s="92">
        <v>31</v>
      </c>
      <c r="B141" s="14">
        <f>B140+F141</f>
        <v>29</v>
      </c>
      <c r="C141" s="55">
        <f>D140</f>
        <v>0</v>
      </c>
      <c r="D141" s="34">
        <v>2</v>
      </c>
      <c r="E141" s="10">
        <v>280</v>
      </c>
      <c r="F141" s="68">
        <f>E141-H141-G141</f>
        <v>29</v>
      </c>
      <c r="G141" s="93">
        <f>A141-A140</f>
        <v>31</v>
      </c>
      <c r="H141" s="63">
        <f t="shared" ref="H141:H155" si="143">E142</f>
        <v>220</v>
      </c>
      <c r="I141" s="11">
        <f>F141/E141</f>
        <v>0.10357142857142858</v>
      </c>
      <c r="J141" s="109">
        <f>1-I141</f>
        <v>0.89642857142857146</v>
      </c>
      <c r="K141" s="108">
        <f>J141*K140</f>
        <v>0.89642857142857146</v>
      </c>
      <c r="L141" s="194">
        <f>H141/H140</f>
        <v>0.7857142857142857</v>
      </c>
      <c r="N141" s="195"/>
      <c r="O141" s="198"/>
      <c r="P141" s="199"/>
      <c r="R141" s="1"/>
      <c r="S141" s="1"/>
      <c r="T141" s="1"/>
      <c r="U141" s="1"/>
      <c r="V141" s="1"/>
      <c r="W141" s="1"/>
      <c r="Y141" s="12">
        <f t="shared" ref="Y141:Y142" si="144">D141</f>
        <v>2</v>
      </c>
      <c r="Z141" s="150">
        <f>K141*(D141-D140)</f>
        <v>1.7928571428571429</v>
      </c>
      <c r="AA141" s="150">
        <f>(K140-K141)*(D141-D140)/2</f>
        <v>0.10357142857142854</v>
      </c>
      <c r="AB141" s="151">
        <f>SUM(Z141:AA141)</f>
        <v>1.8964285714285714</v>
      </c>
      <c r="AC141" s="152">
        <f>AB141</f>
        <v>1.8964285714285714</v>
      </c>
      <c r="AF141" s="31">
        <f t="shared" ref="AF141:AF156" si="145">D141</f>
        <v>2</v>
      </c>
      <c r="AG141" s="234">
        <f t="shared" ref="AG141:AG156" si="146">L141</f>
        <v>0.7857142857142857</v>
      </c>
      <c r="AH141" s="235">
        <f t="shared" ref="AH141:AH156" si="147">K141</f>
        <v>0.89642857142857146</v>
      </c>
    </row>
    <row r="142" spans="1:34" x14ac:dyDescent="0.3">
      <c r="A142" s="92">
        <v>48</v>
      </c>
      <c r="B142" s="14">
        <f t="shared" ref="B142:B156" si="148">B141+F142</f>
        <v>75</v>
      </c>
      <c r="C142" s="55">
        <f t="shared" ref="C142:C156" si="149">D141</f>
        <v>2</v>
      </c>
      <c r="D142" s="34">
        <v>4</v>
      </c>
      <c r="E142" s="10">
        <v>220</v>
      </c>
      <c r="F142" s="68">
        <f t="shared" ref="F142:F156" si="150">E142-H142-G142</f>
        <v>46</v>
      </c>
      <c r="G142" s="93">
        <f t="shared" ref="G142:G156" si="151">A142-A141</f>
        <v>17</v>
      </c>
      <c r="H142" s="63">
        <f t="shared" si="143"/>
        <v>157</v>
      </c>
      <c r="I142" s="11">
        <f t="shared" ref="I142:I156" si="152">F142/E142</f>
        <v>0.20909090909090908</v>
      </c>
      <c r="J142" s="109">
        <f t="shared" ref="J142:J156" si="153">1-I142</f>
        <v>0.79090909090909089</v>
      </c>
      <c r="K142" s="108">
        <f t="shared" ref="K142:K149" si="154">J142*K141</f>
        <v>0.70899350649350645</v>
      </c>
      <c r="L142" s="194">
        <f>H142/H140</f>
        <v>0.56071428571428572</v>
      </c>
      <c r="N142" s="195" t="s">
        <v>95</v>
      </c>
      <c r="O142" s="200">
        <v>102.55545049910792</v>
      </c>
      <c r="P142" s="201">
        <v>140</v>
      </c>
      <c r="R142" s="1"/>
      <c r="S142" s="1"/>
      <c r="T142" s="1"/>
      <c r="U142" s="1"/>
      <c r="V142" s="1"/>
      <c r="W142" s="1"/>
      <c r="Y142" s="12">
        <f t="shared" si="144"/>
        <v>4</v>
      </c>
      <c r="Z142" s="150">
        <f t="shared" ref="Z142" si="155">K142*(D142-D141)</f>
        <v>1.4179870129870129</v>
      </c>
      <c r="AA142" s="150">
        <f t="shared" ref="AA142" si="156">(K141-K142)*(D142-D141)/2</f>
        <v>0.18743506493506501</v>
      </c>
      <c r="AB142" s="151">
        <f t="shared" ref="AB142" si="157">SUM(Z142:AA142)</f>
        <v>1.605422077922078</v>
      </c>
      <c r="AC142" s="152">
        <f>AB142+AC141</f>
        <v>3.5018506493506494</v>
      </c>
      <c r="AF142" s="31">
        <f t="shared" si="145"/>
        <v>4</v>
      </c>
      <c r="AG142" s="234">
        <f t="shared" si="146"/>
        <v>0.56071428571428572</v>
      </c>
      <c r="AH142" s="235">
        <f t="shared" si="147"/>
        <v>0.70899350649350645</v>
      </c>
    </row>
    <row r="143" spans="1:34" x14ac:dyDescent="0.3">
      <c r="A143" s="92">
        <v>56</v>
      </c>
      <c r="B143" s="14">
        <f t="shared" si="148"/>
        <v>120</v>
      </c>
      <c r="C143" s="55">
        <f t="shared" si="149"/>
        <v>4</v>
      </c>
      <c r="D143" s="78">
        <v>6</v>
      </c>
      <c r="E143" s="10">
        <v>157</v>
      </c>
      <c r="F143" s="68">
        <f t="shared" si="150"/>
        <v>45</v>
      </c>
      <c r="G143" s="93">
        <f t="shared" si="151"/>
        <v>8</v>
      </c>
      <c r="H143" s="186">
        <f t="shared" si="143"/>
        <v>104</v>
      </c>
      <c r="I143" s="11">
        <f t="shared" si="152"/>
        <v>0.28662420382165604</v>
      </c>
      <c r="J143" s="109">
        <f t="shared" si="153"/>
        <v>0.71337579617834401</v>
      </c>
      <c r="K143" s="185">
        <f t="shared" si="154"/>
        <v>0.50577880718008106</v>
      </c>
      <c r="L143" s="194">
        <f>H143/H140</f>
        <v>0.37142857142857144</v>
      </c>
      <c r="N143" s="195" t="s">
        <v>96</v>
      </c>
      <c r="O143" s="202">
        <v>0.27928246085060843</v>
      </c>
      <c r="P143" s="203">
        <v>0.50000000000000011</v>
      </c>
      <c r="R143" s="1"/>
      <c r="S143" s="1"/>
      <c r="T143" s="1"/>
      <c r="U143" s="1"/>
      <c r="V143" s="1"/>
      <c r="W143" s="1"/>
      <c r="Y143" s="12">
        <f t="shared" ref="Y143:Y156" si="158">D143</f>
        <v>6</v>
      </c>
      <c r="Z143" s="150">
        <f t="shared" ref="Z143:Z156" si="159">K143*(D143-D142)</f>
        <v>1.0115576143601621</v>
      </c>
      <c r="AA143" s="150">
        <f t="shared" ref="AA143:AA156" si="160">(K142-K143)*(D143-D142)/2</f>
        <v>0.2032146993134254</v>
      </c>
      <c r="AB143" s="151">
        <f t="shared" ref="AB143:AB156" si="161">SUM(Z143:AA143)</f>
        <v>1.2147723136735875</v>
      </c>
      <c r="AC143" s="152">
        <f t="shared" ref="AC143:AC156" si="162">AB143+AC142</f>
        <v>4.7166229630242373</v>
      </c>
      <c r="AF143" s="31">
        <f t="shared" si="145"/>
        <v>6</v>
      </c>
      <c r="AG143" s="234">
        <f t="shared" si="146"/>
        <v>0.37142857142857144</v>
      </c>
      <c r="AH143" s="235">
        <f t="shared" si="147"/>
        <v>0.50577880718008106</v>
      </c>
    </row>
    <row r="144" spans="1:34" x14ac:dyDescent="0.3">
      <c r="A144" s="92">
        <v>67</v>
      </c>
      <c r="B144" s="14">
        <f t="shared" si="148"/>
        <v>171</v>
      </c>
      <c r="C144" s="55">
        <f t="shared" si="149"/>
        <v>6</v>
      </c>
      <c r="D144" s="78">
        <v>8</v>
      </c>
      <c r="E144" s="10">
        <v>104</v>
      </c>
      <c r="F144" s="68">
        <f t="shared" si="150"/>
        <v>51</v>
      </c>
      <c r="G144" s="93">
        <f t="shared" si="151"/>
        <v>11</v>
      </c>
      <c r="H144" s="186">
        <f t="shared" si="143"/>
        <v>42</v>
      </c>
      <c r="I144" s="11">
        <f t="shared" si="152"/>
        <v>0.49038461538461536</v>
      </c>
      <c r="J144" s="109">
        <f t="shared" si="153"/>
        <v>0.50961538461538458</v>
      </c>
      <c r="K144" s="185">
        <f t="shared" si="154"/>
        <v>0.25775266135138747</v>
      </c>
      <c r="L144" s="194">
        <f>H144/H140</f>
        <v>0.15</v>
      </c>
      <c r="R144" s="1"/>
      <c r="S144" s="1"/>
      <c r="T144" s="1"/>
      <c r="U144" s="1"/>
      <c r="V144" s="1"/>
      <c r="W144" s="1"/>
      <c r="Y144" s="12">
        <f t="shared" si="158"/>
        <v>8</v>
      </c>
      <c r="Z144" s="150">
        <f t="shared" si="159"/>
        <v>0.51550532270277494</v>
      </c>
      <c r="AA144" s="150">
        <f t="shared" si="160"/>
        <v>0.24802614582869359</v>
      </c>
      <c r="AB144" s="151">
        <f t="shared" si="161"/>
        <v>0.76353146853146847</v>
      </c>
      <c r="AC144" s="152">
        <f t="shared" si="162"/>
        <v>5.4801544315557056</v>
      </c>
      <c r="AF144" s="31">
        <f t="shared" si="145"/>
        <v>8</v>
      </c>
      <c r="AG144" s="234">
        <f t="shared" si="146"/>
        <v>0.15</v>
      </c>
      <c r="AH144" s="235">
        <f t="shared" si="147"/>
        <v>0.25775266135138747</v>
      </c>
    </row>
    <row r="145" spans="1:34" x14ac:dyDescent="0.3">
      <c r="A145" s="92">
        <v>75</v>
      </c>
      <c r="B145" s="14">
        <f t="shared" si="148"/>
        <v>185</v>
      </c>
      <c r="C145" s="55">
        <f t="shared" si="149"/>
        <v>8</v>
      </c>
      <c r="D145" s="34">
        <v>10</v>
      </c>
      <c r="E145" s="10">
        <v>42</v>
      </c>
      <c r="F145" s="68">
        <f t="shared" si="150"/>
        <v>14</v>
      </c>
      <c r="G145" s="93">
        <f t="shared" si="151"/>
        <v>8</v>
      </c>
      <c r="H145" s="63">
        <f t="shared" si="143"/>
        <v>20</v>
      </c>
      <c r="I145" s="11">
        <f t="shared" si="152"/>
        <v>0.33333333333333331</v>
      </c>
      <c r="J145" s="109">
        <f t="shared" si="153"/>
        <v>0.66666666666666674</v>
      </c>
      <c r="K145" s="108">
        <f t="shared" si="154"/>
        <v>0.17183510756759166</v>
      </c>
      <c r="L145" s="194">
        <f>H145/H140</f>
        <v>7.1428571428571425E-2</v>
      </c>
      <c r="R145" s="1"/>
      <c r="S145" s="1"/>
      <c r="T145" s="1"/>
      <c r="U145" s="1"/>
      <c r="V145" s="1"/>
      <c r="W145" s="1"/>
      <c r="Y145" s="12">
        <f t="shared" si="158"/>
        <v>10</v>
      </c>
      <c r="Z145" s="150">
        <f t="shared" si="159"/>
        <v>0.34367021513518331</v>
      </c>
      <c r="AA145" s="150">
        <f t="shared" si="160"/>
        <v>8.5917553783795814E-2</v>
      </c>
      <c r="AB145" s="151">
        <f t="shared" si="161"/>
        <v>0.4295877689189791</v>
      </c>
      <c r="AC145" s="152">
        <f t="shared" si="162"/>
        <v>5.9097422004746845</v>
      </c>
      <c r="AF145" s="31">
        <f t="shared" si="145"/>
        <v>10</v>
      </c>
      <c r="AG145" s="234">
        <f t="shared" si="146"/>
        <v>7.1428571428571425E-2</v>
      </c>
      <c r="AH145" s="235">
        <f t="shared" si="147"/>
        <v>0.17183510756759166</v>
      </c>
    </row>
    <row r="146" spans="1:34" x14ac:dyDescent="0.3">
      <c r="A146" s="92">
        <v>78</v>
      </c>
      <c r="B146" s="14">
        <f t="shared" si="148"/>
        <v>194</v>
      </c>
      <c r="C146" s="55">
        <f t="shared" si="149"/>
        <v>10</v>
      </c>
      <c r="D146" s="34">
        <v>12</v>
      </c>
      <c r="E146" s="10">
        <v>20</v>
      </c>
      <c r="F146" s="68">
        <f t="shared" si="150"/>
        <v>9</v>
      </c>
      <c r="G146" s="93">
        <f t="shared" si="151"/>
        <v>3</v>
      </c>
      <c r="H146" s="63">
        <f t="shared" si="143"/>
        <v>8</v>
      </c>
      <c r="I146" s="11">
        <f t="shared" si="152"/>
        <v>0.45</v>
      </c>
      <c r="J146" s="109">
        <f t="shared" si="153"/>
        <v>0.55000000000000004</v>
      </c>
      <c r="K146" s="108">
        <f t="shared" si="154"/>
        <v>9.4509309162175412E-2</v>
      </c>
      <c r="L146" s="194">
        <f>H146/H140</f>
        <v>2.8571428571428571E-2</v>
      </c>
      <c r="R146" s="1"/>
      <c r="S146" s="1"/>
      <c r="T146" s="1"/>
      <c r="U146" s="1"/>
      <c r="V146" s="1"/>
      <c r="W146" s="1"/>
      <c r="Y146" s="12">
        <f t="shared" si="158"/>
        <v>12</v>
      </c>
      <c r="Z146" s="150">
        <f t="shared" si="159"/>
        <v>0.18901861832435082</v>
      </c>
      <c r="AA146" s="150">
        <f t="shared" si="160"/>
        <v>7.7325798405416243E-2</v>
      </c>
      <c r="AB146" s="151">
        <f t="shared" si="161"/>
        <v>0.26634441672976705</v>
      </c>
      <c r="AC146" s="152">
        <f t="shared" si="162"/>
        <v>6.1760866172044517</v>
      </c>
      <c r="AF146" s="31">
        <f t="shared" si="145"/>
        <v>12</v>
      </c>
      <c r="AG146" s="234">
        <f t="shared" si="146"/>
        <v>2.8571428571428571E-2</v>
      </c>
      <c r="AH146" s="235">
        <f t="shared" si="147"/>
        <v>9.4509309162175412E-2</v>
      </c>
    </row>
    <row r="147" spans="1:34" x14ac:dyDescent="0.3">
      <c r="A147" s="92">
        <v>80</v>
      </c>
      <c r="B147" s="14">
        <f t="shared" si="148"/>
        <v>196</v>
      </c>
      <c r="C147" s="55">
        <f t="shared" si="149"/>
        <v>12</v>
      </c>
      <c r="D147" s="34">
        <v>14</v>
      </c>
      <c r="E147" s="10">
        <v>8</v>
      </c>
      <c r="F147" s="68">
        <f t="shared" si="150"/>
        <v>2</v>
      </c>
      <c r="G147" s="93">
        <f t="shared" si="151"/>
        <v>2</v>
      </c>
      <c r="H147" s="63">
        <f t="shared" si="143"/>
        <v>4</v>
      </c>
      <c r="I147" s="11">
        <f t="shared" si="152"/>
        <v>0.25</v>
      </c>
      <c r="J147" s="109">
        <f t="shared" si="153"/>
        <v>0.75</v>
      </c>
      <c r="K147" s="108">
        <f t="shared" si="154"/>
        <v>7.0881981871631555E-2</v>
      </c>
      <c r="L147" s="194">
        <f>H147/H140</f>
        <v>1.4285714285714285E-2</v>
      </c>
      <c r="R147" s="1"/>
      <c r="S147" s="1"/>
      <c r="T147" s="1"/>
      <c r="U147" s="1"/>
      <c r="V147" s="1"/>
      <c r="W147" s="1"/>
      <c r="Y147" s="12">
        <f t="shared" si="158"/>
        <v>14</v>
      </c>
      <c r="Z147" s="150">
        <f t="shared" si="159"/>
        <v>0.14176396374326311</v>
      </c>
      <c r="AA147" s="150">
        <f t="shared" si="160"/>
        <v>2.3627327290543856E-2</v>
      </c>
      <c r="AB147" s="151">
        <f t="shared" si="161"/>
        <v>0.16539129103380695</v>
      </c>
      <c r="AC147" s="152">
        <f t="shared" si="162"/>
        <v>6.3414779082382591</v>
      </c>
      <c r="AF147" s="31">
        <f t="shared" si="145"/>
        <v>14</v>
      </c>
      <c r="AG147" s="234">
        <f t="shared" si="146"/>
        <v>1.4285714285714285E-2</v>
      </c>
      <c r="AH147" s="235">
        <f t="shared" si="147"/>
        <v>7.0881981871631555E-2</v>
      </c>
    </row>
    <row r="148" spans="1:34" x14ac:dyDescent="0.3">
      <c r="A148" s="92">
        <v>80</v>
      </c>
      <c r="B148" s="14">
        <f t="shared" si="148"/>
        <v>197</v>
      </c>
      <c r="C148" s="55">
        <f t="shared" si="149"/>
        <v>14</v>
      </c>
      <c r="D148" s="34">
        <v>16</v>
      </c>
      <c r="E148" s="10">
        <v>4</v>
      </c>
      <c r="F148" s="68">
        <f t="shared" si="150"/>
        <v>1</v>
      </c>
      <c r="G148" s="93">
        <f t="shared" si="151"/>
        <v>0</v>
      </c>
      <c r="H148" s="63">
        <f t="shared" si="143"/>
        <v>3</v>
      </c>
      <c r="I148" s="11">
        <f t="shared" si="152"/>
        <v>0.25</v>
      </c>
      <c r="J148" s="109">
        <f t="shared" si="153"/>
        <v>0.75</v>
      </c>
      <c r="K148" s="108">
        <f t="shared" si="154"/>
        <v>5.3161486403723666E-2</v>
      </c>
      <c r="L148" s="194">
        <f>H148/H140</f>
        <v>1.0714285714285714E-2</v>
      </c>
      <c r="R148" s="1"/>
      <c r="S148" s="1"/>
      <c r="T148" s="1"/>
      <c r="U148" s="1"/>
      <c r="V148" s="1"/>
      <c r="W148" s="1"/>
      <c r="Y148" s="12">
        <f t="shared" si="158"/>
        <v>16</v>
      </c>
      <c r="Z148" s="150">
        <f t="shared" si="159"/>
        <v>0.10632297280744733</v>
      </c>
      <c r="AA148" s="150">
        <f t="shared" si="160"/>
        <v>1.7720495467907889E-2</v>
      </c>
      <c r="AB148" s="151">
        <f t="shared" si="161"/>
        <v>0.12404346827535523</v>
      </c>
      <c r="AC148" s="152">
        <f t="shared" si="162"/>
        <v>6.4655213765136139</v>
      </c>
      <c r="AF148" s="31">
        <f t="shared" si="145"/>
        <v>16</v>
      </c>
      <c r="AG148" s="234">
        <f t="shared" si="146"/>
        <v>1.0714285714285714E-2</v>
      </c>
      <c r="AH148" s="235">
        <f t="shared" si="147"/>
        <v>5.3161486403723666E-2</v>
      </c>
    </row>
    <row r="149" spans="1:34" x14ac:dyDescent="0.3">
      <c r="A149" s="92">
        <v>83</v>
      </c>
      <c r="B149" s="14">
        <f t="shared" si="148"/>
        <v>197</v>
      </c>
      <c r="C149" s="55">
        <f t="shared" si="149"/>
        <v>16</v>
      </c>
      <c r="D149" s="34">
        <v>18</v>
      </c>
      <c r="E149" s="10">
        <v>3</v>
      </c>
      <c r="F149" s="68">
        <f t="shared" si="150"/>
        <v>0</v>
      </c>
      <c r="G149" s="93">
        <f t="shared" si="151"/>
        <v>3</v>
      </c>
      <c r="H149" s="63">
        <f t="shared" si="143"/>
        <v>0</v>
      </c>
      <c r="I149" s="11">
        <f t="shared" si="152"/>
        <v>0</v>
      </c>
      <c r="J149" s="109">
        <f t="shared" si="153"/>
        <v>1</v>
      </c>
      <c r="K149" s="108">
        <f t="shared" si="154"/>
        <v>5.3161486403723666E-2</v>
      </c>
      <c r="L149" s="194">
        <f>H149/H140</f>
        <v>0</v>
      </c>
      <c r="R149" s="1"/>
      <c r="S149" s="1"/>
      <c r="T149" s="1"/>
      <c r="U149" s="1"/>
      <c r="V149" s="1"/>
      <c r="W149" s="1"/>
      <c r="Y149" s="12">
        <f t="shared" si="158"/>
        <v>18</v>
      </c>
      <c r="Z149" s="150">
        <f t="shared" si="159"/>
        <v>0.10632297280744733</v>
      </c>
      <c r="AA149" s="150">
        <f t="shared" si="160"/>
        <v>0</v>
      </c>
      <c r="AB149" s="151">
        <f t="shared" si="161"/>
        <v>0.10632297280744733</v>
      </c>
      <c r="AC149" s="152">
        <f t="shared" si="162"/>
        <v>6.5718443493210614</v>
      </c>
      <c r="AF149" s="31">
        <f t="shared" si="145"/>
        <v>18</v>
      </c>
      <c r="AG149" s="234">
        <f t="shared" si="146"/>
        <v>0</v>
      </c>
      <c r="AH149" s="235">
        <f t="shared" si="147"/>
        <v>5.3161486403723666E-2</v>
      </c>
    </row>
    <row r="150" spans="1:34" x14ac:dyDescent="0.3">
      <c r="A150" s="92">
        <v>83</v>
      </c>
      <c r="B150" s="14">
        <f t="shared" si="148"/>
        <v>197</v>
      </c>
      <c r="C150" s="55">
        <f t="shared" si="149"/>
        <v>18</v>
      </c>
      <c r="D150" s="34">
        <v>20</v>
      </c>
      <c r="E150" s="10">
        <v>0</v>
      </c>
      <c r="F150" s="68">
        <f t="shared" si="150"/>
        <v>0</v>
      </c>
      <c r="G150" s="93">
        <f t="shared" si="151"/>
        <v>0</v>
      </c>
      <c r="H150" s="63">
        <f t="shared" si="143"/>
        <v>0</v>
      </c>
      <c r="I150" s="11" t="e">
        <f t="shared" si="152"/>
        <v>#DIV/0!</v>
      </c>
      <c r="J150" s="109" t="e">
        <f t="shared" si="153"/>
        <v>#DIV/0!</v>
      </c>
      <c r="K150" s="108">
        <f>K149</f>
        <v>5.3161486403723666E-2</v>
      </c>
      <c r="L150" s="194">
        <f>H150/H140</f>
        <v>0</v>
      </c>
      <c r="Q150" s="22"/>
      <c r="R150" s="1"/>
      <c r="S150" s="1"/>
      <c r="T150" s="1"/>
      <c r="U150" s="1"/>
      <c r="V150" s="1"/>
      <c r="W150" s="1"/>
      <c r="Y150" s="12">
        <f t="shared" si="158"/>
        <v>20</v>
      </c>
      <c r="Z150" s="150">
        <f t="shared" si="159"/>
        <v>0.10632297280744733</v>
      </c>
      <c r="AA150" s="150">
        <f t="shared" si="160"/>
        <v>0</v>
      </c>
      <c r="AB150" s="151">
        <f t="shared" si="161"/>
        <v>0.10632297280744733</v>
      </c>
      <c r="AC150" s="152">
        <f t="shared" si="162"/>
        <v>6.6781673221285089</v>
      </c>
      <c r="AF150" s="31">
        <f t="shared" si="145"/>
        <v>20</v>
      </c>
      <c r="AG150" s="234">
        <f t="shared" si="146"/>
        <v>0</v>
      </c>
      <c r="AH150" s="235">
        <f t="shared" si="147"/>
        <v>5.3161486403723666E-2</v>
      </c>
    </row>
    <row r="151" spans="1:34" x14ac:dyDescent="0.3">
      <c r="A151" s="92">
        <v>83</v>
      </c>
      <c r="B151" s="14">
        <f t="shared" si="148"/>
        <v>197</v>
      </c>
      <c r="C151" s="55">
        <f t="shared" si="149"/>
        <v>20</v>
      </c>
      <c r="D151" s="34">
        <v>22</v>
      </c>
      <c r="E151" s="10">
        <v>0</v>
      </c>
      <c r="F151" s="68">
        <f t="shared" si="150"/>
        <v>0</v>
      </c>
      <c r="G151" s="93">
        <f t="shared" si="151"/>
        <v>0</v>
      </c>
      <c r="H151" s="63">
        <f t="shared" si="143"/>
        <v>0</v>
      </c>
      <c r="I151" s="11" t="e">
        <f t="shared" si="152"/>
        <v>#DIV/0!</v>
      </c>
      <c r="J151" s="109" t="e">
        <f t="shared" si="153"/>
        <v>#DIV/0!</v>
      </c>
      <c r="K151" s="108">
        <f t="shared" ref="K151:K156" si="163">K150</f>
        <v>5.3161486403723666E-2</v>
      </c>
      <c r="L151" s="194">
        <f>H151/H140</f>
        <v>0</v>
      </c>
      <c r="Q151" s="22"/>
      <c r="R151" s="1"/>
      <c r="S151" s="1"/>
      <c r="T151" s="1"/>
      <c r="U151" s="1"/>
      <c r="V151" s="1"/>
      <c r="W151" s="1"/>
      <c r="Y151" s="12">
        <f t="shared" si="158"/>
        <v>22</v>
      </c>
      <c r="Z151" s="150">
        <f t="shared" si="159"/>
        <v>0.10632297280744733</v>
      </c>
      <c r="AA151" s="150">
        <f t="shared" si="160"/>
        <v>0</v>
      </c>
      <c r="AB151" s="151">
        <f t="shared" si="161"/>
        <v>0.10632297280744733</v>
      </c>
      <c r="AC151" s="152">
        <f t="shared" si="162"/>
        <v>6.7844902949359565</v>
      </c>
      <c r="AF151" s="31">
        <f t="shared" si="145"/>
        <v>22</v>
      </c>
      <c r="AG151" s="234">
        <f t="shared" si="146"/>
        <v>0</v>
      </c>
      <c r="AH151" s="235">
        <f t="shared" si="147"/>
        <v>5.3161486403723666E-2</v>
      </c>
    </row>
    <row r="152" spans="1:34" x14ac:dyDescent="0.3">
      <c r="A152" s="92">
        <v>83</v>
      </c>
      <c r="B152" s="14">
        <f t="shared" si="148"/>
        <v>197</v>
      </c>
      <c r="C152" s="55">
        <f t="shared" si="149"/>
        <v>22</v>
      </c>
      <c r="D152" s="34">
        <v>24</v>
      </c>
      <c r="E152" s="10">
        <v>0</v>
      </c>
      <c r="F152" s="68">
        <f t="shared" si="150"/>
        <v>0</v>
      </c>
      <c r="G152" s="93">
        <f t="shared" si="151"/>
        <v>0</v>
      </c>
      <c r="H152" s="63">
        <f t="shared" si="143"/>
        <v>0</v>
      </c>
      <c r="I152" s="11" t="e">
        <f t="shared" si="152"/>
        <v>#DIV/0!</v>
      </c>
      <c r="J152" s="109" t="e">
        <f t="shared" si="153"/>
        <v>#DIV/0!</v>
      </c>
      <c r="K152" s="108">
        <f t="shared" si="163"/>
        <v>5.3161486403723666E-2</v>
      </c>
      <c r="L152" s="194">
        <f>H152/H140</f>
        <v>0</v>
      </c>
      <c r="Q152" s="22"/>
      <c r="R152" s="1"/>
      <c r="S152" s="1"/>
      <c r="T152" s="1"/>
      <c r="U152" s="1"/>
      <c r="V152" s="1"/>
      <c r="W152" s="1"/>
      <c r="Y152" s="12">
        <f t="shared" si="158"/>
        <v>24</v>
      </c>
      <c r="Z152" s="150">
        <f t="shared" si="159"/>
        <v>0.10632297280744733</v>
      </c>
      <c r="AA152" s="150">
        <f t="shared" si="160"/>
        <v>0</v>
      </c>
      <c r="AB152" s="151">
        <f t="shared" si="161"/>
        <v>0.10632297280744733</v>
      </c>
      <c r="AC152" s="152">
        <f t="shared" si="162"/>
        <v>6.890813267743404</v>
      </c>
      <c r="AF152" s="31">
        <f t="shared" si="145"/>
        <v>24</v>
      </c>
      <c r="AG152" s="234">
        <f t="shared" si="146"/>
        <v>0</v>
      </c>
      <c r="AH152" s="235">
        <f t="shared" si="147"/>
        <v>5.3161486403723666E-2</v>
      </c>
    </row>
    <row r="153" spans="1:34" x14ac:dyDescent="0.3">
      <c r="A153" s="92">
        <v>83</v>
      </c>
      <c r="B153" s="14">
        <f t="shared" si="148"/>
        <v>197</v>
      </c>
      <c r="C153" s="55">
        <f t="shared" si="149"/>
        <v>24</v>
      </c>
      <c r="D153" s="34">
        <v>26</v>
      </c>
      <c r="E153" s="10">
        <v>0</v>
      </c>
      <c r="F153" s="68">
        <f t="shared" si="150"/>
        <v>0</v>
      </c>
      <c r="G153" s="93">
        <f t="shared" si="151"/>
        <v>0</v>
      </c>
      <c r="H153" s="63">
        <f t="shared" si="143"/>
        <v>0</v>
      </c>
      <c r="I153" s="11" t="e">
        <f t="shared" si="152"/>
        <v>#DIV/0!</v>
      </c>
      <c r="J153" s="109" t="e">
        <f t="shared" si="153"/>
        <v>#DIV/0!</v>
      </c>
      <c r="K153" s="108">
        <f t="shared" si="163"/>
        <v>5.3161486403723666E-2</v>
      </c>
      <c r="L153" s="194">
        <f>H153/H140</f>
        <v>0</v>
      </c>
      <c r="Q153" s="22"/>
      <c r="R153" s="1"/>
      <c r="S153" s="1"/>
      <c r="T153" s="1"/>
      <c r="U153" s="1"/>
      <c r="V153" s="1"/>
      <c r="W153" s="1"/>
      <c r="Y153" s="12">
        <f t="shared" si="158"/>
        <v>26</v>
      </c>
      <c r="Z153" s="150">
        <f t="shared" si="159"/>
        <v>0.10632297280744733</v>
      </c>
      <c r="AA153" s="150">
        <f t="shared" si="160"/>
        <v>0</v>
      </c>
      <c r="AB153" s="151">
        <f t="shared" si="161"/>
        <v>0.10632297280744733</v>
      </c>
      <c r="AC153" s="152">
        <f t="shared" si="162"/>
        <v>6.9971362405508515</v>
      </c>
      <c r="AF153" s="31">
        <f t="shared" si="145"/>
        <v>26</v>
      </c>
      <c r="AG153" s="234">
        <f t="shared" si="146"/>
        <v>0</v>
      </c>
      <c r="AH153" s="235">
        <f t="shared" si="147"/>
        <v>5.3161486403723666E-2</v>
      </c>
    </row>
    <row r="154" spans="1:34" x14ac:dyDescent="0.3">
      <c r="A154" s="92">
        <v>83</v>
      </c>
      <c r="B154" s="14">
        <f t="shared" si="148"/>
        <v>197</v>
      </c>
      <c r="C154" s="55">
        <f t="shared" si="149"/>
        <v>26</v>
      </c>
      <c r="D154" s="34">
        <v>28</v>
      </c>
      <c r="E154" s="10">
        <v>0</v>
      </c>
      <c r="F154" s="68">
        <f t="shared" si="150"/>
        <v>0</v>
      </c>
      <c r="G154" s="93">
        <f t="shared" si="151"/>
        <v>0</v>
      </c>
      <c r="H154" s="63">
        <f t="shared" si="143"/>
        <v>0</v>
      </c>
      <c r="I154" s="11" t="e">
        <f t="shared" si="152"/>
        <v>#DIV/0!</v>
      </c>
      <c r="J154" s="109" t="e">
        <f t="shared" si="153"/>
        <v>#DIV/0!</v>
      </c>
      <c r="K154" s="108">
        <f t="shared" si="163"/>
        <v>5.3161486403723666E-2</v>
      </c>
      <c r="L154" s="194">
        <f>H154/H140</f>
        <v>0</v>
      </c>
      <c r="Q154" s="22"/>
      <c r="R154" s="1"/>
      <c r="S154" s="1"/>
      <c r="T154" s="1"/>
      <c r="U154" s="1"/>
      <c r="V154" s="1"/>
      <c r="W154" s="1"/>
      <c r="Y154" s="12">
        <f t="shared" si="158"/>
        <v>28</v>
      </c>
      <c r="Z154" s="150">
        <f t="shared" si="159"/>
        <v>0.10632297280744733</v>
      </c>
      <c r="AA154" s="150">
        <f t="shared" si="160"/>
        <v>0</v>
      </c>
      <c r="AB154" s="151">
        <f t="shared" si="161"/>
        <v>0.10632297280744733</v>
      </c>
      <c r="AC154" s="152">
        <f t="shared" si="162"/>
        <v>7.103459213358299</v>
      </c>
      <c r="AF154" s="31">
        <f t="shared" si="145"/>
        <v>28</v>
      </c>
      <c r="AG154" s="234">
        <f t="shared" si="146"/>
        <v>0</v>
      </c>
      <c r="AH154" s="235">
        <f t="shared" si="147"/>
        <v>5.3161486403723666E-2</v>
      </c>
    </row>
    <row r="155" spans="1:34" x14ac:dyDescent="0.3">
      <c r="A155" s="92">
        <v>83</v>
      </c>
      <c r="B155" s="14">
        <f t="shared" si="148"/>
        <v>197</v>
      </c>
      <c r="C155" s="55">
        <f t="shared" si="149"/>
        <v>28</v>
      </c>
      <c r="D155" s="34">
        <v>30</v>
      </c>
      <c r="E155" s="10">
        <v>0</v>
      </c>
      <c r="F155" s="68">
        <f t="shared" si="150"/>
        <v>0</v>
      </c>
      <c r="G155" s="93">
        <f t="shared" si="151"/>
        <v>0</v>
      </c>
      <c r="H155" s="63">
        <f t="shared" si="143"/>
        <v>0</v>
      </c>
      <c r="I155" s="11" t="e">
        <f t="shared" si="152"/>
        <v>#DIV/0!</v>
      </c>
      <c r="J155" s="109" t="e">
        <f t="shared" si="153"/>
        <v>#DIV/0!</v>
      </c>
      <c r="K155" s="108">
        <f t="shared" si="163"/>
        <v>5.3161486403723666E-2</v>
      </c>
      <c r="L155" s="194">
        <f>H155/H140</f>
        <v>0</v>
      </c>
      <c r="Q155" s="22"/>
      <c r="R155" s="1"/>
      <c r="S155" s="1"/>
      <c r="T155" s="1"/>
      <c r="U155" s="1"/>
      <c r="V155" s="1"/>
      <c r="W155" s="1"/>
      <c r="Y155" s="12">
        <f t="shared" si="158"/>
        <v>30</v>
      </c>
      <c r="Z155" s="150">
        <f t="shared" si="159"/>
        <v>0.10632297280744733</v>
      </c>
      <c r="AA155" s="150">
        <f t="shared" si="160"/>
        <v>0</v>
      </c>
      <c r="AB155" s="151">
        <f t="shared" si="161"/>
        <v>0.10632297280744733</v>
      </c>
      <c r="AC155" s="152">
        <f t="shared" si="162"/>
        <v>7.2097821861657465</v>
      </c>
      <c r="AF155" s="31">
        <f t="shared" si="145"/>
        <v>30</v>
      </c>
      <c r="AG155" s="234">
        <f t="shared" si="146"/>
        <v>0</v>
      </c>
      <c r="AH155" s="235">
        <f t="shared" si="147"/>
        <v>5.3161486403723666E-2</v>
      </c>
    </row>
    <row r="156" spans="1:34" x14ac:dyDescent="0.3">
      <c r="A156" s="92">
        <v>83</v>
      </c>
      <c r="B156" s="14">
        <f t="shared" si="148"/>
        <v>197</v>
      </c>
      <c r="C156" s="55">
        <f t="shared" si="149"/>
        <v>30</v>
      </c>
      <c r="D156" s="34">
        <v>32</v>
      </c>
      <c r="E156" s="10">
        <v>0</v>
      </c>
      <c r="F156" s="68">
        <f t="shared" si="150"/>
        <v>0</v>
      </c>
      <c r="G156" s="93">
        <f t="shared" si="151"/>
        <v>0</v>
      </c>
      <c r="H156" s="69">
        <v>0</v>
      </c>
      <c r="I156" s="11" t="e">
        <f t="shared" si="152"/>
        <v>#DIV/0!</v>
      </c>
      <c r="J156" s="109" t="e">
        <f t="shared" si="153"/>
        <v>#DIV/0!</v>
      </c>
      <c r="K156" s="108">
        <f t="shared" si="163"/>
        <v>5.3161486403723666E-2</v>
      </c>
      <c r="L156" s="194">
        <f>H156/H140</f>
        <v>0</v>
      </c>
      <c r="Q156" s="22"/>
      <c r="R156" s="1"/>
      <c r="S156" s="1"/>
      <c r="T156" s="1"/>
      <c r="U156" s="1"/>
      <c r="V156" s="1"/>
      <c r="W156" s="1"/>
      <c r="Y156" s="12">
        <f t="shared" si="158"/>
        <v>32</v>
      </c>
      <c r="Z156" s="150">
        <f t="shared" si="159"/>
        <v>0.10632297280744733</v>
      </c>
      <c r="AA156" s="150">
        <f t="shared" si="160"/>
        <v>0</v>
      </c>
      <c r="AB156" s="151">
        <f t="shared" si="161"/>
        <v>0.10632297280744733</v>
      </c>
      <c r="AC156" s="152">
        <f t="shared" si="162"/>
        <v>7.316105158973194</v>
      </c>
      <c r="AF156" s="31">
        <f t="shared" si="145"/>
        <v>32</v>
      </c>
      <c r="AG156" s="234">
        <f t="shared" si="146"/>
        <v>0</v>
      </c>
      <c r="AH156" s="235">
        <f t="shared" si="147"/>
        <v>5.3161486403723666E-2</v>
      </c>
    </row>
    <row r="157" spans="1:34" x14ac:dyDescent="0.3">
      <c r="D157" s="14"/>
      <c r="E157" s="14"/>
      <c r="F157" s="15"/>
      <c r="G157" s="15"/>
      <c r="H157" s="14"/>
      <c r="I157" s="16"/>
      <c r="J157" s="17"/>
      <c r="K157" s="17"/>
      <c r="L157" s="17"/>
      <c r="M157" s="18"/>
      <c r="N157" s="18"/>
      <c r="O157" s="18"/>
      <c r="P157" s="18"/>
      <c r="Q157" s="17"/>
      <c r="AA157" s="2"/>
      <c r="AB157" s="2"/>
      <c r="AC157" s="2"/>
    </row>
    <row r="158" spans="1:34" x14ac:dyDescent="0.3">
      <c r="D158" s="19"/>
      <c r="E158" s="20" t="s">
        <v>2</v>
      </c>
      <c r="F158" s="35">
        <f>SUM(F141:F156)</f>
        <v>197</v>
      </c>
      <c r="G158" s="35">
        <f>SUM(G141:G156)</f>
        <v>83</v>
      </c>
      <c r="H158" s="35">
        <f>H156</f>
        <v>0</v>
      </c>
      <c r="I158" s="16"/>
      <c r="J158" s="17"/>
      <c r="K158" s="17"/>
      <c r="L158" s="17"/>
      <c r="M158" s="18"/>
      <c r="N158" s="18"/>
      <c r="O158" s="18"/>
      <c r="P158" s="23"/>
      <c r="Q158" s="17"/>
      <c r="W158" s="1"/>
      <c r="X158" s="1"/>
      <c r="AA158" s="2"/>
      <c r="AB158" s="2"/>
      <c r="AC158" s="2"/>
    </row>
    <row r="159" spans="1:34" x14ac:dyDescent="0.3">
      <c r="D159" s="19"/>
      <c r="E159" s="85"/>
      <c r="F159" s="190">
        <f>F158/E140</f>
        <v>0.70357142857142863</v>
      </c>
      <c r="G159" s="191">
        <f>G158/E140</f>
        <v>0.29642857142857143</v>
      </c>
      <c r="H159" s="192">
        <f>H158/E140</f>
        <v>0</v>
      </c>
      <c r="I159" s="16"/>
      <c r="K159" s="204" t="s">
        <v>97</v>
      </c>
      <c r="L159" s="205">
        <f>R163</f>
        <v>6.0465983709965183</v>
      </c>
      <c r="M159" s="16" t="s">
        <v>46</v>
      </c>
      <c r="N159" s="16"/>
      <c r="O159" s="206">
        <f>R165</f>
        <v>102.55545049910792</v>
      </c>
      <c r="P159" s="1" t="s">
        <v>98</v>
      </c>
      <c r="R159" s="207"/>
      <c r="S159" s="1"/>
      <c r="T159" s="208">
        <f>R166</f>
        <v>0.27928246085060843</v>
      </c>
      <c r="U159" s="2" t="s">
        <v>45</v>
      </c>
      <c r="W159" s="1"/>
      <c r="X159" s="1"/>
      <c r="AA159" s="2"/>
      <c r="AB159" s="2"/>
      <c r="AC159" s="2"/>
    </row>
    <row r="160" spans="1:34" ht="13.5" thickBot="1" x14ac:dyDescent="0.35">
      <c r="A160" s="32"/>
      <c r="B160" s="32"/>
      <c r="C160" s="32"/>
      <c r="D160" s="79"/>
      <c r="E160" s="88"/>
      <c r="F160" s="80"/>
      <c r="G160" s="80"/>
      <c r="H160" s="89"/>
      <c r="I160" s="81"/>
      <c r="J160" s="16"/>
      <c r="K160" s="16"/>
      <c r="L160" s="16"/>
      <c r="M160" s="16"/>
      <c r="N160" s="16"/>
      <c r="O160" s="16"/>
      <c r="P160" s="16"/>
      <c r="Q160" s="16"/>
      <c r="R160" s="16"/>
      <c r="S160" s="16"/>
      <c r="T160" s="16"/>
      <c r="V160" s="64"/>
      <c r="W160" s="32"/>
      <c r="X160" s="32"/>
      <c r="Y160" s="64"/>
      <c r="Z160" s="64"/>
      <c r="AA160" s="64"/>
      <c r="AB160" s="64"/>
      <c r="AC160" s="64"/>
    </row>
    <row r="161" spans="4:29" ht="13.5" x14ac:dyDescent="0.35">
      <c r="D161" s="79">
        <v>0</v>
      </c>
      <c r="E161" s="96" t="s">
        <v>42</v>
      </c>
      <c r="F161" s="174" t="s">
        <v>43</v>
      </c>
      <c r="G161" s="97" t="s">
        <v>51</v>
      </c>
      <c r="H161" s="81"/>
      <c r="K161" s="209" t="s">
        <v>48</v>
      </c>
      <c r="L161" s="210"/>
      <c r="M161" s="210"/>
      <c r="N161" s="210"/>
      <c r="O161" s="210"/>
      <c r="P161" s="210"/>
      <c r="Q161" s="211"/>
      <c r="R161" s="211"/>
      <c r="S161" s="212"/>
      <c r="T161" s="1"/>
      <c r="U161" s="64"/>
      <c r="W161" s="1"/>
      <c r="X161" s="1"/>
      <c r="AA161" s="2"/>
      <c r="AB161" s="2"/>
      <c r="AC161" s="2"/>
    </row>
    <row r="162" spans="4:29" x14ac:dyDescent="0.3">
      <c r="D162" s="34">
        <v>2</v>
      </c>
      <c r="E162" s="82">
        <f t="shared" ref="E162" si="164">AVERAGE(H140:H141)</f>
        <v>250</v>
      </c>
      <c r="F162" s="82">
        <f>E162*(D162-D161)</f>
        <v>500</v>
      </c>
      <c r="G162" s="87">
        <f>F162/E140</f>
        <v>1.7857142857142858</v>
      </c>
      <c r="K162" s="213" t="s">
        <v>99</v>
      </c>
      <c r="L162" s="214">
        <f>K143</f>
        <v>0.50577880718008106</v>
      </c>
      <c r="M162" s="214">
        <f>K144</f>
        <v>0.25775266135138747</v>
      </c>
      <c r="N162" s="215">
        <f>L162-M162</f>
        <v>0.24802614582869359</v>
      </c>
      <c r="O162" s="249">
        <f>C153-C152</f>
        <v>2</v>
      </c>
      <c r="P162" s="250"/>
      <c r="Q162" s="250" t="s">
        <v>100</v>
      </c>
      <c r="R162" s="216">
        <f>D143</f>
        <v>6</v>
      </c>
      <c r="S162" s="217"/>
      <c r="T162" s="1"/>
      <c r="U162" s="64"/>
      <c r="W162" s="1"/>
      <c r="X162" s="1"/>
      <c r="AA162" s="2"/>
      <c r="AB162" s="2"/>
      <c r="AC162" s="2"/>
    </row>
    <row r="163" spans="4:29" x14ac:dyDescent="0.3">
      <c r="D163" s="34">
        <v>4</v>
      </c>
      <c r="E163" s="82">
        <f>AVERAGE(H141:H142)</f>
        <v>188.5</v>
      </c>
      <c r="F163" s="82">
        <f t="shared" ref="F163" si="165">E163*(D163-D162)</f>
        <v>377</v>
      </c>
      <c r="G163" s="87">
        <f>F163/E140</f>
        <v>1.3464285714285715</v>
      </c>
      <c r="H163" s="81"/>
      <c r="K163" s="218"/>
      <c r="L163" s="219">
        <f>L162</f>
        <v>0.50577880718008106</v>
      </c>
      <c r="M163" s="220">
        <v>0.5</v>
      </c>
      <c r="N163" s="215">
        <f>L163-M163</f>
        <v>5.7788071800810581E-3</v>
      </c>
      <c r="O163" s="251">
        <f>N163*O162/N162</f>
        <v>4.6598370996518715E-2</v>
      </c>
      <c r="P163" s="250"/>
      <c r="Q163" s="250" t="s">
        <v>94</v>
      </c>
      <c r="R163" s="197">
        <f>R162+O163</f>
        <v>6.0465983709965183</v>
      </c>
      <c r="S163" s="217" t="s">
        <v>101</v>
      </c>
      <c r="T163" s="1" t="s">
        <v>44</v>
      </c>
      <c r="W163" s="1"/>
      <c r="X163" s="1"/>
      <c r="AA163" s="2"/>
      <c r="AB163" s="2"/>
      <c r="AC163" s="2"/>
    </row>
    <row r="164" spans="4:29" x14ac:dyDescent="0.3">
      <c r="D164" s="34">
        <v>6</v>
      </c>
      <c r="E164" s="82">
        <f t="shared" ref="E164:E177" si="166">AVERAGE(H142:H143)</f>
        <v>130.5</v>
      </c>
      <c r="F164" s="82">
        <f t="shared" ref="F164:F177" si="167">E164*(D164-D163)</f>
        <v>261</v>
      </c>
      <c r="G164" s="87">
        <f>F164/E140</f>
        <v>0.93214285714285716</v>
      </c>
      <c r="H164" s="81"/>
      <c r="K164" s="218"/>
      <c r="L164" s="221"/>
      <c r="M164" s="221"/>
      <c r="N164" s="222"/>
      <c r="O164" s="252"/>
      <c r="P164" s="250"/>
      <c r="Q164" s="250"/>
      <c r="R164" s="250"/>
      <c r="S164" s="217"/>
      <c r="T164" s="1"/>
      <c r="W164" s="1"/>
      <c r="X164" s="1"/>
      <c r="AA164" s="2"/>
      <c r="AB164" s="2"/>
      <c r="AC164" s="2"/>
    </row>
    <row r="165" spans="4:29" x14ac:dyDescent="0.3">
      <c r="D165" s="34">
        <v>8</v>
      </c>
      <c r="E165" s="82">
        <f t="shared" si="166"/>
        <v>73</v>
      </c>
      <c r="F165" s="82">
        <f t="shared" si="167"/>
        <v>146</v>
      </c>
      <c r="G165" s="87">
        <f>F165/E140</f>
        <v>0.52142857142857146</v>
      </c>
      <c r="H165" s="81"/>
      <c r="K165" s="218" t="s">
        <v>102</v>
      </c>
      <c r="L165" s="223">
        <f>H143</f>
        <v>104</v>
      </c>
      <c r="M165" s="223">
        <f>H144</f>
        <v>42</v>
      </c>
      <c r="N165" s="224">
        <f>L165-M165</f>
        <v>62</v>
      </c>
      <c r="O165" s="249">
        <f>O162</f>
        <v>2</v>
      </c>
      <c r="P165" s="250"/>
      <c r="Q165" s="253" t="s">
        <v>95</v>
      </c>
      <c r="R165" s="225">
        <f>L165-N166</f>
        <v>102.55545049910792</v>
      </c>
      <c r="S165" s="226"/>
      <c r="T165" s="1"/>
      <c r="W165" s="1"/>
      <c r="X165" s="1"/>
      <c r="AA165" s="2"/>
      <c r="AB165" s="2"/>
      <c r="AC165" s="2"/>
    </row>
    <row r="166" spans="4:29" ht="13.5" thickBot="1" x14ac:dyDescent="0.35">
      <c r="D166" s="34">
        <v>10</v>
      </c>
      <c r="E166" s="82">
        <f t="shared" si="166"/>
        <v>31</v>
      </c>
      <c r="F166" s="82">
        <f t="shared" si="167"/>
        <v>62</v>
      </c>
      <c r="G166" s="87">
        <f>F166/E140</f>
        <v>0.22142857142857142</v>
      </c>
      <c r="H166" s="81"/>
      <c r="K166" s="227"/>
      <c r="L166" s="254"/>
      <c r="M166" s="254"/>
      <c r="N166" s="255">
        <f>N165*O166/O165</f>
        <v>1.4445495008920801</v>
      </c>
      <c r="O166" s="256">
        <f>O163</f>
        <v>4.6598370996518715E-2</v>
      </c>
      <c r="P166" s="228"/>
      <c r="Q166" s="257" t="s">
        <v>96</v>
      </c>
      <c r="R166" s="258">
        <v>0.27928246085060843</v>
      </c>
      <c r="S166" s="229"/>
      <c r="T166" s="1"/>
      <c r="W166" s="1"/>
      <c r="X166" s="1"/>
      <c r="AA166" s="2"/>
      <c r="AB166" s="2"/>
      <c r="AC166" s="2"/>
    </row>
    <row r="167" spans="4:29" x14ac:dyDescent="0.3">
      <c r="D167" s="34">
        <v>12</v>
      </c>
      <c r="E167" s="82">
        <f t="shared" si="166"/>
        <v>14</v>
      </c>
      <c r="F167" s="82">
        <f t="shared" si="167"/>
        <v>28</v>
      </c>
      <c r="G167" s="87">
        <f>F167/E140</f>
        <v>0.1</v>
      </c>
      <c r="H167" s="81"/>
      <c r="R167" s="1"/>
      <c r="S167" s="1"/>
      <c r="T167" s="1"/>
      <c r="W167" s="1"/>
      <c r="X167" s="1"/>
      <c r="Y167" s="1"/>
    </row>
    <row r="168" spans="4:29" x14ac:dyDescent="0.3">
      <c r="D168" s="34">
        <v>14</v>
      </c>
      <c r="E168" s="82">
        <f t="shared" si="166"/>
        <v>6</v>
      </c>
      <c r="F168" s="82">
        <f t="shared" si="167"/>
        <v>12</v>
      </c>
      <c r="G168" s="87">
        <f>F168/E140</f>
        <v>4.2857142857142858E-2</v>
      </c>
      <c r="H168" s="81"/>
      <c r="L168" s="81"/>
      <c r="M168" s="81"/>
      <c r="N168" s="81"/>
      <c r="R168" s="1"/>
      <c r="S168" s="1"/>
      <c r="T168" s="1"/>
      <c r="W168" s="1"/>
      <c r="X168" s="1"/>
      <c r="Y168" s="1"/>
    </row>
    <row r="169" spans="4:29" x14ac:dyDescent="0.3">
      <c r="D169" s="34">
        <v>16</v>
      </c>
      <c r="E169" s="82">
        <f t="shared" si="166"/>
        <v>3.5</v>
      </c>
      <c r="F169" s="82">
        <f t="shared" si="167"/>
        <v>7</v>
      </c>
      <c r="G169" s="87">
        <f>F169/E140</f>
        <v>2.5000000000000001E-2</v>
      </c>
      <c r="H169" s="81"/>
      <c r="L169" s="81"/>
      <c r="M169" s="81"/>
      <c r="N169" s="81"/>
      <c r="O169" s="81"/>
      <c r="P169" s="81"/>
      <c r="Q169" s="81"/>
      <c r="R169" s="1"/>
      <c r="S169" s="1"/>
      <c r="T169" s="1"/>
      <c r="W169" s="1"/>
      <c r="X169" s="1"/>
      <c r="Y169" s="1"/>
    </row>
    <row r="170" spans="4:29" x14ac:dyDescent="0.3">
      <c r="D170" s="34">
        <v>18</v>
      </c>
      <c r="E170" s="82">
        <f t="shared" si="166"/>
        <v>1.5</v>
      </c>
      <c r="F170" s="82">
        <f t="shared" si="167"/>
        <v>3</v>
      </c>
      <c r="G170" s="87">
        <f>F170/E140</f>
        <v>1.0714285714285714E-2</v>
      </c>
      <c r="H170" s="81"/>
      <c r="L170" s="81"/>
      <c r="M170" s="81"/>
      <c r="N170" s="81"/>
      <c r="O170" s="81"/>
      <c r="P170" s="81"/>
      <c r="Q170" s="81"/>
      <c r="R170" s="1"/>
      <c r="S170" s="1"/>
      <c r="T170" s="1"/>
      <c r="W170" s="1"/>
      <c r="X170" s="1"/>
      <c r="Y170" s="1"/>
    </row>
    <row r="171" spans="4:29" x14ac:dyDescent="0.3">
      <c r="D171" s="34">
        <v>20</v>
      </c>
      <c r="E171" s="82">
        <f t="shared" si="166"/>
        <v>0</v>
      </c>
      <c r="F171" s="82">
        <f t="shared" si="167"/>
        <v>0</v>
      </c>
      <c r="G171" s="87">
        <f>F171/E140</f>
        <v>0</v>
      </c>
      <c r="H171" s="81"/>
      <c r="L171" s="81"/>
      <c r="M171" s="81"/>
      <c r="N171" s="81"/>
      <c r="O171" s="81"/>
      <c r="P171" s="23"/>
      <c r="Q171" s="17"/>
      <c r="W171" s="1"/>
      <c r="X171" s="1"/>
      <c r="Y171" s="1"/>
    </row>
    <row r="172" spans="4:29" x14ac:dyDescent="0.3">
      <c r="D172" s="34">
        <v>22</v>
      </c>
      <c r="E172" s="82">
        <f t="shared" si="166"/>
        <v>0</v>
      </c>
      <c r="F172" s="82">
        <f t="shared" si="167"/>
        <v>0</v>
      </c>
      <c r="G172" s="87">
        <f>F172/E140</f>
        <v>0</v>
      </c>
      <c r="H172" s="81"/>
      <c r="L172" s="81"/>
      <c r="M172" s="81"/>
      <c r="N172" s="81"/>
      <c r="O172" s="81"/>
      <c r="P172" s="23"/>
      <c r="Q172" s="17"/>
      <c r="W172" s="1"/>
      <c r="X172" s="1"/>
      <c r="Y172" s="1"/>
    </row>
    <row r="173" spans="4:29" x14ac:dyDescent="0.3">
      <c r="D173" s="34">
        <v>24</v>
      </c>
      <c r="E173" s="82">
        <f t="shared" si="166"/>
        <v>0</v>
      </c>
      <c r="F173" s="82">
        <f t="shared" si="167"/>
        <v>0</v>
      </c>
      <c r="G173" s="87">
        <f>F173/E140</f>
        <v>0</v>
      </c>
      <c r="H173" s="81"/>
      <c r="L173" s="81"/>
      <c r="M173" s="81"/>
      <c r="N173" s="81"/>
      <c r="O173" s="81"/>
      <c r="P173" s="23"/>
      <c r="Q173" s="17"/>
      <c r="W173" s="1"/>
      <c r="X173" s="1"/>
      <c r="Y173" s="1"/>
    </row>
    <row r="174" spans="4:29" x14ac:dyDescent="0.3">
      <c r="D174" s="34">
        <v>26</v>
      </c>
      <c r="E174" s="82">
        <f t="shared" si="166"/>
        <v>0</v>
      </c>
      <c r="F174" s="82">
        <f t="shared" si="167"/>
        <v>0</v>
      </c>
      <c r="G174" s="87">
        <f>F174/E140</f>
        <v>0</v>
      </c>
      <c r="H174" s="81"/>
      <c r="L174" s="81"/>
      <c r="M174" s="81"/>
      <c r="N174" s="81"/>
      <c r="O174" s="81"/>
      <c r="P174" s="23"/>
      <c r="Q174" s="17"/>
      <c r="W174" s="1"/>
      <c r="X174" s="1"/>
      <c r="Y174" s="1"/>
    </row>
    <row r="175" spans="4:29" x14ac:dyDescent="0.3">
      <c r="D175" s="34">
        <v>28</v>
      </c>
      <c r="E175" s="82">
        <f t="shared" si="166"/>
        <v>0</v>
      </c>
      <c r="F175" s="82">
        <f t="shared" si="167"/>
        <v>0</v>
      </c>
      <c r="G175" s="87">
        <f>F175/E140</f>
        <v>0</v>
      </c>
      <c r="H175" s="81"/>
      <c r="L175" s="81"/>
      <c r="M175" s="81"/>
      <c r="N175" s="81"/>
      <c r="O175" s="81"/>
      <c r="P175" s="23"/>
      <c r="Q175" s="17"/>
      <c r="W175" s="1"/>
      <c r="X175" s="1"/>
      <c r="Y175" s="1"/>
    </row>
    <row r="176" spans="4:29" x14ac:dyDescent="0.3">
      <c r="D176" s="34">
        <v>30</v>
      </c>
      <c r="E176" s="82">
        <f t="shared" si="166"/>
        <v>0</v>
      </c>
      <c r="F176" s="82">
        <f t="shared" si="167"/>
        <v>0</v>
      </c>
      <c r="G176" s="87">
        <f>F176/E140</f>
        <v>0</v>
      </c>
      <c r="H176" s="81"/>
      <c r="L176" s="81"/>
      <c r="M176" s="81"/>
      <c r="N176" s="81"/>
      <c r="O176" s="81"/>
      <c r="P176" s="23"/>
      <c r="Q176" s="17"/>
      <c r="W176" s="1"/>
      <c r="X176" s="1"/>
      <c r="Y176" s="1"/>
    </row>
    <row r="177" spans="1:29" x14ac:dyDescent="0.3">
      <c r="D177" s="34">
        <v>32</v>
      </c>
      <c r="E177" s="82">
        <f t="shared" si="166"/>
        <v>0</v>
      </c>
      <c r="F177" s="82">
        <f t="shared" si="167"/>
        <v>0</v>
      </c>
      <c r="G177" s="87">
        <f>F177/E140</f>
        <v>0</v>
      </c>
      <c r="H177" s="81"/>
      <c r="L177" s="81"/>
      <c r="M177" s="81"/>
      <c r="N177" s="81"/>
      <c r="O177" s="81"/>
      <c r="P177" s="23"/>
      <c r="Q177" s="17"/>
      <c r="W177" s="1"/>
      <c r="X177" s="1"/>
      <c r="Y177" s="1"/>
    </row>
    <row r="178" spans="1:29" x14ac:dyDescent="0.3">
      <c r="D178" s="79"/>
      <c r="E178" s="32"/>
      <c r="F178" s="83">
        <f>SUM(F162:F177)</f>
        <v>1396</v>
      </c>
      <c r="G178" s="84">
        <f>SUM(G162:G172)</f>
        <v>4.9857142857142858</v>
      </c>
      <c r="H178" s="81" t="s">
        <v>90</v>
      </c>
      <c r="L178" s="81"/>
      <c r="M178" s="18"/>
      <c r="N178" s="18"/>
      <c r="O178" s="18"/>
      <c r="P178" s="23"/>
      <c r="Q178" s="17"/>
      <c r="W178" s="1"/>
      <c r="X178" s="1"/>
      <c r="Y178" s="1"/>
    </row>
    <row r="179" spans="1:29" x14ac:dyDescent="0.3">
      <c r="D179" s="79"/>
      <c r="E179" s="32"/>
      <c r="F179" s="80"/>
      <c r="G179" s="80"/>
      <c r="H179" s="32"/>
      <c r="I179" s="81"/>
      <c r="L179" s="81"/>
      <c r="M179" s="18"/>
      <c r="N179" s="18"/>
      <c r="O179" s="18"/>
      <c r="P179" s="23"/>
      <c r="Q179" s="23"/>
      <c r="R179" s="23"/>
      <c r="S179" s="23"/>
      <c r="T179" s="23"/>
      <c r="U179" s="23"/>
      <c r="V179" s="23"/>
      <c r="W179" s="23"/>
      <c r="X179" s="23"/>
      <c r="Y179" s="23"/>
      <c r="Z179" s="23"/>
      <c r="AA179" s="23"/>
      <c r="AB179" s="23"/>
      <c r="AC179" s="23"/>
    </row>
    <row r="180" spans="1:29" x14ac:dyDescent="0.3">
      <c r="D180" s="19"/>
      <c r="E180" s="85"/>
      <c r="F180" s="86"/>
      <c r="G180" s="80"/>
      <c r="H180" s="91"/>
      <c r="I180" s="16"/>
      <c r="J180" s="17"/>
      <c r="K180" s="17"/>
      <c r="L180" s="17"/>
      <c r="M180" s="18"/>
      <c r="N180" s="18"/>
      <c r="O180" s="18"/>
      <c r="P180" s="23"/>
      <c r="Q180" s="23"/>
      <c r="R180" s="23"/>
      <c r="S180" s="23"/>
      <c r="T180" s="23"/>
      <c r="U180" s="23"/>
      <c r="V180" s="23"/>
      <c r="W180" s="23"/>
      <c r="X180" s="23"/>
      <c r="Y180" s="23"/>
      <c r="Z180" s="23"/>
      <c r="AA180" s="23"/>
      <c r="AB180" s="23"/>
      <c r="AC180" s="23"/>
    </row>
    <row r="181" spans="1:29" x14ac:dyDescent="0.3">
      <c r="D181" s="19"/>
      <c r="E181" s="85"/>
      <c r="F181" s="86"/>
      <c r="G181" s="80"/>
      <c r="H181" s="21"/>
      <c r="I181" s="16"/>
      <c r="J181" s="17"/>
      <c r="K181" s="17"/>
      <c r="L181" s="17"/>
      <c r="M181" s="18"/>
      <c r="N181" s="18"/>
      <c r="O181" s="18"/>
      <c r="P181" s="23"/>
      <c r="Q181" s="23"/>
      <c r="R181" s="23"/>
      <c r="S181" s="23"/>
      <c r="T181" s="23"/>
      <c r="U181" s="23"/>
      <c r="V181" s="23"/>
      <c r="W181" s="23"/>
      <c r="X181" s="23"/>
      <c r="Y181" s="23"/>
      <c r="Z181" s="23"/>
      <c r="AA181" s="23"/>
      <c r="AB181" s="23"/>
      <c r="AC181" s="23"/>
    </row>
    <row r="183" spans="1:29" x14ac:dyDescent="0.3">
      <c r="A183" s="3" t="s">
        <v>47</v>
      </c>
      <c r="C183" s="3"/>
      <c r="E183" s="7"/>
      <c r="F183" s="4"/>
      <c r="R183" s="1"/>
      <c r="S183" s="1"/>
      <c r="T183" s="1"/>
      <c r="U183" s="1"/>
      <c r="V183" s="1"/>
      <c r="W183" s="1"/>
      <c r="Y183" s="3" t="s">
        <v>53</v>
      </c>
      <c r="Z183" s="3"/>
      <c r="AA183" s="3"/>
      <c r="AB183" s="3"/>
      <c r="AC183" s="3"/>
    </row>
    <row r="184" spans="1:29" ht="54" x14ac:dyDescent="0.3">
      <c r="A184" s="70" t="s">
        <v>49</v>
      </c>
      <c r="B184" s="70" t="s">
        <v>50</v>
      </c>
      <c r="C184" s="8" t="s">
        <v>32</v>
      </c>
      <c r="D184" s="8" t="s">
        <v>31</v>
      </c>
      <c r="E184" s="8" t="s">
        <v>17</v>
      </c>
      <c r="F184" s="27" t="s">
        <v>18</v>
      </c>
      <c r="G184" s="27" t="s">
        <v>20</v>
      </c>
      <c r="H184" s="62" t="s">
        <v>19</v>
      </c>
      <c r="I184" s="9" t="s">
        <v>11</v>
      </c>
      <c r="J184" s="180" t="s">
        <v>75</v>
      </c>
      <c r="K184" s="106" t="s">
        <v>60</v>
      </c>
      <c r="L184" s="193" t="s">
        <v>91</v>
      </c>
      <c r="O184" s="173" t="s">
        <v>92</v>
      </c>
      <c r="P184" s="230" t="s">
        <v>93</v>
      </c>
      <c r="R184" s="1"/>
      <c r="S184" s="1"/>
      <c r="T184" s="1"/>
      <c r="U184" s="1"/>
      <c r="V184" s="1"/>
      <c r="W184" s="1"/>
      <c r="Y184" s="8" t="s">
        <v>31</v>
      </c>
      <c r="Z184" s="146" t="s">
        <v>26</v>
      </c>
      <c r="AA184" s="146" t="s">
        <v>27</v>
      </c>
      <c r="AB184" s="146" t="s">
        <v>28</v>
      </c>
      <c r="AC184" s="147" t="s">
        <v>29</v>
      </c>
    </row>
    <row r="185" spans="1:29" x14ac:dyDescent="0.3">
      <c r="A185" s="92">
        <f>A97+A140</f>
        <v>0</v>
      </c>
      <c r="B185" s="31">
        <f>F185</f>
        <v>0</v>
      </c>
      <c r="D185" s="8">
        <v>0</v>
      </c>
      <c r="E185" s="8">
        <f>E97+E140</f>
        <v>563</v>
      </c>
      <c r="F185" s="8">
        <v>0</v>
      </c>
      <c r="G185" s="62">
        <v>0</v>
      </c>
      <c r="H185" s="63">
        <f>E186</f>
        <v>563</v>
      </c>
      <c r="I185" s="26">
        <f>F185/E185</f>
        <v>0</v>
      </c>
      <c r="J185" s="109">
        <f>1-I185</f>
        <v>1</v>
      </c>
      <c r="K185" s="107">
        <f>J185</f>
        <v>1</v>
      </c>
      <c r="L185" s="194">
        <f>H185/H185</f>
        <v>1</v>
      </c>
      <c r="N185" s="195" t="s">
        <v>94</v>
      </c>
      <c r="O185" s="196">
        <v>6.6424545573083167</v>
      </c>
      <c r="P185" s="197">
        <v>4.8152173913043477</v>
      </c>
      <c r="R185" s="1"/>
      <c r="S185" s="1"/>
      <c r="T185" s="1"/>
      <c r="U185" s="1"/>
      <c r="V185" s="1"/>
      <c r="W185" s="1"/>
      <c r="Y185" s="61"/>
      <c r="Z185" s="148"/>
      <c r="AA185" s="148"/>
      <c r="AB185" s="148"/>
      <c r="AC185" s="149"/>
    </row>
    <row r="186" spans="1:29" x14ac:dyDescent="0.3">
      <c r="A186" s="92">
        <f>A98+A141</f>
        <v>55</v>
      </c>
      <c r="B186" s="14">
        <f>B185+F186</f>
        <v>67</v>
      </c>
      <c r="C186" s="55">
        <f>D185</f>
        <v>0</v>
      </c>
      <c r="D186" s="34">
        <v>2</v>
      </c>
      <c r="E186" s="10">
        <f>E98+E141</f>
        <v>563</v>
      </c>
      <c r="F186" s="68">
        <f t="shared" ref="F186:F201" si="168">E186-H186-G186</f>
        <v>67</v>
      </c>
      <c r="G186" s="93">
        <f>A186-A185</f>
        <v>55</v>
      </c>
      <c r="H186" s="63">
        <f t="shared" ref="H186:H200" si="169">E187</f>
        <v>441</v>
      </c>
      <c r="I186" s="11">
        <f>F186/E186</f>
        <v>0.11900532859680284</v>
      </c>
      <c r="J186" s="109">
        <f>1-I186</f>
        <v>0.8809946714031972</v>
      </c>
      <c r="K186" s="108">
        <f>J186*K185</f>
        <v>0.8809946714031972</v>
      </c>
      <c r="L186" s="194">
        <f>H186/H185</f>
        <v>0.78330373001776199</v>
      </c>
      <c r="N186" s="195"/>
      <c r="O186" s="198"/>
      <c r="P186" s="199"/>
      <c r="R186" s="1"/>
      <c r="S186" s="1"/>
      <c r="T186" s="1"/>
      <c r="U186" s="1"/>
      <c r="V186" s="1"/>
      <c r="W186" s="1"/>
      <c r="X186" s="13"/>
      <c r="Y186" s="12">
        <f t="shared" ref="Y186:Y189" si="170">D186</f>
        <v>2</v>
      </c>
      <c r="Z186" s="150">
        <f>K186*(D186-D185)</f>
        <v>1.7619893428063944</v>
      </c>
      <c r="AA186" s="150">
        <f>(K185-K186)*(D186-D185)/2</f>
        <v>0.1190053285968028</v>
      </c>
      <c r="AB186" s="151">
        <f>SUM(Z186:AA186)</f>
        <v>1.8809946714031973</v>
      </c>
      <c r="AC186" s="152">
        <f>AB186</f>
        <v>1.8809946714031973</v>
      </c>
    </row>
    <row r="187" spans="1:29" x14ac:dyDescent="0.3">
      <c r="A187" s="92">
        <f t="shared" ref="A187:A201" si="171">A99+A142</f>
        <v>90</v>
      </c>
      <c r="B187" s="14">
        <f t="shared" ref="B187:B201" si="172">B186+F187</f>
        <v>154</v>
      </c>
      <c r="C187" s="55">
        <f t="shared" ref="C187:C201" si="173">D186</f>
        <v>2</v>
      </c>
      <c r="D187" s="34">
        <v>4</v>
      </c>
      <c r="E187" s="10">
        <f t="shared" ref="E187:E201" si="174">E99+E142</f>
        <v>441</v>
      </c>
      <c r="F187" s="68">
        <f t="shared" si="168"/>
        <v>87</v>
      </c>
      <c r="G187" s="93">
        <f t="shared" ref="G187:G201" si="175">A187-A186</f>
        <v>35</v>
      </c>
      <c r="H187" s="63">
        <f t="shared" si="169"/>
        <v>319</v>
      </c>
      <c r="I187" s="11">
        <f t="shared" ref="I187:I189" si="176">F187/E187</f>
        <v>0.19727891156462585</v>
      </c>
      <c r="J187" s="109">
        <f t="shared" ref="J187:J189" si="177">1-I187</f>
        <v>0.80272108843537415</v>
      </c>
      <c r="K187" s="108">
        <f>J187*K186</f>
        <v>0.70719300153453923</v>
      </c>
      <c r="L187" s="194">
        <f>H187/H185</f>
        <v>0.56660746003552398</v>
      </c>
      <c r="N187" s="195" t="s">
        <v>95</v>
      </c>
      <c r="O187" s="200">
        <v>197.12586308516327</v>
      </c>
      <c r="P187" s="201">
        <v>281.5</v>
      </c>
      <c r="R187" s="1"/>
      <c r="S187" s="1"/>
      <c r="T187" s="1"/>
      <c r="U187" s="1"/>
      <c r="V187" s="1"/>
      <c r="W187" s="1"/>
      <c r="Y187" s="12">
        <f t="shared" si="170"/>
        <v>4</v>
      </c>
      <c r="Z187" s="150">
        <f t="shared" ref="Z187:Z189" si="178">K187*(D187-D186)</f>
        <v>1.4143860030690785</v>
      </c>
      <c r="AA187" s="150">
        <f t="shared" ref="AA187:AA189" si="179">(K186-K187)*(D187-D186)/2</f>
        <v>0.17380166986865797</v>
      </c>
      <c r="AB187" s="151">
        <f t="shared" ref="AB187:AB189" si="180">SUM(Z187:AA187)</f>
        <v>1.5881876729377364</v>
      </c>
      <c r="AC187" s="152">
        <f>AB187+AC186</f>
        <v>3.4691823443409335</v>
      </c>
    </row>
    <row r="188" spans="1:29" x14ac:dyDescent="0.3">
      <c r="A188" s="92">
        <f t="shared" si="171"/>
        <v>111</v>
      </c>
      <c r="B188" s="14">
        <f t="shared" si="172"/>
        <v>225</v>
      </c>
      <c r="C188" s="55">
        <f t="shared" si="173"/>
        <v>4</v>
      </c>
      <c r="D188" s="78">
        <v>6</v>
      </c>
      <c r="E188" s="10">
        <f t="shared" si="174"/>
        <v>319</v>
      </c>
      <c r="F188" s="68">
        <f t="shared" si="168"/>
        <v>71</v>
      </c>
      <c r="G188" s="93">
        <f t="shared" si="175"/>
        <v>21</v>
      </c>
      <c r="H188" s="186">
        <f t="shared" si="169"/>
        <v>227</v>
      </c>
      <c r="I188" s="11">
        <f t="shared" si="176"/>
        <v>0.2225705329153605</v>
      </c>
      <c r="J188" s="109">
        <f t="shared" si="177"/>
        <v>0.77742946708463956</v>
      </c>
      <c r="K188" s="185">
        <f t="shared" ref="K188:K189" si="181">J188*K187</f>
        <v>0.54979267830898348</v>
      </c>
      <c r="L188" s="194">
        <f>H188/H185</f>
        <v>0.40319715808170514</v>
      </c>
      <c r="N188" s="195" t="s">
        <v>96</v>
      </c>
      <c r="O188" s="202">
        <v>0.35013474793101823</v>
      </c>
      <c r="P188" s="203">
        <v>0.5</v>
      </c>
      <c r="R188" s="1"/>
      <c r="S188" s="1"/>
      <c r="T188" s="1"/>
      <c r="U188" s="1"/>
      <c r="V188" s="1"/>
      <c r="W188" s="1"/>
      <c r="Y188" s="12">
        <f t="shared" si="170"/>
        <v>6</v>
      </c>
      <c r="Z188" s="150">
        <f t="shared" si="178"/>
        <v>1.099585356617967</v>
      </c>
      <c r="AA188" s="150">
        <f t="shared" si="179"/>
        <v>0.15740032322555575</v>
      </c>
      <c r="AB188" s="151">
        <f t="shared" si="180"/>
        <v>1.2569856798435226</v>
      </c>
      <c r="AC188" s="152">
        <f t="shared" ref="AC188:AC201" si="182">AB188+AC187</f>
        <v>4.7261680241844566</v>
      </c>
    </row>
    <row r="189" spans="1:29" x14ac:dyDescent="0.3">
      <c r="A189" s="92">
        <f t="shared" si="171"/>
        <v>140</v>
      </c>
      <c r="B189" s="14">
        <f t="shared" si="172"/>
        <v>289</v>
      </c>
      <c r="C189" s="55">
        <f t="shared" si="173"/>
        <v>6</v>
      </c>
      <c r="D189" s="78">
        <v>8</v>
      </c>
      <c r="E189" s="10">
        <f t="shared" si="174"/>
        <v>227</v>
      </c>
      <c r="F189" s="68">
        <f t="shared" si="168"/>
        <v>64</v>
      </c>
      <c r="G189" s="93">
        <f t="shared" si="175"/>
        <v>29</v>
      </c>
      <c r="H189" s="186">
        <f t="shared" si="169"/>
        <v>134</v>
      </c>
      <c r="I189" s="11">
        <f t="shared" si="176"/>
        <v>0.28193832599118945</v>
      </c>
      <c r="J189" s="109">
        <f t="shared" si="177"/>
        <v>0.7180616740088106</v>
      </c>
      <c r="K189" s="185">
        <f t="shared" si="181"/>
        <v>0.39478505094433619</v>
      </c>
      <c r="L189" s="194">
        <f>H189/H185</f>
        <v>0.23801065719360567</v>
      </c>
      <c r="R189" s="1"/>
      <c r="S189" s="1"/>
      <c r="T189" s="1"/>
      <c r="U189" s="1"/>
      <c r="V189" s="1"/>
      <c r="W189" s="1"/>
      <c r="Y189" s="12">
        <f t="shared" si="170"/>
        <v>8</v>
      </c>
      <c r="Z189" s="150">
        <f t="shared" si="178"/>
        <v>0.78957010188867238</v>
      </c>
      <c r="AA189" s="150">
        <f t="shared" si="179"/>
        <v>0.15500762736464729</v>
      </c>
      <c r="AB189" s="151">
        <f t="shared" si="180"/>
        <v>0.94457772925331973</v>
      </c>
      <c r="AC189" s="152">
        <f t="shared" si="182"/>
        <v>5.6707457534377763</v>
      </c>
    </row>
    <row r="190" spans="1:29" x14ac:dyDescent="0.3">
      <c r="A190" s="92">
        <f t="shared" si="171"/>
        <v>168</v>
      </c>
      <c r="B190" s="14">
        <f t="shared" si="172"/>
        <v>316</v>
      </c>
      <c r="C190" s="55">
        <f t="shared" si="173"/>
        <v>8</v>
      </c>
      <c r="D190" s="34">
        <v>10</v>
      </c>
      <c r="E190" s="10">
        <f t="shared" si="174"/>
        <v>134</v>
      </c>
      <c r="F190" s="68">
        <f t="shared" si="168"/>
        <v>27</v>
      </c>
      <c r="G190" s="93">
        <f t="shared" si="175"/>
        <v>28</v>
      </c>
      <c r="H190" s="63">
        <f t="shared" si="169"/>
        <v>79</v>
      </c>
      <c r="I190" s="11">
        <f t="shared" ref="I190:I201" si="183">F190/E190</f>
        <v>0.20149253731343283</v>
      </c>
      <c r="J190" s="109">
        <f t="shared" ref="J190:J201" si="184">1-I190</f>
        <v>0.79850746268656714</v>
      </c>
      <c r="K190" s="108">
        <f t="shared" ref="K190:K201" si="185">J190*K189</f>
        <v>0.31523880933614906</v>
      </c>
      <c r="L190" s="194">
        <f>H190/H185</f>
        <v>0.14031971580817051</v>
      </c>
      <c r="R190" s="1"/>
      <c r="S190" s="1"/>
      <c r="T190" s="1"/>
      <c r="U190" s="1"/>
      <c r="V190" s="1"/>
      <c r="W190" s="1"/>
      <c r="Y190" s="12">
        <f t="shared" ref="Y190:Y201" si="186">D190</f>
        <v>10</v>
      </c>
      <c r="Z190" s="150">
        <f t="shared" ref="Z190:Z201" si="187">K190*(D190-D189)</f>
        <v>0.63047761867229812</v>
      </c>
      <c r="AA190" s="150">
        <f t="shared" ref="AA190:AA201" si="188">(K189-K190)*(D190-D189)/2</f>
        <v>7.9546241608187129E-2</v>
      </c>
      <c r="AB190" s="151">
        <f t="shared" ref="AB190:AB201" si="189">SUM(Z190:AA190)</f>
        <v>0.71002386028048525</v>
      </c>
      <c r="AC190" s="152">
        <f t="shared" si="182"/>
        <v>6.3807696137182619</v>
      </c>
    </row>
    <row r="191" spans="1:29" x14ac:dyDescent="0.3">
      <c r="A191" s="92">
        <f t="shared" si="171"/>
        <v>185</v>
      </c>
      <c r="B191" s="14">
        <f t="shared" si="172"/>
        <v>327</v>
      </c>
      <c r="C191" s="55">
        <f t="shared" si="173"/>
        <v>10</v>
      </c>
      <c r="D191" s="34">
        <v>12</v>
      </c>
      <c r="E191" s="10">
        <f t="shared" si="174"/>
        <v>79</v>
      </c>
      <c r="F191" s="68">
        <f t="shared" si="168"/>
        <v>11</v>
      </c>
      <c r="G191" s="93">
        <f t="shared" si="175"/>
        <v>17</v>
      </c>
      <c r="H191" s="63">
        <f t="shared" si="169"/>
        <v>51</v>
      </c>
      <c r="I191" s="11">
        <f t="shared" si="183"/>
        <v>0.13924050632911392</v>
      </c>
      <c r="J191" s="109">
        <f t="shared" si="184"/>
        <v>0.86075949367088611</v>
      </c>
      <c r="K191" s="108">
        <f t="shared" si="185"/>
        <v>0.27134479790959665</v>
      </c>
      <c r="L191" s="194">
        <f>H191/H185</f>
        <v>9.0586145648312605E-2</v>
      </c>
      <c r="R191" s="1"/>
      <c r="S191" s="1"/>
      <c r="T191" s="1"/>
      <c r="U191" s="1"/>
      <c r="V191" s="1"/>
      <c r="W191" s="1"/>
      <c r="Y191" s="12">
        <f t="shared" si="186"/>
        <v>12</v>
      </c>
      <c r="Z191" s="150">
        <f t="shared" si="187"/>
        <v>0.54268959581919329</v>
      </c>
      <c r="AA191" s="150">
        <f t="shared" si="188"/>
        <v>4.3894011426552415E-2</v>
      </c>
      <c r="AB191" s="151">
        <f t="shared" si="189"/>
        <v>0.58658360724574576</v>
      </c>
      <c r="AC191" s="152">
        <f t="shared" si="182"/>
        <v>6.9673532209640072</v>
      </c>
    </row>
    <row r="192" spans="1:29" x14ac:dyDescent="0.3">
      <c r="A192" s="92">
        <f t="shared" si="171"/>
        <v>198</v>
      </c>
      <c r="B192" s="14">
        <f t="shared" si="172"/>
        <v>333</v>
      </c>
      <c r="C192" s="55">
        <f t="shared" si="173"/>
        <v>12</v>
      </c>
      <c r="D192" s="34">
        <v>14</v>
      </c>
      <c r="E192" s="10">
        <f t="shared" si="174"/>
        <v>51</v>
      </c>
      <c r="F192" s="68">
        <f t="shared" si="168"/>
        <v>6</v>
      </c>
      <c r="G192" s="93">
        <f t="shared" si="175"/>
        <v>13</v>
      </c>
      <c r="H192" s="63">
        <f t="shared" si="169"/>
        <v>32</v>
      </c>
      <c r="I192" s="11">
        <f t="shared" si="183"/>
        <v>0.11764705882352941</v>
      </c>
      <c r="J192" s="109">
        <f t="shared" si="184"/>
        <v>0.88235294117647056</v>
      </c>
      <c r="K192" s="108">
        <f t="shared" si="185"/>
        <v>0.23942188050846763</v>
      </c>
      <c r="L192" s="194">
        <f>H192/H185</f>
        <v>5.6838365896980464E-2</v>
      </c>
      <c r="R192" s="1"/>
      <c r="S192" s="1"/>
      <c r="T192" s="1"/>
      <c r="U192" s="1"/>
      <c r="V192" s="1"/>
      <c r="W192" s="1"/>
      <c r="Y192" s="12">
        <f t="shared" si="186"/>
        <v>14</v>
      </c>
      <c r="Z192" s="150">
        <f t="shared" si="187"/>
        <v>0.47884376101693527</v>
      </c>
      <c r="AA192" s="150">
        <f t="shared" si="188"/>
        <v>3.1922917401129014E-2</v>
      </c>
      <c r="AB192" s="151">
        <f t="shared" si="189"/>
        <v>0.51076667841806422</v>
      </c>
      <c r="AC192" s="152">
        <f t="shared" si="182"/>
        <v>7.4781198993820714</v>
      </c>
    </row>
    <row r="193" spans="1:29" x14ac:dyDescent="0.3">
      <c r="A193" s="92">
        <f t="shared" si="171"/>
        <v>203</v>
      </c>
      <c r="B193" s="14">
        <f t="shared" si="172"/>
        <v>337</v>
      </c>
      <c r="C193" s="55">
        <f t="shared" si="173"/>
        <v>14</v>
      </c>
      <c r="D193" s="34">
        <v>16</v>
      </c>
      <c r="E193" s="10">
        <f t="shared" si="174"/>
        <v>32</v>
      </c>
      <c r="F193" s="68">
        <f t="shared" si="168"/>
        <v>4</v>
      </c>
      <c r="G193" s="93">
        <f t="shared" si="175"/>
        <v>5</v>
      </c>
      <c r="H193" s="63">
        <f t="shared" si="169"/>
        <v>23</v>
      </c>
      <c r="I193" s="11">
        <f t="shared" si="183"/>
        <v>0.125</v>
      </c>
      <c r="J193" s="109">
        <f t="shared" si="184"/>
        <v>0.875</v>
      </c>
      <c r="K193" s="108">
        <f t="shared" si="185"/>
        <v>0.20949414544490919</v>
      </c>
      <c r="L193" s="194">
        <f>H193/H185</f>
        <v>4.0852575488454709E-2</v>
      </c>
      <c r="R193" s="1"/>
      <c r="S193" s="1"/>
      <c r="T193" s="1"/>
      <c r="U193" s="1"/>
      <c r="V193" s="1"/>
      <c r="W193" s="1"/>
      <c r="Y193" s="12">
        <f t="shared" si="186"/>
        <v>16</v>
      </c>
      <c r="Z193" s="150">
        <f t="shared" si="187"/>
        <v>0.41898829088981837</v>
      </c>
      <c r="AA193" s="150">
        <f t="shared" si="188"/>
        <v>2.9927735063558447E-2</v>
      </c>
      <c r="AB193" s="151">
        <f t="shared" si="189"/>
        <v>0.44891602595337682</v>
      </c>
      <c r="AC193" s="152">
        <f t="shared" si="182"/>
        <v>7.9270359253354483</v>
      </c>
    </row>
    <row r="194" spans="1:29" x14ac:dyDescent="0.3">
      <c r="A194" s="92">
        <f t="shared" si="171"/>
        <v>210</v>
      </c>
      <c r="B194" s="14">
        <f t="shared" si="172"/>
        <v>339</v>
      </c>
      <c r="C194" s="55">
        <f t="shared" si="173"/>
        <v>16</v>
      </c>
      <c r="D194" s="34">
        <v>18</v>
      </c>
      <c r="E194" s="10">
        <f t="shared" si="174"/>
        <v>23</v>
      </c>
      <c r="F194" s="68">
        <f t="shared" si="168"/>
        <v>2</v>
      </c>
      <c r="G194" s="93">
        <f t="shared" si="175"/>
        <v>7</v>
      </c>
      <c r="H194" s="63">
        <f t="shared" si="169"/>
        <v>14</v>
      </c>
      <c r="I194" s="11">
        <f t="shared" si="183"/>
        <v>8.6956521739130432E-2</v>
      </c>
      <c r="J194" s="109">
        <f t="shared" si="184"/>
        <v>0.91304347826086962</v>
      </c>
      <c r="K194" s="108">
        <f t="shared" si="185"/>
        <v>0.1912772632323084</v>
      </c>
      <c r="L194" s="194">
        <f>H194/H185</f>
        <v>2.4866785079928951E-2</v>
      </c>
      <c r="R194" s="1"/>
      <c r="S194" s="1"/>
      <c r="T194" s="1"/>
      <c r="U194" s="1"/>
      <c r="V194" s="1"/>
      <c r="W194" s="1"/>
      <c r="Y194" s="12">
        <f t="shared" si="186"/>
        <v>18</v>
      </c>
      <c r="Z194" s="150">
        <f t="shared" si="187"/>
        <v>0.3825545264646168</v>
      </c>
      <c r="AA194" s="150">
        <f t="shared" si="188"/>
        <v>1.8216882212600788E-2</v>
      </c>
      <c r="AB194" s="151">
        <f t="shared" si="189"/>
        <v>0.40077140867721761</v>
      </c>
      <c r="AC194" s="152">
        <f t="shared" si="182"/>
        <v>8.3278073340126664</v>
      </c>
    </row>
    <row r="195" spans="1:29" x14ac:dyDescent="0.3">
      <c r="A195" s="92">
        <f t="shared" si="171"/>
        <v>212</v>
      </c>
      <c r="B195" s="14">
        <f t="shared" si="172"/>
        <v>340</v>
      </c>
      <c r="C195" s="55">
        <f t="shared" si="173"/>
        <v>18</v>
      </c>
      <c r="D195" s="34">
        <v>20</v>
      </c>
      <c r="E195" s="10">
        <f t="shared" si="174"/>
        <v>14</v>
      </c>
      <c r="F195" s="68">
        <f t="shared" si="168"/>
        <v>1</v>
      </c>
      <c r="G195" s="93">
        <f t="shared" si="175"/>
        <v>2</v>
      </c>
      <c r="H195" s="63">
        <f t="shared" si="169"/>
        <v>11</v>
      </c>
      <c r="I195" s="11">
        <f t="shared" si="183"/>
        <v>7.1428571428571425E-2</v>
      </c>
      <c r="J195" s="109">
        <f t="shared" si="184"/>
        <v>0.9285714285714286</v>
      </c>
      <c r="K195" s="108">
        <f t="shared" si="185"/>
        <v>0.1776146015728578</v>
      </c>
      <c r="L195" s="194">
        <f>H195/H185</f>
        <v>1.9538188277087035E-2</v>
      </c>
      <c r="Q195" s="22"/>
      <c r="R195" s="1"/>
      <c r="S195" s="1"/>
      <c r="T195" s="1"/>
      <c r="U195" s="1"/>
      <c r="V195" s="1"/>
      <c r="W195" s="1"/>
      <c r="Y195" s="12">
        <f t="shared" si="186"/>
        <v>20</v>
      </c>
      <c r="Z195" s="150">
        <f t="shared" si="187"/>
        <v>0.3552292031457156</v>
      </c>
      <c r="AA195" s="150">
        <f t="shared" si="188"/>
        <v>1.3662661659450598E-2</v>
      </c>
      <c r="AB195" s="151">
        <f t="shared" si="189"/>
        <v>0.36889186480516623</v>
      </c>
      <c r="AC195" s="152">
        <f t="shared" si="182"/>
        <v>8.6966991988178322</v>
      </c>
    </row>
    <row r="196" spans="1:29" x14ac:dyDescent="0.3">
      <c r="A196" s="92">
        <f t="shared" si="171"/>
        <v>213</v>
      </c>
      <c r="B196" s="14">
        <f t="shared" si="172"/>
        <v>341</v>
      </c>
      <c r="C196" s="55">
        <f t="shared" si="173"/>
        <v>20</v>
      </c>
      <c r="D196" s="34">
        <v>22</v>
      </c>
      <c r="E196" s="10">
        <f t="shared" si="174"/>
        <v>11</v>
      </c>
      <c r="F196" s="68">
        <f t="shared" si="168"/>
        <v>1</v>
      </c>
      <c r="G196" s="93">
        <f t="shared" si="175"/>
        <v>1</v>
      </c>
      <c r="H196" s="63">
        <f t="shared" si="169"/>
        <v>9</v>
      </c>
      <c r="I196" s="11">
        <f t="shared" si="183"/>
        <v>9.0909090909090912E-2</v>
      </c>
      <c r="J196" s="109">
        <f t="shared" si="184"/>
        <v>0.90909090909090906</v>
      </c>
      <c r="K196" s="108">
        <f t="shared" si="185"/>
        <v>0.16146781961168891</v>
      </c>
      <c r="L196" s="194">
        <f>H196/H185</f>
        <v>1.5985790408525755E-2</v>
      </c>
      <c r="Q196" s="22"/>
      <c r="R196" s="1"/>
      <c r="S196" s="1"/>
      <c r="T196" s="1"/>
      <c r="U196" s="1"/>
      <c r="V196" s="1"/>
      <c r="W196" s="1"/>
      <c r="Y196" s="12">
        <f t="shared" si="186"/>
        <v>22</v>
      </c>
      <c r="Z196" s="150">
        <f t="shared" si="187"/>
        <v>0.32293563922337781</v>
      </c>
      <c r="AA196" s="150">
        <f t="shared" si="188"/>
        <v>1.6146781961168893E-2</v>
      </c>
      <c r="AB196" s="151">
        <f t="shared" si="189"/>
        <v>0.33908242118454668</v>
      </c>
      <c r="AC196" s="152">
        <f t="shared" si="182"/>
        <v>9.0357816200023784</v>
      </c>
    </row>
    <row r="197" spans="1:29" x14ac:dyDescent="0.3">
      <c r="A197" s="92">
        <f t="shared" si="171"/>
        <v>216</v>
      </c>
      <c r="B197" s="14">
        <f t="shared" si="172"/>
        <v>342</v>
      </c>
      <c r="C197" s="55">
        <f t="shared" si="173"/>
        <v>22</v>
      </c>
      <c r="D197" s="34">
        <v>24</v>
      </c>
      <c r="E197" s="10">
        <f t="shared" si="174"/>
        <v>9</v>
      </c>
      <c r="F197" s="68">
        <f t="shared" si="168"/>
        <v>1</v>
      </c>
      <c r="G197" s="93">
        <f t="shared" si="175"/>
        <v>3</v>
      </c>
      <c r="H197" s="63">
        <f t="shared" si="169"/>
        <v>5</v>
      </c>
      <c r="I197" s="11">
        <f t="shared" si="183"/>
        <v>0.1111111111111111</v>
      </c>
      <c r="J197" s="109">
        <f t="shared" si="184"/>
        <v>0.88888888888888884</v>
      </c>
      <c r="K197" s="108">
        <f t="shared" si="185"/>
        <v>0.14352695076594568</v>
      </c>
      <c r="L197" s="194">
        <f>H197/H185</f>
        <v>8.8809946714031966E-3</v>
      </c>
      <c r="Q197" s="22"/>
      <c r="R197" s="1"/>
      <c r="S197" s="1"/>
      <c r="T197" s="1"/>
      <c r="U197" s="1"/>
      <c r="V197" s="1"/>
      <c r="W197" s="1"/>
      <c r="Y197" s="12">
        <f t="shared" si="186"/>
        <v>24</v>
      </c>
      <c r="Z197" s="150">
        <f t="shared" si="187"/>
        <v>0.28705390153189136</v>
      </c>
      <c r="AA197" s="150">
        <f t="shared" si="188"/>
        <v>1.7940868845743224E-2</v>
      </c>
      <c r="AB197" s="151">
        <f t="shared" si="189"/>
        <v>0.30499477037763456</v>
      </c>
      <c r="AC197" s="152">
        <f t="shared" si="182"/>
        <v>9.3407763903800127</v>
      </c>
    </row>
    <row r="198" spans="1:29" x14ac:dyDescent="0.3">
      <c r="A198" s="92">
        <f t="shared" si="171"/>
        <v>218</v>
      </c>
      <c r="B198" s="14">
        <f t="shared" si="172"/>
        <v>342</v>
      </c>
      <c r="C198" s="55">
        <f t="shared" si="173"/>
        <v>24</v>
      </c>
      <c r="D198" s="34">
        <v>26</v>
      </c>
      <c r="E198" s="10">
        <f t="shared" si="174"/>
        <v>5</v>
      </c>
      <c r="F198" s="68">
        <f t="shared" si="168"/>
        <v>0</v>
      </c>
      <c r="G198" s="93">
        <f t="shared" si="175"/>
        <v>2</v>
      </c>
      <c r="H198" s="63">
        <f t="shared" si="169"/>
        <v>3</v>
      </c>
      <c r="I198" s="11">
        <f t="shared" si="183"/>
        <v>0</v>
      </c>
      <c r="J198" s="109">
        <f t="shared" si="184"/>
        <v>1</v>
      </c>
      <c r="K198" s="108">
        <f t="shared" si="185"/>
        <v>0.14352695076594568</v>
      </c>
      <c r="L198" s="194">
        <f>H198/H185</f>
        <v>5.3285968028419185E-3</v>
      </c>
      <c r="Q198" s="22"/>
      <c r="R198" s="1"/>
      <c r="S198" s="1"/>
      <c r="T198" s="1"/>
      <c r="U198" s="1"/>
      <c r="V198" s="1"/>
      <c r="W198" s="1"/>
      <c r="Y198" s="12">
        <f t="shared" si="186"/>
        <v>26</v>
      </c>
      <c r="Z198" s="150">
        <f t="shared" si="187"/>
        <v>0.28705390153189136</v>
      </c>
      <c r="AA198" s="150">
        <f t="shared" si="188"/>
        <v>0</v>
      </c>
      <c r="AB198" s="151">
        <f t="shared" si="189"/>
        <v>0.28705390153189136</v>
      </c>
      <c r="AC198" s="152">
        <f t="shared" si="182"/>
        <v>9.6278302919119039</v>
      </c>
    </row>
    <row r="199" spans="1:29" x14ac:dyDescent="0.3">
      <c r="A199" s="92">
        <f t="shared" si="171"/>
        <v>219</v>
      </c>
      <c r="B199" s="14">
        <f t="shared" si="172"/>
        <v>344</v>
      </c>
      <c r="C199" s="55">
        <f t="shared" si="173"/>
        <v>26</v>
      </c>
      <c r="D199" s="34">
        <v>28</v>
      </c>
      <c r="E199" s="10">
        <f t="shared" si="174"/>
        <v>3</v>
      </c>
      <c r="F199" s="68">
        <f t="shared" si="168"/>
        <v>2</v>
      </c>
      <c r="G199" s="93">
        <f t="shared" si="175"/>
        <v>1</v>
      </c>
      <c r="H199" s="63">
        <f t="shared" si="169"/>
        <v>0</v>
      </c>
      <c r="I199" s="11">
        <f t="shared" si="183"/>
        <v>0.66666666666666663</v>
      </c>
      <c r="J199" s="109">
        <f t="shared" si="184"/>
        <v>0.33333333333333337</v>
      </c>
      <c r="K199" s="108">
        <f t="shared" si="185"/>
        <v>4.7842316921981896E-2</v>
      </c>
      <c r="L199" s="194">
        <f>H199/H185</f>
        <v>0</v>
      </c>
      <c r="Q199" s="22"/>
      <c r="R199" s="1"/>
      <c r="S199" s="1"/>
      <c r="T199" s="1"/>
      <c r="U199" s="1"/>
      <c r="V199" s="1"/>
      <c r="W199" s="1"/>
      <c r="Y199" s="12">
        <f t="shared" si="186"/>
        <v>28</v>
      </c>
      <c r="Z199" s="150">
        <f t="shared" si="187"/>
        <v>9.5684633843963793E-2</v>
      </c>
      <c r="AA199" s="150">
        <f t="shared" si="188"/>
        <v>9.5684633843963779E-2</v>
      </c>
      <c r="AB199" s="151">
        <f t="shared" si="189"/>
        <v>0.19136926768792756</v>
      </c>
      <c r="AC199" s="152">
        <f t="shared" si="182"/>
        <v>9.8191995595998307</v>
      </c>
    </row>
    <row r="200" spans="1:29" x14ac:dyDescent="0.3">
      <c r="A200" s="92">
        <f t="shared" si="171"/>
        <v>219</v>
      </c>
      <c r="B200" s="14">
        <f t="shared" si="172"/>
        <v>344</v>
      </c>
      <c r="C200" s="55">
        <f t="shared" si="173"/>
        <v>28</v>
      </c>
      <c r="D200" s="34">
        <v>30</v>
      </c>
      <c r="E200" s="10">
        <f t="shared" si="174"/>
        <v>0</v>
      </c>
      <c r="F200" s="68">
        <f t="shared" si="168"/>
        <v>0</v>
      </c>
      <c r="G200" s="93">
        <f t="shared" si="175"/>
        <v>0</v>
      </c>
      <c r="H200" s="63">
        <f t="shared" si="169"/>
        <v>0</v>
      </c>
      <c r="I200" s="11" t="e">
        <f t="shared" si="183"/>
        <v>#DIV/0!</v>
      </c>
      <c r="J200" s="109" t="e">
        <f t="shared" si="184"/>
        <v>#DIV/0!</v>
      </c>
      <c r="K200" s="108" t="e">
        <f t="shared" si="185"/>
        <v>#DIV/0!</v>
      </c>
      <c r="L200" s="194">
        <f>H200/H185</f>
        <v>0</v>
      </c>
      <c r="Q200" s="22"/>
      <c r="R200" s="1"/>
      <c r="S200" s="1"/>
      <c r="T200" s="1"/>
      <c r="U200" s="1"/>
      <c r="V200" s="1"/>
      <c r="W200" s="1"/>
      <c r="Y200" s="12">
        <f t="shared" si="186"/>
        <v>30</v>
      </c>
      <c r="Z200" s="150" t="e">
        <f t="shared" si="187"/>
        <v>#DIV/0!</v>
      </c>
      <c r="AA200" s="150" t="e">
        <f t="shared" si="188"/>
        <v>#DIV/0!</v>
      </c>
      <c r="AB200" s="151" t="e">
        <f t="shared" si="189"/>
        <v>#DIV/0!</v>
      </c>
      <c r="AC200" s="152" t="e">
        <f t="shared" si="182"/>
        <v>#DIV/0!</v>
      </c>
    </row>
    <row r="201" spans="1:29" x14ac:dyDescent="0.3">
      <c r="A201" s="92">
        <f t="shared" si="171"/>
        <v>219</v>
      </c>
      <c r="B201" s="14">
        <f t="shared" si="172"/>
        <v>344</v>
      </c>
      <c r="C201" s="55">
        <f t="shared" si="173"/>
        <v>30</v>
      </c>
      <c r="D201" s="34">
        <v>32</v>
      </c>
      <c r="E201" s="10">
        <f t="shared" si="174"/>
        <v>0</v>
      </c>
      <c r="F201" s="68">
        <f t="shared" si="168"/>
        <v>0</v>
      </c>
      <c r="G201" s="93">
        <f t="shared" si="175"/>
        <v>0</v>
      </c>
      <c r="H201" s="69">
        <f>H113+H156</f>
        <v>0</v>
      </c>
      <c r="I201" s="11" t="e">
        <f t="shared" si="183"/>
        <v>#DIV/0!</v>
      </c>
      <c r="J201" s="109" t="e">
        <f t="shared" si="184"/>
        <v>#DIV/0!</v>
      </c>
      <c r="K201" s="108" t="e">
        <f t="shared" si="185"/>
        <v>#DIV/0!</v>
      </c>
      <c r="L201" s="194">
        <f>H201/H185</f>
        <v>0</v>
      </c>
      <c r="Q201" s="22"/>
      <c r="R201" s="1"/>
      <c r="S201" s="1"/>
      <c r="T201" s="1"/>
      <c r="U201" s="1"/>
      <c r="V201" s="1"/>
      <c r="W201" s="1"/>
      <c r="Y201" s="12">
        <f t="shared" si="186"/>
        <v>32</v>
      </c>
      <c r="Z201" s="150" t="e">
        <f t="shared" si="187"/>
        <v>#DIV/0!</v>
      </c>
      <c r="AA201" s="150" t="e">
        <f t="shared" si="188"/>
        <v>#DIV/0!</v>
      </c>
      <c r="AB201" s="151" t="e">
        <f t="shared" si="189"/>
        <v>#DIV/0!</v>
      </c>
      <c r="AC201" s="152" t="e">
        <f t="shared" si="182"/>
        <v>#DIV/0!</v>
      </c>
    </row>
    <row r="202" spans="1:29" x14ac:dyDescent="0.3">
      <c r="D202" s="14"/>
      <c r="E202" s="14"/>
      <c r="F202" s="15"/>
      <c r="G202" s="15"/>
      <c r="H202" s="14"/>
      <c r="I202" s="16"/>
      <c r="J202" s="17"/>
      <c r="K202" s="17"/>
      <c r="L202" s="17"/>
      <c r="M202" s="18"/>
      <c r="N202" s="18"/>
      <c r="O202" s="18"/>
      <c r="P202" s="18"/>
      <c r="Q202" s="17"/>
    </row>
    <row r="203" spans="1:29" x14ac:dyDescent="0.3">
      <c r="D203" s="19"/>
      <c r="E203" s="20" t="s">
        <v>2</v>
      </c>
      <c r="F203" s="35">
        <f>SUM(F186:F201)</f>
        <v>344</v>
      </c>
      <c r="G203" s="35">
        <f>SUM(G186:G201)</f>
        <v>219</v>
      </c>
      <c r="H203" s="35">
        <f>H201</f>
        <v>0</v>
      </c>
      <c r="I203" s="16"/>
      <c r="J203" s="17"/>
      <c r="K203" s="17"/>
      <c r="L203" s="17"/>
      <c r="M203" s="17"/>
      <c r="N203" s="17"/>
      <c r="O203" s="18"/>
      <c r="P203" s="18"/>
      <c r="Q203" s="17"/>
    </row>
    <row r="204" spans="1:29" x14ac:dyDescent="0.3">
      <c r="D204" s="19"/>
      <c r="F204" s="190">
        <f>F203/E185</f>
        <v>0.61101243339253997</v>
      </c>
      <c r="G204" s="191">
        <f>G203/E185</f>
        <v>0.38898756660746003</v>
      </c>
      <c r="H204" s="192">
        <f>H203/E185</f>
        <v>0</v>
      </c>
      <c r="I204" s="16"/>
      <c r="K204" s="204" t="s">
        <v>97</v>
      </c>
      <c r="L204" s="205">
        <f>R208</f>
        <v>6.6424545573083167</v>
      </c>
      <c r="M204" s="16" t="s">
        <v>46</v>
      </c>
      <c r="N204" s="16"/>
      <c r="O204" s="206">
        <f>R210</f>
        <v>197.12586308516327</v>
      </c>
      <c r="P204" s="1" t="s">
        <v>98</v>
      </c>
      <c r="R204" s="207"/>
      <c r="S204" s="1"/>
      <c r="T204" s="208">
        <f>R211</f>
        <v>0.35013474793101823</v>
      </c>
      <c r="U204" s="2" t="s">
        <v>45</v>
      </c>
    </row>
    <row r="205" spans="1:29" ht="13.5" thickBot="1" x14ac:dyDescent="0.35">
      <c r="D205" s="19"/>
      <c r="I205" s="16"/>
      <c r="J205" s="16"/>
      <c r="K205" s="16"/>
      <c r="L205" s="16"/>
      <c r="M205" s="16"/>
      <c r="N205" s="16"/>
      <c r="O205" s="16"/>
      <c r="P205" s="16"/>
      <c r="Q205" s="16"/>
      <c r="R205" s="16"/>
      <c r="S205" s="16"/>
      <c r="T205" s="16"/>
    </row>
    <row r="206" spans="1:29" ht="13.5" x14ac:dyDescent="0.35">
      <c r="A206" s="32"/>
      <c r="B206" s="32"/>
      <c r="C206" s="32"/>
      <c r="D206" s="79">
        <v>0</v>
      </c>
      <c r="E206" s="96" t="s">
        <v>42</v>
      </c>
      <c r="F206" s="174" t="s">
        <v>43</v>
      </c>
      <c r="G206" s="97" t="s">
        <v>51</v>
      </c>
      <c r="H206" s="81"/>
      <c r="I206" s="32"/>
      <c r="K206" s="209" t="s">
        <v>48</v>
      </c>
      <c r="L206" s="210"/>
      <c r="M206" s="210"/>
      <c r="N206" s="210"/>
      <c r="O206" s="210"/>
      <c r="P206" s="210"/>
      <c r="Q206" s="211"/>
      <c r="R206" s="211"/>
      <c r="S206" s="212"/>
      <c r="T206" s="1"/>
      <c r="U206" s="64"/>
      <c r="V206" s="64"/>
      <c r="W206" s="64"/>
      <c r="X206" s="64"/>
    </row>
    <row r="207" spans="1:29" x14ac:dyDescent="0.3">
      <c r="A207" s="32"/>
      <c r="B207" s="32"/>
      <c r="C207" s="32"/>
      <c r="D207" s="34">
        <v>2</v>
      </c>
      <c r="E207" s="82">
        <f t="shared" ref="E207" si="190">AVERAGE(H185:H186)</f>
        <v>502</v>
      </c>
      <c r="F207" s="82">
        <f>E207*(D207-D206)</f>
        <v>1004</v>
      </c>
      <c r="G207" s="87">
        <f>F207/E185</f>
        <v>1.7833037300177619</v>
      </c>
      <c r="H207" s="32"/>
      <c r="I207" s="32"/>
      <c r="K207" s="213" t="s">
        <v>99</v>
      </c>
      <c r="L207" s="214">
        <f>K188</f>
        <v>0.54979267830898348</v>
      </c>
      <c r="M207" s="214">
        <f>K189</f>
        <v>0.39478505094433619</v>
      </c>
      <c r="N207" s="215">
        <f>L207-M207</f>
        <v>0.15500762736464729</v>
      </c>
      <c r="O207" s="249">
        <f>C198-C197</f>
        <v>2</v>
      </c>
      <c r="P207" s="250"/>
      <c r="Q207" s="250" t="s">
        <v>100</v>
      </c>
      <c r="R207" s="216">
        <f>D188</f>
        <v>6</v>
      </c>
      <c r="S207" s="217"/>
      <c r="T207" s="1"/>
      <c r="U207" s="64"/>
      <c r="V207" s="64"/>
      <c r="W207" s="64"/>
      <c r="X207" s="64"/>
    </row>
    <row r="208" spans="1:29" x14ac:dyDescent="0.3">
      <c r="A208" s="32"/>
      <c r="B208" s="32"/>
      <c r="C208" s="32"/>
      <c r="D208" s="34">
        <v>4</v>
      </c>
      <c r="E208" s="82">
        <f>AVERAGE(H186:H187)</f>
        <v>380</v>
      </c>
      <c r="F208" s="82">
        <f t="shared" ref="F208" si="191">E208*(D208-D207)</f>
        <v>760</v>
      </c>
      <c r="G208" s="87">
        <f>F208/E185</f>
        <v>1.3499111900532859</v>
      </c>
      <c r="H208" s="81"/>
      <c r="I208" s="32"/>
      <c r="K208" s="218"/>
      <c r="L208" s="219">
        <f>L207</f>
        <v>0.54979267830898348</v>
      </c>
      <c r="M208" s="220">
        <v>0.5</v>
      </c>
      <c r="N208" s="215">
        <f>L208-M208</f>
        <v>4.9792678308983485E-2</v>
      </c>
      <c r="O208" s="251">
        <f>N208*O207/N207</f>
        <v>0.64245455730831658</v>
      </c>
      <c r="P208" s="250"/>
      <c r="Q208" s="250" t="s">
        <v>94</v>
      </c>
      <c r="R208" s="197">
        <f>R207+O208</f>
        <v>6.6424545573083167</v>
      </c>
      <c r="S208" s="217" t="s">
        <v>101</v>
      </c>
      <c r="T208" s="1" t="s">
        <v>44</v>
      </c>
      <c r="W208" s="64"/>
      <c r="X208" s="64"/>
    </row>
    <row r="209" spans="1:24" x14ac:dyDescent="0.3">
      <c r="A209" s="32"/>
      <c r="B209" s="32"/>
      <c r="C209" s="32"/>
      <c r="D209" s="78">
        <v>6</v>
      </c>
      <c r="E209" s="82">
        <f t="shared" ref="E209:E222" si="192">AVERAGE(H187:H188)</f>
        <v>273</v>
      </c>
      <c r="F209" s="82">
        <f t="shared" ref="F209:F222" si="193">E209*(D209-D208)</f>
        <v>546</v>
      </c>
      <c r="G209" s="87">
        <f>F209/E185</f>
        <v>0.96980461811722918</v>
      </c>
      <c r="H209" s="81"/>
      <c r="I209" s="32"/>
      <c r="K209" s="218"/>
      <c r="L209" s="221"/>
      <c r="M209" s="221"/>
      <c r="N209" s="222"/>
      <c r="O209" s="252"/>
      <c r="P209" s="250"/>
      <c r="Q209" s="250"/>
      <c r="R209" s="250"/>
      <c r="S209" s="217"/>
      <c r="T209" s="1"/>
      <c r="W209" s="64"/>
      <c r="X209" s="64"/>
    </row>
    <row r="210" spans="1:24" x14ac:dyDescent="0.3">
      <c r="A210" s="32"/>
      <c r="B210" s="32"/>
      <c r="C210" s="32"/>
      <c r="D210" s="78">
        <v>8</v>
      </c>
      <c r="E210" s="82">
        <f t="shared" si="192"/>
        <v>180.5</v>
      </c>
      <c r="F210" s="82">
        <f t="shared" si="193"/>
        <v>361</v>
      </c>
      <c r="G210" s="87">
        <f>F210/E185</f>
        <v>0.64120781527531079</v>
      </c>
      <c r="H210" s="81"/>
      <c r="I210" s="32"/>
      <c r="K210" s="218" t="s">
        <v>102</v>
      </c>
      <c r="L210" s="223">
        <f>H188</f>
        <v>227</v>
      </c>
      <c r="M210" s="223">
        <f>H189</f>
        <v>134</v>
      </c>
      <c r="N210" s="224">
        <f>L210-M210</f>
        <v>93</v>
      </c>
      <c r="O210" s="249">
        <f>O207</f>
        <v>2</v>
      </c>
      <c r="P210" s="250"/>
      <c r="Q210" s="253" t="s">
        <v>95</v>
      </c>
      <c r="R210" s="225">
        <f>L210-N211</f>
        <v>197.12586308516327</v>
      </c>
      <c r="S210" s="226"/>
      <c r="T210" s="1"/>
      <c r="W210" s="64"/>
      <c r="X210" s="64"/>
    </row>
    <row r="211" spans="1:24" ht="13.5" thickBot="1" x14ac:dyDescent="0.35">
      <c r="A211" s="32"/>
      <c r="B211" s="32"/>
      <c r="C211" s="32"/>
      <c r="D211" s="34">
        <v>10</v>
      </c>
      <c r="E211" s="82">
        <f t="shared" si="192"/>
        <v>106.5</v>
      </c>
      <c r="F211" s="82">
        <f t="shared" si="193"/>
        <v>213</v>
      </c>
      <c r="G211" s="87">
        <f>F211/E185</f>
        <v>0.37833037300177619</v>
      </c>
      <c r="H211" s="81"/>
      <c r="I211" s="32"/>
      <c r="K211" s="227"/>
      <c r="L211" s="254"/>
      <c r="M211" s="254"/>
      <c r="N211" s="255">
        <f>N210*O211/O210</f>
        <v>29.874136914836722</v>
      </c>
      <c r="O211" s="256">
        <f>O208</f>
        <v>0.64245455730831658</v>
      </c>
      <c r="P211" s="228"/>
      <c r="Q211" s="257" t="s">
        <v>96</v>
      </c>
      <c r="R211" s="258">
        <f>R210/E185</f>
        <v>0.35013474793101823</v>
      </c>
      <c r="S211" s="229"/>
      <c r="T211" s="1"/>
      <c r="W211" s="64"/>
      <c r="X211" s="64"/>
    </row>
    <row r="212" spans="1:24" x14ac:dyDescent="0.3">
      <c r="A212" s="32"/>
      <c r="B212" s="32"/>
      <c r="C212" s="32"/>
      <c r="D212" s="34">
        <v>12</v>
      </c>
      <c r="E212" s="82">
        <f t="shared" si="192"/>
        <v>65</v>
      </c>
      <c r="F212" s="82">
        <f t="shared" si="193"/>
        <v>130</v>
      </c>
      <c r="G212" s="87">
        <f>F212/E185</f>
        <v>0.23090586145648312</v>
      </c>
      <c r="H212" s="81"/>
      <c r="I212" s="32"/>
      <c r="R212" s="1"/>
      <c r="S212" s="1"/>
      <c r="T212" s="1"/>
      <c r="W212" s="64"/>
      <c r="X212" s="64"/>
    </row>
    <row r="213" spans="1:24" x14ac:dyDescent="0.3">
      <c r="A213" s="32"/>
      <c r="B213" s="32"/>
      <c r="C213" s="32"/>
      <c r="D213" s="34">
        <v>14</v>
      </c>
      <c r="E213" s="82">
        <f t="shared" si="192"/>
        <v>41.5</v>
      </c>
      <c r="F213" s="82">
        <f t="shared" si="193"/>
        <v>83</v>
      </c>
      <c r="G213" s="87">
        <f>F213/E185</f>
        <v>0.14742451154529307</v>
      </c>
      <c r="H213" s="81"/>
      <c r="I213" s="32"/>
      <c r="L213" s="81"/>
      <c r="M213" s="81"/>
      <c r="N213" s="81"/>
      <c r="R213" s="1"/>
      <c r="S213" s="1"/>
      <c r="T213" s="1"/>
      <c r="W213" s="64"/>
      <c r="X213" s="64"/>
    </row>
    <row r="214" spans="1:24" x14ac:dyDescent="0.3">
      <c r="A214" s="32"/>
      <c r="B214" s="32"/>
      <c r="C214" s="32"/>
      <c r="D214" s="34">
        <v>16</v>
      </c>
      <c r="E214" s="82">
        <f t="shared" si="192"/>
        <v>27.5</v>
      </c>
      <c r="F214" s="82">
        <f t="shared" si="193"/>
        <v>55</v>
      </c>
      <c r="G214" s="87">
        <f>F214/E185</f>
        <v>9.7690941385435173E-2</v>
      </c>
      <c r="H214" s="81"/>
      <c r="I214" s="32"/>
      <c r="L214" s="81"/>
      <c r="M214" s="81"/>
      <c r="N214" s="81"/>
      <c r="O214" s="81"/>
      <c r="P214" s="81"/>
      <c r="Q214" s="81"/>
      <c r="R214" s="1"/>
      <c r="S214" s="1"/>
      <c r="T214" s="1"/>
      <c r="U214" s="64"/>
      <c r="V214" s="64"/>
      <c r="W214" s="64"/>
      <c r="X214" s="64"/>
    </row>
    <row r="215" spans="1:24" x14ac:dyDescent="0.3">
      <c r="A215" s="32"/>
      <c r="B215" s="32"/>
      <c r="C215" s="32"/>
      <c r="D215" s="34">
        <v>18</v>
      </c>
      <c r="E215" s="82">
        <f t="shared" si="192"/>
        <v>18.5</v>
      </c>
      <c r="F215" s="82">
        <f t="shared" si="193"/>
        <v>37</v>
      </c>
      <c r="G215" s="87">
        <f>F215/E185</f>
        <v>6.5719360568383664E-2</v>
      </c>
      <c r="H215" s="81"/>
      <c r="I215" s="32"/>
      <c r="L215" s="81"/>
      <c r="M215" s="81"/>
      <c r="N215" s="81"/>
      <c r="O215" s="81"/>
      <c r="P215" s="81"/>
      <c r="Q215" s="81"/>
      <c r="R215" s="1"/>
      <c r="S215" s="1"/>
      <c r="T215" s="1"/>
      <c r="U215" s="64"/>
      <c r="V215" s="64"/>
      <c r="W215" s="64"/>
      <c r="X215" s="64"/>
    </row>
    <row r="216" spans="1:24" x14ac:dyDescent="0.3">
      <c r="A216" s="32"/>
      <c r="B216" s="32"/>
      <c r="C216" s="32"/>
      <c r="D216" s="34">
        <v>20</v>
      </c>
      <c r="E216" s="82">
        <f t="shared" si="192"/>
        <v>12.5</v>
      </c>
      <c r="F216" s="82">
        <f t="shared" si="193"/>
        <v>25</v>
      </c>
      <c r="G216" s="87">
        <f>F216/E185</f>
        <v>4.4404973357015987E-2</v>
      </c>
      <c r="H216" s="81"/>
      <c r="I216" s="32"/>
      <c r="J216" s="32"/>
      <c r="K216" s="32"/>
      <c r="L216" s="81"/>
      <c r="M216" s="81"/>
      <c r="N216" s="81"/>
      <c r="O216" s="81"/>
      <c r="P216" s="81"/>
      <c r="Q216" s="81"/>
      <c r="R216" s="64"/>
      <c r="S216" s="64"/>
      <c r="T216" s="64"/>
      <c r="U216" s="64"/>
      <c r="V216" s="64"/>
      <c r="W216" s="64"/>
      <c r="X216" s="64"/>
    </row>
    <row r="217" spans="1:24" x14ac:dyDescent="0.3">
      <c r="A217" s="32"/>
      <c r="B217" s="32"/>
      <c r="C217" s="32"/>
      <c r="D217" s="34">
        <v>22</v>
      </c>
      <c r="E217" s="82">
        <f t="shared" si="192"/>
        <v>10</v>
      </c>
      <c r="F217" s="82">
        <f t="shared" si="193"/>
        <v>20</v>
      </c>
      <c r="G217" s="87">
        <f>F217/E185</f>
        <v>3.5523978685612786E-2</v>
      </c>
      <c r="H217" s="81"/>
      <c r="I217" s="32"/>
      <c r="J217" s="32"/>
      <c r="K217" s="32"/>
      <c r="L217" s="81"/>
      <c r="M217" s="81"/>
      <c r="N217" s="81"/>
      <c r="O217" s="81"/>
      <c r="P217" s="81"/>
      <c r="Q217" s="81"/>
      <c r="R217" s="64"/>
      <c r="S217" s="64"/>
      <c r="T217" s="64"/>
      <c r="U217" s="64"/>
      <c r="V217" s="64"/>
      <c r="W217" s="64"/>
      <c r="X217" s="64"/>
    </row>
    <row r="218" spans="1:24" x14ac:dyDescent="0.3">
      <c r="A218" s="32"/>
      <c r="B218" s="32"/>
      <c r="C218" s="32"/>
      <c r="D218" s="34">
        <v>24</v>
      </c>
      <c r="E218" s="82">
        <f t="shared" si="192"/>
        <v>7</v>
      </c>
      <c r="F218" s="82">
        <f t="shared" si="193"/>
        <v>14</v>
      </c>
      <c r="G218" s="87">
        <f>F218/E185</f>
        <v>2.4866785079928951E-2</v>
      </c>
      <c r="H218" s="81"/>
      <c r="I218" s="32"/>
      <c r="J218" s="32"/>
      <c r="K218" s="32"/>
      <c r="L218" s="81"/>
      <c r="M218" s="81"/>
      <c r="N218" s="81"/>
      <c r="O218" s="81"/>
      <c r="P218" s="81"/>
      <c r="Q218" s="81"/>
      <c r="R218" s="64"/>
      <c r="S218" s="64"/>
      <c r="T218" s="64"/>
      <c r="U218" s="64"/>
      <c r="V218" s="64"/>
      <c r="W218" s="64"/>
      <c r="X218" s="64"/>
    </row>
    <row r="219" spans="1:24" x14ac:dyDescent="0.3">
      <c r="A219" s="32"/>
      <c r="B219" s="32"/>
      <c r="C219" s="32"/>
      <c r="D219" s="34">
        <v>26</v>
      </c>
      <c r="E219" s="82">
        <f t="shared" si="192"/>
        <v>4</v>
      </c>
      <c r="F219" s="82">
        <f t="shared" si="193"/>
        <v>8</v>
      </c>
      <c r="G219" s="87">
        <f>F219/E185</f>
        <v>1.4209591474245116E-2</v>
      </c>
      <c r="H219" s="81"/>
      <c r="I219" s="32"/>
      <c r="J219" s="32"/>
      <c r="K219" s="32"/>
      <c r="L219" s="81"/>
      <c r="M219" s="81"/>
      <c r="N219" s="81"/>
      <c r="O219" s="81"/>
      <c r="P219" s="81"/>
      <c r="Q219" s="81"/>
      <c r="R219" s="64"/>
      <c r="S219" s="64"/>
      <c r="T219" s="64"/>
      <c r="U219" s="64"/>
      <c r="V219" s="64"/>
      <c r="W219" s="64"/>
      <c r="X219" s="64"/>
    </row>
    <row r="220" spans="1:24" x14ac:dyDescent="0.3">
      <c r="A220" s="32"/>
      <c r="B220" s="32"/>
      <c r="C220" s="32"/>
      <c r="D220" s="34">
        <v>28</v>
      </c>
      <c r="E220" s="82">
        <f t="shared" si="192"/>
        <v>1.5</v>
      </c>
      <c r="F220" s="82">
        <f t="shared" si="193"/>
        <v>3</v>
      </c>
      <c r="G220" s="87">
        <f>F220/E185</f>
        <v>5.3285968028419185E-3</v>
      </c>
      <c r="H220" s="81"/>
      <c r="I220" s="32"/>
      <c r="J220" s="32"/>
      <c r="K220" s="32"/>
      <c r="L220" s="81"/>
      <c r="M220" s="81"/>
      <c r="N220" s="81"/>
      <c r="O220" s="81"/>
      <c r="P220" s="81"/>
      <c r="Q220" s="81"/>
      <c r="R220" s="64"/>
      <c r="S220" s="64"/>
      <c r="T220" s="64"/>
      <c r="U220" s="64"/>
      <c r="V220" s="64"/>
      <c r="W220" s="64"/>
      <c r="X220" s="64"/>
    </row>
    <row r="221" spans="1:24" x14ac:dyDescent="0.3">
      <c r="A221" s="32"/>
      <c r="B221" s="32"/>
      <c r="C221" s="32"/>
      <c r="D221" s="34">
        <v>30</v>
      </c>
      <c r="E221" s="82">
        <f t="shared" si="192"/>
        <v>0</v>
      </c>
      <c r="F221" s="82">
        <f t="shared" si="193"/>
        <v>0</v>
      </c>
      <c r="G221" s="87">
        <f>F221/E185</f>
        <v>0</v>
      </c>
      <c r="H221" s="81"/>
      <c r="I221" s="32"/>
      <c r="J221" s="32"/>
      <c r="K221" s="32"/>
      <c r="L221" s="81"/>
      <c r="M221" s="81"/>
      <c r="N221" s="81"/>
      <c r="O221" s="81"/>
      <c r="P221" s="81"/>
      <c r="Q221" s="81"/>
      <c r="R221" s="64"/>
      <c r="S221" s="64"/>
      <c r="T221" s="64"/>
      <c r="U221" s="64"/>
      <c r="V221" s="64"/>
      <c r="W221" s="64"/>
      <c r="X221" s="64"/>
    </row>
    <row r="222" spans="1:24" x14ac:dyDescent="0.3">
      <c r="A222" s="32"/>
      <c r="B222" s="32"/>
      <c r="C222" s="32"/>
      <c r="D222" s="34">
        <v>32</v>
      </c>
      <c r="E222" s="82">
        <f t="shared" si="192"/>
        <v>0</v>
      </c>
      <c r="F222" s="82">
        <f t="shared" si="193"/>
        <v>0</v>
      </c>
      <c r="G222" s="87">
        <f>F222/E185</f>
        <v>0</v>
      </c>
      <c r="H222" s="81"/>
      <c r="I222" s="32"/>
      <c r="J222" s="32"/>
      <c r="K222" s="32"/>
      <c r="L222" s="81"/>
      <c r="M222" s="81"/>
      <c r="N222" s="81"/>
      <c r="O222" s="81"/>
      <c r="P222" s="81"/>
      <c r="Q222" s="81"/>
      <c r="R222" s="64"/>
      <c r="S222" s="64"/>
      <c r="T222" s="64"/>
      <c r="U222" s="64"/>
      <c r="V222" s="64"/>
      <c r="W222" s="64"/>
      <c r="X222" s="64"/>
    </row>
    <row r="223" spans="1:24" x14ac:dyDescent="0.3">
      <c r="A223" s="32"/>
      <c r="B223" s="32"/>
      <c r="C223" s="32"/>
      <c r="D223" s="79"/>
      <c r="E223" s="32"/>
      <c r="F223" s="83">
        <f>SUM(F207:F222)</f>
        <v>3259</v>
      </c>
      <c r="G223" s="84">
        <f>SUM(G207:G222)</f>
        <v>5.788632326820605</v>
      </c>
      <c r="H223" s="81" t="s">
        <v>90</v>
      </c>
      <c r="I223" s="32"/>
      <c r="J223" s="32"/>
      <c r="K223" s="32"/>
      <c r="L223" s="81"/>
      <c r="M223" s="81"/>
      <c r="N223" s="81"/>
      <c r="O223" s="81"/>
      <c r="P223" s="81"/>
      <c r="Q223" s="81"/>
      <c r="R223" s="64"/>
      <c r="S223" s="64"/>
      <c r="T223" s="64"/>
      <c r="U223" s="64"/>
      <c r="V223" s="64"/>
      <c r="W223" s="64"/>
      <c r="X223" s="64"/>
    </row>
  </sheetData>
  <mergeCells count="12">
    <mergeCell ref="C2:N2"/>
    <mergeCell ref="C3:N3"/>
    <mergeCell ref="C4:N4"/>
    <mergeCell ref="C5:N5"/>
    <mergeCell ref="E56:G56"/>
    <mergeCell ref="H56:J56"/>
    <mergeCell ref="K56:M56"/>
    <mergeCell ref="E57:F57"/>
    <mergeCell ref="H57:I57"/>
    <mergeCell ref="K57:L57"/>
    <mergeCell ref="P56:Q56"/>
    <mergeCell ref="D55:M55"/>
  </mergeCells>
  <pageMargins left="0.7" right="0.7" top="0.75" bottom="0.75" header="0.3" footer="0.3"/>
  <pageSetup paperSize="9" orientation="portrait" r:id="rId1"/>
  <ignoredErrors>
    <ignoredError sqref="O43:W50 I112:J113 I150:J156 I200:K201 Z200:AC201 I44:J50 I27:J29 O26:W29 AF26:AO50" evalError="1"/>
    <ignoredError sqref="I109"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fs-1, OS A vs B</vt:lpstr>
      <vt:lpstr>fs-2, PFS A vs B</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gasanchez</dc:creator>
  <cp:lastModifiedBy>Galo Agustín Sánchez Robles</cp:lastModifiedBy>
  <cp:lastPrinted>2010-10-30T06:49:05Z</cp:lastPrinted>
  <dcterms:created xsi:type="dcterms:W3CDTF">2009-06-05T06:22:51Z</dcterms:created>
  <dcterms:modified xsi:type="dcterms:W3CDTF">2022-06-06T18:24:57Z</dcterms:modified>
</cp:coreProperties>
</file>