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oa\Desktop\20220511-Rev+MA FA [4naco vs warf]\00-MA 4ECA, FA naco vs warf\"/>
    </mc:Choice>
  </mc:AlternateContent>
  <xr:revisionPtr revIDLastSave="0" documentId="13_ncr:1_{D7643302-FF2E-443A-802F-98E75698E906}" xr6:coauthVersionLast="47" xr6:coauthVersionMax="47" xr10:uidLastSave="{00000000-0000-0000-0000-000000000000}"/>
  <bookViews>
    <workbookView xWindow="-110" yWindow="-110" windowWidth="19420" windowHeight="10420" tabRatio="642" xr2:uid="{00000000-000D-0000-FFFF-FFFF00000000}"/>
  </bookViews>
  <sheets>
    <sheet name="t-nnt 1 a 8, desde MA" sheetId="9" r:id="rId1"/>
    <sheet name="Gr1 Mort, 3x3" sheetId="11" r:id="rId2"/>
    <sheet name="Gr2 Ict, 3x3" sheetId="12" r:id="rId3"/>
    <sheet name="Gr3 IctHem, 3x3" sheetId="13" r:id="rId4"/>
    <sheet name="Gr8 HemIntrc, 3x3" sheetId="1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9" i="9" l="1"/>
  <c r="S39" i="9"/>
  <c r="R39" i="9"/>
  <c r="E6" i="14"/>
  <c r="C6" i="14"/>
  <c r="C23" i="14"/>
  <c r="D13" i="14"/>
  <c r="C13" i="14"/>
  <c r="B5" i="14"/>
  <c r="D8" i="14" s="1"/>
  <c r="A1" i="14"/>
  <c r="D7" i="14" s="1"/>
  <c r="E6" i="13"/>
  <c r="C6" i="13"/>
  <c r="C23" i="13"/>
  <c r="D13" i="13"/>
  <c r="C13" i="13"/>
  <c r="C9" i="13"/>
  <c r="C14" i="13" s="1"/>
  <c r="D8" i="13"/>
  <c r="D6" i="13" s="1"/>
  <c r="B5" i="13"/>
  <c r="D10" i="13" s="1"/>
  <c r="E2" i="13"/>
  <c r="G2" i="13" s="1"/>
  <c r="A1" i="13"/>
  <c r="C7" i="13" s="1"/>
  <c r="E6" i="12"/>
  <c r="C6" i="12"/>
  <c r="U39" i="9" l="1"/>
  <c r="E2" i="14"/>
  <c r="G2" i="14" s="1"/>
  <c r="F14" i="14" s="1"/>
  <c r="C9" i="14"/>
  <c r="C14" i="14" s="1"/>
  <c r="D10" i="14"/>
  <c r="D14" i="14" s="1"/>
  <c r="D6" i="14"/>
  <c r="E9" i="14"/>
  <c r="C7" i="14"/>
  <c r="D23" i="14"/>
  <c r="C24" i="14" s="1"/>
  <c r="C8" i="14"/>
  <c r="C8" i="13"/>
  <c r="B6" i="13" s="1"/>
  <c r="D14" i="13"/>
  <c r="E10" i="13"/>
  <c r="D7" i="13"/>
  <c r="F14" i="13"/>
  <c r="D23" i="13"/>
  <c r="C11" i="13"/>
  <c r="D11" i="13"/>
  <c r="E9" i="13"/>
  <c r="C23" i="12"/>
  <c r="D23" i="12" s="1"/>
  <c r="D24" i="12" s="1"/>
  <c r="D13" i="12"/>
  <c r="C13" i="12"/>
  <c r="C9" i="12"/>
  <c r="C14" i="12" s="1"/>
  <c r="D8" i="12"/>
  <c r="C8" i="12"/>
  <c r="B6" i="12" s="1"/>
  <c r="B5" i="12"/>
  <c r="D10" i="12" s="1"/>
  <c r="D14" i="12" s="1"/>
  <c r="A1" i="12"/>
  <c r="C7" i="12" s="1"/>
  <c r="E6" i="11"/>
  <c r="C6" i="11"/>
  <c r="C23" i="11"/>
  <c r="D23" i="11" s="1"/>
  <c r="D13" i="11"/>
  <c r="C13" i="11"/>
  <c r="B5" i="11"/>
  <c r="C8" i="11" s="1"/>
  <c r="A1" i="11"/>
  <c r="D11" i="14" l="1"/>
  <c r="E8" i="14"/>
  <c r="B6" i="14"/>
  <c r="C11" i="14"/>
  <c r="E10" i="14"/>
  <c r="D24" i="14"/>
  <c r="B24" i="14"/>
  <c r="E8" i="13"/>
  <c r="D24" i="13"/>
  <c r="B24" i="13"/>
  <c r="C24" i="13"/>
  <c r="E2" i="12"/>
  <c r="G2" i="12" s="1"/>
  <c r="D11" i="12"/>
  <c r="F14" i="12"/>
  <c r="D7" i="12"/>
  <c r="E9" i="12"/>
  <c r="C24" i="12"/>
  <c r="E10" i="12"/>
  <c r="C11" i="12"/>
  <c r="B24" i="12"/>
  <c r="E8" i="12"/>
  <c r="D6" i="12"/>
  <c r="D10" i="11"/>
  <c r="D14" i="11" s="1"/>
  <c r="D7" i="11"/>
  <c r="E2" i="11"/>
  <c r="G2" i="11" s="1"/>
  <c r="B6" i="11"/>
  <c r="E8" i="11"/>
  <c r="B24" i="11"/>
  <c r="D24" i="11"/>
  <c r="D8" i="11"/>
  <c r="C24" i="11"/>
  <c r="C9" i="11"/>
  <c r="C14" i="11" s="1"/>
  <c r="C7" i="11"/>
  <c r="F14" i="11" l="1"/>
  <c r="D11" i="11"/>
  <c r="D6" i="11"/>
  <c r="E10" i="11"/>
  <c r="E9" i="11"/>
  <c r="C11" i="11"/>
  <c r="V37" i="9" l="1"/>
  <c r="P5" i="9" l="1"/>
  <c r="Q20" i="9"/>
  <c r="E20" i="9"/>
  <c r="E19" i="9"/>
  <c r="D19" i="9"/>
  <c r="D22" i="9" s="1"/>
  <c r="D37" i="9" s="1"/>
  <c r="E18" i="9"/>
  <c r="F12" i="9"/>
  <c r="E14" i="9" s="1"/>
  <c r="E12" i="9"/>
  <c r="F14" i="9" s="1"/>
  <c r="D12" i="9"/>
  <c r="D14" i="9" s="1"/>
  <c r="E22" i="9" l="1"/>
  <c r="E37" i="9" s="1"/>
  <c r="F19" i="9"/>
  <c r="F15" i="9"/>
  <c r="F28" i="9" s="1"/>
  <c r="L20" i="9"/>
  <c r="E15" i="9"/>
  <c r="E32" i="9" s="1"/>
  <c r="F20" i="9"/>
  <c r="F18" i="9"/>
  <c r="D15" i="9"/>
  <c r="C19" i="9"/>
  <c r="L37" i="9" l="1"/>
  <c r="P37" i="9" s="1"/>
  <c r="C22" i="9"/>
  <c r="C37" i="9" s="1"/>
  <c r="K20" i="9"/>
  <c r="O20" i="9" s="1"/>
  <c r="G19" i="9"/>
  <c r="E33" i="9"/>
  <c r="E27" i="9"/>
  <c r="E34" i="9"/>
  <c r="E26" i="9"/>
  <c r="E31" i="9"/>
  <c r="E25" i="9"/>
  <c r="G18" i="9"/>
  <c r="D26" i="9"/>
  <c r="S3" i="9" s="1"/>
  <c r="D31" i="9"/>
  <c r="D25" i="9"/>
  <c r="P3" i="9" s="1"/>
  <c r="D33" i="9"/>
  <c r="D27" i="9"/>
  <c r="R3" i="9" s="1"/>
  <c r="D34" i="9"/>
  <c r="D28" i="9"/>
  <c r="Q3" i="9" s="1"/>
  <c r="D32" i="9"/>
  <c r="G20" i="9"/>
  <c r="F34" i="9"/>
  <c r="F31" i="9"/>
  <c r="F25" i="9"/>
  <c r="F33" i="9"/>
  <c r="F27" i="9"/>
  <c r="F26" i="9"/>
  <c r="P20" i="9"/>
  <c r="F32" i="9"/>
  <c r="E28" i="9"/>
  <c r="K37" i="9"/>
  <c r="O37" i="9" s="1"/>
  <c r="F22" i="9"/>
  <c r="F37" i="9" s="1"/>
  <c r="T37" i="9" l="1"/>
  <c r="P6" i="9"/>
  <c r="S6" i="9" s="1"/>
  <c r="P7" i="9"/>
  <c r="S7" i="9" s="1"/>
  <c r="M20" i="9"/>
  <c r="S37" i="9"/>
  <c r="G22" i="9"/>
  <c r="G37" i="9" s="1"/>
  <c r="P8" i="9" l="1"/>
  <c r="S8" i="9" s="1"/>
  <c r="R37" i="9"/>
  <c r="U37" i="9" s="1"/>
  <c r="P9" i="9" l="1"/>
  <c r="S9" i="9" s="1"/>
  <c r="Q6" i="9" l="1"/>
  <c r="Q7" i="9"/>
  <c r="Q8" i="9"/>
</calcChain>
</file>

<file path=xl/sharedStrings.xml><?xml version="1.0" encoding="utf-8"?>
<sst xmlns="http://schemas.openxmlformats.org/spreadsheetml/2006/main" count="325" uniqueCount="147">
  <si>
    <t>días</t>
  </si>
  <si>
    <t>Resto de t sin éxito</t>
  </si>
  <si>
    <t>tSLEv sin la intervención</t>
  </si>
  <si>
    <t>PtSLEv por la intervención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</si>
  <si>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</si>
  <si>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</si>
  <si>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</si>
  <si>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</si>
  <si>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</si>
  <si>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</si>
  <si>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</si>
  <si>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</si>
  <si>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</si>
  <si>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Distribuir cuadros verdes tras todos los supervivientes al evento</t>
  </si>
  <si>
    <t>Límite inferior del IC</t>
  </si>
  <si>
    <t>Límite superior del IC</t>
  </si>
  <si>
    <t>(</t>
  </si>
  <si>
    <t>-</t>
  </si>
  <si>
    <t>)</t>
  </si>
  <si>
    <t>%</t>
  </si>
  <si>
    <t>RAR</t>
  </si>
  <si>
    <t>a</t>
  </si>
  <si>
    <t>% Control (Fact Box)</t>
  </si>
  <si>
    <t>t medio con Ev, con ABC por polígonos</t>
  </si>
  <si>
    <t>t x ABC, Intev</t>
  </si>
  <si>
    <t>t x ABC, Contr</t>
  </si>
  <si>
    <t>tiempo</t>
  </si>
  <si>
    <t>RA interv</t>
  </si>
  <si>
    <t>RA contr</t>
  </si>
  <si>
    <t>Estimación puntual de las incidencias acumuladas</t>
  </si>
  <si>
    <t>Permanecenn sin Ev gracias a Mto Intervención</t>
  </si>
  <si>
    <t>Permanen sin Ev sin tomar Mto Intervención</t>
  </si>
  <si>
    <t>Tendrán el Ev, incluso tomando Mto Intervención</t>
  </si>
  <si>
    <t>RR (IC 95%)</t>
  </si>
  <si>
    <t>RAR (IC 95%)</t>
  </si>
  <si>
    <t>NNT (IC 95%)</t>
  </si>
  <si>
    <t>Hoja información al usuario que no se maneja con los IC</t>
  </si>
  <si>
    <t>tiempo medio de Supervivencia Libre de Evento (tSLEv) sin la intervención</t>
  </si>
  <si>
    <t>Prolongación del tiempo medio de Supervivencia Libre de Evento (PtSLEv) por la intervención</t>
  </si>
  <si>
    <t>Resto de tiempo sin éxito durante todo el tiempo de seguimiento</t>
  </si>
  <si>
    <t>Total de t de seguimiento</t>
  </si>
  <si>
    <t>Total del tiempo medio de seguimiento</t>
  </si>
  <si>
    <t>Nº de personas con evento por cada 100 tratadas con</t>
  </si>
  <si>
    <t>% Interv (Fact Box)</t>
  </si>
  <si>
    <t>Cálculo de RAR y NNT a partir del RR de un metaanálisis y el % RA en el grupo control</t>
  </si>
  <si>
    <r>
      <t>Abreviaturas</t>
    </r>
    <r>
      <rPr>
        <sz val="9"/>
        <rFont val="Calibri"/>
        <family val="2"/>
      </rPr>
      <t xml:space="preserve">: </t>
    </r>
    <r>
      <rPr>
        <b/>
        <sz val="9"/>
        <rFont val="Calibri"/>
        <family val="2"/>
      </rPr>
      <t>RA</t>
    </r>
    <r>
      <rPr>
        <sz val="9"/>
        <rFont val="Calibri"/>
        <family val="2"/>
      </rPr>
      <t xml:space="preserve">: Riesgo Absoluto; </t>
    </r>
    <r>
      <rPr>
        <b/>
        <sz val="9"/>
        <rFont val="Calibri"/>
        <family val="2"/>
      </rPr>
      <t>RR</t>
    </r>
    <r>
      <rPr>
        <sz val="9"/>
        <rFont val="Calibri"/>
        <family val="2"/>
      </rPr>
      <t xml:space="preserve">: Riesgo Relativo; </t>
    </r>
    <r>
      <rPr>
        <b/>
        <sz val="9"/>
        <rFont val="Calibri"/>
        <family val="2"/>
      </rPr>
      <t>RAR</t>
    </r>
    <r>
      <rPr>
        <sz val="9"/>
        <rFont val="Calibri"/>
        <family val="2"/>
      </rPr>
      <t xml:space="preserve">: Reducción Absoluta del Riesgo; </t>
    </r>
    <r>
      <rPr>
        <b/>
        <sz val="9"/>
        <rFont val="Calibri"/>
        <family val="2"/>
      </rPr>
      <t>NNT</t>
    </r>
    <r>
      <rPr>
        <sz val="9"/>
        <rFont val="Calibri"/>
        <family val="2"/>
      </rPr>
      <t xml:space="preserve">: Número Necesario a Tratar para evitar un evento; </t>
    </r>
    <r>
      <rPr>
        <b/>
        <sz val="9"/>
        <rFont val="Calibri"/>
        <family val="2"/>
      </rPr>
      <t>IC 95%</t>
    </r>
    <r>
      <rPr>
        <sz val="9"/>
        <rFont val="Calibri"/>
        <family val="2"/>
      </rPr>
      <t>: intervalo de confianza al 95%</t>
    </r>
  </si>
  <si>
    <t>% RA control =</t>
  </si>
  <si>
    <t>RR (IC 95%) obtenido en el metaanálisis</t>
  </si>
  <si>
    <t>Estimación puntual</t>
  </si>
  <si>
    <t>% RA interv</t>
  </si>
  <si>
    <t>% RA control</t>
  </si>
  <si>
    <t>RAR (IC95%)</t>
  </si>
  <si>
    <t>Aplíquese únicamente cuando el NNT y sus intervalos de confianza son POSITIVOS</t>
  </si>
  <si>
    <t xml:space="preserve">NNT = </t>
  </si>
  <si>
    <t>Permanecerán sanos sin tomar el fármaco</t>
  </si>
  <si>
    <t>Permanecerán sanos por tomar el fármaco</t>
  </si>
  <si>
    <t>Enfermarán incluso tomando el fármaco</t>
  </si>
  <si>
    <t>Aplíquese únicamente cuando el NNT y sus intervalos de confianza son NEGATIVOS</t>
  </si>
  <si>
    <t xml:space="preserve">NND = </t>
  </si>
  <si>
    <t>Enfermarán por tomar el fármaco</t>
  </si>
  <si>
    <t>Enfermarán incluso sin tomar el fármaco</t>
  </si>
  <si>
    <t>Cálculos desde el RR (por efectos aleatorios) obtenido en el metaanálisis referido</t>
  </si>
  <si>
    <t>% Eventos ajustados</t>
  </si>
  <si>
    <t>% Eventos crudos</t>
  </si>
  <si>
    <t>Los 3 destinos del NNT (3dNNT)</t>
  </si>
  <si>
    <t>Los 3 tiempos biográficos (3tB)</t>
  </si>
  <si>
    <t>meses</t>
  </si>
  <si>
    <t>LI IC 95%</t>
  </si>
  <si>
    <t>LS IC 95%</t>
  </si>
  <si>
    <t>MA 4ECA, FA [Naco vs Warf]. Evalmed</t>
  </si>
  <si>
    <t>6,91%</t>
  </si>
  <si>
    <t>7,68%</t>
  </si>
  <si>
    <t>0,9 (0,85-0,95)</t>
  </si>
  <si>
    <t>0,78% (0,37% a 1,16%)</t>
  </si>
  <si>
    <t>129 (86 a 271)</t>
  </si>
  <si>
    <t>Mortalidad todas causas</t>
  </si>
  <si>
    <t>Variable experiencial</t>
  </si>
  <si>
    <t>Ictus hemorrágico</t>
  </si>
  <si>
    <t>Meses ----&gt;</t>
  </si>
  <si>
    <t>&lt;------- Personas</t>
  </si>
  <si>
    <t>Los 3 destinos NNT</t>
  </si>
  <si>
    <t>[Dab, Riv, Api, Edo]</t>
  </si>
  <si>
    <t>[Warfarina TRT 64, 55, 62, 65]</t>
  </si>
  <si>
    <t>Mortalidad por todas las causas</t>
  </si>
  <si>
    <t>Ictus</t>
  </si>
  <si>
    <t>2,64%</t>
  </si>
  <si>
    <t>3,33%</t>
  </si>
  <si>
    <t>0,79 (0,66-0,95)</t>
  </si>
  <si>
    <t>0,69% (0,17% a 1,12%)</t>
  </si>
  <si>
    <t>145 (89 a 590)</t>
  </si>
  <si>
    <t>0,47 (0,32-0,7)</t>
  </si>
  <si>
    <t>0,47% (0,27% a 0,61%)</t>
  </si>
  <si>
    <t>212 (164 a 372)</t>
  </si>
  <si>
    <t>2,23%</t>
  </si>
  <si>
    <t>2,44%</t>
  </si>
  <si>
    <t>0,91 (0,8-1,05)</t>
  </si>
  <si>
    <t>0,21% (-0,12% a 0,5%)</t>
  </si>
  <si>
    <t>477 (202 a -841)</t>
  </si>
  <si>
    <t>Ictus isquémico</t>
  </si>
  <si>
    <t>Embolismo sistémico</t>
  </si>
  <si>
    <t>0,18%</t>
  </si>
  <si>
    <t>0,25%</t>
  </si>
  <si>
    <t>0,71 (0,35-1,43)</t>
  </si>
  <si>
    <t>0,07% (-0,11% a 0,16%)</t>
  </si>
  <si>
    <t>1388 (620 a -938)</t>
  </si>
  <si>
    <t>Infarto de miocardio</t>
  </si>
  <si>
    <t>1,45%</t>
  </si>
  <si>
    <t>1,52%</t>
  </si>
  <si>
    <t>0,95 (0,79-1,15)</t>
  </si>
  <si>
    <t>0,07% (-0,22% a 0,32%)</t>
  </si>
  <si>
    <t>1388 (316 a -451)</t>
  </si>
  <si>
    <t>Hemorragia mayor</t>
  </si>
  <si>
    <t>0,86 (0,73-1,01)</t>
  </si>
  <si>
    <t>0,87% (-0,03% a 1,63%)</t>
  </si>
  <si>
    <t>115 (61 a -2983)</t>
  </si>
  <si>
    <t>Hemorragia intracraneal</t>
  </si>
  <si>
    <t>0,71%</t>
  </si>
  <si>
    <t>0,49 (0,38-0,62)</t>
  </si>
  <si>
    <t>0,74% (0,55% a 0,9%)</t>
  </si>
  <si>
    <t>135 (112 a 183)</t>
  </si>
  <si>
    <t>Ofic Eval Mtos SES</t>
  </si>
  <si>
    <t>4 ECA</t>
  </si>
  <si>
    <r>
      <t>I</t>
    </r>
    <r>
      <rPr>
        <b/>
        <i/>
        <vertAlign val="superscript"/>
        <sz val="11"/>
        <color rgb="FFFF3399"/>
        <rFont val="Calibri"/>
        <family val="2"/>
      </rPr>
      <t xml:space="preserve">2 </t>
    </r>
    <r>
      <rPr>
        <b/>
        <sz val="11"/>
        <color rgb="FFFF3399"/>
        <rFont val="Calibri"/>
        <family val="2"/>
      </rPr>
      <t>= 73%</t>
    </r>
  </si>
  <si>
    <t>[Dabi, Riva, Apix, Edox]; n = 29.292</t>
  </si>
  <si>
    <t>[Dabi, Riva, Apix, Edox]</t>
  </si>
  <si>
    <t>[Warfarina TRT 64, 55, 62, 65%]; n= 29.221</t>
  </si>
  <si>
    <t>[Warfarina TRT 64, 55, 62, 65%]</t>
  </si>
  <si>
    <r>
      <t>I</t>
    </r>
    <r>
      <rPr>
        <b/>
        <i/>
        <vertAlign val="superscript"/>
        <sz val="11"/>
        <color rgb="FF669900"/>
        <rFont val="Calibri"/>
        <family val="2"/>
      </rPr>
      <t xml:space="preserve">2 </t>
    </r>
    <r>
      <rPr>
        <b/>
        <sz val="11"/>
        <color rgb="FF669900"/>
        <rFont val="Calibri"/>
        <family val="2"/>
      </rPr>
      <t>= 0%</t>
    </r>
  </si>
  <si>
    <r>
      <t>I</t>
    </r>
    <r>
      <rPr>
        <b/>
        <i/>
        <vertAlign val="superscript"/>
        <sz val="11"/>
        <color rgb="FFFF3399"/>
        <rFont val="Calibri"/>
        <family val="2"/>
      </rPr>
      <t xml:space="preserve">2 </t>
    </r>
    <r>
      <rPr>
        <b/>
        <sz val="11"/>
        <color rgb="FFFF3399"/>
        <rFont val="Calibri"/>
        <family val="2"/>
      </rPr>
      <t>= 69%</t>
    </r>
  </si>
  <si>
    <r>
      <t>I</t>
    </r>
    <r>
      <rPr>
        <b/>
        <i/>
        <vertAlign val="superscript"/>
        <sz val="11"/>
        <color rgb="FFFF3399"/>
        <rFont val="Calibri"/>
        <family val="2"/>
      </rPr>
      <t xml:space="preserve">2 </t>
    </r>
    <r>
      <rPr>
        <b/>
        <sz val="11"/>
        <color rgb="FFFF3399"/>
        <rFont val="Calibri"/>
        <family val="2"/>
      </rPr>
      <t>= 71%</t>
    </r>
  </si>
  <si>
    <r>
      <t>I</t>
    </r>
    <r>
      <rPr>
        <b/>
        <i/>
        <vertAlign val="superscript"/>
        <sz val="11"/>
        <color rgb="FFFF3399"/>
        <rFont val="Calibri"/>
        <family val="2"/>
      </rPr>
      <t xml:space="preserve">2 </t>
    </r>
    <r>
      <rPr>
        <b/>
        <sz val="11"/>
        <color rgb="FFFF3399"/>
        <rFont val="Calibri"/>
        <family val="2"/>
      </rPr>
      <t>= 48%</t>
    </r>
  </si>
  <si>
    <r>
      <t>I</t>
    </r>
    <r>
      <rPr>
        <b/>
        <i/>
        <vertAlign val="superscript"/>
        <sz val="11"/>
        <color rgb="FFFF0000"/>
        <rFont val="Calibri"/>
        <family val="2"/>
      </rPr>
      <t xml:space="preserve">2 </t>
    </r>
    <r>
      <rPr>
        <b/>
        <sz val="11"/>
        <color rgb="FFFF0000"/>
        <rFont val="Calibri"/>
        <family val="2"/>
      </rPr>
      <t>= 83%</t>
    </r>
  </si>
  <si>
    <r>
      <t>I</t>
    </r>
    <r>
      <rPr>
        <b/>
        <i/>
        <vertAlign val="superscript"/>
        <sz val="11"/>
        <color rgb="FFFF3399"/>
        <rFont val="Calibri"/>
        <family val="2"/>
      </rPr>
      <t xml:space="preserve">2 </t>
    </r>
    <r>
      <rPr>
        <b/>
        <sz val="11"/>
        <color rgb="FFFF3399"/>
        <rFont val="Calibri"/>
        <family val="2"/>
      </rPr>
      <t>= 52%</t>
    </r>
  </si>
  <si>
    <r>
      <t>I</t>
    </r>
    <r>
      <rPr>
        <b/>
        <i/>
        <vertAlign val="superscript"/>
        <sz val="11"/>
        <color rgb="FFFF9900"/>
        <rFont val="Calibri"/>
        <family val="2"/>
      </rPr>
      <t xml:space="preserve">2 </t>
    </r>
    <r>
      <rPr>
        <b/>
        <sz val="11"/>
        <color rgb="FFFF9900"/>
        <rFont val="Calibri"/>
        <family val="2"/>
      </rPr>
      <t>= 41%</t>
    </r>
  </si>
  <si>
    <t>Media de seguimiento 24,1 meses</t>
  </si>
  <si>
    <t>Índice de Heterogeneidad</t>
  </si>
  <si>
    <t>Estmación de la validez evidencia GRADE</t>
  </si>
  <si>
    <t>Nº de ECAs combinados</t>
  </si>
  <si>
    <r>
      <rPr>
        <b/>
        <sz val="10"/>
        <color rgb="FF0000FF"/>
        <rFont val="Calibri"/>
        <family val="2"/>
      </rPr>
      <t xml:space="preserve">(*) </t>
    </r>
    <r>
      <rPr>
        <b/>
        <sz val="10"/>
        <rFont val="Calibri"/>
        <family val="2"/>
      </rPr>
      <t>20090917-ECA RELY</t>
    </r>
    <r>
      <rPr>
        <sz val="10"/>
        <rFont val="Calibri"/>
        <family val="2"/>
      </rPr>
      <t xml:space="preserve"> 24m, FA Chads 2,2 [Dabig vs Warf TRT 64]; </t>
    </r>
    <r>
      <rPr>
        <b/>
        <sz val="10"/>
        <rFont val="Calibri"/>
        <family val="2"/>
      </rPr>
      <t>20110908-ECA ROCKET-AF</t>
    </r>
    <r>
      <rPr>
        <sz val="10"/>
        <rFont val="Calibri"/>
        <family val="2"/>
      </rPr>
      <t xml:space="preserve"> 19m, FA Chads 3,5 [Riva vs Warf TRT 55]; </t>
    </r>
    <r>
      <rPr>
        <b/>
        <sz val="10"/>
        <rFont val="Calibri"/>
        <family val="2"/>
      </rPr>
      <t>20110915-ECA ARISTOTLE</t>
    </r>
    <r>
      <rPr>
        <sz val="10"/>
        <rFont val="Calibri"/>
        <family val="2"/>
      </rPr>
      <t xml:space="preserve"> 22m, AF Chads 2,1 [Apix vs Warf TRT 62]; </t>
    </r>
    <r>
      <rPr>
        <b/>
        <sz val="10"/>
        <rFont val="Calibri"/>
        <family val="2"/>
      </rPr>
      <t>20131119-ECA ENGAGE-AF TIMI-48</t>
    </r>
    <r>
      <rPr>
        <sz val="10"/>
        <rFont val="Calibri"/>
        <family val="2"/>
      </rPr>
      <t xml:space="preserve"> 32m, FA Chads 2,8 [Edox vs Warf TRT 65]</t>
    </r>
  </si>
  <si>
    <r>
      <rPr>
        <b/>
        <sz val="10"/>
        <rFont val="Calibri"/>
        <family val="2"/>
      </rPr>
      <t>Índice de Heterogeneidad</t>
    </r>
    <r>
      <rPr>
        <b/>
        <i/>
        <sz val="10"/>
        <rFont val="Calibri"/>
        <family val="2"/>
      </rPr>
      <t xml:space="preserve"> I</t>
    </r>
    <r>
      <rPr>
        <b/>
        <i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:</t>
    </r>
    <r>
      <rPr>
        <sz val="10"/>
        <rFont val="Calibri"/>
        <family val="2"/>
      </rPr>
      <t xml:space="preserve"> </t>
    </r>
    <r>
      <rPr>
        <sz val="10"/>
        <color rgb="FF669900"/>
        <rFont val="Calibri"/>
        <family val="2"/>
      </rPr>
      <t>0%-25%: baja</t>
    </r>
    <r>
      <rPr>
        <sz val="10"/>
        <rFont val="Calibri"/>
        <family val="2"/>
      </rPr>
      <t xml:space="preserve">; </t>
    </r>
    <r>
      <rPr>
        <sz val="10"/>
        <color rgb="FFFF9900"/>
        <rFont val="Calibri"/>
        <family val="2"/>
      </rPr>
      <t>25%-50%: moderada</t>
    </r>
    <r>
      <rPr>
        <sz val="10"/>
        <rFont val="Calibri"/>
        <family val="2"/>
      </rPr>
      <t xml:space="preserve">; </t>
    </r>
    <r>
      <rPr>
        <sz val="10"/>
        <color rgb="FFFF3399"/>
        <rFont val="Calibri"/>
        <family val="2"/>
      </rPr>
      <t>50%-75%: alta</t>
    </r>
    <r>
      <rPr>
        <sz val="10"/>
        <rFont val="Calibri"/>
        <family val="2"/>
      </rPr>
      <t xml:space="preserve">; y </t>
    </r>
    <r>
      <rPr>
        <sz val="10"/>
        <color rgb="FFFF0000"/>
        <rFont val="Calibri"/>
        <family val="2"/>
      </rPr>
      <t xml:space="preserve">75%-100%: muy alta </t>
    </r>
  </si>
  <si>
    <t>Moderada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</si>
  <si>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ECA:</t>
    </r>
    <r>
      <rPr>
        <sz val="10"/>
        <rFont val="Calibri"/>
        <family val="2"/>
      </rPr>
      <t xml:space="preserve"> estudio controlado aleatorizado (ensayo clínico);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RR:</t>
    </r>
    <r>
      <rPr>
        <sz val="10"/>
        <rFont val="Calibri"/>
        <family val="2"/>
      </rPr>
      <t xml:space="preserve"> riesgo relativo; </t>
    </r>
    <r>
      <rPr>
        <b/>
        <sz val="10"/>
        <rFont val="Calibri"/>
        <family val="2"/>
      </rPr>
      <t>Dabi:</t>
    </r>
    <r>
      <rPr>
        <sz val="10"/>
        <rFont val="Calibri"/>
        <family val="2"/>
      </rPr>
      <t xml:space="preserve"> dabigtrán; </t>
    </r>
    <r>
      <rPr>
        <b/>
        <sz val="10"/>
        <rFont val="Calibri"/>
        <family val="2"/>
      </rPr>
      <t>Riva:</t>
    </r>
    <r>
      <rPr>
        <sz val="10"/>
        <rFont val="Calibri"/>
        <family val="2"/>
      </rPr>
      <t xml:space="preserve"> rivaroxabán; </t>
    </r>
    <r>
      <rPr>
        <b/>
        <sz val="10"/>
        <rFont val="Calibri"/>
        <family val="2"/>
      </rPr>
      <t xml:space="preserve">Apix: </t>
    </r>
    <r>
      <rPr>
        <sz val="10"/>
        <rFont val="Calibri"/>
        <family val="2"/>
      </rPr>
      <t xml:space="preserve">apixabán; </t>
    </r>
    <r>
      <rPr>
        <b/>
        <sz val="10"/>
        <rFont val="Calibri"/>
        <family val="2"/>
      </rPr>
      <t>Edox:</t>
    </r>
    <r>
      <rPr>
        <sz val="10"/>
        <rFont val="Calibri"/>
        <family val="2"/>
      </rPr>
      <t xml:space="preserve"> edoxabán; </t>
    </r>
    <r>
      <rPr>
        <b/>
        <sz val="10"/>
        <rFont val="Calibri"/>
        <family val="2"/>
      </rPr>
      <t>TRT:</t>
    </r>
    <r>
      <rPr>
        <sz val="10"/>
        <rFont val="Calibri"/>
        <family val="2"/>
      </rPr>
      <t xml:space="preserve"> porcentaje del tiempo dentro del rango terapéutico entre el INR 2 y 3.</t>
    </r>
  </si>
  <si>
    <r>
      <t>Tabla nnt 1 a 8</t>
    </r>
    <r>
      <rPr>
        <b/>
        <sz val="12"/>
        <rFont val="Calibri"/>
        <family val="2"/>
      </rPr>
      <t>: Metaanálisis de 4 Ensayos Clínicos</t>
    </r>
    <r>
      <rPr>
        <b/>
        <sz val="12"/>
        <color rgb="FF0000FF"/>
        <rFont val="Calibri"/>
        <family val="2"/>
      </rPr>
      <t xml:space="preserve"> (*)</t>
    </r>
    <r>
      <rPr>
        <b/>
        <sz val="12"/>
        <rFont val="Calibri"/>
        <family val="2"/>
      </rPr>
      <t xml:space="preserve">: Eventos isquémicos y hemorrágicos en pacientes con fibrilación auricular no valvular (CHADS2 2,2; 3,5; 2,1; 2,8), tratados con [Dabigatrán, Rivaroxabán, Apixabán, Edoxabán] frente a [Warfarina TRT 64, 55, 62, 65%].              </t>
    </r>
  </si>
  <si>
    <r>
      <rPr>
        <b/>
        <sz val="20"/>
        <color rgb="FF993300"/>
        <rFont val="Calibri"/>
        <family val="2"/>
        <scheme val="minor"/>
      </rPr>
      <t xml:space="preserve">Gráfico g-1: </t>
    </r>
    <r>
      <rPr>
        <b/>
        <sz val="20"/>
        <color theme="1"/>
        <rFont val="Calibri"/>
        <family val="2"/>
        <scheme val="minor"/>
      </rPr>
      <t>Cruce de "Los 3 tiempos biográficos (3tB)" con "Los 3 destinos del NNT (3dNNT)" en Mortalidad por todas las causas, durante un seguimiento de 24 meses.</t>
    </r>
  </si>
  <si>
    <r>
      <rPr>
        <b/>
        <sz val="20"/>
        <color rgb="FF993300"/>
        <rFont val="Calibri"/>
        <family val="2"/>
        <scheme val="minor"/>
      </rPr>
      <t xml:space="preserve">Gráfico g-2: </t>
    </r>
    <r>
      <rPr>
        <b/>
        <sz val="20"/>
        <color theme="1"/>
        <rFont val="Calibri"/>
        <family val="2"/>
        <scheme val="minor"/>
      </rPr>
      <t>Cruce de "Los 3 tiempos biográficos (3tB)" con "Los 3 destinos del NNT (3dNNT)" en Ictus, durante un seguimiento de 24 meses.</t>
    </r>
  </si>
  <si>
    <r>
      <rPr>
        <b/>
        <sz val="20"/>
        <color rgb="FF993300"/>
        <rFont val="Calibri"/>
        <family val="2"/>
        <scheme val="minor"/>
      </rPr>
      <t xml:space="preserve">Gráfico g-3: </t>
    </r>
    <r>
      <rPr>
        <b/>
        <sz val="20"/>
        <color theme="1"/>
        <rFont val="Calibri"/>
        <family val="2"/>
        <scheme val="minor"/>
      </rPr>
      <t>Cruce de "Los 3 tiempos biográficos (3tB)" con "Los 3 destinos del NNT (3dNNT)" en Ictus hemorrágico, durante un seguimiento de 24 meses.</t>
    </r>
  </si>
  <si>
    <r>
      <rPr>
        <b/>
        <sz val="20"/>
        <color rgb="FF993300"/>
        <rFont val="Calibri"/>
        <family val="2"/>
        <scheme val="minor"/>
      </rPr>
      <t xml:space="preserve">Gráfico g-8: </t>
    </r>
    <r>
      <rPr>
        <b/>
        <sz val="20"/>
        <color theme="1"/>
        <rFont val="Calibri"/>
        <family val="2"/>
        <scheme val="minor"/>
      </rPr>
      <t>Cruce de "Los 3 tiempos biográficos (3tB)" con "Los 3 destinos del NNT (3dNNT)" en Hemorragia intracraneal, durante un seguimiento de 24 meses.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</si>
</sst>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€_-;\-* #,##0.00\ _€_-;_-* &quot;-&quot;??\ _€_-;_-@_-"/>
    <numFmt numFmtId="165" formatCode="0.0"/>
    <numFmt numFmtId="166" formatCode="0.0%"/>
    <numFmt numFmtId="167" formatCode="#,##0.0"/>
    <numFmt numFmtId="168" formatCode="_-* #,##0\ _€_-;\-* #,##0\ _€_-;_-* &quot;-&quot;??\ _€_-;_-@_-"/>
    <numFmt numFmtId="169" formatCode="_-* #,##0.000\ _€_-;\-* #,##0.000\ _€_-;_-* &quot;-&quot;??\ _€_-;_-@_-"/>
    <numFmt numFmtId="170" formatCode="_-* #,##0.0000\ _€_-;\-* #,##0.0000\ _€_-;_-* &quot;-&quot;??\ _€_-;_-@_-"/>
    <numFmt numFmtId="171" formatCode="_-* #,##0.000000\ _€_-;\-* #,##0.000000\ _€_-;_-* &quot;-&quot;??\ _€_-;_-@_-"/>
    <numFmt numFmtId="172" formatCode="0.000"/>
    <numFmt numFmtId="173" formatCode="0.0000"/>
    <numFmt numFmtId="174" formatCode="0.0000%"/>
    <numFmt numFmtId="175" formatCode="0.000%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66990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6"/>
      <color rgb="FF669900"/>
      <name val="Calibri"/>
      <family val="2"/>
      <scheme val="minor"/>
    </font>
    <font>
      <sz val="6"/>
      <color rgb="FF009900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9900"/>
      <name val="Calibri"/>
      <family val="2"/>
      <scheme val="minor"/>
    </font>
    <font>
      <b/>
      <sz val="12"/>
      <color indexed="60"/>
      <name val="Calibri"/>
      <family val="2"/>
    </font>
    <font>
      <b/>
      <sz val="12"/>
      <name val="Calibri"/>
      <family val="2"/>
    </font>
    <font>
      <sz val="10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6699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6"/>
      <color rgb="FF6699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10"/>
      <color rgb="FF0099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12"/>
      <name val="Calibri"/>
      <family val="2"/>
    </font>
    <font>
      <b/>
      <sz val="10"/>
      <color indexed="14"/>
      <name val="Calibri"/>
      <family val="2"/>
    </font>
    <font>
      <b/>
      <sz val="10"/>
      <color indexed="57"/>
      <name val="Calibri"/>
      <family val="2"/>
    </font>
    <font>
      <b/>
      <sz val="10"/>
      <color rgb="FF0000FF"/>
      <name val="Calibri"/>
      <family val="2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9933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12"/>
      <color rgb="FF0066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6"/>
      <color rgb="FF0099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2"/>
      <color rgb="FF008000"/>
      <name val="Calibri"/>
      <family val="2"/>
      <scheme val="minor"/>
    </font>
    <font>
      <i/>
      <sz val="12"/>
      <color rgb="FF008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6"/>
      <color rgb="FF669900"/>
      <name val="Calibri"/>
      <family val="2"/>
      <scheme val="minor"/>
    </font>
    <font>
      <b/>
      <i/>
      <sz val="16"/>
      <color rgb="FF008000"/>
      <name val="Calibri"/>
      <family val="2"/>
      <scheme val="minor"/>
    </font>
    <font>
      <u/>
      <sz val="10"/>
      <name val="Calibri"/>
      <family val="2"/>
    </font>
    <font>
      <b/>
      <i/>
      <sz val="11"/>
      <color rgb="FFFF3399"/>
      <name val="Calibri"/>
      <family val="2"/>
      <scheme val="minor"/>
    </font>
    <font>
      <b/>
      <i/>
      <vertAlign val="superscript"/>
      <sz val="11"/>
      <color rgb="FFFF3399"/>
      <name val="Calibri"/>
      <family val="2"/>
    </font>
    <font>
      <b/>
      <sz val="11"/>
      <color rgb="FFFF3399"/>
      <name val="Calibri"/>
      <family val="2"/>
    </font>
    <font>
      <b/>
      <i/>
      <sz val="11"/>
      <color rgb="FF669900"/>
      <name val="Calibri"/>
      <family val="2"/>
      <scheme val="minor"/>
    </font>
    <font>
      <b/>
      <i/>
      <vertAlign val="superscript"/>
      <sz val="11"/>
      <color rgb="FF669900"/>
      <name val="Calibri"/>
      <family val="2"/>
    </font>
    <font>
      <b/>
      <sz val="11"/>
      <color rgb="FF669900"/>
      <name val="Calibri"/>
      <family val="2"/>
    </font>
    <font>
      <sz val="11"/>
      <name val="Calibri"/>
      <family val="2"/>
    </font>
    <font>
      <b/>
      <i/>
      <sz val="11"/>
      <color rgb="FFFF0000"/>
      <name val="Calibri"/>
      <family val="2"/>
      <scheme val="minor"/>
    </font>
    <font>
      <b/>
      <i/>
      <vertAlign val="superscript"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9900"/>
      <name val="Calibri"/>
      <family val="2"/>
      <scheme val="minor"/>
    </font>
    <font>
      <b/>
      <i/>
      <vertAlign val="superscript"/>
      <sz val="11"/>
      <color rgb="FFFF9900"/>
      <name val="Calibri"/>
      <family val="2"/>
    </font>
    <font>
      <b/>
      <sz val="11"/>
      <color rgb="FFFF9900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i/>
      <vertAlign val="superscript"/>
      <sz val="10"/>
      <name val="Calibri"/>
      <family val="2"/>
    </font>
    <font>
      <b/>
      <sz val="12"/>
      <color rgb="FF0000FF"/>
      <name val="Calibri"/>
      <family val="2"/>
    </font>
    <font>
      <b/>
      <sz val="12"/>
      <name val="Calibri"/>
      <family val="2"/>
      <scheme val="minor"/>
    </font>
    <font>
      <sz val="10"/>
      <color rgb="FF669900"/>
      <name val="Calibri"/>
      <family val="2"/>
    </font>
    <font>
      <sz val="10"/>
      <color rgb="FFFF9900"/>
      <name val="Calibri"/>
      <family val="2"/>
    </font>
    <font>
      <sz val="10"/>
      <color rgb="FFFF3399"/>
      <name val="Calibri"/>
      <family val="2"/>
    </font>
    <font>
      <sz val="10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rgb="FFFFFFCC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" fontId="10" fillId="0" borderId="0" xfId="0" applyNumberFormat="1" applyFont="1"/>
    <xf numFmtId="0" fontId="14" fillId="0" borderId="0" xfId="0" applyFont="1" applyAlignment="1">
      <alignment vertical="center"/>
    </xf>
    <xf numFmtId="166" fontId="14" fillId="0" borderId="0" xfId="2" applyNumberFormat="1" applyFont="1" applyAlignment="1">
      <alignment horizontal="left" vertical="center"/>
    </xf>
    <xf numFmtId="0" fontId="14" fillId="0" borderId="0" xfId="0" applyFont="1"/>
    <xf numFmtId="49" fontId="14" fillId="0" borderId="0" xfId="0" applyNumberFormat="1" applyFont="1"/>
    <xf numFmtId="1" fontId="14" fillId="3" borderId="0" xfId="0" applyNumberFormat="1" applyFont="1" applyFill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vertical="center"/>
    </xf>
    <xf numFmtId="1" fontId="6" fillId="0" borderId="5" xfId="0" applyNumberFormat="1" applyFont="1" applyBorder="1" applyAlignment="1">
      <alignment vertical="center"/>
    </xf>
    <xf numFmtId="166" fontId="7" fillId="0" borderId="0" xfId="2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 wrapText="1"/>
    </xf>
    <xf numFmtId="2" fontId="15" fillId="2" borderId="5" xfId="0" applyNumberFormat="1" applyFont="1" applyFill="1" applyBorder="1" applyAlignment="1">
      <alignment vertical="center"/>
    </xf>
    <xf numFmtId="166" fontId="11" fillId="0" borderId="0" xfId="2" applyNumberFormat="1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vertical="center"/>
    </xf>
    <xf numFmtId="1" fontId="10" fillId="0" borderId="5" xfId="0" applyNumberFormat="1" applyFont="1" applyBorder="1" applyAlignment="1">
      <alignment vertical="center"/>
    </xf>
    <xf numFmtId="166" fontId="11" fillId="0" borderId="0" xfId="2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vertical="center"/>
    </xf>
    <xf numFmtId="1" fontId="16" fillId="0" borderId="5" xfId="0" applyNumberFormat="1" applyFont="1" applyBorder="1" applyAlignment="1">
      <alignment horizontal="right" vertical="center"/>
    </xf>
    <xf numFmtId="9" fontId="14" fillId="0" borderId="0" xfId="0" applyNumberFormat="1" applyFont="1"/>
    <xf numFmtId="0" fontId="14" fillId="0" borderId="0" xfId="0" applyFont="1" applyAlignment="1">
      <alignment horizontal="left" vertical="top"/>
    </xf>
    <xf numFmtId="165" fontId="10" fillId="3" borderId="5" xfId="0" applyNumberFormat="1" applyFont="1" applyFill="1" applyBorder="1" applyAlignment="1">
      <alignment vertical="center"/>
    </xf>
    <xf numFmtId="0" fontId="13" fillId="0" borderId="0" xfId="0" applyFont="1"/>
    <xf numFmtId="0" fontId="0" fillId="5" borderId="5" xfId="0" applyFill="1" applyBorder="1"/>
    <xf numFmtId="0" fontId="18" fillId="0" borderId="0" xfId="0" applyFont="1" applyAlignment="1">
      <alignment horizontal="center" vertical="center"/>
    </xf>
    <xf numFmtId="0" fontId="0" fillId="0" borderId="0" xfId="0" applyFill="1"/>
    <xf numFmtId="10" fontId="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10" fontId="2" fillId="0" borderId="0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173" fontId="2" fillId="0" borderId="0" xfId="1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/>
    </xf>
    <xf numFmtId="2" fontId="10" fillId="0" borderId="5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14" fillId="0" borderId="13" xfId="0" applyFont="1" applyBorder="1"/>
    <xf numFmtId="0" fontId="14" fillId="0" borderId="14" xfId="0" applyFont="1" applyBorder="1"/>
    <xf numFmtId="0" fontId="14" fillId="0" borderId="15" xfId="0" applyFont="1" applyBorder="1"/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0" fontId="14" fillId="0" borderId="16" xfId="0" applyNumberFormat="1" applyFont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5" fontId="15" fillId="2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" fontId="25" fillId="0" borderId="5" xfId="0" applyNumberFormat="1" applyFont="1" applyFill="1" applyBorder="1" applyAlignment="1">
      <alignment horizontal="center" vertical="center" wrapText="1"/>
    </xf>
    <xf numFmtId="1" fontId="26" fillId="0" borderId="5" xfId="0" applyNumberFormat="1" applyFont="1" applyFill="1" applyBorder="1" applyAlignment="1">
      <alignment horizontal="center" vertical="center" wrapText="1"/>
    </xf>
    <xf numFmtId="1" fontId="27" fillId="0" borderId="5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right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0" fillId="6" borderId="5" xfId="0" applyFill="1" applyBorder="1"/>
    <xf numFmtId="0" fontId="24" fillId="2" borderId="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 wrapText="1"/>
    </xf>
    <xf numFmtId="2" fontId="6" fillId="0" borderId="8" xfId="0" applyNumberFormat="1" applyFont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8" fillId="4" borderId="5" xfId="0" applyNumberFormat="1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Fill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distributed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2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distributed"/>
    </xf>
    <xf numFmtId="0" fontId="19" fillId="0" borderId="0" xfId="0" applyFont="1" applyFill="1" applyBorder="1"/>
    <xf numFmtId="3" fontId="19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vertical="center"/>
    </xf>
    <xf numFmtId="0" fontId="19" fillId="0" borderId="0" xfId="0" applyNumberFormat="1" applyFont="1" applyFill="1" applyBorder="1" applyAlignment="1">
      <alignment horizontal="center" vertical="center" textRotation="90"/>
    </xf>
    <xf numFmtId="0" fontId="19" fillId="0" borderId="0" xfId="0" applyNumberFormat="1" applyFont="1" applyAlignment="1">
      <alignment horizontal="center" vertical="center"/>
    </xf>
    <xf numFmtId="0" fontId="19" fillId="0" borderId="0" xfId="2" applyNumberFormat="1" applyFont="1" applyFill="1" applyBorder="1" applyAlignment="1">
      <alignment horizontal="center" vertical="center"/>
    </xf>
    <xf numFmtId="0" fontId="19" fillId="0" borderId="0" xfId="1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3" fontId="19" fillId="0" borderId="0" xfId="0" applyNumberFormat="1" applyFont="1"/>
    <xf numFmtId="0" fontId="20" fillId="0" borderId="0" xfId="0" applyFont="1" applyFill="1"/>
    <xf numFmtId="169" fontId="20" fillId="0" borderId="0" xfId="1" applyNumberFormat="1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10" fontId="19" fillId="0" borderId="5" xfId="2" applyNumberFormat="1" applyFont="1" applyFill="1" applyBorder="1" applyAlignment="1">
      <alignment horizontal="center" vertical="center"/>
    </xf>
    <xf numFmtId="164" fontId="20" fillId="0" borderId="0" xfId="1" applyFont="1" applyFill="1" applyBorder="1" applyAlignment="1"/>
    <xf numFmtId="170" fontId="19" fillId="0" borderId="0" xfId="1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0" fontId="44" fillId="0" borderId="0" xfId="0" applyNumberFormat="1" applyFont="1" applyFill="1" applyBorder="1" applyAlignment="1">
      <alignment horizontal="center"/>
    </xf>
    <xf numFmtId="171" fontId="19" fillId="0" borderId="0" xfId="0" applyNumberFormat="1" applyFont="1" applyFill="1" applyBorder="1"/>
    <xf numFmtId="0" fontId="19" fillId="0" borderId="5" xfId="0" applyFont="1" applyFill="1" applyBorder="1" applyAlignment="1">
      <alignment horizontal="center" vertical="center"/>
    </xf>
    <xf numFmtId="10" fontId="19" fillId="0" borderId="6" xfId="0" applyNumberFormat="1" applyFont="1" applyFill="1" applyBorder="1" applyAlignment="1">
      <alignment horizontal="center" vertical="center"/>
    </xf>
    <xf numFmtId="10" fontId="19" fillId="0" borderId="5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1" fontId="19" fillId="0" borderId="5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3" fontId="19" fillId="0" borderId="0" xfId="0" applyNumberFormat="1" applyFont="1" applyFill="1"/>
    <xf numFmtId="164" fontId="19" fillId="0" borderId="0" xfId="1" applyFont="1" applyFill="1" applyBorder="1"/>
    <xf numFmtId="164" fontId="20" fillId="0" borderId="0" xfId="1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19" fillId="0" borderId="2" xfId="0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10" fontId="19" fillId="0" borderId="2" xfId="2" applyNumberFormat="1" applyFont="1" applyFill="1" applyBorder="1" applyAlignment="1">
      <alignment horizontal="center"/>
    </xf>
    <xf numFmtId="1" fontId="19" fillId="0" borderId="3" xfId="0" applyNumberFormat="1" applyFont="1" applyFill="1" applyBorder="1" applyAlignment="1">
      <alignment horizontal="center"/>
    </xf>
    <xf numFmtId="0" fontId="2" fillId="0" borderId="19" xfId="0" applyFont="1" applyFill="1" applyBorder="1" applyAlignment="1"/>
    <xf numFmtId="10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0" fontId="19" fillId="0" borderId="0" xfId="2" applyNumberFormat="1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vertical="distributed"/>
    </xf>
    <xf numFmtId="0" fontId="2" fillId="0" borderId="4" xfId="0" applyFont="1" applyFill="1" applyBorder="1" applyAlignment="1"/>
    <xf numFmtId="0" fontId="20" fillId="0" borderId="0" xfId="0" applyFont="1"/>
    <xf numFmtId="0" fontId="20" fillId="7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distributed"/>
    </xf>
    <xf numFmtId="10" fontId="2" fillId="0" borderId="5" xfId="2" applyNumberFormat="1" applyFont="1" applyBorder="1" applyAlignment="1">
      <alignment horizontal="center" vertical="distributed"/>
    </xf>
    <xf numFmtId="3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center" vertical="distributed"/>
    </xf>
    <xf numFmtId="0" fontId="19" fillId="0" borderId="0" xfId="0" applyFont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/>
    <xf numFmtId="0" fontId="19" fillId="0" borderId="0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164" fontId="19" fillId="0" borderId="5" xfId="1" applyFont="1" applyFill="1" applyBorder="1" applyAlignment="1">
      <alignment vertical="center" wrapText="1"/>
    </xf>
    <xf numFmtId="164" fontId="19" fillId="0" borderId="0" xfId="1" applyFont="1" applyFill="1" applyBorder="1" applyAlignment="1">
      <alignment horizontal="right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8" fontId="2" fillId="0" borderId="5" xfId="1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19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distributed"/>
    </xf>
    <xf numFmtId="0" fontId="19" fillId="0" borderId="1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vertical="center"/>
    </xf>
    <xf numFmtId="165" fontId="19" fillId="0" borderId="5" xfId="0" applyNumberFormat="1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2" fontId="19" fillId="0" borderId="0" xfId="0" applyNumberFormat="1" applyFont="1"/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2" fontId="6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166" fontId="9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2" fontId="10" fillId="0" borderId="0" xfId="0" applyNumberFormat="1" applyFont="1" applyAlignment="1">
      <alignment vertical="center"/>
    </xf>
    <xf numFmtId="166" fontId="11" fillId="0" borderId="0" xfId="2" applyNumberFormat="1" applyFont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2" fontId="4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72" fontId="8" fillId="0" borderId="0" xfId="0" applyNumberFormat="1" applyFont="1" applyAlignment="1">
      <alignment vertical="center"/>
    </xf>
    <xf numFmtId="10" fontId="22" fillId="4" borderId="5" xfId="0" applyNumberFormat="1" applyFont="1" applyFill="1" applyBorder="1" applyAlignment="1">
      <alignment horizontal="center" vertical="center"/>
    </xf>
    <xf numFmtId="165" fontId="41" fillId="4" borderId="5" xfId="0" applyNumberFormat="1" applyFont="1" applyFill="1" applyBorder="1" applyAlignment="1">
      <alignment horizontal="center" vertical="center"/>
    </xf>
    <xf numFmtId="165" fontId="42" fillId="4" borderId="5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vertical="center" wrapText="1"/>
    </xf>
    <xf numFmtId="174" fontId="19" fillId="0" borderId="5" xfId="2" applyNumberFormat="1" applyFont="1" applyFill="1" applyBorder="1" applyAlignment="1">
      <alignment horizontal="center" vertical="center"/>
    </xf>
    <xf numFmtId="0" fontId="0" fillId="10" borderId="0" xfId="0" applyFill="1"/>
    <xf numFmtId="0" fontId="0" fillId="11" borderId="5" xfId="0" applyFill="1" applyBorder="1"/>
    <xf numFmtId="0" fontId="46" fillId="0" borderId="0" xfId="0" applyFont="1" applyAlignment="1">
      <alignment horizontal="left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 wrapText="1"/>
    </xf>
    <xf numFmtId="0" fontId="4" fillId="2" borderId="12" xfId="0" applyFont="1" applyFill="1" applyBorder="1" applyAlignment="1">
      <alignment vertical="center"/>
    </xf>
    <xf numFmtId="1" fontId="15" fillId="2" borderId="7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165" fontId="51" fillId="0" borderId="0" xfId="0" applyNumberFormat="1" applyFont="1" applyAlignment="1">
      <alignment horizontal="left" vertical="center"/>
    </xf>
    <xf numFmtId="1" fontId="51" fillId="0" borderId="0" xfId="0" applyNumberFormat="1" applyFont="1" applyAlignment="1">
      <alignment horizontal="left" vertical="center"/>
    </xf>
    <xf numFmtId="165" fontId="51" fillId="0" borderId="0" xfId="0" applyNumberFormat="1" applyFont="1" applyAlignment="1">
      <alignment horizontal="right" vertical="center"/>
    </xf>
    <xf numFmtId="0" fontId="51" fillId="0" borderId="0" xfId="0" applyFont="1" applyAlignment="1">
      <alignment vertical="center"/>
    </xf>
    <xf numFmtId="0" fontId="32" fillId="4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51" fillId="0" borderId="0" xfId="0" applyFont="1"/>
    <xf numFmtId="0" fontId="6" fillId="0" borderId="5" xfId="0" applyFont="1" applyBorder="1" applyAlignment="1">
      <alignment horizontal="right" wrapText="1"/>
    </xf>
    <xf numFmtId="1" fontId="51" fillId="0" borderId="0" xfId="0" applyNumberFormat="1" applyFont="1" applyAlignment="1">
      <alignment horizontal="left" vertical="top"/>
    </xf>
    <xf numFmtId="0" fontId="15" fillId="0" borderId="5" xfId="0" applyFont="1" applyBorder="1" applyAlignment="1">
      <alignment horizontal="right" wrapText="1"/>
    </xf>
    <xf numFmtId="1" fontId="51" fillId="0" borderId="0" xfId="0" applyNumberFormat="1" applyFont="1" applyAlignment="1">
      <alignment horizontal="right"/>
    </xf>
    <xf numFmtId="0" fontId="10" fillId="0" borderId="5" xfId="0" applyFont="1" applyBorder="1" applyAlignment="1">
      <alignment horizontal="right" wrapText="1"/>
    </xf>
    <xf numFmtId="1" fontId="5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50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12" borderId="5" xfId="0" applyFill="1" applyBorder="1"/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10" fontId="14" fillId="0" borderId="0" xfId="0" applyNumberFormat="1" applyFont="1" applyAlignment="1">
      <alignment horizontal="center"/>
    </xf>
    <xf numFmtId="9" fontId="14" fillId="0" borderId="0" xfId="0" applyNumberFormat="1" applyFont="1" applyAlignment="1">
      <alignment horizontal="center"/>
    </xf>
    <xf numFmtId="0" fontId="16" fillId="0" borderId="20" xfId="0" applyFont="1" applyBorder="1" applyAlignment="1">
      <alignment horizontal="center"/>
    </xf>
    <xf numFmtId="2" fontId="6" fillId="2" borderId="21" xfId="0" applyNumberFormat="1" applyFont="1" applyFill="1" applyBorder="1" applyAlignment="1">
      <alignment horizontal="center" vertical="center"/>
    </xf>
    <xf numFmtId="2" fontId="10" fillId="2" borderId="22" xfId="0" applyNumberFormat="1" applyFont="1" applyFill="1" applyBorder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5" fontId="29" fillId="4" borderId="5" xfId="0" applyNumberFormat="1" applyFont="1" applyFill="1" applyBorder="1" applyAlignment="1">
      <alignment horizontal="center" vertical="center"/>
    </xf>
    <xf numFmtId="165" fontId="28" fillId="4" borderId="5" xfId="0" applyNumberFormat="1" applyFont="1" applyFill="1" applyBorder="1" applyAlignment="1">
      <alignment horizontal="center" vertical="center"/>
    </xf>
    <xf numFmtId="0" fontId="54" fillId="4" borderId="5" xfId="0" applyFont="1" applyFill="1" applyBorder="1" applyAlignment="1">
      <alignment horizontal="right" vertical="center"/>
    </xf>
    <xf numFmtId="10" fontId="55" fillId="4" borderId="5" xfId="0" applyNumberFormat="1" applyFont="1" applyFill="1" applyBorder="1" applyAlignment="1">
      <alignment horizontal="right" vertical="center"/>
    </xf>
    <xf numFmtId="0" fontId="55" fillId="4" borderId="5" xfId="0" applyFont="1" applyFill="1" applyBorder="1" applyAlignment="1">
      <alignment horizontal="right" vertical="center"/>
    </xf>
    <xf numFmtId="0" fontId="55" fillId="0" borderId="5" xfId="0" applyFont="1" applyFill="1" applyBorder="1" applyAlignment="1">
      <alignment horizontal="right" vertical="center"/>
    </xf>
    <xf numFmtId="165" fontId="56" fillId="4" borderId="5" xfId="0" applyNumberFormat="1" applyFont="1" applyFill="1" applyBorder="1" applyAlignment="1">
      <alignment horizontal="right" vertical="center"/>
    </xf>
    <xf numFmtId="165" fontId="57" fillId="4" borderId="5" xfId="0" applyNumberFormat="1" applyFont="1" applyFill="1" applyBorder="1" applyAlignment="1">
      <alignment horizontal="right" vertical="center"/>
    </xf>
    <xf numFmtId="2" fontId="57" fillId="4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8" fillId="13" borderId="5" xfId="0" applyFont="1" applyFill="1" applyBorder="1" applyAlignment="1">
      <alignment horizontal="center" vertical="center"/>
    </xf>
    <xf numFmtId="0" fontId="59" fillId="13" borderId="5" xfId="0" applyFont="1" applyFill="1" applyBorder="1" applyAlignment="1">
      <alignment horizontal="right" vertical="center"/>
    </xf>
    <xf numFmtId="165" fontId="60" fillId="4" borderId="5" xfId="0" applyNumberFormat="1" applyFont="1" applyFill="1" applyBorder="1" applyAlignment="1">
      <alignment horizontal="right" vertical="center"/>
    </xf>
    <xf numFmtId="165" fontId="38" fillId="4" borderId="5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vertical="center" wrapText="1"/>
    </xf>
    <xf numFmtId="1" fontId="8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9" fillId="4" borderId="0" xfId="0" applyFont="1" applyFill="1"/>
    <xf numFmtId="0" fontId="19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 vertical="center"/>
    </xf>
    <xf numFmtId="0" fontId="67" fillId="4" borderId="5" xfId="0" applyFont="1" applyFill="1" applyBorder="1" applyAlignment="1">
      <alignment horizontal="center" vertical="center" wrapText="1"/>
    </xf>
    <xf numFmtId="0" fontId="70" fillId="4" borderId="0" xfId="0" applyFont="1" applyFill="1"/>
    <xf numFmtId="0" fontId="64" fillId="4" borderId="5" xfId="0" applyFont="1" applyFill="1" applyBorder="1" applyAlignment="1">
      <alignment horizontal="center" vertical="center" wrapText="1"/>
    </xf>
    <xf numFmtId="0" fontId="64" fillId="4" borderId="5" xfId="0" applyFont="1" applyFill="1" applyBorder="1" applyAlignment="1">
      <alignment horizontal="center" vertical="distributed" wrapText="1"/>
    </xf>
    <xf numFmtId="0" fontId="71" fillId="4" borderId="5" xfId="0" applyFont="1" applyFill="1" applyBorder="1" applyAlignment="1">
      <alignment horizontal="center" vertical="distributed" wrapText="1"/>
    </xf>
    <xf numFmtId="0" fontId="19" fillId="4" borderId="0" xfId="0" applyFont="1" applyFill="1" applyAlignment="1">
      <alignment horizontal="left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/>
    <xf numFmtId="165" fontId="36" fillId="4" borderId="5" xfId="0" applyNumberFormat="1" applyFont="1" applyFill="1" applyBorder="1" applyAlignment="1">
      <alignment horizontal="center" vertical="center"/>
    </xf>
    <xf numFmtId="2" fontId="37" fillId="4" borderId="5" xfId="0" applyNumberFormat="1" applyFont="1" applyFill="1" applyBorder="1" applyAlignment="1">
      <alignment horizontal="center" vertical="center"/>
    </xf>
    <xf numFmtId="1" fontId="38" fillId="4" borderId="5" xfId="0" applyNumberFormat="1" applyFont="1" applyFill="1" applyBorder="1" applyAlignment="1">
      <alignment horizontal="center" vertical="center"/>
    </xf>
    <xf numFmtId="0" fontId="23" fillId="4" borderId="0" xfId="0" applyFont="1" applyFill="1" applyAlignment="1">
      <alignment horizontal="left" vertical="center"/>
    </xf>
    <xf numFmtId="165" fontId="19" fillId="4" borderId="0" xfId="0" applyNumberFormat="1" applyFont="1" applyFill="1"/>
    <xf numFmtId="2" fontId="19" fillId="4" borderId="0" xfId="0" applyNumberFormat="1" applyFont="1" applyFill="1"/>
    <xf numFmtId="1" fontId="19" fillId="4" borderId="0" xfId="0" applyNumberFormat="1" applyFont="1" applyFill="1"/>
    <xf numFmtId="165" fontId="61" fillId="4" borderId="5" xfId="0" applyNumberFormat="1" applyFont="1" applyFill="1" applyBorder="1" applyAlignment="1">
      <alignment horizontal="right" vertical="center"/>
    </xf>
    <xf numFmtId="2" fontId="62" fillId="4" borderId="5" xfId="0" applyNumberFormat="1" applyFont="1" applyFill="1" applyBorder="1" applyAlignment="1">
      <alignment horizontal="right" vertical="center"/>
    </xf>
    <xf numFmtId="1" fontId="60" fillId="4" borderId="5" xfId="0" applyNumberFormat="1" applyFont="1" applyFill="1" applyBorder="1" applyAlignment="1">
      <alignment horizontal="right" vertical="center"/>
    </xf>
    <xf numFmtId="165" fontId="2" fillId="4" borderId="0" xfId="0" applyNumberFormat="1" applyFont="1" applyFill="1"/>
    <xf numFmtId="2" fontId="2" fillId="4" borderId="0" xfId="0" applyNumberFormat="1" applyFont="1" applyFill="1"/>
    <xf numFmtId="1" fontId="2" fillId="4" borderId="0" xfId="0" applyNumberFormat="1" applyFont="1" applyFill="1"/>
    <xf numFmtId="0" fontId="74" fillId="4" borderId="5" xfId="0" applyFont="1" applyFill="1" applyBorder="1" applyAlignment="1">
      <alignment horizontal="center" vertical="center" wrapText="1"/>
    </xf>
    <xf numFmtId="0" fontId="13" fillId="2" borderId="10" xfId="0" applyFont="1" applyFill="1" applyBorder="1"/>
    <xf numFmtId="0" fontId="19" fillId="4" borderId="5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textRotation="90" wrapText="1"/>
    </xf>
    <xf numFmtId="0" fontId="20" fillId="4" borderId="0" xfId="0" applyFont="1" applyFill="1"/>
    <xf numFmtId="0" fontId="20" fillId="4" borderId="0" xfId="0" applyFont="1" applyFill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 wrapText="1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distributed"/>
    </xf>
    <xf numFmtId="0" fontId="2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distributed"/>
    </xf>
    <xf numFmtId="0" fontId="19" fillId="4" borderId="0" xfId="0" applyFont="1" applyFill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59" fillId="4" borderId="0" xfId="0" applyFont="1" applyFill="1" applyBorder="1" applyAlignment="1">
      <alignment horizontal="right" vertical="center"/>
    </xf>
    <xf numFmtId="175" fontId="55" fillId="4" borderId="5" xfId="0" applyNumberFormat="1" applyFont="1" applyFill="1" applyBorder="1" applyAlignment="1">
      <alignment horizontal="right" vertical="center"/>
    </xf>
    <xf numFmtId="0" fontId="0" fillId="5" borderId="36" xfId="0" applyFill="1" applyBorder="1"/>
    <xf numFmtId="0" fontId="0" fillId="11" borderId="36" xfId="0" applyFill="1" applyBorder="1"/>
    <xf numFmtId="0" fontId="0" fillId="5" borderId="7" xfId="0" applyFill="1" applyBorder="1"/>
    <xf numFmtId="0" fontId="18" fillId="0" borderId="12" xfId="0" applyFont="1" applyBorder="1" applyAlignment="1">
      <alignment horizontal="center" vertical="center"/>
    </xf>
    <xf numFmtId="0" fontId="0" fillId="6" borderId="37" xfId="0" applyFill="1" applyBorder="1"/>
    <xf numFmtId="0" fontId="0" fillId="11" borderId="37" xfId="0" applyFill="1" applyBorder="1"/>
    <xf numFmtId="0" fontId="17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12" borderId="36" xfId="0" applyFill="1" applyBorder="1"/>
    <xf numFmtId="0" fontId="0" fillId="12" borderId="37" xfId="0" applyFill="1" applyBorder="1"/>
    <xf numFmtId="0" fontId="19" fillId="4" borderId="5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wrapText="1"/>
    </xf>
    <xf numFmtId="0" fontId="81" fillId="9" borderId="12" xfId="0" applyFont="1" applyFill="1" applyBorder="1" applyAlignment="1">
      <alignment horizontal="center" vertical="center" wrapText="1"/>
    </xf>
    <xf numFmtId="0" fontId="81" fillId="9" borderId="11" xfId="0" applyFont="1" applyFill="1" applyBorder="1" applyAlignment="1">
      <alignment horizontal="center" vertical="center" wrapText="1"/>
    </xf>
    <xf numFmtId="0" fontId="34" fillId="4" borderId="24" xfId="0" applyFont="1" applyFill="1" applyBorder="1" applyAlignment="1">
      <alignment horizontal="center" vertical="top" wrapText="1"/>
    </xf>
    <xf numFmtId="0" fontId="34" fillId="4" borderId="30" xfId="0" applyFont="1" applyFill="1" applyBorder="1" applyAlignment="1">
      <alignment horizontal="center" vertical="top" wrapText="1"/>
    </xf>
    <xf numFmtId="0" fontId="34" fillId="4" borderId="28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5" fillId="4" borderId="30" xfId="0" applyFont="1" applyFill="1" applyBorder="1" applyAlignment="1">
      <alignment horizontal="center" vertical="top" wrapText="1"/>
    </xf>
    <xf numFmtId="0" fontId="5" fillId="4" borderId="28" xfId="0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distributed"/>
    </xf>
    <xf numFmtId="0" fontId="31" fillId="0" borderId="10" xfId="0" applyFont="1" applyBorder="1" applyAlignment="1">
      <alignment horizontal="left" vertical="distributed"/>
    </xf>
    <xf numFmtId="0" fontId="31" fillId="0" borderId="11" xfId="0" applyFont="1" applyBorder="1" applyAlignment="1">
      <alignment horizontal="left" vertical="distributed"/>
    </xf>
    <xf numFmtId="0" fontId="43" fillId="0" borderId="31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30" fillId="9" borderId="12" xfId="0" applyFont="1" applyFill="1" applyBorder="1" applyAlignment="1">
      <alignment horizontal="left" vertical="center" wrapText="1"/>
    </xf>
    <xf numFmtId="0" fontId="30" fillId="9" borderId="10" xfId="0" applyFont="1" applyFill="1" applyBorder="1" applyAlignment="1">
      <alignment horizontal="left" vertical="center" wrapText="1"/>
    </xf>
    <xf numFmtId="0" fontId="30" fillId="9" borderId="11" xfId="0" applyFont="1" applyFill="1" applyBorder="1" applyAlignment="1">
      <alignment horizontal="left" vertical="center" wrapText="1"/>
    </xf>
    <xf numFmtId="0" fontId="35" fillId="4" borderId="24" xfId="0" applyFont="1" applyFill="1" applyBorder="1" applyAlignment="1">
      <alignment horizontal="center" vertical="top" wrapText="1"/>
    </xf>
    <xf numFmtId="0" fontId="35" fillId="4" borderId="30" xfId="0" applyFont="1" applyFill="1" applyBorder="1" applyAlignment="1">
      <alignment horizontal="center" vertical="top" wrapText="1"/>
    </xf>
    <xf numFmtId="0" fontId="35" fillId="4" borderId="28" xfId="0" applyFont="1" applyFill="1" applyBorder="1" applyAlignment="1">
      <alignment horizontal="center" vertical="top" wrapText="1"/>
    </xf>
    <xf numFmtId="0" fontId="33" fillId="4" borderId="24" xfId="0" applyFont="1" applyFill="1" applyBorder="1" applyAlignment="1">
      <alignment horizontal="center" vertical="top" wrapText="1"/>
    </xf>
    <xf numFmtId="0" fontId="33" fillId="4" borderId="30" xfId="0" applyFont="1" applyFill="1" applyBorder="1" applyAlignment="1">
      <alignment horizontal="center" vertical="top" wrapText="1"/>
    </xf>
    <xf numFmtId="0" fontId="33" fillId="4" borderId="28" xfId="0" applyFont="1" applyFill="1" applyBorder="1" applyAlignment="1">
      <alignment horizontal="center" vertical="top" wrapText="1"/>
    </xf>
    <xf numFmtId="0" fontId="77" fillId="4" borderId="5" xfId="0" applyFont="1" applyFill="1" applyBorder="1" applyAlignment="1">
      <alignment horizontal="center" textRotation="90" wrapText="1"/>
    </xf>
    <xf numFmtId="0" fontId="20" fillId="4" borderId="36" xfId="0" applyFont="1" applyFill="1" applyBorder="1" applyAlignment="1">
      <alignment horizontal="center" textRotation="90" wrapText="1"/>
    </xf>
    <xf numFmtId="0" fontId="20" fillId="4" borderId="7" xfId="0" applyFont="1" applyFill="1" applyBorder="1" applyAlignment="1">
      <alignment horizontal="center" textRotation="90" wrapText="1"/>
    </xf>
    <xf numFmtId="0" fontId="13" fillId="0" borderId="0" xfId="0" applyFont="1" applyAlignment="1">
      <alignment horizontal="right" vertical="top" textRotation="90"/>
    </xf>
    <xf numFmtId="0" fontId="13" fillId="0" borderId="0" xfId="0" applyFont="1" applyAlignment="1">
      <alignment horizontal="left" vertical="top" textRotation="90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1" fontId="6" fillId="0" borderId="5" xfId="0" applyNumberFormat="1" applyFont="1" applyBorder="1" applyAlignment="1">
      <alignment horizontal="right" vertical="center"/>
    </xf>
    <xf numFmtId="1" fontId="10" fillId="0" borderId="5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top" wrapText="1"/>
    </xf>
    <xf numFmtId="10" fontId="19" fillId="14" borderId="11" xfId="2" applyNumberFormat="1" applyFont="1" applyFill="1" applyBorder="1" applyAlignment="1" applyProtection="1">
      <alignment horizontal="center" vertical="distributed" wrapText="1"/>
    </xf>
    <xf numFmtId="0" fontId="20" fillId="0" borderId="33" xfId="0" applyFont="1" applyBorder="1" applyAlignment="1">
      <alignment horizontal="center" vertical="distributed" wrapText="1"/>
    </xf>
    <xf numFmtId="0" fontId="19" fillId="0" borderId="0" xfId="0" applyFont="1" applyAlignment="1">
      <alignment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2" fontId="19" fillId="14" borderId="12" xfId="0" applyNumberFormat="1" applyFont="1" applyFill="1" applyBorder="1" applyAlignment="1">
      <alignment horizontal="center" vertical="center"/>
    </xf>
    <xf numFmtId="2" fontId="19" fillId="14" borderId="33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3399"/>
      <color rgb="FFFF9900"/>
      <color rgb="FF669900"/>
      <color rgb="FF0000FF"/>
      <color rgb="FFFFFFCC"/>
      <color rgb="FF008000"/>
      <color rgb="FFFF7C80"/>
      <color rgb="FF993300"/>
      <color rgb="FFFF00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993300"/>
                </a:solidFill>
              </a:rPr>
              <a:t>Gráfico</a:t>
            </a:r>
            <a:r>
              <a:rPr lang="es-ES" sz="1200" b="1" baseline="0">
                <a:solidFill>
                  <a:srgbClr val="993300"/>
                </a:solidFill>
              </a:rPr>
              <a:t> "Los 3 tiempos biográficos (3tB)": </a:t>
            </a:r>
            <a:r>
              <a:rPr lang="es-ES" sz="1200" b="1">
                <a:solidFill>
                  <a:schemeClr val="tx1"/>
                </a:solidFill>
              </a:rPr>
              <a:t>Prolongación</a:t>
            </a:r>
            <a:r>
              <a:rPr lang="es-ES" sz="1200" b="1" baseline="0">
                <a:solidFill>
                  <a:schemeClr val="tx1"/>
                </a:solidFill>
              </a:rPr>
              <a:t> del tiempo medio de Supervivencia Libre de Evento (PtSLEv)</a:t>
            </a:r>
            <a:endParaRPr lang="es-ES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2344513191285912"/>
          <c:y val="3.4083997596675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049781277340329"/>
          <c:y val="0.20934182590233547"/>
          <c:w val="0.78894663167104107"/>
          <c:h val="0.582018824080110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't-nnt 1 a 8, desde MA'!$O$6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5833333333333334"/>
                  <c:y val="4.42887473460721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51-4DC9-AA4C-4213BE6808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't-nnt 1 a 8, desde MA'!$P$5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't-nnt 1 a 8, desde MA'!$P$6</c:f>
              <c:numCache>
                <c:formatCode>0.00</c:formatCode>
                <c:ptCount val="1"/>
                <c:pt idx="0">
                  <c:v>0.92159999999999997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1-4DC9-AA4C-4213BE680851}"/>
            </c:ext>
          </c:extLst>
        </c:ser>
        <c:ser>
          <c:idx val="1"/>
          <c:order val="1"/>
          <c:tx>
            <c:strRef>
              <c:f>'t-nnt 1 a 8, desde MA'!$O$7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6111111111111118"/>
                  <c:y val="-8.0679405520169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51-4DC9-AA4C-4213BE6808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't-nnt 1 a 8, desde MA'!$P$5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't-nnt 1 a 8, desde MA'!$P$7</c:f>
              <c:numCache>
                <c:formatCode>0.000</c:formatCode>
                <c:ptCount val="1"/>
                <c:pt idx="0">
                  <c:v>9.2400000000000038E-2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1-4DC9-AA4C-4213BE680851}"/>
            </c:ext>
          </c:extLst>
        </c:ser>
        <c:ser>
          <c:idx val="2"/>
          <c:order val="2"/>
          <c:tx>
            <c:strRef>
              <c:f>'t-nnt 1 a 8, desde MA'!$O$8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9444444444444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51-4DC9-AA4C-4213BE6808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66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't-nnt 1 a 8, desde MA'!$P$5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't-nnt 1 a 8, desde MA'!$P$8</c:f>
              <c:numCache>
                <c:formatCode>0.00</c:formatCode>
                <c:ptCount val="1"/>
                <c:pt idx="0">
                  <c:v>22.985999999999997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1-4DC9-AA4C-4213BE680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8615648"/>
        <c:axId val="288606912"/>
      </c:barChart>
      <c:catAx>
        <c:axId val="28861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606912"/>
        <c:crosses val="autoZero"/>
        <c:auto val="1"/>
        <c:lblAlgn val="ctr"/>
        <c:lblOffset val="100"/>
        <c:noMultiLvlLbl val="0"/>
      </c:catAx>
      <c:valAx>
        <c:axId val="288606912"/>
        <c:scaling>
          <c:orientation val="minMax"/>
          <c:max val="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de tiempo de seguimiento analizado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2222222222222223E-2"/>
              <c:y val="9.46921443736730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861564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325211</xdr:colOff>
      <xdr:row>0</xdr:row>
      <xdr:rowOff>76200</xdr:rowOff>
    </xdr:from>
    <xdr:to>
      <xdr:col>28</xdr:col>
      <xdr:colOff>325211</xdr:colOff>
      <xdr:row>36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65101</xdr:colOff>
      <xdr:row>28</xdr:row>
      <xdr:rowOff>119529</xdr:rowOff>
    </xdr:from>
    <xdr:to>
      <xdr:col>58</xdr:col>
      <xdr:colOff>35752</xdr:colOff>
      <xdr:row>28</xdr:row>
      <xdr:rowOff>123804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C7F0786B-C951-4286-965C-68E856013B6C}"/>
            </a:ext>
          </a:extLst>
        </xdr:cNvPr>
        <xdr:cNvCxnSpPr/>
      </xdr:nvCxnSpPr>
      <xdr:spPr>
        <a:xfrm flipV="1">
          <a:off x="9644530" y="6360672"/>
          <a:ext cx="4324936" cy="427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45354</xdr:colOff>
      <xdr:row>27</xdr:row>
      <xdr:rowOff>78473</xdr:rowOff>
    </xdr:from>
    <xdr:to>
      <xdr:col>29</xdr:col>
      <xdr:colOff>175077</xdr:colOff>
      <xdr:row>27</xdr:row>
      <xdr:rowOff>81644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D6549F55-8973-49ED-A110-76FF6F2D68DE}"/>
            </a:ext>
          </a:extLst>
        </xdr:cNvPr>
        <xdr:cNvCxnSpPr/>
      </xdr:nvCxnSpPr>
      <xdr:spPr>
        <a:xfrm>
          <a:off x="4136568" y="6120044"/>
          <a:ext cx="4302580" cy="3171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34</xdr:col>
      <xdr:colOff>78974</xdr:colOff>
      <xdr:row>27</xdr:row>
      <xdr:rowOff>81643</xdr:rowOff>
    </xdr:from>
    <xdr:to>
      <xdr:col>45</xdr:col>
      <xdr:colOff>172357</xdr:colOff>
      <xdr:row>27</xdr:row>
      <xdr:rowOff>86447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D593E674-B6BC-45DA-BB9B-EA7FCE069006}"/>
            </a:ext>
          </a:extLst>
        </xdr:cNvPr>
        <xdr:cNvCxnSpPr/>
      </xdr:nvCxnSpPr>
      <xdr:spPr>
        <a:xfrm flipV="1">
          <a:off x="9658403" y="6123214"/>
          <a:ext cx="2089097" cy="4804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26682</xdr:colOff>
      <xdr:row>28</xdr:row>
      <xdr:rowOff>119528</xdr:rowOff>
    </xdr:from>
    <xdr:to>
      <xdr:col>29</xdr:col>
      <xdr:colOff>180895</xdr:colOff>
      <xdr:row>28</xdr:row>
      <xdr:rowOff>129249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E4AF65C8-484B-4326-B49E-99FCE017D1B0}"/>
            </a:ext>
          </a:extLst>
        </xdr:cNvPr>
        <xdr:cNvCxnSpPr/>
      </xdr:nvCxnSpPr>
      <xdr:spPr>
        <a:xfrm flipV="1">
          <a:off x="4117896" y="6424171"/>
          <a:ext cx="4327070" cy="9721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54428</xdr:colOff>
      <xdr:row>19</xdr:row>
      <xdr:rowOff>117929</xdr:rowOff>
    </xdr:from>
    <xdr:to>
      <xdr:col>17</xdr:col>
      <xdr:colOff>36285</xdr:colOff>
      <xdr:row>19</xdr:row>
      <xdr:rowOff>118579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7C24377D-F73F-48E0-A275-6C1278E1C022}"/>
            </a:ext>
          </a:extLst>
        </xdr:cNvPr>
        <xdr:cNvCxnSpPr/>
      </xdr:nvCxnSpPr>
      <xdr:spPr>
        <a:xfrm flipV="1">
          <a:off x="4145642" y="4689929"/>
          <a:ext cx="1977572" cy="6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34</xdr:col>
      <xdr:colOff>18143</xdr:colOff>
      <xdr:row>19</xdr:row>
      <xdr:rowOff>117928</xdr:rowOff>
    </xdr:from>
    <xdr:to>
      <xdr:col>45</xdr:col>
      <xdr:colOff>1</xdr:colOff>
      <xdr:row>19</xdr:row>
      <xdr:rowOff>118578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7EAFBA83-931E-452F-815B-31E3ABACEB22}"/>
            </a:ext>
          </a:extLst>
        </xdr:cNvPr>
        <xdr:cNvCxnSpPr/>
      </xdr:nvCxnSpPr>
      <xdr:spPr>
        <a:xfrm flipV="1">
          <a:off x="9597572" y="4689928"/>
          <a:ext cx="1977572" cy="6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10672</xdr:colOff>
      <xdr:row>23</xdr:row>
      <xdr:rowOff>105119</xdr:rowOff>
    </xdr:from>
    <xdr:to>
      <xdr:col>57</xdr:col>
      <xdr:colOff>162751</xdr:colOff>
      <xdr:row>23</xdr:row>
      <xdr:rowOff>109394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D4ECEE36-9307-4B62-86B5-57498E1D48BD}"/>
            </a:ext>
          </a:extLst>
        </xdr:cNvPr>
        <xdr:cNvCxnSpPr/>
      </xdr:nvCxnSpPr>
      <xdr:spPr>
        <a:xfrm flipV="1">
          <a:off x="9729907" y="5469001"/>
          <a:ext cx="4447668" cy="427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18140</xdr:colOff>
      <xdr:row>22</xdr:row>
      <xdr:rowOff>78471</xdr:rowOff>
    </xdr:from>
    <xdr:to>
      <xdr:col>29</xdr:col>
      <xdr:colOff>147863</xdr:colOff>
      <xdr:row>22</xdr:row>
      <xdr:rowOff>81642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E0C3F6DD-EEC9-42AA-BDC0-1DF590557E93}"/>
            </a:ext>
          </a:extLst>
        </xdr:cNvPr>
        <xdr:cNvCxnSpPr/>
      </xdr:nvCxnSpPr>
      <xdr:spPr>
        <a:xfrm>
          <a:off x="4109354" y="5194757"/>
          <a:ext cx="4302580" cy="3171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34</xdr:col>
      <xdr:colOff>69903</xdr:colOff>
      <xdr:row>22</xdr:row>
      <xdr:rowOff>81642</xdr:rowOff>
    </xdr:from>
    <xdr:to>
      <xdr:col>45</xdr:col>
      <xdr:colOff>163286</xdr:colOff>
      <xdr:row>22</xdr:row>
      <xdr:rowOff>86446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6F95FB17-8DFA-4FBD-B725-DAAC3F2E38F2}"/>
            </a:ext>
          </a:extLst>
        </xdr:cNvPr>
        <xdr:cNvCxnSpPr/>
      </xdr:nvCxnSpPr>
      <xdr:spPr>
        <a:xfrm flipV="1">
          <a:off x="9649332" y="5197928"/>
          <a:ext cx="2089097" cy="4804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35754</xdr:colOff>
      <xdr:row>23</xdr:row>
      <xdr:rowOff>101386</xdr:rowOff>
    </xdr:from>
    <xdr:to>
      <xdr:col>30</xdr:col>
      <xdr:colOff>8538</xdr:colOff>
      <xdr:row>23</xdr:row>
      <xdr:rowOff>111107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74279441-A4FA-42E9-AC99-115FE83A9480}"/>
            </a:ext>
          </a:extLst>
        </xdr:cNvPr>
        <xdr:cNvCxnSpPr/>
      </xdr:nvCxnSpPr>
      <xdr:spPr>
        <a:xfrm flipV="1">
          <a:off x="4126968" y="5417243"/>
          <a:ext cx="4327070" cy="9721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27213</xdr:colOff>
      <xdr:row>19</xdr:row>
      <xdr:rowOff>99786</xdr:rowOff>
    </xdr:from>
    <xdr:to>
      <xdr:col>14</xdr:col>
      <xdr:colOff>172357</xdr:colOff>
      <xdr:row>19</xdr:row>
      <xdr:rowOff>100437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B451BB3-9262-4093-805A-3BB7A8283BE9}"/>
            </a:ext>
          </a:extLst>
        </xdr:cNvPr>
        <xdr:cNvCxnSpPr/>
      </xdr:nvCxnSpPr>
      <xdr:spPr>
        <a:xfrm flipV="1">
          <a:off x="4118427" y="4671786"/>
          <a:ext cx="1596573" cy="651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34</xdr:col>
      <xdr:colOff>9071</xdr:colOff>
      <xdr:row>19</xdr:row>
      <xdr:rowOff>118579</xdr:rowOff>
    </xdr:from>
    <xdr:to>
      <xdr:col>42</xdr:col>
      <xdr:colOff>154214</xdr:colOff>
      <xdr:row>19</xdr:row>
      <xdr:rowOff>127000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CC7575C2-4AAA-41FC-BC4C-A20E95F2B752}"/>
            </a:ext>
          </a:extLst>
        </xdr:cNvPr>
        <xdr:cNvCxnSpPr/>
      </xdr:nvCxnSpPr>
      <xdr:spPr>
        <a:xfrm>
          <a:off x="9588500" y="4690579"/>
          <a:ext cx="1596571" cy="8421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37886</xdr:colOff>
      <xdr:row>20</xdr:row>
      <xdr:rowOff>83245</xdr:rowOff>
    </xdr:from>
    <xdr:to>
      <xdr:col>58</xdr:col>
      <xdr:colOff>8537</xdr:colOff>
      <xdr:row>20</xdr:row>
      <xdr:rowOff>87520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4326F1A9-B954-4823-9131-F403832E7F16}"/>
            </a:ext>
          </a:extLst>
        </xdr:cNvPr>
        <xdr:cNvCxnSpPr/>
      </xdr:nvCxnSpPr>
      <xdr:spPr>
        <a:xfrm flipV="1">
          <a:off x="9617315" y="4854816"/>
          <a:ext cx="4324936" cy="427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36284</xdr:colOff>
      <xdr:row>19</xdr:row>
      <xdr:rowOff>114758</xdr:rowOff>
    </xdr:from>
    <xdr:to>
      <xdr:col>29</xdr:col>
      <xdr:colOff>166007</xdr:colOff>
      <xdr:row>19</xdr:row>
      <xdr:rowOff>117929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90CFDA8B-BA3B-4589-A7C3-8266A20D7044}"/>
            </a:ext>
          </a:extLst>
        </xdr:cNvPr>
        <xdr:cNvCxnSpPr/>
      </xdr:nvCxnSpPr>
      <xdr:spPr>
        <a:xfrm>
          <a:off x="4127498" y="4686758"/>
          <a:ext cx="4302580" cy="3171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34</xdr:col>
      <xdr:colOff>15474</xdr:colOff>
      <xdr:row>19</xdr:row>
      <xdr:rowOff>90712</xdr:rowOff>
    </xdr:from>
    <xdr:to>
      <xdr:col>45</xdr:col>
      <xdr:colOff>108857</xdr:colOff>
      <xdr:row>19</xdr:row>
      <xdr:rowOff>95516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8C86CB2C-D9C8-4909-A9B4-44DDD085274F}"/>
            </a:ext>
          </a:extLst>
        </xdr:cNvPr>
        <xdr:cNvCxnSpPr/>
      </xdr:nvCxnSpPr>
      <xdr:spPr>
        <a:xfrm flipV="1">
          <a:off x="9594903" y="4662712"/>
          <a:ext cx="2089097" cy="4804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35754</xdr:colOff>
      <xdr:row>20</xdr:row>
      <xdr:rowOff>101387</xdr:rowOff>
    </xdr:from>
    <xdr:to>
      <xdr:col>30</xdr:col>
      <xdr:colOff>8538</xdr:colOff>
      <xdr:row>20</xdr:row>
      <xdr:rowOff>111108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EC4B0618-3078-4CB4-8876-175F53A47B04}"/>
            </a:ext>
          </a:extLst>
        </xdr:cNvPr>
        <xdr:cNvCxnSpPr/>
      </xdr:nvCxnSpPr>
      <xdr:spPr>
        <a:xfrm flipV="1">
          <a:off x="4126968" y="4872958"/>
          <a:ext cx="4327070" cy="9721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27215</xdr:colOff>
      <xdr:row>18</xdr:row>
      <xdr:rowOff>90715</xdr:rowOff>
    </xdr:from>
    <xdr:to>
      <xdr:col>7</xdr:col>
      <xdr:colOff>27214</xdr:colOff>
      <xdr:row>18</xdr:row>
      <xdr:rowOff>100436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91728D86-8FF8-49E0-AED7-1E461B3258A9}"/>
            </a:ext>
          </a:extLst>
        </xdr:cNvPr>
        <xdr:cNvCxnSpPr/>
      </xdr:nvCxnSpPr>
      <xdr:spPr>
        <a:xfrm flipV="1">
          <a:off x="4118429" y="4481286"/>
          <a:ext cx="181428" cy="9721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34</xdr:col>
      <xdr:colOff>0</xdr:colOff>
      <xdr:row>18</xdr:row>
      <xdr:rowOff>90710</xdr:rowOff>
    </xdr:from>
    <xdr:to>
      <xdr:col>35</xdr:col>
      <xdr:colOff>0</xdr:colOff>
      <xdr:row>18</xdr:row>
      <xdr:rowOff>100431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5A11E610-0615-45B1-9D69-BEC0807C015A}"/>
            </a:ext>
          </a:extLst>
        </xdr:cNvPr>
        <xdr:cNvCxnSpPr/>
      </xdr:nvCxnSpPr>
      <xdr:spPr>
        <a:xfrm flipV="1">
          <a:off x="9579429" y="4481281"/>
          <a:ext cx="181428" cy="9721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37886</xdr:colOff>
      <xdr:row>20</xdr:row>
      <xdr:rowOff>83245</xdr:rowOff>
    </xdr:from>
    <xdr:to>
      <xdr:col>58</xdr:col>
      <xdr:colOff>8537</xdr:colOff>
      <xdr:row>20</xdr:row>
      <xdr:rowOff>87520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55E1EC3B-86BD-4C7E-90AE-45A38851934F}"/>
            </a:ext>
          </a:extLst>
        </xdr:cNvPr>
        <xdr:cNvCxnSpPr/>
      </xdr:nvCxnSpPr>
      <xdr:spPr>
        <a:xfrm flipV="1">
          <a:off x="9689886" y="4877495"/>
          <a:ext cx="4390251" cy="427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63498</xdr:colOff>
      <xdr:row>19</xdr:row>
      <xdr:rowOff>87544</xdr:rowOff>
    </xdr:from>
    <xdr:to>
      <xdr:col>30</xdr:col>
      <xdr:colOff>11792</xdr:colOff>
      <xdr:row>19</xdr:row>
      <xdr:rowOff>90715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8877B4CF-497C-4D67-A210-F4E7D3C2C7F2}"/>
            </a:ext>
          </a:extLst>
        </xdr:cNvPr>
        <xdr:cNvCxnSpPr/>
      </xdr:nvCxnSpPr>
      <xdr:spPr>
        <a:xfrm>
          <a:off x="4154712" y="4659544"/>
          <a:ext cx="4302580" cy="3171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34</xdr:col>
      <xdr:colOff>15474</xdr:colOff>
      <xdr:row>19</xdr:row>
      <xdr:rowOff>90712</xdr:rowOff>
    </xdr:from>
    <xdr:to>
      <xdr:col>45</xdr:col>
      <xdr:colOff>108857</xdr:colOff>
      <xdr:row>19</xdr:row>
      <xdr:rowOff>95516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C0010564-502B-4B9A-AA5E-E16F1E51FB75}"/>
            </a:ext>
          </a:extLst>
        </xdr:cNvPr>
        <xdr:cNvCxnSpPr/>
      </xdr:nvCxnSpPr>
      <xdr:spPr>
        <a:xfrm flipV="1">
          <a:off x="9667474" y="4681762"/>
          <a:ext cx="2119033" cy="4804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35754</xdr:colOff>
      <xdr:row>20</xdr:row>
      <xdr:rowOff>101387</xdr:rowOff>
    </xdr:from>
    <xdr:to>
      <xdr:col>30</xdr:col>
      <xdr:colOff>8538</xdr:colOff>
      <xdr:row>20</xdr:row>
      <xdr:rowOff>111108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3DD7BD0B-CCA8-4F08-B27B-35E88A053982}"/>
            </a:ext>
          </a:extLst>
        </xdr:cNvPr>
        <xdr:cNvCxnSpPr/>
      </xdr:nvCxnSpPr>
      <xdr:spPr>
        <a:xfrm flipV="1">
          <a:off x="4131504" y="4895637"/>
          <a:ext cx="4392384" cy="9721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27215</xdr:colOff>
      <xdr:row>18</xdr:row>
      <xdr:rowOff>90715</xdr:rowOff>
    </xdr:from>
    <xdr:to>
      <xdr:col>7</xdr:col>
      <xdr:colOff>27214</xdr:colOff>
      <xdr:row>18</xdr:row>
      <xdr:rowOff>100436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C20EC654-494F-45A8-B88D-CB4D5321438B}"/>
            </a:ext>
          </a:extLst>
        </xdr:cNvPr>
        <xdr:cNvCxnSpPr/>
      </xdr:nvCxnSpPr>
      <xdr:spPr>
        <a:xfrm flipV="1">
          <a:off x="4122965" y="4503965"/>
          <a:ext cx="184149" cy="9721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34</xdr:col>
      <xdr:colOff>0</xdr:colOff>
      <xdr:row>18</xdr:row>
      <xdr:rowOff>90710</xdr:rowOff>
    </xdr:from>
    <xdr:to>
      <xdr:col>35</xdr:col>
      <xdr:colOff>0</xdr:colOff>
      <xdr:row>18</xdr:row>
      <xdr:rowOff>100431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78FB7755-A5ED-4951-98B2-83FE088E77ED}"/>
            </a:ext>
          </a:extLst>
        </xdr:cNvPr>
        <xdr:cNvCxnSpPr/>
      </xdr:nvCxnSpPr>
      <xdr:spPr>
        <a:xfrm flipV="1">
          <a:off x="9652000" y="4503960"/>
          <a:ext cx="184150" cy="9721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82"/>
  <sheetViews>
    <sheetView tabSelected="1" zoomScale="70" zoomScaleNormal="70" workbookViewId="0">
      <selection activeCell="B2" sqref="B2:F2"/>
    </sheetView>
  </sheetViews>
  <sheetFormatPr baseColWidth="10" defaultRowHeight="13" x14ac:dyDescent="0.3"/>
  <cols>
    <col min="1" max="1" width="1.26953125" style="79" customWidth="1"/>
    <col min="2" max="2" width="24" style="79" customWidth="1"/>
    <col min="3" max="3" width="18.1796875" style="79" customWidth="1"/>
    <col min="4" max="4" width="18" style="79" customWidth="1"/>
    <col min="5" max="5" width="22.81640625" style="79" customWidth="1"/>
    <col min="6" max="6" width="26.453125" style="79" customWidth="1"/>
    <col min="7" max="7" width="22.7265625" style="79" customWidth="1"/>
    <col min="8" max="8" width="0.90625" style="80" customWidth="1"/>
    <col min="9" max="10" width="8.26953125" style="80" customWidth="1"/>
    <col min="11" max="11" width="15.26953125" style="79" hidden="1" customWidth="1"/>
    <col min="12" max="12" width="15.54296875" style="81" hidden="1" customWidth="1"/>
    <col min="13" max="13" width="10.453125" style="79" customWidth="1"/>
    <col min="14" max="14" width="0.7265625" style="79" customWidth="1"/>
    <col min="15" max="15" width="15.1796875" style="79" customWidth="1"/>
    <col min="16" max="16" width="15.453125" style="79" customWidth="1"/>
    <col min="17" max="17" width="9.36328125" style="79" customWidth="1"/>
    <col min="18" max="18" width="14.453125" style="79" customWidth="1"/>
    <col min="19" max="19" width="15.1796875" style="79" customWidth="1"/>
    <col min="20" max="21" width="14.1796875" style="79" customWidth="1"/>
    <col min="22" max="22" width="6.81640625" style="79" customWidth="1"/>
    <col min="23" max="259" width="11.453125" style="79"/>
    <col min="260" max="260" width="9.54296875" style="79" customWidth="1"/>
    <col min="261" max="261" width="18.7265625" style="79" customWidth="1"/>
    <col min="262" max="262" width="18.26953125" style="79" customWidth="1"/>
    <col min="263" max="263" width="17.26953125" style="79" customWidth="1"/>
    <col min="264" max="264" width="22.81640625" style="79" customWidth="1"/>
    <col min="265" max="265" width="26.453125" style="79" customWidth="1"/>
    <col min="266" max="266" width="21.81640625" style="79" customWidth="1"/>
    <col min="267" max="267" width="8.26953125" style="79" customWidth="1"/>
    <col min="268" max="268" width="17" style="79" customWidth="1"/>
    <col min="269" max="269" width="19.54296875" style="79" customWidth="1"/>
    <col min="270" max="515" width="11.453125" style="79"/>
    <col min="516" max="516" width="9.54296875" style="79" customWidth="1"/>
    <col min="517" max="517" width="18.7265625" style="79" customWidth="1"/>
    <col min="518" max="518" width="18.26953125" style="79" customWidth="1"/>
    <col min="519" max="519" width="17.26953125" style="79" customWidth="1"/>
    <col min="520" max="520" width="22.81640625" style="79" customWidth="1"/>
    <col min="521" max="521" width="26.453125" style="79" customWidth="1"/>
    <col min="522" max="522" width="21.81640625" style="79" customWidth="1"/>
    <col min="523" max="523" width="8.26953125" style="79" customWidth="1"/>
    <col min="524" max="524" width="17" style="79" customWidth="1"/>
    <col min="525" max="525" width="19.54296875" style="79" customWidth="1"/>
    <col min="526" max="771" width="11.453125" style="79"/>
    <col min="772" max="772" width="9.54296875" style="79" customWidth="1"/>
    <col min="773" max="773" width="18.7265625" style="79" customWidth="1"/>
    <col min="774" max="774" width="18.26953125" style="79" customWidth="1"/>
    <col min="775" max="775" width="17.26953125" style="79" customWidth="1"/>
    <col min="776" max="776" width="22.81640625" style="79" customWidth="1"/>
    <col min="777" max="777" width="26.453125" style="79" customWidth="1"/>
    <col min="778" max="778" width="21.81640625" style="79" customWidth="1"/>
    <col min="779" max="779" width="8.26953125" style="79" customWidth="1"/>
    <col min="780" max="780" width="17" style="79" customWidth="1"/>
    <col min="781" max="781" width="19.54296875" style="79" customWidth="1"/>
    <col min="782" max="1027" width="11.453125" style="79"/>
    <col min="1028" max="1028" width="9.54296875" style="79" customWidth="1"/>
    <col min="1029" max="1029" width="18.7265625" style="79" customWidth="1"/>
    <col min="1030" max="1030" width="18.26953125" style="79" customWidth="1"/>
    <col min="1031" max="1031" width="17.26953125" style="79" customWidth="1"/>
    <col min="1032" max="1032" width="22.81640625" style="79" customWidth="1"/>
    <col min="1033" max="1033" width="26.453125" style="79" customWidth="1"/>
    <col min="1034" max="1034" width="21.81640625" style="79" customWidth="1"/>
    <col min="1035" max="1035" width="8.26953125" style="79" customWidth="1"/>
    <col min="1036" max="1036" width="17" style="79" customWidth="1"/>
    <col min="1037" max="1037" width="19.54296875" style="79" customWidth="1"/>
    <col min="1038" max="1283" width="11.453125" style="79"/>
    <col min="1284" max="1284" width="9.54296875" style="79" customWidth="1"/>
    <col min="1285" max="1285" width="18.7265625" style="79" customWidth="1"/>
    <col min="1286" max="1286" width="18.26953125" style="79" customWidth="1"/>
    <col min="1287" max="1287" width="17.26953125" style="79" customWidth="1"/>
    <col min="1288" max="1288" width="22.81640625" style="79" customWidth="1"/>
    <col min="1289" max="1289" width="26.453125" style="79" customWidth="1"/>
    <col min="1290" max="1290" width="21.81640625" style="79" customWidth="1"/>
    <col min="1291" max="1291" width="8.26953125" style="79" customWidth="1"/>
    <col min="1292" max="1292" width="17" style="79" customWidth="1"/>
    <col min="1293" max="1293" width="19.54296875" style="79" customWidth="1"/>
    <col min="1294" max="1539" width="11.453125" style="79"/>
    <col min="1540" max="1540" width="9.54296875" style="79" customWidth="1"/>
    <col min="1541" max="1541" width="18.7265625" style="79" customWidth="1"/>
    <col min="1542" max="1542" width="18.26953125" style="79" customWidth="1"/>
    <col min="1543" max="1543" width="17.26953125" style="79" customWidth="1"/>
    <col min="1544" max="1544" width="22.81640625" style="79" customWidth="1"/>
    <col min="1545" max="1545" width="26.453125" style="79" customWidth="1"/>
    <col min="1546" max="1546" width="21.81640625" style="79" customWidth="1"/>
    <col min="1547" max="1547" width="8.26953125" style="79" customWidth="1"/>
    <col min="1548" max="1548" width="17" style="79" customWidth="1"/>
    <col min="1549" max="1549" width="19.54296875" style="79" customWidth="1"/>
    <col min="1550" max="1795" width="11.453125" style="79"/>
    <col min="1796" max="1796" width="9.54296875" style="79" customWidth="1"/>
    <col min="1797" max="1797" width="18.7265625" style="79" customWidth="1"/>
    <col min="1798" max="1798" width="18.26953125" style="79" customWidth="1"/>
    <col min="1799" max="1799" width="17.26953125" style="79" customWidth="1"/>
    <col min="1800" max="1800" width="22.81640625" style="79" customWidth="1"/>
    <col min="1801" max="1801" width="26.453125" style="79" customWidth="1"/>
    <col min="1802" max="1802" width="21.81640625" style="79" customWidth="1"/>
    <col min="1803" max="1803" width="8.26953125" style="79" customWidth="1"/>
    <col min="1804" max="1804" width="17" style="79" customWidth="1"/>
    <col min="1805" max="1805" width="19.54296875" style="79" customWidth="1"/>
    <col min="1806" max="2051" width="11.453125" style="79"/>
    <col min="2052" max="2052" width="9.54296875" style="79" customWidth="1"/>
    <col min="2053" max="2053" width="18.7265625" style="79" customWidth="1"/>
    <col min="2054" max="2054" width="18.26953125" style="79" customWidth="1"/>
    <col min="2055" max="2055" width="17.26953125" style="79" customWidth="1"/>
    <col min="2056" max="2056" width="22.81640625" style="79" customWidth="1"/>
    <col min="2057" max="2057" width="26.453125" style="79" customWidth="1"/>
    <col min="2058" max="2058" width="21.81640625" style="79" customWidth="1"/>
    <col min="2059" max="2059" width="8.26953125" style="79" customWidth="1"/>
    <col min="2060" max="2060" width="17" style="79" customWidth="1"/>
    <col min="2061" max="2061" width="19.54296875" style="79" customWidth="1"/>
    <col min="2062" max="2307" width="11.453125" style="79"/>
    <col min="2308" max="2308" width="9.54296875" style="79" customWidth="1"/>
    <col min="2309" max="2309" width="18.7265625" style="79" customWidth="1"/>
    <col min="2310" max="2310" width="18.26953125" style="79" customWidth="1"/>
    <col min="2311" max="2311" width="17.26953125" style="79" customWidth="1"/>
    <col min="2312" max="2312" width="22.81640625" style="79" customWidth="1"/>
    <col min="2313" max="2313" width="26.453125" style="79" customWidth="1"/>
    <col min="2314" max="2314" width="21.81640625" style="79" customWidth="1"/>
    <col min="2315" max="2315" width="8.26953125" style="79" customWidth="1"/>
    <col min="2316" max="2316" width="17" style="79" customWidth="1"/>
    <col min="2317" max="2317" width="19.54296875" style="79" customWidth="1"/>
    <col min="2318" max="2563" width="11.453125" style="79"/>
    <col min="2564" max="2564" width="9.54296875" style="79" customWidth="1"/>
    <col min="2565" max="2565" width="18.7265625" style="79" customWidth="1"/>
    <col min="2566" max="2566" width="18.26953125" style="79" customWidth="1"/>
    <col min="2567" max="2567" width="17.26953125" style="79" customWidth="1"/>
    <col min="2568" max="2568" width="22.81640625" style="79" customWidth="1"/>
    <col min="2569" max="2569" width="26.453125" style="79" customWidth="1"/>
    <col min="2570" max="2570" width="21.81640625" style="79" customWidth="1"/>
    <col min="2571" max="2571" width="8.26953125" style="79" customWidth="1"/>
    <col min="2572" max="2572" width="17" style="79" customWidth="1"/>
    <col min="2573" max="2573" width="19.54296875" style="79" customWidth="1"/>
    <col min="2574" max="2819" width="11.453125" style="79"/>
    <col min="2820" max="2820" width="9.54296875" style="79" customWidth="1"/>
    <col min="2821" max="2821" width="18.7265625" style="79" customWidth="1"/>
    <col min="2822" max="2822" width="18.26953125" style="79" customWidth="1"/>
    <col min="2823" max="2823" width="17.26953125" style="79" customWidth="1"/>
    <col min="2824" max="2824" width="22.81640625" style="79" customWidth="1"/>
    <col min="2825" max="2825" width="26.453125" style="79" customWidth="1"/>
    <col min="2826" max="2826" width="21.81640625" style="79" customWidth="1"/>
    <col min="2827" max="2827" width="8.26953125" style="79" customWidth="1"/>
    <col min="2828" max="2828" width="17" style="79" customWidth="1"/>
    <col min="2829" max="2829" width="19.54296875" style="79" customWidth="1"/>
    <col min="2830" max="3075" width="11.453125" style="79"/>
    <col min="3076" max="3076" width="9.54296875" style="79" customWidth="1"/>
    <col min="3077" max="3077" width="18.7265625" style="79" customWidth="1"/>
    <col min="3078" max="3078" width="18.26953125" style="79" customWidth="1"/>
    <col min="3079" max="3079" width="17.26953125" style="79" customWidth="1"/>
    <col min="3080" max="3080" width="22.81640625" style="79" customWidth="1"/>
    <col min="3081" max="3081" width="26.453125" style="79" customWidth="1"/>
    <col min="3082" max="3082" width="21.81640625" style="79" customWidth="1"/>
    <col min="3083" max="3083" width="8.26953125" style="79" customWidth="1"/>
    <col min="3084" max="3084" width="17" style="79" customWidth="1"/>
    <col min="3085" max="3085" width="19.54296875" style="79" customWidth="1"/>
    <col min="3086" max="3331" width="11.453125" style="79"/>
    <col min="3332" max="3332" width="9.54296875" style="79" customWidth="1"/>
    <col min="3333" max="3333" width="18.7265625" style="79" customWidth="1"/>
    <col min="3334" max="3334" width="18.26953125" style="79" customWidth="1"/>
    <col min="3335" max="3335" width="17.26953125" style="79" customWidth="1"/>
    <col min="3336" max="3336" width="22.81640625" style="79" customWidth="1"/>
    <col min="3337" max="3337" width="26.453125" style="79" customWidth="1"/>
    <col min="3338" max="3338" width="21.81640625" style="79" customWidth="1"/>
    <col min="3339" max="3339" width="8.26953125" style="79" customWidth="1"/>
    <col min="3340" max="3340" width="17" style="79" customWidth="1"/>
    <col min="3341" max="3341" width="19.54296875" style="79" customWidth="1"/>
    <col min="3342" max="3587" width="11.453125" style="79"/>
    <col min="3588" max="3588" width="9.54296875" style="79" customWidth="1"/>
    <col min="3589" max="3589" width="18.7265625" style="79" customWidth="1"/>
    <col min="3590" max="3590" width="18.26953125" style="79" customWidth="1"/>
    <col min="3591" max="3591" width="17.26953125" style="79" customWidth="1"/>
    <col min="3592" max="3592" width="22.81640625" style="79" customWidth="1"/>
    <col min="3593" max="3593" width="26.453125" style="79" customWidth="1"/>
    <col min="3594" max="3594" width="21.81640625" style="79" customWidth="1"/>
    <col min="3595" max="3595" width="8.26953125" style="79" customWidth="1"/>
    <col min="3596" max="3596" width="17" style="79" customWidth="1"/>
    <col min="3597" max="3597" width="19.54296875" style="79" customWidth="1"/>
    <col min="3598" max="3843" width="11.453125" style="79"/>
    <col min="3844" max="3844" width="9.54296875" style="79" customWidth="1"/>
    <col min="3845" max="3845" width="18.7265625" style="79" customWidth="1"/>
    <col min="3846" max="3846" width="18.26953125" style="79" customWidth="1"/>
    <col min="3847" max="3847" width="17.26953125" style="79" customWidth="1"/>
    <col min="3848" max="3848" width="22.81640625" style="79" customWidth="1"/>
    <col min="3849" max="3849" width="26.453125" style="79" customWidth="1"/>
    <col min="3850" max="3850" width="21.81640625" style="79" customWidth="1"/>
    <col min="3851" max="3851" width="8.26953125" style="79" customWidth="1"/>
    <col min="3852" max="3852" width="17" style="79" customWidth="1"/>
    <col min="3853" max="3853" width="19.54296875" style="79" customWidth="1"/>
    <col min="3854" max="4099" width="11.453125" style="79"/>
    <col min="4100" max="4100" width="9.54296875" style="79" customWidth="1"/>
    <col min="4101" max="4101" width="18.7265625" style="79" customWidth="1"/>
    <col min="4102" max="4102" width="18.26953125" style="79" customWidth="1"/>
    <col min="4103" max="4103" width="17.26953125" style="79" customWidth="1"/>
    <col min="4104" max="4104" width="22.81640625" style="79" customWidth="1"/>
    <col min="4105" max="4105" width="26.453125" style="79" customWidth="1"/>
    <col min="4106" max="4106" width="21.81640625" style="79" customWidth="1"/>
    <col min="4107" max="4107" width="8.26953125" style="79" customWidth="1"/>
    <col min="4108" max="4108" width="17" style="79" customWidth="1"/>
    <col min="4109" max="4109" width="19.54296875" style="79" customWidth="1"/>
    <col min="4110" max="4355" width="11.453125" style="79"/>
    <col min="4356" max="4356" width="9.54296875" style="79" customWidth="1"/>
    <col min="4357" max="4357" width="18.7265625" style="79" customWidth="1"/>
    <col min="4358" max="4358" width="18.26953125" style="79" customWidth="1"/>
    <col min="4359" max="4359" width="17.26953125" style="79" customWidth="1"/>
    <col min="4360" max="4360" width="22.81640625" style="79" customWidth="1"/>
    <col min="4361" max="4361" width="26.453125" style="79" customWidth="1"/>
    <col min="4362" max="4362" width="21.81640625" style="79" customWidth="1"/>
    <col min="4363" max="4363" width="8.26953125" style="79" customWidth="1"/>
    <col min="4364" max="4364" width="17" style="79" customWidth="1"/>
    <col min="4365" max="4365" width="19.54296875" style="79" customWidth="1"/>
    <col min="4366" max="4611" width="11.453125" style="79"/>
    <col min="4612" max="4612" width="9.54296875" style="79" customWidth="1"/>
    <col min="4613" max="4613" width="18.7265625" style="79" customWidth="1"/>
    <col min="4614" max="4614" width="18.26953125" style="79" customWidth="1"/>
    <col min="4615" max="4615" width="17.26953125" style="79" customWidth="1"/>
    <col min="4616" max="4616" width="22.81640625" style="79" customWidth="1"/>
    <col min="4617" max="4617" width="26.453125" style="79" customWidth="1"/>
    <col min="4618" max="4618" width="21.81640625" style="79" customWidth="1"/>
    <col min="4619" max="4619" width="8.26953125" style="79" customWidth="1"/>
    <col min="4620" max="4620" width="17" style="79" customWidth="1"/>
    <col min="4621" max="4621" width="19.54296875" style="79" customWidth="1"/>
    <col min="4622" max="4867" width="11.453125" style="79"/>
    <col min="4868" max="4868" width="9.54296875" style="79" customWidth="1"/>
    <col min="4869" max="4869" width="18.7265625" style="79" customWidth="1"/>
    <col min="4870" max="4870" width="18.26953125" style="79" customWidth="1"/>
    <col min="4871" max="4871" width="17.26953125" style="79" customWidth="1"/>
    <col min="4872" max="4872" width="22.81640625" style="79" customWidth="1"/>
    <col min="4873" max="4873" width="26.453125" style="79" customWidth="1"/>
    <col min="4874" max="4874" width="21.81640625" style="79" customWidth="1"/>
    <col min="4875" max="4875" width="8.26953125" style="79" customWidth="1"/>
    <col min="4876" max="4876" width="17" style="79" customWidth="1"/>
    <col min="4877" max="4877" width="19.54296875" style="79" customWidth="1"/>
    <col min="4878" max="5123" width="11.453125" style="79"/>
    <col min="5124" max="5124" width="9.54296875" style="79" customWidth="1"/>
    <col min="5125" max="5125" width="18.7265625" style="79" customWidth="1"/>
    <col min="5126" max="5126" width="18.26953125" style="79" customWidth="1"/>
    <col min="5127" max="5127" width="17.26953125" style="79" customWidth="1"/>
    <col min="5128" max="5128" width="22.81640625" style="79" customWidth="1"/>
    <col min="5129" max="5129" width="26.453125" style="79" customWidth="1"/>
    <col min="5130" max="5130" width="21.81640625" style="79" customWidth="1"/>
    <col min="5131" max="5131" width="8.26953125" style="79" customWidth="1"/>
    <col min="5132" max="5132" width="17" style="79" customWidth="1"/>
    <col min="5133" max="5133" width="19.54296875" style="79" customWidth="1"/>
    <col min="5134" max="5379" width="11.453125" style="79"/>
    <col min="5380" max="5380" width="9.54296875" style="79" customWidth="1"/>
    <col min="5381" max="5381" width="18.7265625" style="79" customWidth="1"/>
    <col min="5382" max="5382" width="18.26953125" style="79" customWidth="1"/>
    <col min="5383" max="5383" width="17.26953125" style="79" customWidth="1"/>
    <col min="5384" max="5384" width="22.81640625" style="79" customWidth="1"/>
    <col min="5385" max="5385" width="26.453125" style="79" customWidth="1"/>
    <col min="5386" max="5386" width="21.81640625" style="79" customWidth="1"/>
    <col min="5387" max="5387" width="8.26953125" style="79" customWidth="1"/>
    <col min="5388" max="5388" width="17" style="79" customWidth="1"/>
    <col min="5389" max="5389" width="19.54296875" style="79" customWidth="1"/>
    <col min="5390" max="5635" width="11.453125" style="79"/>
    <col min="5636" max="5636" width="9.54296875" style="79" customWidth="1"/>
    <col min="5637" max="5637" width="18.7265625" style="79" customWidth="1"/>
    <col min="5638" max="5638" width="18.26953125" style="79" customWidth="1"/>
    <col min="5639" max="5639" width="17.26953125" style="79" customWidth="1"/>
    <col min="5640" max="5640" width="22.81640625" style="79" customWidth="1"/>
    <col min="5641" max="5641" width="26.453125" style="79" customWidth="1"/>
    <col min="5642" max="5642" width="21.81640625" style="79" customWidth="1"/>
    <col min="5643" max="5643" width="8.26953125" style="79" customWidth="1"/>
    <col min="5644" max="5644" width="17" style="79" customWidth="1"/>
    <col min="5645" max="5645" width="19.54296875" style="79" customWidth="1"/>
    <col min="5646" max="5891" width="11.453125" style="79"/>
    <col min="5892" max="5892" width="9.54296875" style="79" customWidth="1"/>
    <col min="5893" max="5893" width="18.7265625" style="79" customWidth="1"/>
    <col min="5894" max="5894" width="18.26953125" style="79" customWidth="1"/>
    <col min="5895" max="5895" width="17.26953125" style="79" customWidth="1"/>
    <col min="5896" max="5896" width="22.81640625" style="79" customWidth="1"/>
    <col min="5897" max="5897" width="26.453125" style="79" customWidth="1"/>
    <col min="5898" max="5898" width="21.81640625" style="79" customWidth="1"/>
    <col min="5899" max="5899" width="8.26953125" style="79" customWidth="1"/>
    <col min="5900" max="5900" width="17" style="79" customWidth="1"/>
    <col min="5901" max="5901" width="19.54296875" style="79" customWidth="1"/>
    <col min="5902" max="6147" width="11.453125" style="79"/>
    <col min="6148" max="6148" width="9.54296875" style="79" customWidth="1"/>
    <col min="6149" max="6149" width="18.7265625" style="79" customWidth="1"/>
    <col min="6150" max="6150" width="18.26953125" style="79" customWidth="1"/>
    <col min="6151" max="6151" width="17.26953125" style="79" customWidth="1"/>
    <col min="6152" max="6152" width="22.81640625" style="79" customWidth="1"/>
    <col min="6153" max="6153" width="26.453125" style="79" customWidth="1"/>
    <col min="6154" max="6154" width="21.81640625" style="79" customWidth="1"/>
    <col min="6155" max="6155" width="8.26953125" style="79" customWidth="1"/>
    <col min="6156" max="6156" width="17" style="79" customWidth="1"/>
    <col min="6157" max="6157" width="19.54296875" style="79" customWidth="1"/>
    <col min="6158" max="6403" width="11.453125" style="79"/>
    <col min="6404" max="6404" width="9.54296875" style="79" customWidth="1"/>
    <col min="6405" max="6405" width="18.7265625" style="79" customWidth="1"/>
    <col min="6406" max="6406" width="18.26953125" style="79" customWidth="1"/>
    <col min="6407" max="6407" width="17.26953125" style="79" customWidth="1"/>
    <col min="6408" max="6408" width="22.81640625" style="79" customWidth="1"/>
    <col min="6409" max="6409" width="26.453125" style="79" customWidth="1"/>
    <col min="6410" max="6410" width="21.81640625" style="79" customWidth="1"/>
    <col min="6411" max="6411" width="8.26953125" style="79" customWidth="1"/>
    <col min="6412" max="6412" width="17" style="79" customWidth="1"/>
    <col min="6413" max="6413" width="19.54296875" style="79" customWidth="1"/>
    <col min="6414" max="6659" width="11.453125" style="79"/>
    <col min="6660" max="6660" width="9.54296875" style="79" customWidth="1"/>
    <col min="6661" max="6661" width="18.7265625" style="79" customWidth="1"/>
    <col min="6662" max="6662" width="18.26953125" style="79" customWidth="1"/>
    <col min="6663" max="6663" width="17.26953125" style="79" customWidth="1"/>
    <col min="6664" max="6664" width="22.81640625" style="79" customWidth="1"/>
    <col min="6665" max="6665" width="26.453125" style="79" customWidth="1"/>
    <col min="6666" max="6666" width="21.81640625" style="79" customWidth="1"/>
    <col min="6667" max="6667" width="8.26953125" style="79" customWidth="1"/>
    <col min="6668" max="6668" width="17" style="79" customWidth="1"/>
    <col min="6669" max="6669" width="19.54296875" style="79" customWidth="1"/>
    <col min="6670" max="6915" width="11.453125" style="79"/>
    <col min="6916" max="6916" width="9.54296875" style="79" customWidth="1"/>
    <col min="6917" max="6917" width="18.7265625" style="79" customWidth="1"/>
    <col min="6918" max="6918" width="18.26953125" style="79" customWidth="1"/>
    <col min="6919" max="6919" width="17.26953125" style="79" customWidth="1"/>
    <col min="6920" max="6920" width="22.81640625" style="79" customWidth="1"/>
    <col min="6921" max="6921" width="26.453125" style="79" customWidth="1"/>
    <col min="6922" max="6922" width="21.81640625" style="79" customWidth="1"/>
    <col min="6923" max="6923" width="8.26953125" style="79" customWidth="1"/>
    <col min="6924" max="6924" width="17" style="79" customWidth="1"/>
    <col min="6925" max="6925" width="19.54296875" style="79" customWidth="1"/>
    <col min="6926" max="7171" width="11.453125" style="79"/>
    <col min="7172" max="7172" width="9.54296875" style="79" customWidth="1"/>
    <col min="7173" max="7173" width="18.7265625" style="79" customWidth="1"/>
    <col min="7174" max="7174" width="18.26953125" style="79" customWidth="1"/>
    <col min="7175" max="7175" width="17.26953125" style="79" customWidth="1"/>
    <col min="7176" max="7176" width="22.81640625" style="79" customWidth="1"/>
    <col min="7177" max="7177" width="26.453125" style="79" customWidth="1"/>
    <col min="7178" max="7178" width="21.81640625" style="79" customWidth="1"/>
    <col min="7179" max="7179" width="8.26953125" style="79" customWidth="1"/>
    <col min="7180" max="7180" width="17" style="79" customWidth="1"/>
    <col min="7181" max="7181" width="19.54296875" style="79" customWidth="1"/>
    <col min="7182" max="7427" width="11.453125" style="79"/>
    <col min="7428" max="7428" width="9.54296875" style="79" customWidth="1"/>
    <col min="7429" max="7429" width="18.7265625" style="79" customWidth="1"/>
    <col min="7430" max="7430" width="18.26953125" style="79" customWidth="1"/>
    <col min="7431" max="7431" width="17.26953125" style="79" customWidth="1"/>
    <col min="7432" max="7432" width="22.81640625" style="79" customWidth="1"/>
    <col min="7433" max="7433" width="26.453125" style="79" customWidth="1"/>
    <col min="7434" max="7434" width="21.81640625" style="79" customWidth="1"/>
    <col min="7435" max="7435" width="8.26953125" style="79" customWidth="1"/>
    <col min="7436" max="7436" width="17" style="79" customWidth="1"/>
    <col min="7437" max="7437" width="19.54296875" style="79" customWidth="1"/>
    <col min="7438" max="7683" width="11.453125" style="79"/>
    <col min="7684" max="7684" width="9.54296875" style="79" customWidth="1"/>
    <col min="7685" max="7685" width="18.7265625" style="79" customWidth="1"/>
    <col min="7686" max="7686" width="18.26953125" style="79" customWidth="1"/>
    <col min="7687" max="7687" width="17.26953125" style="79" customWidth="1"/>
    <col min="7688" max="7688" width="22.81640625" style="79" customWidth="1"/>
    <col min="7689" max="7689" width="26.453125" style="79" customWidth="1"/>
    <col min="7690" max="7690" width="21.81640625" style="79" customWidth="1"/>
    <col min="7691" max="7691" width="8.26953125" style="79" customWidth="1"/>
    <col min="7692" max="7692" width="17" style="79" customWidth="1"/>
    <col min="7693" max="7693" width="19.54296875" style="79" customWidth="1"/>
    <col min="7694" max="7939" width="11.453125" style="79"/>
    <col min="7940" max="7940" width="9.54296875" style="79" customWidth="1"/>
    <col min="7941" max="7941" width="18.7265625" style="79" customWidth="1"/>
    <col min="7942" max="7942" width="18.26953125" style="79" customWidth="1"/>
    <col min="7943" max="7943" width="17.26953125" style="79" customWidth="1"/>
    <col min="7944" max="7944" width="22.81640625" style="79" customWidth="1"/>
    <col min="7945" max="7945" width="26.453125" style="79" customWidth="1"/>
    <col min="7946" max="7946" width="21.81640625" style="79" customWidth="1"/>
    <col min="7947" max="7947" width="8.26953125" style="79" customWidth="1"/>
    <col min="7948" max="7948" width="17" style="79" customWidth="1"/>
    <col min="7949" max="7949" width="19.54296875" style="79" customWidth="1"/>
    <col min="7950" max="8195" width="11.453125" style="79"/>
    <col min="8196" max="8196" width="9.54296875" style="79" customWidth="1"/>
    <col min="8197" max="8197" width="18.7265625" style="79" customWidth="1"/>
    <col min="8198" max="8198" width="18.26953125" style="79" customWidth="1"/>
    <col min="8199" max="8199" width="17.26953125" style="79" customWidth="1"/>
    <col min="8200" max="8200" width="22.81640625" style="79" customWidth="1"/>
    <col min="8201" max="8201" width="26.453125" style="79" customWidth="1"/>
    <col min="8202" max="8202" width="21.81640625" style="79" customWidth="1"/>
    <col min="8203" max="8203" width="8.26953125" style="79" customWidth="1"/>
    <col min="8204" max="8204" width="17" style="79" customWidth="1"/>
    <col min="8205" max="8205" width="19.54296875" style="79" customWidth="1"/>
    <col min="8206" max="8451" width="11.453125" style="79"/>
    <col min="8452" max="8452" width="9.54296875" style="79" customWidth="1"/>
    <col min="8453" max="8453" width="18.7265625" style="79" customWidth="1"/>
    <col min="8454" max="8454" width="18.26953125" style="79" customWidth="1"/>
    <col min="8455" max="8455" width="17.26953125" style="79" customWidth="1"/>
    <col min="8456" max="8456" width="22.81640625" style="79" customWidth="1"/>
    <col min="8457" max="8457" width="26.453125" style="79" customWidth="1"/>
    <col min="8458" max="8458" width="21.81640625" style="79" customWidth="1"/>
    <col min="8459" max="8459" width="8.26953125" style="79" customWidth="1"/>
    <col min="8460" max="8460" width="17" style="79" customWidth="1"/>
    <col min="8461" max="8461" width="19.54296875" style="79" customWidth="1"/>
    <col min="8462" max="8707" width="11.453125" style="79"/>
    <col min="8708" max="8708" width="9.54296875" style="79" customWidth="1"/>
    <col min="8709" max="8709" width="18.7265625" style="79" customWidth="1"/>
    <col min="8710" max="8710" width="18.26953125" style="79" customWidth="1"/>
    <col min="8711" max="8711" width="17.26953125" style="79" customWidth="1"/>
    <col min="8712" max="8712" width="22.81640625" style="79" customWidth="1"/>
    <col min="8713" max="8713" width="26.453125" style="79" customWidth="1"/>
    <col min="8714" max="8714" width="21.81640625" style="79" customWidth="1"/>
    <col min="8715" max="8715" width="8.26953125" style="79" customWidth="1"/>
    <col min="8716" max="8716" width="17" style="79" customWidth="1"/>
    <col min="8717" max="8717" width="19.54296875" style="79" customWidth="1"/>
    <col min="8718" max="8963" width="11.453125" style="79"/>
    <col min="8964" max="8964" width="9.54296875" style="79" customWidth="1"/>
    <col min="8965" max="8965" width="18.7265625" style="79" customWidth="1"/>
    <col min="8966" max="8966" width="18.26953125" style="79" customWidth="1"/>
    <col min="8967" max="8967" width="17.26953125" style="79" customWidth="1"/>
    <col min="8968" max="8968" width="22.81640625" style="79" customWidth="1"/>
    <col min="8969" max="8969" width="26.453125" style="79" customWidth="1"/>
    <col min="8970" max="8970" width="21.81640625" style="79" customWidth="1"/>
    <col min="8971" max="8971" width="8.26953125" style="79" customWidth="1"/>
    <col min="8972" max="8972" width="17" style="79" customWidth="1"/>
    <col min="8973" max="8973" width="19.54296875" style="79" customWidth="1"/>
    <col min="8974" max="9219" width="11.453125" style="79"/>
    <col min="9220" max="9220" width="9.54296875" style="79" customWidth="1"/>
    <col min="9221" max="9221" width="18.7265625" style="79" customWidth="1"/>
    <col min="9222" max="9222" width="18.26953125" style="79" customWidth="1"/>
    <col min="9223" max="9223" width="17.26953125" style="79" customWidth="1"/>
    <col min="9224" max="9224" width="22.81640625" style="79" customWidth="1"/>
    <col min="9225" max="9225" width="26.453125" style="79" customWidth="1"/>
    <col min="9226" max="9226" width="21.81640625" style="79" customWidth="1"/>
    <col min="9227" max="9227" width="8.26953125" style="79" customWidth="1"/>
    <col min="9228" max="9228" width="17" style="79" customWidth="1"/>
    <col min="9229" max="9229" width="19.54296875" style="79" customWidth="1"/>
    <col min="9230" max="9475" width="11.453125" style="79"/>
    <col min="9476" max="9476" width="9.54296875" style="79" customWidth="1"/>
    <col min="9477" max="9477" width="18.7265625" style="79" customWidth="1"/>
    <col min="9478" max="9478" width="18.26953125" style="79" customWidth="1"/>
    <col min="9479" max="9479" width="17.26953125" style="79" customWidth="1"/>
    <col min="9480" max="9480" width="22.81640625" style="79" customWidth="1"/>
    <col min="9481" max="9481" width="26.453125" style="79" customWidth="1"/>
    <col min="9482" max="9482" width="21.81640625" style="79" customWidth="1"/>
    <col min="9483" max="9483" width="8.26953125" style="79" customWidth="1"/>
    <col min="9484" max="9484" width="17" style="79" customWidth="1"/>
    <col min="9485" max="9485" width="19.54296875" style="79" customWidth="1"/>
    <col min="9486" max="9731" width="11.453125" style="79"/>
    <col min="9732" max="9732" width="9.54296875" style="79" customWidth="1"/>
    <col min="9733" max="9733" width="18.7265625" style="79" customWidth="1"/>
    <col min="9734" max="9734" width="18.26953125" style="79" customWidth="1"/>
    <col min="9735" max="9735" width="17.26953125" style="79" customWidth="1"/>
    <col min="9736" max="9736" width="22.81640625" style="79" customWidth="1"/>
    <col min="9737" max="9737" width="26.453125" style="79" customWidth="1"/>
    <col min="9738" max="9738" width="21.81640625" style="79" customWidth="1"/>
    <col min="9739" max="9739" width="8.26953125" style="79" customWidth="1"/>
    <col min="9740" max="9740" width="17" style="79" customWidth="1"/>
    <col min="9741" max="9741" width="19.54296875" style="79" customWidth="1"/>
    <col min="9742" max="9987" width="11.453125" style="79"/>
    <col min="9988" max="9988" width="9.54296875" style="79" customWidth="1"/>
    <col min="9989" max="9989" width="18.7265625" style="79" customWidth="1"/>
    <col min="9990" max="9990" width="18.26953125" style="79" customWidth="1"/>
    <col min="9991" max="9991" width="17.26953125" style="79" customWidth="1"/>
    <col min="9992" max="9992" width="22.81640625" style="79" customWidth="1"/>
    <col min="9993" max="9993" width="26.453125" style="79" customWidth="1"/>
    <col min="9994" max="9994" width="21.81640625" style="79" customWidth="1"/>
    <col min="9995" max="9995" width="8.26953125" style="79" customWidth="1"/>
    <col min="9996" max="9996" width="17" style="79" customWidth="1"/>
    <col min="9997" max="9997" width="19.54296875" style="79" customWidth="1"/>
    <col min="9998" max="10243" width="11.453125" style="79"/>
    <col min="10244" max="10244" width="9.54296875" style="79" customWidth="1"/>
    <col min="10245" max="10245" width="18.7265625" style="79" customWidth="1"/>
    <col min="10246" max="10246" width="18.26953125" style="79" customWidth="1"/>
    <col min="10247" max="10247" width="17.26953125" style="79" customWidth="1"/>
    <col min="10248" max="10248" width="22.81640625" style="79" customWidth="1"/>
    <col min="10249" max="10249" width="26.453125" style="79" customWidth="1"/>
    <col min="10250" max="10250" width="21.81640625" style="79" customWidth="1"/>
    <col min="10251" max="10251" width="8.26953125" style="79" customWidth="1"/>
    <col min="10252" max="10252" width="17" style="79" customWidth="1"/>
    <col min="10253" max="10253" width="19.54296875" style="79" customWidth="1"/>
    <col min="10254" max="10499" width="11.453125" style="79"/>
    <col min="10500" max="10500" width="9.54296875" style="79" customWidth="1"/>
    <col min="10501" max="10501" width="18.7265625" style="79" customWidth="1"/>
    <col min="10502" max="10502" width="18.26953125" style="79" customWidth="1"/>
    <col min="10503" max="10503" width="17.26953125" style="79" customWidth="1"/>
    <col min="10504" max="10504" width="22.81640625" style="79" customWidth="1"/>
    <col min="10505" max="10505" width="26.453125" style="79" customWidth="1"/>
    <col min="10506" max="10506" width="21.81640625" style="79" customWidth="1"/>
    <col min="10507" max="10507" width="8.26953125" style="79" customWidth="1"/>
    <col min="10508" max="10508" width="17" style="79" customWidth="1"/>
    <col min="10509" max="10509" width="19.54296875" style="79" customWidth="1"/>
    <col min="10510" max="10755" width="11.453125" style="79"/>
    <col min="10756" max="10756" width="9.54296875" style="79" customWidth="1"/>
    <col min="10757" max="10757" width="18.7265625" style="79" customWidth="1"/>
    <col min="10758" max="10758" width="18.26953125" style="79" customWidth="1"/>
    <col min="10759" max="10759" width="17.26953125" style="79" customWidth="1"/>
    <col min="10760" max="10760" width="22.81640625" style="79" customWidth="1"/>
    <col min="10761" max="10761" width="26.453125" style="79" customWidth="1"/>
    <col min="10762" max="10762" width="21.81640625" style="79" customWidth="1"/>
    <col min="10763" max="10763" width="8.26953125" style="79" customWidth="1"/>
    <col min="10764" max="10764" width="17" style="79" customWidth="1"/>
    <col min="10765" max="10765" width="19.54296875" style="79" customWidth="1"/>
    <col min="10766" max="11011" width="11.453125" style="79"/>
    <col min="11012" max="11012" width="9.54296875" style="79" customWidth="1"/>
    <col min="11013" max="11013" width="18.7265625" style="79" customWidth="1"/>
    <col min="11014" max="11014" width="18.26953125" style="79" customWidth="1"/>
    <col min="11015" max="11015" width="17.26953125" style="79" customWidth="1"/>
    <col min="11016" max="11016" width="22.81640625" style="79" customWidth="1"/>
    <col min="11017" max="11017" width="26.453125" style="79" customWidth="1"/>
    <col min="11018" max="11018" width="21.81640625" style="79" customWidth="1"/>
    <col min="11019" max="11019" width="8.26953125" style="79" customWidth="1"/>
    <col min="11020" max="11020" width="17" style="79" customWidth="1"/>
    <col min="11021" max="11021" width="19.54296875" style="79" customWidth="1"/>
    <col min="11022" max="11267" width="11.453125" style="79"/>
    <col min="11268" max="11268" width="9.54296875" style="79" customWidth="1"/>
    <col min="11269" max="11269" width="18.7265625" style="79" customWidth="1"/>
    <col min="11270" max="11270" width="18.26953125" style="79" customWidth="1"/>
    <col min="11271" max="11271" width="17.26953125" style="79" customWidth="1"/>
    <col min="11272" max="11272" width="22.81640625" style="79" customWidth="1"/>
    <col min="11273" max="11273" width="26.453125" style="79" customWidth="1"/>
    <col min="11274" max="11274" width="21.81640625" style="79" customWidth="1"/>
    <col min="11275" max="11275" width="8.26953125" style="79" customWidth="1"/>
    <col min="11276" max="11276" width="17" style="79" customWidth="1"/>
    <col min="11277" max="11277" width="19.54296875" style="79" customWidth="1"/>
    <col min="11278" max="11523" width="11.453125" style="79"/>
    <col min="11524" max="11524" width="9.54296875" style="79" customWidth="1"/>
    <col min="11525" max="11525" width="18.7265625" style="79" customWidth="1"/>
    <col min="11526" max="11526" width="18.26953125" style="79" customWidth="1"/>
    <col min="11527" max="11527" width="17.26953125" style="79" customWidth="1"/>
    <col min="11528" max="11528" width="22.81640625" style="79" customWidth="1"/>
    <col min="11529" max="11529" width="26.453125" style="79" customWidth="1"/>
    <col min="11530" max="11530" width="21.81640625" style="79" customWidth="1"/>
    <col min="11531" max="11531" width="8.26953125" style="79" customWidth="1"/>
    <col min="11532" max="11532" width="17" style="79" customWidth="1"/>
    <col min="11533" max="11533" width="19.54296875" style="79" customWidth="1"/>
    <col min="11534" max="11779" width="11.453125" style="79"/>
    <col min="11780" max="11780" width="9.54296875" style="79" customWidth="1"/>
    <col min="11781" max="11781" width="18.7265625" style="79" customWidth="1"/>
    <col min="11782" max="11782" width="18.26953125" style="79" customWidth="1"/>
    <col min="11783" max="11783" width="17.26953125" style="79" customWidth="1"/>
    <col min="11784" max="11784" width="22.81640625" style="79" customWidth="1"/>
    <col min="11785" max="11785" width="26.453125" style="79" customWidth="1"/>
    <col min="11786" max="11786" width="21.81640625" style="79" customWidth="1"/>
    <col min="11787" max="11787" width="8.26953125" style="79" customWidth="1"/>
    <col min="11788" max="11788" width="17" style="79" customWidth="1"/>
    <col min="11789" max="11789" width="19.54296875" style="79" customWidth="1"/>
    <col min="11790" max="12035" width="11.453125" style="79"/>
    <col min="12036" max="12036" width="9.54296875" style="79" customWidth="1"/>
    <col min="12037" max="12037" width="18.7265625" style="79" customWidth="1"/>
    <col min="12038" max="12038" width="18.26953125" style="79" customWidth="1"/>
    <col min="12039" max="12039" width="17.26953125" style="79" customWidth="1"/>
    <col min="12040" max="12040" width="22.81640625" style="79" customWidth="1"/>
    <col min="12041" max="12041" width="26.453125" style="79" customWidth="1"/>
    <col min="12042" max="12042" width="21.81640625" style="79" customWidth="1"/>
    <col min="12043" max="12043" width="8.26953125" style="79" customWidth="1"/>
    <col min="12044" max="12044" width="17" style="79" customWidth="1"/>
    <col min="12045" max="12045" width="19.54296875" style="79" customWidth="1"/>
    <col min="12046" max="12291" width="11.453125" style="79"/>
    <col min="12292" max="12292" width="9.54296875" style="79" customWidth="1"/>
    <col min="12293" max="12293" width="18.7265625" style="79" customWidth="1"/>
    <col min="12294" max="12294" width="18.26953125" style="79" customWidth="1"/>
    <col min="12295" max="12295" width="17.26953125" style="79" customWidth="1"/>
    <col min="12296" max="12296" width="22.81640625" style="79" customWidth="1"/>
    <col min="12297" max="12297" width="26.453125" style="79" customWidth="1"/>
    <col min="12298" max="12298" width="21.81640625" style="79" customWidth="1"/>
    <col min="12299" max="12299" width="8.26953125" style="79" customWidth="1"/>
    <col min="12300" max="12300" width="17" style="79" customWidth="1"/>
    <col min="12301" max="12301" width="19.54296875" style="79" customWidth="1"/>
    <col min="12302" max="12547" width="11.453125" style="79"/>
    <col min="12548" max="12548" width="9.54296875" style="79" customWidth="1"/>
    <col min="12549" max="12549" width="18.7265625" style="79" customWidth="1"/>
    <col min="12550" max="12550" width="18.26953125" style="79" customWidth="1"/>
    <col min="12551" max="12551" width="17.26953125" style="79" customWidth="1"/>
    <col min="12552" max="12552" width="22.81640625" style="79" customWidth="1"/>
    <col min="12553" max="12553" width="26.453125" style="79" customWidth="1"/>
    <col min="12554" max="12554" width="21.81640625" style="79" customWidth="1"/>
    <col min="12555" max="12555" width="8.26953125" style="79" customWidth="1"/>
    <col min="12556" max="12556" width="17" style="79" customWidth="1"/>
    <col min="12557" max="12557" width="19.54296875" style="79" customWidth="1"/>
    <col min="12558" max="12803" width="11.453125" style="79"/>
    <col min="12804" max="12804" width="9.54296875" style="79" customWidth="1"/>
    <col min="12805" max="12805" width="18.7265625" style="79" customWidth="1"/>
    <col min="12806" max="12806" width="18.26953125" style="79" customWidth="1"/>
    <col min="12807" max="12807" width="17.26953125" style="79" customWidth="1"/>
    <col min="12808" max="12808" width="22.81640625" style="79" customWidth="1"/>
    <col min="12809" max="12809" width="26.453125" style="79" customWidth="1"/>
    <col min="12810" max="12810" width="21.81640625" style="79" customWidth="1"/>
    <col min="12811" max="12811" width="8.26953125" style="79" customWidth="1"/>
    <col min="12812" max="12812" width="17" style="79" customWidth="1"/>
    <col min="12813" max="12813" width="19.54296875" style="79" customWidth="1"/>
    <col min="12814" max="13059" width="11.453125" style="79"/>
    <col min="13060" max="13060" width="9.54296875" style="79" customWidth="1"/>
    <col min="13061" max="13061" width="18.7265625" style="79" customWidth="1"/>
    <col min="13062" max="13062" width="18.26953125" style="79" customWidth="1"/>
    <col min="13063" max="13063" width="17.26953125" style="79" customWidth="1"/>
    <col min="13064" max="13064" width="22.81640625" style="79" customWidth="1"/>
    <col min="13065" max="13065" width="26.453125" style="79" customWidth="1"/>
    <col min="13066" max="13066" width="21.81640625" style="79" customWidth="1"/>
    <col min="13067" max="13067" width="8.26953125" style="79" customWidth="1"/>
    <col min="13068" max="13068" width="17" style="79" customWidth="1"/>
    <col min="13069" max="13069" width="19.54296875" style="79" customWidth="1"/>
    <col min="13070" max="13315" width="11.453125" style="79"/>
    <col min="13316" max="13316" width="9.54296875" style="79" customWidth="1"/>
    <col min="13317" max="13317" width="18.7265625" style="79" customWidth="1"/>
    <col min="13318" max="13318" width="18.26953125" style="79" customWidth="1"/>
    <col min="13319" max="13319" width="17.26953125" style="79" customWidth="1"/>
    <col min="13320" max="13320" width="22.81640625" style="79" customWidth="1"/>
    <col min="13321" max="13321" width="26.453125" style="79" customWidth="1"/>
    <col min="13322" max="13322" width="21.81640625" style="79" customWidth="1"/>
    <col min="13323" max="13323" width="8.26953125" style="79" customWidth="1"/>
    <col min="13324" max="13324" width="17" style="79" customWidth="1"/>
    <col min="13325" max="13325" width="19.54296875" style="79" customWidth="1"/>
    <col min="13326" max="13571" width="11.453125" style="79"/>
    <col min="13572" max="13572" width="9.54296875" style="79" customWidth="1"/>
    <col min="13573" max="13573" width="18.7265625" style="79" customWidth="1"/>
    <col min="13574" max="13574" width="18.26953125" style="79" customWidth="1"/>
    <col min="13575" max="13575" width="17.26953125" style="79" customWidth="1"/>
    <col min="13576" max="13576" width="22.81640625" style="79" customWidth="1"/>
    <col min="13577" max="13577" width="26.453125" style="79" customWidth="1"/>
    <col min="13578" max="13578" width="21.81640625" style="79" customWidth="1"/>
    <col min="13579" max="13579" width="8.26953125" style="79" customWidth="1"/>
    <col min="13580" max="13580" width="17" style="79" customWidth="1"/>
    <col min="13581" max="13581" width="19.54296875" style="79" customWidth="1"/>
    <col min="13582" max="13827" width="11.453125" style="79"/>
    <col min="13828" max="13828" width="9.54296875" style="79" customWidth="1"/>
    <col min="13829" max="13829" width="18.7265625" style="79" customWidth="1"/>
    <col min="13830" max="13830" width="18.26953125" style="79" customWidth="1"/>
    <col min="13831" max="13831" width="17.26953125" style="79" customWidth="1"/>
    <col min="13832" max="13832" width="22.81640625" style="79" customWidth="1"/>
    <col min="13833" max="13833" width="26.453125" style="79" customWidth="1"/>
    <col min="13834" max="13834" width="21.81640625" style="79" customWidth="1"/>
    <col min="13835" max="13835" width="8.26953125" style="79" customWidth="1"/>
    <col min="13836" max="13836" width="17" style="79" customWidth="1"/>
    <col min="13837" max="13837" width="19.54296875" style="79" customWidth="1"/>
    <col min="13838" max="14083" width="11.453125" style="79"/>
    <col min="14084" max="14084" width="9.54296875" style="79" customWidth="1"/>
    <col min="14085" max="14085" width="18.7265625" style="79" customWidth="1"/>
    <col min="14086" max="14086" width="18.26953125" style="79" customWidth="1"/>
    <col min="14087" max="14087" width="17.26953125" style="79" customWidth="1"/>
    <col min="14088" max="14088" width="22.81640625" style="79" customWidth="1"/>
    <col min="14089" max="14089" width="26.453125" style="79" customWidth="1"/>
    <col min="14090" max="14090" width="21.81640625" style="79" customWidth="1"/>
    <col min="14091" max="14091" width="8.26953125" style="79" customWidth="1"/>
    <col min="14092" max="14092" width="17" style="79" customWidth="1"/>
    <col min="14093" max="14093" width="19.54296875" style="79" customWidth="1"/>
    <col min="14094" max="14339" width="11.453125" style="79"/>
    <col min="14340" max="14340" width="9.54296875" style="79" customWidth="1"/>
    <col min="14341" max="14341" width="18.7265625" style="79" customWidth="1"/>
    <col min="14342" max="14342" width="18.26953125" style="79" customWidth="1"/>
    <col min="14343" max="14343" width="17.26953125" style="79" customWidth="1"/>
    <col min="14344" max="14344" width="22.81640625" style="79" customWidth="1"/>
    <col min="14345" max="14345" width="26.453125" style="79" customWidth="1"/>
    <col min="14346" max="14346" width="21.81640625" style="79" customWidth="1"/>
    <col min="14347" max="14347" width="8.26953125" style="79" customWidth="1"/>
    <col min="14348" max="14348" width="17" style="79" customWidth="1"/>
    <col min="14349" max="14349" width="19.54296875" style="79" customWidth="1"/>
    <col min="14350" max="14595" width="11.453125" style="79"/>
    <col min="14596" max="14596" width="9.54296875" style="79" customWidth="1"/>
    <col min="14597" max="14597" width="18.7265625" style="79" customWidth="1"/>
    <col min="14598" max="14598" width="18.26953125" style="79" customWidth="1"/>
    <col min="14599" max="14599" width="17.26953125" style="79" customWidth="1"/>
    <col min="14600" max="14600" width="22.81640625" style="79" customWidth="1"/>
    <col min="14601" max="14601" width="26.453125" style="79" customWidth="1"/>
    <col min="14602" max="14602" width="21.81640625" style="79" customWidth="1"/>
    <col min="14603" max="14603" width="8.26953125" style="79" customWidth="1"/>
    <col min="14604" max="14604" width="17" style="79" customWidth="1"/>
    <col min="14605" max="14605" width="19.54296875" style="79" customWidth="1"/>
    <col min="14606" max="14851" width="11.453125" style="79"/>
    <col min="14852" max="14852" width="9.54296875" style="79" customWidth="1"/>
    <col min="14853" max="14853" width="18.7265625" style="79" customWidth="1"/>
    <col min="14854" max="14854" width="18.26953125" style="79" customWidth="1"/>
    <col min="14855" max="14855" width="17.26953125" style="79" customWidth="1"/>
    <col min="14856" max="14856" width="22.81640625" style="79" customWidth="1"/>
    <col min="14857" max="14857" width="26.453125" style="79" customWidth="1"/>
    <col min="14858" max="14858" width="21.81640625" style="79" customWidth="1"/>
    <col min="14859" max="14859" width="8.26953125" style="79" customWidth="1"/>
    <col min="14860" max="14860" width="17" style="79" customWidth="1"/>
    <col min="14861" max="14861" width="19.54296875" style="79" customWidth="1"/>
    <col min="14862" max="15107" width="11.453125" style="79"/>
    <col min="15108" max="15108" width="9.54296875" style="79" customWidth="1"/>
    <col min="15109" max="15109" width="18.7265625" style="79" customWidth="1"/>
    <col min="15110" max="15110" width="18.26953125" style="79" customWidth="1"/>
    <col min="15111" max="15111" width="17.26953125" style="79" customWidth="1"/>
    <col min="15112" max="15112" width="22.81640625" style="79" customWidth="1"/>
    <col min="15113" max="15113" width="26.453125" style="79" customWidth="1"/>
    <col min="15114" max="15114" width="21.81640625" style="79" customWidth="1"/>
    <col min="15115" max="15115" width="8.26953125" style="79" customWidth="1"/>
    <col min="15116" max="15116" width="17" style="79" customWidth="1"/>
    <col min="15117" max="15117" width="19.54296875" style="79" customWidth="1"/>
    <col min="15118" max="15363" width="11.453125" style="79"/>
    <col min="15364" max="15364" width="9.54296875" style="79" customWidth="1"/>
    <col min="15365" max="15365" width="18.7265625" style="79" customWidth="1"/>
    <col min="15366" max="15366" width="18.26953125" style="79" customWidth="1"/>
    <col min="15367" max="15367" width="17.26953125" style="79" customWidth="1"/>
    <col min="15368" max="15368" width="22.81640625" style="79" customWidth="1"/>
    <col min="15369" max="15369" width="26.453125" style="79" customWidth="1"/>
    <col min="15370" max="15370" width="21.81640625" style="79" customWidth="1"/>
    <col min="15371" max="15371" width="8.26953125" style="79" customWidth="1"/>
    <col min="15372" max="15372" width="17" style="79" customWidth="1"/>
    <col min="15373" max="15373" width="19.54296875" style="79" customWidth="1"/>
    <col min="15374" max="15619" width="11.453125" style="79"/>
    <col min="15620" max="15620" width="9.54296875" style="79" customWidth="1"/>
    <col min="15621" max="15621" width="18.7265625" style="79" customWidth="1"/>
    <col min="15622" max="15622" width="18.26953125" style="79" customWidth="1"/>
    <col min="15623" max="15623" width="17.26953125" style="79" customWidth="1"/>
    <col min="15624" max="15624" width="22.81640625" style="79" customWidth="1"/>
    <col min="15625" max="15625" width="26.453125" style="79" customWidth="1"/>
    <col min="15626" max="15626" width="21.81640625" style="79" customWidth="1"/>
    <col min="15627" max="15627" width="8.26953125" style="79" customWidth="1"/>
    <col min="15628" max="15628" width="17" style="79" customWidth="1"/>
    <col min="15629" max="15629" width="19.54296875" style="79" customWidth="1"/>
    <col min="15630" max="15875" width="11.453125" style="79"/>
    <col min="15876" max="15876" width="9.54296875" style="79" customWidth="1"/>
    <col min="15877" max="15877" width="18.7265625" style="79" customWidth="1"/>
    <col min="15878" max="15878" width="18.26953125" style="79" customWidth="1"/>
    <col min="15879" max="15879" width="17.26953125" style="79" customWidth="1"/>
    <col min="15880" max="15880" width="22.81640625" style="79" customWidth="1"/>
    <col min="15881" max="15881" width="26.453125" style="79" customWidth="1"/>
    <col min="15882" max="15882" width="21.81640625" style="79" customWidth="1"/>
    <col min="15883" max="15883" width="8.26953125" style="79" customWidth="1"/>
    <col min="15884" max="15884" width="17" style="79" customWidth="1"/>
    <col min="15885" max="15885" width="19.54296875" style="79" customWidth="1"/>
    <col min="15886" max="16131" width="11.453125" style="79"/>
    <col min="16132" max="16132" width="9.54296875" style="79" customWidth="1"/>
    <col min="16133" max="16133" width="18.7265625" style="79" customWidth="1"/>
    <col min="16134" max="16134" width="18.26953125" style="79" customWidth="1"/>
    <col min="16135" max="16135" width="17.26953125" style="79" customWidth="1"/>
    <col min="16136" max="16136" width="22.81640625" style="79" customWidth="1"/>
    <col min="16137" max="16137" width="26.453125" style="79" customWidth="1"/>
    <col min="16138" max="16138" width="21.81640625" style="79" customWidth="1"/>
    <col min="16139" max="16139" width="8.26953125" style="79" customWidth="1"/>
    <col min="16140" max="16140" width="17" style="79" customWidth="1"/>
    <col min="16141" max="16141" width="19.54296875" style="79" customWidth="1"/>
    <col min="16142" max="16384" width="11.453125" style="79"/>
  </cols>
  <sheetData>
    <row r="1" spans="1:29" ht="6.75" customHeight="1" thickBot="1" x14ac:dyDescent="0.35"/>
    <row r="2" spans="1:29" ht="31.5" customHeight="1" thickBot="1" x14ac:dyDescent="0.35">
      <c r="B2" s="320" t="s">
        <v>44</v>
      </c>
      <c r="C2" s="321"/>
      <c r="D2" s="321"/>
      <c r="E2" s="321"/>
      <c r="F2" s="322"/>
      <c r="O2" s="31" t="s">
        <v>64</v>
      </c>
      <c r="P2" s="3"/>
      <c r="Q2" s="56" t="s">
        <v>32</v>
      </c>
      <c r="R2" s="55" t="s">
        <v>30</v>
      </c>
      <c r="S2" s="54" t="s">
        <v>31</v>
      </c>
    </row>
    <row r="3" spans="1:29" ht="27.75" customHeight="1" thickBot="1" x14ac:dyDescent="0.35">
      <c r="B3" s="323" t="s">
        <v>45</v>
      </c>
      <c r="C3" s="324"/>
      <c r="D3" s="324"/>
      <c r="E3" s="324"/>
      <c r="F3" s="325"/>
      <c r="G3" s="73" t="s">
        <v>26</v>
      </c>
      <c r="H3" s="280"/>
      <c r="I3" s="36">
        <v>24</v>
      </c>
      <c r="J3" s="72" t="s">
        <v>66</v>
      </c>
      <c r="O3" s="57" t="s">
        <v>11</v>
      </c>
      <c r="P3" s="58">
        <f>D25</f>
        <v>128.65501423830261</v>
      </c>
      <c r="Q3" s="186">
        <f>D28</f>
        <v>8.8844340591533832</v>
      </c>
      <c r="R3" s="187">
        <f>D27</f>
        <v>0.99999999999999989</v>
      </c>
      <c r="S3" s="188">
        <f>D26</f>
        <v>118.77058017914922</v>
      </c>
    </row>
    <row r="4" spans="1:29" ht="13.5" thickBot="1" x14ac:dyDescent="0.35">
      <c r="A4" s="82"/>
      <c r="O4" s="33"/>
      <c r="P4" s="33"/>
      <c r="Q4" s="33"/>
      <c r="R4" s="33"/>
      <c r="S4" s="33"/>
    </row>
    <row r="5" spans="1:29" ht="22.5" customHeight="1" thickBot="1" x14ac:dyDescent="0.35">
      <c r="A5" s="82"/>
      <c r="B5" s="83" t="s">
        <v>46</v>
      </c>
      <c r="C5" s="347">
        <v>7.6828984223225344E-2</v>
      </c>
      <c r="D5" s="348" t="s">
        <v>47</v>
      </c>
      <c r="E5" s="348"/>
      <c r="F5" s="348"/>
      <c r="G5" s="84"/>
      <c r="H5" s="84"/>
      <c r="I5" s="85"/>
      <c r="J5" s="85"/>
      <c r="K5" s="86"/>
      <c r="L5" s="86"/>
      <c r="M5" s="87"/>
      <c r="N5" s="87"/>
      <c r="O5" s="189" t="s">
        <v>65</v>
      </c>
      <c r="P5" s="53" t="str">
        <f>J3</f>
        <v>meses</v>
      </c>
      <c r="Q5" s="164"/>
      <c r="R5" s="165"/>
      <c r="S5" s="53" t="s">
        <v>0</v>
      </c>
      <c r="U5" s="88"/>
      <c r="V5" s="88"/>
      <c r="W5" s="88"/>
      <c r="X5" s="88"/>
      <c r="Y5" s="88"/>
      <c r="Z5" s="88"/>
      <c r="AA5" s="88"/>
      <c r="AB5" s="88"/>
      <c r="AC5" s="88"/>
    </row>
    <row r="6" spans="1:29" ht="27.75" customHeight="1" thickBot="1" x14ac:dyDescent="0.35">
      <c r="A6" s="89"/>
      <c r="B6" s="90"/>
      <c r="C6" s="349"/>
      <c r="D6" s="350" t="s">
        <v>48</v>
      </c>
      <c r="E6" s="351" t="s">
        <v>67</v>
      </c>
      <c r="F6" s="350" t="s">
        <v>68</v>
      </c>
      <c r="G6" s="91"/>
      <c r="H6" s="91"/>
      <c r="I6" s="84"/>
      <c r="J6" s="84"/>
      <c r="K6" s="84"/>
      <c r="L6" s="84"/>
      <c r="M6" s="88"/>
      <c r="N6" s="88"/>
      <c r="O6" s="166" t="s">
        <v>1</v>
      </c>
      <c r="P6" s="167">
        <f>P20</f>
        <v>0.92159999999999997</v>
      </c>
      <c r="Q6" s="14">
        <f>P6/P9</f>
        <v>3.8400000000000004E-2</v>
      </c>
      <c r="R6" s="165"/>
      <c r="S6" s="176">
        <f>P6*365.25/12</f>
        <v>28.051199999999998</v>
      </c>
      <c r="U6" s="88"/>
      <c r="V6" s="88"/>
      <c r="W6" s="88"/>
      <c r="X6" s="88"/>
      <c r="Y6" s="88"/>
      <c r="Z6" s="88"/>
      <c r="AA6" s="88"/>
      <c r="AB6" s="88"/>
      <c r="AC6" s="88"/>
    </row>
    <row r="7" spans="1:29" ht="18.75" customHeight="1" thickBot="1" x14ac:dyDescent="0.35">
      <c r="A7" s="89"/>
      <c r="B7" s="89"/>
      <c r="C7" s="349"/>
      <c r="D7" s="352">
        <v>0.89883082895636701</v>
      </c>
      <c r="E7" s="353">
        <v>0.84861101502796299</v>
      </c>
      <c r="F7" s="353">
        <v>0.95202259312621296</v>
      </c>
      <c r="G7" s="92"/>
      <c r="H7" s="281"/>
      <c r="I7" s="92"/>
      <c r="J7" s="92"/>
      <c r="K7" s="93"/>
      <c r="L7" s="94"/>
      <c r="M7" s="95"/>
      <c r="N7" s="95"/>
      <c r="O7" s="168" t="s">
        <v>3</v>
      </c>
      <c r="P7" s="177">
        <f>O20</f>
        <v>9.2400000000000038E-2</v>
      </c>
      <c r="Q7" s="169">
        <f>P7/P9</f>
        <v>3.8500000000000023E-3</v>
      </c>
      <c r="R7" s="165"/>
      <c r="S7" s="245">
        <f t="shared" ref="S7:S8" si="0">P7*365.25/12</f>
        <v>2.8124250000000011</v>
      </c>
      <c r="U7" s="88"/>
      <c r="V7" s="88"/>
      <c r="W7" s="88"/>
      <c r="X7" s="88"/>
      <c r="Y7" s="88"/>
      <c r="Z7" s="88"/>
      <c r="AA7" s="88"/>
      <c r="AB7" s="88"/>
      <c r="AC7" s="88"/>
    </row>
    <row r="8" spans="1:29" ht="26.25" customHeight="1" x14ac:dyDescent="0.3">
      <c r="A8" s="96"/>
      <c r="B8" s="80"/>
      <c r="C8" s="80"/>
      <c r="D8" s="97"/>
      <c r="E8" s="97"/>
      <c r="F8" s="97"/>
      <c r="G8" s="97"/>
      <c r="H8" s="97"/>
      <c r="I8" s="88"/>
      <c r="J8" s="88"/>
      <c r="K8" s="88"/>
      <c r="L8" s="98"/>
      <c r="M8" s="95"/>
      <c r="N8" s="95"/>
      <c r="O8" s="170" t="s">
        <v>2</v>
      </c>
      <c r="P8" s="171">
        <f>M20</f>
        <v>22.985999999999997</v>
      </c>
      <c r="Q8" s="172">
        <f>P8/P9</f>
        <v>0.95774999999999999</v>
      </c>
      <c r="R8" s="165"/>
      <c r="S8" s="246">
        <f t="shared" si="0"/>
        <v>699.63637499999993</v>
      </c>
      <c r="U8" s="88"/>
      <c r="V8" s="88"/>
      <c r="W8" s="88"/>
      <c r="X8" s="88"/>
      <c r="Y8" s="88"/>
      <c r="Z8" s="88"/>
      <c r="AA8" s="88"/>
      <c r="AB8" s="88"/>
      <c r="AC8" s="88"/>
    </row>
    <row r="9" spans="1:29" ht="26.25" customHeight="1" x14ac:dyDescent="0.3">
      <c r="A9" s="96"/>
      <c r="B9" s="80"/>
      <c r="C9" s="80"/>
      <c r="D9" s="80"/>
      <c r="E9" s="80"/>
      <c r="F9" s="80"/>
      <c r="G9" s="97"/>
      <c r="H9" s="97"/>
      <c r="I9" s="88"/>
      <c r="J9" s="88"/>
      <c r="K9" s="88"/>
      <c r="L9" s="98"/>
      <c r="M9" s="95"/>
      <c r="N9" s="95"/>
      <c r="O9" s="170"/>
      <c r="P9" s="174">
        <f>SUM(P6:P8)</f>
        <v>23.999999999999996</v>
      </c>
      <c r="Q9" s="164"/>
      <c r="R9" s="165"/>
      <c r="S9" s="175">
        <f>P9*365.25/12</f>
        <v>730.49999999999989</v>
      </c>
      <c r="U9" s="88"/>
      <c r="V9" s="88"/>
      <c r="W9" s="88"/>
      <c r="X9" s="88"/>
      <c r="Y9" s="88"/>
      <c r="Z9" s="88"/>
      <c r="AA9" s="88"/>
      <c r="AB9" s="88"/>
      <c r="AC9" s="88"/>
    </row>
    <row r="10" spans="1:29" ht="26.25" hidden="1" customHeight="1" x14ac:dyDescent="0.3">
      <c r="A10" s="96"/>
      <c r="B10" s="80"/>
      <c r="C10" s="80"/>
      <c r="D10" s="97"/>
      <c r="E10" s="97"/>
      <c r="F10" s="97"/>
      <c r="G10" s="97"/>
      <c r="H10" s="97"/>
      <c r="I10" s="88"/>
      <c r="J10" s="88"/>
      <c r="K10" s="88"/>
      <c r="L10" s="98"/>
      <c r="M10" s="95"/>
      <c r="N10" s="95"/>
      <c r="O10" s="88"/>
      <c r="P10" s="170"/>
      <c r="Q10" s="171"/>
      <c r="R10" s="172"/>
      <c r="S10" s="165"/>
      <c r="T10" s="173"/>
      <c r="U10" s="88"/>
      <c r="V10" s="88"/>
      <c r="W10" s="88"/>
      <c r="X10" s="88"/>
      <c r="Y10" s="88"/>
      <c r="Z10" s="88"/>
      <c r="AA10" s="88"/>
      <c r="AB10" s="88"/>
      <c r="AC10" s="88"/>
    </row>
    <row r="11" spans="1:29" ht="26.25" hidden="1" customHeight="1" x14ac:dyDescent="0.3">
      <c r="A11" s="96"/>
      <c r="B11" s="80"/>
      <c r="C11" s="80"/>
      <c r="D11" s="97"/>
      <c r="E11" s="97"/>
      <c r="F11" s="97"/>
      <c r="G11" s="97"/>
      <c r="H11" s="97"/>
      <c r="I11" s="88"/>
      <c r="J11" s="88"/>
      <c r="K11" s="88"/>
      <c r="L11" s="98"/>
      <c r="M11" s="95"/>
      <c r="N11" s="95"/>
      <c r="O11" s="88"/>
      <c r="P11" s="170"/>
      <c r="Q11" s="171"/>
      <c r="R11" s="172"/>
      <c r="S11" s="165"/>
      <c r="T11" s="173"/>
      <c r="U11" s="88"/>
      <c r="V11" s="88"/>
      <c r="W11" s="88"/>
      <c r="X11" s="88"/>
      <c r="Y11" s="88"/>
      <c r="Z11" s="88"/>
      <c r="AA11" s="88"/>
      <c r="AB11" s="88"/>
      <c r="AC11" s="88"/>
    </row>
    <row r="12" spans="1:29" ht="13.5" hidden="1" customHeight="1" x14ac:dyDescent="0.3">
      <c r="A12" s="96"/>
      <c r="B12" s="99"/>
      <c r="C12" s="99"/>
      <c r="D12" s="182">
        <f>C5*D7</f>
        <v>6.9056259577237281E-2</v>
      </c>
      <c r="E12" s="100">
        <f>C5*E7</f>
        <v>6.5197922285238616E-2</v>
      </c>
      <c r="F12" s="100">
        <f>C5*F7</f>
        <v>7.3142928787447895E-2</v>
      </c>
      <c r="G12" s="97"/>
      <c r="H12" s="97"/>
      <c r="I12" s="101"/>
      <c r="J12" s="101"/>
      <c r="K12" s="88"/>
      <c r="L12" s="102"/>
      <c r="M12" s="88"/>
      <c r="N12" s="88"/>
      <c r="O12" s="88"/>
      <c r="P12" s="164"/>
      <c r="U12" s="88"/>
      <c r="V12" s="88"/>
      <c r="W12" s="88"/>
      <c r="X12" s="88"/>
      <c r="Y12" s="88"/>
      <c r="Z12" s="88"/>
      <c r="AA12" s="88"/>
      <c r="AB12" s="88"/>
      <c r="AC12" s="88"/>
    </row>
    <row r="13" spans="1:29" ht="13.5" hidden="1" customHeight="1" x14ac:dyDescent="0.3">
      <c r="A13" s="96"/>
      <c r="B13" s="103"/>
      <c r="C13" s="104"/>
      <c r="D13" s="105"/>
      <c r="E13" s="105"/>
      <c r="F13" s="105"/>
      <c r="G13" s="97"/>
      <c r="H13" s="97"/>
      <c r="I13" s="88"/>
      <c r="J13" s="88"/>
      <c r="K13" s="88"/>
      <c r="L13" s="106"/>
      <c r="M13" s="107"/>
      <c r="N13" s="107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</row>
    <row r="14" spans="1:29" ht="15.75" hidden="1" customHeight="1" x14ac:dyDescent="0.3">
      <c r="A14" s="96"/>
      <c r="B14" s="103"/>
      <c r="C14" s="108" t="s">
        <v>34</v>
      </c>
      <c r="D14" s="109">
        <f>C5-D12</f>
        <v>7.7727246459880633E-3</v>
      </c>
      <c r="E14" s="110">
        <f>C5-F12</f>
        <v>3.6860554357774494E-3</v>
      </c>
      <c r="F14" s="110">
        <f>C5-E12</f>
        <v>1.1631061937986728E-2</v>
      </c>
      <c r="G14" s="97"/>
      <c r="H14" s="97"/>
      <c r="I14" s="88"/>
      <c r="J14" s="88"/>
      <c r="K14" s="88"/>
      <c r="L14" s="95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</row>
    <row r="15" spans="1:29" ht="13.5" hidden="1" customHeight="1" x14ac:dyDescent="0.3">
      <c r="A15" s="96"/>
      <c r="B15" s="103"/>
      <c r="C15" s="108" t="s">
        <v>35</v>
      </c>
      <c r="D15" s="111">
        <f>1/D14</f>
        <v>128.65501423830261</v>
      </c>
      <c r="E15" s="112">
        <f>1/F14</f>
        <v>85.976672236094586</v>
      </c>
      <c r="F15" s="112">
        <f>1/E14</f>
        <v>271.29271857765309</v>
      </c>
      <c r="G15" s="97"/>
      <c r="H15" s="97"/>
      <c r="I15" s="79"/>
      <c r="J15" s="79"/>
      <c r="K15" s="80"/>
      <c r="L15" s="113"/>
      <c r="M15" s="80"/>
      <c r="N15" s="80"/>
      <c r="O15" s="80"/>
      <c r="P15" s="80"/>
      <c r="Q15" s="80"/>
    </row>
    <row r="16" spans="1:29" ht="12.75" hidden="1" customHeight="1" x14ac:dyDescent="0.3">
      <c r="A16" s="96"/>
      <c r="B16" s="80"/>
      <c r="C16" s="97"/>
      <c r="D16" s="97"/>
      <c r="E16" s="97"/>
      <c r="F16" s="97"/>
      <c r="G16" s="97"/>
      <c r="H16" s="97"/>
      <c r="I16" s="79"/>
      <c r="J16" s="79"/>
    </row>
    <row r="17" spans="1:17" s="80" customFormat="1" ht="12.75" hidden="1" customHeight="1" x14ac:dyDescent="0.3">
      <c r="A17" s="114"/>
      <c r="B17" s="115"/>
      <c r="C17" s="116"/>
      <c r="D17" s="117"/>
      <c r="E17" s="118"/>
      <c r="F17" s="117"/>
      <c r="G17" s="97"/>
      <c r="H17" s="97"/>
      <c r="L17" s="113"/>
    </row>
    <row r="18" spans="1:17" ht="12.75" hidden="1" customHeight="1" x14ac:dyDescent="0.3">
      <c r="A18" s="96"/>
      <c r="B18" s="119" t="s">
        <v>16</v>
      </c>
      <c r="C18" s="120"/>
      <c r="D18" s="120"/>
      <c r="E18" s="121">
        <f>ROUND(D7,2)</f>
        <v>0.9</v>
      </c>
      <c r="F18" s="122">
        <f>ROUND(D14,4)</f>
        <v>7.7999999999999996E-3</v>
      </c>
      <c r="G18" s="123">
        <f>ROUND(D15,0)</f>
        <v>129</v>
      </c>
      <c r="H18" s="277"/>
      <c r="I18" s="79"/>
      <c r="J18" s="79"/>
      <c r="K18" s="4" t="s">
        <v>23</v>
      </c>
      <c r="L18" s="3"/>
      <c r="M18" s="32"/>
      <c r="N18" s="32"/>
      <c r="O18" s="30"/>
      <c r="P18" s="30"/>
      <c r="Q18" s="3"/>
    </row>
    <row r="19" spans="1:17" ht="12.75" hidden="1" customHeight="1" x14ac:dyDescent="0.3">
      <c r="A19" s="96"/>
      <c r="B19" s="124" t="s">
        <v>17</v>
      </c>
      <c r="C19" s="125">
        <f>ROUND(D12,4)</f>
        <v>6.9099999999999995E-2</v>
      </c>
      <c r="D19" s="125">
        <f>ROUND(C5,4)</f>
        <v>7.6799999999999993E-2</v>
      </c>
      <c r="E19" s="126">
        <f>ROUND(E7,2)</f>
        <v>0.85</v>
      </c>
      <c r="F19" s="127">
        <f>ROUND(E14,4)</f>
        <v>3.7000000000000002E-3</v>
      </c>
      <c r="G19" s="128">
        <f>ROUND(E15,0)</f>
        <v>86</v>
      </c>
      <c r="H19" s="277"/>
      <c r="I19" s="79"/>
      <c r="J19" s="79"/>
      <c r="K19" s="35" t="s">
        <v>24</v>
      </c>
      <c r="L19" s="35" t="s">
        <v>25</v>
      </c>
      <c r="M19" s="39" t="s">
        <v>2</v>
      </c>
      <c r="N19" s="39"/>
      <c r="O19" s="40" t="s">
        <v>3</v>
      </c>
      <c r="P19" s="41" t="s">
        <v>1</v>
      </c>
      <c r="Q19" s="3"/>
    </row>
    <row r="20" spans="1:17" ht="12.75" hidden="1" customHeight="1" x14ac:dyDescent="0.3">
      <c r="A20" s="96"/>
      <c r="B20" s="124" t="s">
        <v>18</v>
      </c>
      <c r="C20" s="95"/>
      <c r="D20" s="95"/>
      <c r="E20" s="126">
        <f>ROUND(F7,2)</f>
        <v>0.95</v>
      </c>
      <c r="F20" s="127">
        <f>ROUND(F14,4)</f>
        <v>1.1599999999999999E-2</v>
      </c>
      <c r="G20" s="128">
        <f>ROUND(F15,0)</f>
        <v>271</v>
      </c>
      <c r="H20" s="277"/>
      <c r="I20" s="79"/>
      <c r="J20" s="79"/>
      <c r="K20" s="37">
        <f>C19*I3/2</f>
        <v>0.82919999999999994</v>
      </c>
      <c r="L20" s="38">
        <f>D19*I3/2</f>
        <v>0.92159999999999997</v>
      </c>
      <c r="M20" s="42">
        <f>I3-O20-P20</f>
        <v>22.985999999999997</v>
      </c>
      <c r="N20" s="42"/>
      <c r="O20" s="42">
        <f>L20-K20</f>
        <v>9.2400000000000038E-2</v>
      </c>
      <c r="P20" s="42">
        <f>L20</f>
        <v>0.92159999999999997</v>
      </c>
      <c r="Q20" s="3" t="str">
        <f>J3</f>
        <v>meses</v>
      </c>
    </row>
    <row r="21" spans="1:17" ht="12.75" hidden="1" customHeight="1" x14ac:dyDescent="0.3">
      <c r="A21" s="96"/>
      <c r="B21" s="124" t="s">
        <v>19</v>
      </c>
      <c r="C21" s="129" t="s">
        <v>49</v>
      </c>
      <c r="D21" s="129" t="s">
        <v>50</v>
      </c>
      <c r="E21" s="130" t="s">
        <v>33</v>
      </c>
      <c r="F21" s="130" t="s">
        <v>51</v>
      </c>
      <c r="G21" s="129" t="s">
        <v>35</v>
      </c>
      <c r="H21" s="95"/>
      <c r="I21" s="79"/>
      <c r="J21" s="79"/>
      <c r="P21" s="162"/>
    </row>
    <row r="22" spans="1:17" ht="12.75" hidden="1" customHeight="1" x14ac:dyDescent="0.3">
      <c r="A22" s="96"/>
      <c r="B22" s="131" t="s">
        <v>21</v>
      </c>
      <c r="C22" s="129" t="str">
        <f>CONCATENATE(C19*100,B21)</f>
        <v>6,91%</v>
      </c>
      <c r="D22" s="129" t="str">
        <f>CONCATENATE(D19*100,B21)</f>
        <v>7,68%</v>
      </c>
      <c r="E22" s="129" t="str">
        <f>CONCATENATE(E18," ",B18,E19,B19,E20,B20)</f>
        <v>0,9 (0,85-0,95)</v>
      </c>
      <c r="F22" s="129" t="str">
        <f>CONCATENATE(F18*100,B21," ",B18,F19*100,B21," ",B22," ",F20*100,B21,B20)</f>
        <v>0,78% (0,37% a 1,16%)</v>
      </c>
      <c r="G22" s="129" t="str">
        <f>CONCATENATE(G18," ",B18,G19," ",B22," ",G20,B20)</f>
        <v>129 (86 a 271)</v>
      </c>
      <c r="H22" s="95"/>
      <c r="I22" s="79"/>
      <c r="J22" s="79"/>
    </row>
    <row r="23" spans="1:17" hidden="1" x14ac:dyDescent="0.3">
      <c r="A23" s="136"/>
      <c r="B23" s="137"/>
      <c r="C23" s="139"/>
      <c r="D23" s="139"/>
      <c r="E23" s="139"/>
      <c r="F23" s="139"/>
      <c r="G23" s="139"/>
      <c r="H23" s="282"/>
      <c r="I23" s="138"/>
      <c r="J23" s="138"/>
      <c r="K23" s="138"/>
      <c r="L23" s="113"/>
      <c r="M23" s="80"/>
      <c r="N23" s="80"/>
      <c r="O23" s="80"/>
    </row>
    <row r="24" spans="1:17" ht="26.25" hidden="1" customHeight="1" x14ac:dyDescent="0.3">
      <c r="A24" s="137"/>
      <c r="B24" s="157" t="s">
        <v>52</v>
      </c>
      <c r="C24" s="149"/>
      <c r="D24" s="150" t="s">
        <v>48</v>
      </c>
      <c r="E24" s="151" t="s">
        <v>14</v>
      </c>
      <c r="F24" s="151" t="s">
        <v>15</v>
      </c>
      <c r="G24" s="139"/>
      <c r="H24" s="282"/>
      <c r="I24" s="138"/>
      <c r="J24" s="138"/>
      <c r="K24" s="138"/>
      <c r="L24" s="113"/>
      <c r="M24" s="97"/>
      <c r="N24" s="97"/>
      <c r="O24" s="80"/>
    </row>
    <row r="25" spans="1:17" hidden="1" x14ac:dyDescent="0.3">
      <c r="A25" s="140"/>
      <c r="B25" s="154" t="s">
        <v>53</v>
      </c>
      <c r="C25" s="155"/>
      <c r="D25" s="160">
        <f>D15</f>
        <v>128.65501423830261</v>
      </c>
      <c r="E25" s="152">
        <f>E15</f>
        <v>85.976672236094586</v>
      </c>
      <c r="F25" s="152">
        <f>F15</f>
        <v>271.29271857765309</v>
      </c>
      <c r="G25" s="139"/>
      <c r="H25" s="282"/>
      <c r="I25" s="138"/>
      <c r="J25" s="138"/>
      <c r="K25" s="138"/>
      <c r="L25" s="113"/>
      <c r="M25" s="97"/>
      <c r="N25" s="97"/>
      <c r="O25" s="80"/>
    </row>
    <row r="26" spans="1:17" hidden="1" x14ac:dyDescent="0.3">
      <c r="A26" s="140"/>
      <c r="B26" s="158" t="s">
        <v>54</v>
      </c>
      <c r="C26" s="145"/>
      <c r="D26" s="160">
        <f>(1-C5)*D15</f>
        <v>118.77058017914922</v>
      </c>
      <c r="E26" s="152">
        <f>(1-C5)*E15</f>
        <v>79.371171841302257</v>
      </c>
      <c r="F26" s="152">
        <f>(1-C5)*F15</f>
        <v>250.44957458217465</v>
      </c>
      <c r="G26" s="139"/>
      <c r="H26" s="282"/>
      <c r="I26" s="138"/>
      <c r="J26" s="138"/>
      <c r="K26" s="138"/>
      <c r="L26" s="113"/>
      <c r="M26" s="80"/>
      <c r="N26" s="80"/>
      <c r="O26" s="80"/>
    </row>
    <row r="27" spans="1:17" hidden="1" x14ac:dyDescent="0.3">
      <c r="A27" s="141"/>
      <c r="B27" s="159" t="s">
        <v>55</v>
      </c>
      <c r="C27" s="145"/>
      <c r="D27" s="160">
        <f>D15*D14</f>
        <v>0.99999999999999989</v>
      </c>
      <c r="E27" s="152">
        <f>E15*F14</f>
        <v>1</v>
      </c>
      <c r="F27" s="152">
        <f>F15*E14</f>
        <v>1</v>
      </c>
      <c r="G27" s="139"/>
      <c r="H27" s="282"/>
      <c r="I27" s="82"/>
      <c r="J27" s="82"/>
      <c r="K27" s="82"/>
    </row>
    <row r="28" spans="1:17" hidden="1" x14ac:dyDescent="0.3">
      <c r="A28" s="140"/>
      <c r="B28" s="159" t="s">
        <v>56</v>
      </c>
      <c r="C28" s="146"/>
      <c r="D28" s="160">
        <f>(C5-D14)*D15</f>
        <v>8.8844340591533832</v>
      </c>
      <c r="E28" s="152">
        <f>(C5-F14)*E15</f>
        <v>5.605500394792327</v>
      </c>
      <c r="F28" s="152">
        <f>(C5-E14)*F15</f>
        <v>19.843143995478421</v>
      </c>
      <c r="G28" s="139"/>
      <c r="H28" s="282"/>
      <c r="I28" s="82"/>
      <c r="J28" s="82"/>
      <c r="K28" s="82"/>
    </row>
    <row r="29" spans="1:17" hidden="1" x14ac:dyDescent="0.3">
      <c r="A29" s="140"/>
      <c r="B29" s="144"/>
      <c r="C29" s="147"/>
      <c r="D29" s="148"/>
      <c r="E29" s="148"/>
      <c r="F29" s="148"/>
      <c r="G29" s="139"/>
      <c r="H29" s="282"/>
      <c r="I29" s="138"/>
      <c r="J29" s="138"/>
      <c r="K29" s="82"/>
    </row>
    <row r="30" spans="1:17" hidden="1" x14ac:dyDescent="0.3">
      <c r="A30" s="137"/>
      <c r="B30" s="157" t="s">
        <v>57</v>
      </c>
      <c r="C30" s="153"/>
      <c r="D30" s="150" t="s">
        <v>48</v>
      </c>
      <c r="E30" s="151" t="s">
        <v>14</v>
      </c>
      <c r="F30" s="151" t="s">
        <v>15</v>
      </c>
      <c r="G30" s="139"/>
      <c r="H30" s="282"/>
      <c r="I30" s="138"/>
      <c r="J30" s="138"/>
      <c r="K30" s="82"/>
    </row>
    <row r="31" spans="1:17" hidden="1" x14ac:dyDescent="0.3">
      <c r="A31" s="137"/>
      <c r="B31" s="154" t="s">
        <v>58</v>
      </c>
      <c r="C31" s="155"/>
      <c r="D31" s="148">
        <f>D15</f>
        <v>128.65501423830261</v>
      </c>
      <c r="E31" s="148">
        <f>E15</f>
        <v>85.976672236094586</v>
      </c>
      <c r="F31" s="156">
        <f>F15</f>
        <v>271.29271857765309</v>
      </c>
      <c r="G31" s="139"/>
      <c r="H31" s="282"/>
      <c r="I31" s="138"/>
      <c r="J31" s="138"/>
      <c r="K31" s="82"/>
    </row>
    <row r="32" spans="1:17" s="80" customFormat="1" hidden="1" x14ac:dyDescent="0.3">
      <c r="A32" s="142"/>
      <c r="B32" s="158" t="s">
        <v>54</v>
      </c>
      <c r="C32" s="145"/>
      <c r="D32" s="152">
        <f>ABS((1-(C5-D14))*D15)</f>
        <v>119.77058017914923</v>
      </c>
      <c r="E32" s="152">
        <f>ABS((1-(C5-F14))*E15)</f>
        <v>80.371171841302257</v>
      </c>
      <c r="F32" s="152">
        <f>ABS((1-(C5-E14))*F15)</f>
        <v>251.44957458217468</v>
      </c>
      <c r="G32" s="139"/>
      <c r="H32" s="282"/>
      <c r="I32" s="138"/>
      <c r="J32" s="138"/>
      <c r="K32" s="82"/>
      <c r="L32" s="81"/>
    </row>
    <row r="33" spans="1:22" hidden="1" x14ac:dyDescent="0.3">
      <c r="A33" s="137"/>
      <c r="B33" s="159" t="s">
        <v>59</v>
      </c>
      <c r="C33" s="145"/>
      <c r="D33" s="152">
        <f>D15*D14</f>
        <v>0.99999999999999989</v>
      </c>
      <c r="E33" s="152">
        <f>E15*F14</f>
        <v>1</v>
      </c>
      <c r="F33" s="152">
        <f>F15*E14</f>
        <v>1</v>
      </c>
      <c r="G33" s="139"/>
      <c r="H33" s="282"/>
      <c r="I33" s="138"/>
      <c r="J33" s="138"/>
      <c r="K33" s="82"/>
    </row>
    <row r="34" spans="1:22" hidden="1" x14ac:dyDescent="0.3">
      <c r="A34" s="137"/>
      <c r="B34" s="159" t="s">
        <v>60</v>
      </c>
      <c r="C34" s="146"/>
      <c r="D34" s="152">
        <f>ABS(C5*D15)</f>
        <v>9.8844340591533832</v>
      </c>
      <c r="E34" s="152">
        <f>ABS(C5*E15)</f>
        <v>6.6055003947923279</v>
      </c>
      <c r="F34" s="152">
        <f>ABS(C5*F15)</f>
        <v>20.843143995478421</v>
      </c>
      <c r="G34" s="139"/>
      <c r="H34" s="282"/>
      <c r="I34" s="138"/>
      <c r="J34" s="138"/>
      <c r="K34" s="82"/>
    </row>
    <row r="35" spans="1:22" x14ac:dyDescent="0.3">
      <c r="A35" s="137"/>
      <c r="B35" s="137"/>
      <c r="C35" s="139"/>
      <c r="D35" s="139"/>
      <c r="E35" s="139"/>
      <c r="F35" s="139"/>
      <c r="G35" s="139"/>
      <c r="H35" s="282"/>
      <c r="I35" s="138"/>
      <c r="J35" s="138"/>
      <c r="K35" s="82"/>
    </row>
    <row r="36" spans="1:22" ht="27.75" customHeight="1" x14ac:dyDescent="0.3">
      <c r="A36" s="96"/>
      <c r="B36" s="132"/>
      <c r="C36" s="133" t="s">
        <v>49</v>
      </c>
      <c r="D36" s="133" t="s">
        <v>50</v>
      </c>
      <c r="E36" s="133" t="s">
        <v>33</v>
      </c>
      <c r="F36" s="133" t="s">
        <v>34</v>
      </c>
      <c r="G36" s="133" t="s">
        <v>35</v>
      </c>
      <c r="H36" s="283"/>
      <c r="K36" s="161" t="s">
        <v>43</v>
      </c>
      <c r="L36" s="161" t="s">
        <v>22</v>
      </c>
      <c r="M36" s="1"/>
      <c r="N36" s="1"/>
      <c r="O36" s="78" t="s">
        <v>43</v>
      </c>
      <c r="P36" s="78" t="s">
        <v>22</v>
      </c>
      <c r="Q36" s="1"/>
      <c r="R36" s="39" t="s">
        <v>2</v>
      </c>
      <c r="S36" s="40" t="s">
        <v>3</v>
      </c>
      <c r="T36" s="163" t="s">
        <v>1</v>
      </c>
      <c r="U36" s="34" t="s">
        <v>40</v>
      </c>
    </row>
    <row r="37" spans="1:22" ht="21" customHeight="1" x14ac:dyDescent="0.3">
      <c r="A37" s="96"/>
      <c r="B37" s="132"/>
      <c r="C37" s="134" t="str">
        <f>C22</f>
        <v>6,91%</v>
      </c>
      <c r="D37" s="134" t="str">
        <f>D22</f>
        <v>7,68%</v>
      </c>
      <c r="E37" s="134" t="str">
        <f>E22</f>
        <v>0,9 (0,85-0,95)</v>
      </c>
      <c r="F37" s="134" t="str">
        <f>F22</f>
        <v>0,78% (0,37% a 1,16%)</v>
      </c>
      <c r="G37" s="134" t="str">
        <f>G22</f>
        <v>129 (86 a 271)</v>
      </c>
      <c r="H37" s="282"/>
      <c r="K37" s="135">
        <f>IF((F19*F20&lt;0),(C19+D19)/2,C19)</f>
        <v>6.9099999999999995E-2</v>
      </c>
      <c r="L37" s="135">
        <f>IF((F19*F20&lt;0),(C19+D19)/2,D19)</f>
        <v>7.6799999999999993E-2</v>
      </c>
      <c r="M37" s="97"/>
      <c r="N37" s="97"/>
      <c r="O37" s="179">
        <f>K37*100</f>
        <v>6.9099999999999993</v>
      </c>
      <c r="P37" s="180">
        <f>L37*100</f>
        <v>7.68</v>
      </c>
      <c r="R37" s="43">
        <f>M20</f>
        <v>22.985999999999997</v>
      </c>
      <c r="S37" s="44">
        <f>O20</f>
        <v>9.2400000000000038E-2</v>
      </c>
      <c r="T37" s="74">
        <f>P20</f>
        <v>0.92159999999999997</v>
      </c>
      <c r="U37" s="75">
        <f>SUM(R37:T37)</f>
        <v>24</v>
      </c>
      <c r="V37" s="238" t="str">
        <f>J3</f>
        <v>meses</v>
      </c>
    </row>
    <row r="38" spans="1:22" x14ac:dyDescent="0.3">
      <c r="A38" s="137"/>
      <c r="B38" s="137"/>
      <c r="C38" s="139"/>
      <c r="D38" s="139"/>
      <c r="E38" s="139"/>
      <c r="F38" s="139"/>
      <c r="G38" s="139"/>
      <c r="H38" s="282"/>
      <c r="I38" s="138"/>
      <c r="J38" s="138"/>
      <c r="K38" s="82"/>
    </row>
    <row r="39" spans="1:22" x14ac:dyDescent="0.3">
      <c r="A39" s="137"/>
      <c r="B39" s="194" t="s">
        <v>69</v>
      </c>
      <c r="C39" s="139"/>
      <c r="D39" s="139"/>
      <c r="E39" s="139"/>
      <c r="F39" s="139"/>
      <c r="G39" s="139"/>
      <c r="H39" s="282"/>
      <c r="I39" s="138"/>
      <c r="J39" s="138"/>
      <c r="K39" s="82"/>
      <c r="R39" s="246">
        <f>R56*365.25/12</f>
        <v>722.50102500000003</v>
      </c>
      <c r="S39" s="245">
        <f>S56*365.25/12</f>
        <v>2.7028500000000002</v>
      </c>
      <c r="T39" s="176">
        <f>T56*365.25/12</f>
        <v>5.2961250000000009</v>
      </c>
      <c r="U39" s="96">
        <f>SUM(R39:T39)</f>
        <v>730.5</v>
      </c>
    </row>
    <row r="40" spans="1:22" ht="13.5" thickBot="1" x14ac:dyDescent="0.35">
      <c r="A40" s="291"/>
      <c r="B40" s="200" t="s">
        <v>120</v>
      </c>
      <c r="C40" s="139"/>
      <c r="D40" s="139"/>
      <c r="E40" s="139"/>
      <c r="F40" s="139"/>
      <c r="G40" s="139"/>
      <c r="H40" s="282"/>
      <c r="I40" s="138"/>
      <c r="J40" s="138"/>
      <c r="K40" s="82"/>
      <c r="Q40" s="247"/>
    </row>
    <row r="41" spans="1:22" ht="44.5" customHeight="1" thickBot="1" x14ac:dyDescent="0.35">
      <c r="A41" s="255"/>
      <c r="B41" s="326" t="s">
        <v>142</v>
      </c>
      <c r="C41" s="327"/>
      <c r="D41" s="327"/>
      <c r="E41" s="327"/>
      <c r="F41" s="327"/>
      <c r="G41" s="328"/>
      <c r="H41" s="284"/>
      <c r="I41" s="247"/>
      <c r="J41" s="247"/>
      <c r="K41" s="247"/>
      <c r="L41" s="248"/>
      <c r="M41" s="247"/>
      <c r="N41" s="247"/>
      <c r="O41" s="308" t="s">
        <v>36</v>
      </c>
      <c r="P41" s="309"/>
      <c r="Q41" s="257"/>
      <c r="R41" s="310" t="s">
        <v>37</v>
      </c>
      <c r="S41" s="329" t="s">
        <v>38</v>
      </c>
      <c r="T41" s="332" t="s">
        <v>39</v>
      </c>
      <c r="U41" s="313" t="s">
        <v>41</v>
      </c>
      <c r="V41" s="247"/>
    </row>
    <row r="42" spans="1:22" ht="49" customHeight="1" x14ac:dyDescent="0.3">
      <c r="A42" s="255"/>
      <c r="B42" s="244" t="s">
        <v>69</v>
      </c>
      <c r="C42" s="59" t="s">
        <v>123</v>
      </c>
      <c r="D42" s="77" t="s">
        <v>125</v>
      </c>
      <c r="E42" s="318" t="s">
        <v>61</v>
      </c>
      <c r="F42" s="318"/>
      <c r="G42" s="319"/>
      <c r="H42" s="285"/>
      <c r="I42" s="335" t="s">
        <v>137</v>
      </c>
      <c r="J42" s="336" t="s">
        <v>136</v>
      </c>
      <c r="K42" s="275"/>
      <c r="L42" s="276"/>
      <c r="M42" s="335" t="s">
        <v>135</v>
      </c>
      <c r="N42" s="274"/>
      <c r="O42" s="316" t="s">
        <v>42</v>
      </c>
      <c r="P42" s="317"/>
      <c r="Q42" s="257"/>
      <c r="R42" s="311"/>
      <c r="S42" s="330"/>
      <c r="T42" s="333"/>
      <c r="U42" s="314"/>
      <c r="V42" s="247"/>
    </row>
    <row r="43" spans="1:22" ht="35" customHeight="1" thickBot="1" x14ac:dyDescent="0.35">
      <c r="A43" s="255"/>
      <c r="B43" s="181" t="s">
        <v>134</v>
      </c>
      <c r="C43" s="60" t="s">
        <v>62</v>
      </c>
      <c r="D43" s="61" t="s">
        <v>63</v>
      </c>
      <c r="E43" s="62" t="s">
        <v>33</v>
      </c>
      <c r="F43" s="63" t="s">
        <v>34</v>
      </c>
      <c r="G43" s="64" t="s">
        <v>35</v>
      </c>
      <c r="H43" s="289"/>
      <c r="I43" s="335"/>
      <c r="J43" s="337"/>
      <c r="K43" s="275"/>
      <c r="L43" s="276"/>
      <c r="M43" s="335"/>
      <c r="N43" s="274"/>
      <c r="O43" s="60" t="s">
        <v>124</v>
      </c>
      <c r="P43" s="61" t="s">
        <v>126</v>
      </c>
      <c r="Q43" s="257"/>
      <c r="R43" s="312"/>
      <c r="S43" s="331"/>
      <c r="T43" s="334"/>
      <c r="U43" s="315"/>
      <c r="V43" s="247"/>
    </row>
    <row r="44" spans="1:22" ht="5" customHeight="1" x14ac:dyDescent="0.3">
      <c r="A44" s="255"/>
      <c r="B44" s="65"/>
      <c r="C44" s="66"/>
      <c r="D44" s="66"/>
      <c r="E44" s="67"/>
      <c r="F44" s="67"/>
      <c r="G44" s="67"/>
      <c r="H44" s="286"/>
      <c r="I44" s="247"/>
      <c r="J44" s="247"/>
      <c r="K44" s="247"/>
      <c r="L44" s="248"/>
      <c r="M44" s="247"/>
      <c r="N44" s="247"/>
      <c r="Q44" s="247"/>
      <c r="R44" s="247"/>
      <c r="S44" s="247"/>
      <c r="T44" s="247"/>
      <c r="U44" s="247"/>
      <c r="V44" s="247"/>
    </row>
    <row r="45" spans="1:22" ht="21" x14ac:dyDescent="0.3">
      <c r="A45" s="255"/>
      <c r="B45" s="68" t="s">
        <v>75</v>
      </c>
      <c r="C45" s="178" t="s">
        <v>70</v>
      </c>
      <c r="D45" s="178" t="s">
        <v>71</v>
      </c>
      <c r="E45" s="69" t="s">
        <v>72</v>
      </c>
      <c r="F45" s="69" t="s">
        <v>73</v>
      </c>
      <c r="G45" s="239" t="s">
        <v>74</v>
      </c>
      <c r="H45" s="287"/>
      <c r="I45" s="273" t="s">
        <v>121</v>
      </c>
      <c r="J45" s="273" t="s">
        <v>140</v>
      </c>
      <c r="K45" s="247">
        <v>6.9099999999999995E-2</v>
      </c>
      <c r="L45" s="248">
        <v>7.6799999999999993E-2</v>
      </c>
      <c r="M45" s="250" t="s">
        <v>127</v>
      </c>
      <c r="N45" s="249"/>
      <c r="O45" s="229">
        <v>6.9099999999999993</v>
      </c>
      <c r="P45" s="230">
        <v>7.68</v>
      </c>
      <c r="Q45" s="257"/>
      <c r="R45" s="258">
        <v>22.985999999999997</v>
      </c>
      <c r="S45" s="259">
        <v>9.2400000000000038E-2</v>
      </c>
      <c r="T45" s="76">
        <v>0.92159999999999997</v>
      </c>
      <c r="U45" s="260">
        <v>24</v>
      </c>
      <c r="V45" s="261" t="s">
        <v>66</v>
      </c>
    </row>
    <row r="46" spans="1:22" ht="5" customHeight="1" x14ac:dyDescent="0.35">
      <c r="A46" s="255"/>
      <c r="B46" s="65"/>
      <c r="C46" s="66"/>
      <c r="D46" s="66"/>
      <c r="E46" s="67"/>
      <c r="F46" s="67"/>
      <c r="G46" s="67"/>
      <c r="H46" s="286"/>
      <c r="I46" s="247"/>
      <c r="J46" s="247"/>
      <c r="K46" s="247"/>
      <c r="L46" s="248"/>
      <c r="M46" s="251"/>
      <c r="N46" s="247"/>
      <c r="Q46" s="247"/>
      <c r="R46" s="262"/>
      <c r="S46" s="263"/>
      <c r="T46" s="247"/>
      <c r="U46" s="264"/>
      <c r="V46" s="247"/>
    </row>
    <row r="47" spans="1:22" ht="21" x14ac:dyDescent="0.3">
      <c r="A47" s="255"/>
      <c r="B47" s="68" t="s">
        <v>84</v>
      </c>
      <c r="C47" s="178" t="s">
        <v>85</v>
      </c>
      <c r="D47" s="178" t="s">
        <v>86</v>
      </c>
      <c r="E47" s="69" t="s">
        <v>87</v>
      </c>
      <c r="F47" s="69" t="s">
        <v>88</v>
      </c>
      <c r="G47" s="239" t="s">
        <v>89</v>
      </c>
      <c r="H47" s="287"/>
      <c r="I47" s="273" t="s">
        <v>121</v>
      </c>
      <c r="J47" s="273" t="s">
        <v>140</v>
      </c>
      <c r="K47" s="247">
        <v>2.64E-2</v>
      </c>
      <c r="L47" s="248">
        <v>3.3300000000000003E-2</v>
      </c>
      <c r="M47" s="252" t="s">
        <v>122</v>
      </c>
      <c r="N47" s="249"/>
      <c r="O47" s="229">
        <v>2.64</v>
      </c>
      <c r="P47" s="230">
        <v>3.3300000000000005</v>
      </c>
      <c r="Q47" s="257"/>
      <c r="R47" s="258">
        <v>23.517600000000002</v>
      </c>
      <c r="S47" s="259">
        <v>8.2800000000000096E-2</v>
      </c>
      <c r="T47" s="76">
        <v>0.39960000000000007</v>
      </c>
      <c r="U47" s="260">
        <v>24</v>
      </c>
      <c r="V47" s="261" t="s">
        <v>66</v>
      </c>
    </row>
    <row r="48" spans="1:22" ht="21" x14ac:dyDescent="0.3">
      <c r="A48" s="255"/>
      <c r="B48" s="231" t="s">
        <v>77</v>
      </c>
      <c r="C48" s="232">
        <v>4.3E-3</v>
      </c>
      <c r="D48" s="232">
        <v>8.9999999999999993E-3</v>
      </c>
      <c r="E48" s="233" t="s">
        <v>90</v>
      </c>
      <c r="F48" s="233" t="s">
        <v>91</v>
      </c>
      <c r="G48" s="240" t="s">
        <v>92</v>
      </c>
      <c r="H48" s="288"/>
      <c r="I48" s="273" t="s">
        <v>121</v>
      </c>
      <c r="J48" s="273" t="s">
        <v>140</v>
      </c>
      <c r="K48" s="247">
        <v>4.3E-3</v>
      </c>
      <c r="L48" s="248">
        <v>8.9999999999999993E-3</v>
      </c>
      <c r="M48" s="253" t="s">
        <v>128</v>
      </c>
      <c r="N48" s="249"/>
      <c r="O48" s="235">
        <v>0.43</v>
      </c>
      <c r="P48" s="236">
        <v>0.89999999999999991</v>
      </c>
      <c r="Q48" s="257"/>
      <c r="R48" s="265">
        <v>23.835599999999999</v>
      </c>
      <c r="S48" s="266">
        <v>5.6399999999999985E-2</v>
      </c>
      <c r="T48" s="237">
        <v>0.10799999999999998</v>
      </c>
      <c r="U48" s="267">
        <v>24</v>
      </c>
      <c r="V48" s="261" t="s">
        <v>66</v>
      </c>
    </row>
    <row r="49" spans="1:23" ht="21" x14ac:dyDescent="0.3">
      <c r="A49" s="255"/>
      <c r="B49" s="231" t="s">
        <v>98</v>
      </c>
      <c r="C49" s="232" t="s">
        <v>93</v>
      </c>
      <c r="D49" s="232" t="s">
        <v>94</v>
      </c>
      <c r="E49" s="233" t="s">
        <v>95</v>
      </c>
      <c r="F49" s="233" t="s">
        <v>96</v>
      </c>
      <c r="G49" s="234" t="s">
        <v>97</v>
      </c>
      <c r="H49" s="278"/>
      <c r="I49" s="273" t="s">
        <v>121</v>
      </c>
      <c r="J49" s="273" t="s">
        <v>140</v>
      </c>
      <c r="K49" s="247">
        <v>2.3350000000000003E-2</v>
      </c>
      <c r="L49" s="248">
        <v>2.3350000000000003E-2</v>
      </c>
      <c r="M49" s="271" t="s">
        <v>133</v>
      </c>
      <c r="N49" s="249"/>
      <c r="O49" s="241">
        <v>2.3350000000000004</v>
      </c>
      <c r="P49" s="241">
        <v>2.3350000000000004</v>
      </c>
      <c r="Q49" s="257"/>
      <c r="R49" s="268"/>
      <c r="S49" s="269"/>
      <c r="T49" s="257"/>
      <c r="U49" s="270"/>
      <c r="V49" s="257"/>
    </row>
    <row r="50" spans="1:23" ht="5" customHeight="1" x14ac:dyDescent="0.3">
      <c r="A50" s="255"/>
      <c r="B50" s="65"/>
      <c r="C50" s="66"/>
      <c r="D50" s="66"/>
      <c r="E50" s="67"/>
      <c r="F50" s="67"/>
      <c r="G50" s="67"/>
      <c r="H50" s="286"/>
      <c r="I50" s="247"/>
      <c r="J50" s="247"/>
      <c r="K50" s="247"/>
      <c r="L50" s="248"/>
      <c r="M50" s="247"/>
      <c r="N50" s="247"/>
      <c r="Q50" s="247"/>
      <c r="R50" s="262"/>
      <c r="S50" s="263"/>
      <c r="T50" s="247"/>
      <c r="U50" s="264"/>
      <c r="V50" s="247"/>
    </row>
    <row r="51" spans="1:23" ht="21" x14ac:dyDescent="0.3">
      <c r="A51" s="255"/>
      <c r="B51" s="68" t="s">
        <v>99</v>
      </c>
      <c r="C51" s="178" t="s">
        <v>100</v>
      </c>
      <c r="D51" s="178" t="s">
        <v>101</v>
      </c>
      <c r="E51" s="69" t="s">
        <v>102</v>
      </c>
      <c r="F51" s="69" t="s">
        <v>103</v>
      </c>
      <c r="G51" s="70" t="s">
        <v>104</v>
      </c>
      <c r="H51" s="279"/>
      <c r="I51" s="273" t="s">
        <v>121</v>
      </c>
      <c r="J51" s="273" t="s">
        <v>140</v>
      </c>
      <c r="K51" s="247">
        <v>2.15E-3</v>
      </c>
      <c r="L51" s="248">
        <v>2.15E-3</v>
      </c>
      <c r="M51" s="253" t="s">
        <v>129</v>
      </c>
      <c r="N51" s="249"/>
      <c r="O51" s="242">
        <v>0.215</v>
      </c>
      <c r="P51" s="242">
        <v>0.215</v>
      </c>
      <c r="Q51" s="257"/>
      <c r="R51" s="268"/>
      <c r="S51" s="269"/>
      <c r="T51" s="257"/>
      <c r="U51" s="270"/>
      <c r="V51" s="257"/>
      <c r="W51" s="1"/>
    </row>
    <row r="52" spans="1:23" ht="5" customHeight="1" x14ac:dyDescent="0.3">
      <c r="A52" s="255"/>
      <c r="B52" s="65"/>
      <c r="C52" s="66"/>
      <c r="D52" s="66"/>
      <c r="E52" s="67"/>
      <c r="F52" s="67"/>
      <c r="G52" s="67"/>
      <c r="H52" s="286"/>
      <c r="I52" s="247"/>
      <c r="J52" s="247"/>
      <c r="K52" s="247"/>
      <c r="L52" s="248"/>
      <c r="M52" s="247"/>
      <c r="N52" s="247"/>
      <c r="Q52" s="247"/>
      <c r="R52" s="262"/>
      <c r="S52" s="263"/>
      <c r="T52" s="247"/>
      <c r="U52" s="264"/>
      <c r="V52" s="247"/>
    </row>
    <row r="53" spans="1:23" ht="21" x14ac:dyDescent="0.3">
      <c r="A53" s="255"/>
      <c r="B53" s="68" t="s">
        <v>105</v>
      </c>
      <c r="C53" s="178" t="s">
        <v>106</v>
      </c>
      <c r="D53" s="178" t="s">
        <v>107</v>
      </c>
      <c r="E53" s="69" t="s">
        <v>108</v>
      </c>
      <c r="F53" s="69" t="s">
        <v>109</v>
      </c>
      <c r="G53" s="70" t="s">
        <v>110</v>
      </c>
      <c r="H53" s="279"/>
      <c r="I53" s="273" t="s">
        <v>121</v>
      </c>
      <c r="J53" s="273" t="s">
        <v>140</v>
      </c>
      <c r="K53" s="247">
        <v>1.485E-2</v>
      </c>
      <c r="L53" s="248">
        <v>1.485E-2</v>
      </c>
      <c r="M53" s="253" t="s">
        <v>130</v>
      </c>
      <c r="N53" s="249"/>
      <c r="O53" s="242">
        <v>1.4850000000000001</v>
      </c>
      <c r="P53" s="242">
        <v>1.4850000000000001</v>
      </c>
      <c r="Q53" s="257"/>
      <c r="R53" s="268"/>
      <c r="S53" s="269"/>
      <c r="T53" s="257"/>
      <c r="U53" s="270"/>
      <c r="V53" s="257"/>
      <c r="W53" s="1"/>
    </row>
    <row r="54" spans="1:23" ht="5" customHeight="1" x14ac:dyDescent="0.3">
      <c r="A54" s="255"/>
      <c r="B54" s="65"/>
      <c r="C54" s="66"/>
      <c r="D54" s="66"/>
      <c r="E54" s="67"/>
      <c r="F54" s="67"/>
      <c r="G54" s="67"/>
      <c r="H54" s="286"/>
      <c r="I54" s="247"/>
      <c r="J54" s="247"/>
      <c r="K54" s="247"/>
      <c r="L54" s="248"/>
      <c r="M54" s="247"/>
      <c r="N54" s="247"/>
      <c r="Q54" s="247"/>
      <c r="R54" s="262"/>
      <c r="S54" s="263"/>
      <c r="T54" s="247"/>
      <c r="U54" s="264"/>
      <c r="V54" s="247"/>
    </row>
    <row r="55" spans="1:23" ht="21" x14ac:dyDescent="0.3">
      <c r="A55" s="255"/>
      <c r="B55" s="68" t="s">
        <v>111</v>
      </c>
      <c r="C55" s="178">
        <v>5.1900000000000002E-2</v>
      </c>
      <c r="D55" s="178">
        <v>6.0600000000000001E-2</v>
      </c>
      <c r="E55" s="69" t="s">
        <v>112</v>
      </c>
      <c r="F55" s="69" t="s">
        <v>113</v>
      </c>
      <c r="G55" s="69" t="s">
        <v>114</v>
      </c>
      <c r="H55" s="292"/>
      <c r="I55" s="273" t="s">
        <v>121</v>
      </c>
      <c r="J55" s="273" t="s">
        <v>140</v>
      </c>
      <c r="K55" s="247">
        <v>5.6250000000000001E-2</v>
      </c>
      <c r="L55" s="248">
        <v>5.6250000000000001E-2</v>
      </c>
      <c r="M55" s="254" t="s">
        <v>131</v>
      </c>
      <c r="N55" s="249"/>
      <c r="O55" s="242">
        <v>5.2</v>
      </c>
      <c r="P55" s="242">
        <v>6.1</v>
      </c>
      <c r="Q55" s="257"/>
      <c r="R55" s="268"/>
      <c r="S55" s="269"/>
      <c r="T55" s="257"/>
      <c r="U55" s="270"/>
      <c r="V55" s="257"/>
    </row>
    <row r="56" spans="1:23" ht="21" x14ac:dyDescent="0.3">
      <c r="A56" s="255"/>
      <c r="B56" s="231" t="s">
        <v>115</v>
      </c>
      <c r="C56" s="232" t="s">
        <v>116</v>
      </c>
      <c r="D56" s="294" t="s">
        <v>106</v>
      </c>
      <c r="E56" s="233" t="s">
        <v>117</v>
      </c>
      <c r="F56" s="233" t="s">
        <v>118</v>
      </c>
      <c r="G56" s="240" t="s">
        <v>119</v>
      </c>
      <c r="H56" s="293"/>
      <c r="I56" s="273" t="s">
        <v>121</v>
      </c>
      <c r="J56" s="273" t="s">
        <v>140</v>
      </c>
      <c r="K56" s="247">
        <v>7.1000000000000004E-3</v>
      </c>
      <c r="L56" s="248">
        <v>1.4500000000000001E-2</v>
      </c>
      <c r="M56" s="253" t="s">
        <v>132</v>
      </c>
      <c r="N56" s="249"/>
      <c r="O56" s="235">
        <v>0.71000000000000008</v>
      </c>
      <c r="P56" s="236">
        <v>1.4500000000000002</v>
      </c>
      <c r="Q56" s="257"/>
      <c r="R56" s="258">
        <v>23.737200000000001</v>
      </c>
      <c r="S56" s="259">
        <v>8.8800000000000018E-2</v>
      </c>
      <c r="T56" s="76">
        <v>0.17400000000000002</v>
      </c>
      <c r="U56" s="260">
        <v>24</v>
      </c>
      <c r="V56" s="261" t="s">
        <v>66</v>
      </c>
    </row>
    <row r="57" spans="1:23" ht="8.5" customHeight="1" x14ac:dyDescent="0.3">
      <c r="A57" s="255"/>
      <c r="B57" s="256"/>
      <c r="C57" s="256"/>
      <c r="D57" s="256"/>
      <c r="E57" s="256"/>
      <c r="F57" s="256"/>
      <c r="G57" s="256"/>
      <c r="H57" s="256"/>
      <c r="I57" s="247"/>
      <c r="J57" s="247"/>
      <c r="K57" s="247"/>
      <c r="L57" s="248"/>
      <c r="M57" s="247"/>
      <c r="N57" s="247"/>
      <c r="O57" s="247"/>
      <c r="P57" s="247"/>
      <c r="Q57" s="247"/>
      <c r="R57" s="247"/>
      <c r="S57" s="247"/>
      <c r="T57" s="247"/>
      <c r="U57" s="247"/>
      <c r="V57" s="247"/>
    </row>
    <row r="58" spans="1:23" ht="41" customHeight="1" x14ac:dyDescent="0.3">
      <c r="A58" s="247"/>
      <c r="B58" s="305" t="s">
        <v>141</v>
      </c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247"/>
      <c r="O58" s="247"/>
      <c r="P58" s="247"/>
      <c r="Q58" s="247"/>
      <c r="R58" s="247"/>
      <c r="S58" s="247"/>
      <c r="T58" s="247"/>
      <c r="U58" s="247"/>
      <c r="V58" s="247"/>
    </row>
    <row r="59" spans="1:23" ht="17.5" customHeight="1" x14ac:dyDescent="0.3">
      <c r="A59" s="247"/>
      <c r="B59" s="306" t="s">
        <v>139</v>
      </c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247"/>
      <c r="O59" s="247"/>
      <c r="P59" s="247"/>
      <c r="Q59" s="247"/>
      <c r="R59" s="247"/>
      <c r="S59" s="247"/>
      <c r="T59" s="247"/>
      <c r="U59" s="247"/>
      <c r="V59" s="247"/>
    </row>
    <row r="60" spans="1:23" ht="6.5" customHeight="1" x14ac:dyDescent="0.3">
      <c r="A60" s="247"/>
      <c r="B60" s="247"/>
      <c r="C60" s="290"/>
      <c r="D60" s="290"/>
      <c r="E60" s="290"/>
      <c r="F60" s="290"/>
      <c r="G60" s="290"/>
      <c r="H60" s="290"/>
      <c r="I60" s="247"/>
      <c r="J60" s="247"/>
      <c r="K60" s="247"/>
      <c r="L60" s="248"/>
      <c r="M60" s="247"/>
      <c r="N60" s="247"/>
      <c r="O60" s="247"/>
      <c r="P60" s="247"/>
      <c r="Q60" s="247"/>
      <c r="R60" s="247"/>
      <c r="S60" s="247"/>
      <c r="T60" s="247"/>
      <c r="U60" s="247"/>
      <c r="V60" s="247"/>
    </row>
    <row r="61" spans="1:23" ht="26.5" customHeight="1" x14ac:dyDescent="0.3">
      <c r="A61" s="247"/>
      <c r="B61" s="307" t="s">
        <v>138</v>
      </c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247"/>
      <c r="O61" s="247"/>
      <c r="P61" s="247"/>
      <c r="Q61" s="247"/>
      <c r="R61" s="247"/>
      <c r="S61" s="247"/>
      <c r="T61" s="247"/>
      <c r="U61" s="247"/>
      <c r="V61" s="247"/>
    </row>
    <row r="62" spans="1:23" x14ac:dyDescent="0.3">
      <c r="A62" s="247"/>
      <c r="B62" s="247"/>
      <c r="C62" s="290"/>
      <c r="D62" s="290"/>
      <c r="E62" s="290"/>
      <c r="F62" s="290"/>
      <c r="G62" s="290"/>
      <c r="H62" s="290"/>
      <c r="I62" s="247"/>
      <c r="J62" s="247"/>
      <c r="K62" s="247"/>
      <c r="L62" s="248"/>
      <c r="M62" s="247"/>
      <c r="N62" s="247"/>
      <c r="O62" s="247"/>
      <c r="P62" s="247"/>
      <c r="Q62" s="247"/>
      <c r="R62" s="247"/>
      <c r="S62" s="247"/>
      <c r="T62" s="247"/>
      <c r="U62" s="247"/>
      <c r="V62" s="247"/>
    </row>
    <row r="63" spans="1:23" x14ac:dyDescent="0.3">
      <c r="C63" s="139"/>
      <c r="D63" s="139"/>
      <c r="E63" s="139"/>
      <c r="F63" s="139"/>
      <c r="G63" s="139"/>
      <c r="H63" s="282"/>
    </row>
    <row r="64" spans="1:23" x14ac:dyDescent="0.3">
      <c r="C64" s="139"/>
      <c r="D64" s="139"/>
      <c r="E64" s="139"/>
      <c r="F64" s="139"/>
      <c r="G64" s="139"/>
      <c r="H64" s="282"/>
    </row>
    <row r="65" spans="3:8" x14ac:dyDescent="0.3">
      <c r="C65" s="139"/>
      <c r="D65" s="139"/>
      <c r="E65" s="139"/>
      <c r="F65" s="139"/>
      <c r="G65" s="139"/>
      <c r="H65" s="282"/>
    </row>
    <row r="66" spans="3:8" x14ac:dyDescent="0.3">
      <c r="C66" s="139"/>
      <c r="D66" s="139"/>
      <c r="E66" s="139"/>
      <c r="F66" s="139"/>
      <c r="G66" s="139"/>
      <c r="H66" s="282"/>
    </row>
    <row r="67" spans="3:8" x14ac:dyDescent="0.3">
      <c r="C67" s="139"/>
      <c r="D67" s="139"/>
      <c r="E67" s="139"/>
      <c r="F67" s="139"/>
      <c r="G67" s="139"/>
      <c r="H67" s="282"/>
    </row>
    <row r="68" spans="3:8" x14ac:dyDescent="0.3">
      <c r="C68" s="143"/>
      <c r="D68" s="143"/>
      <c r="E68" s="143"/>
      <c r="F68" s="143"/>
      <c r="G68" s="143"/>
      <c r="H68" s="88"/>
    </row>
    <row r="69" spans="3:8" x14ac:dyDescent="0.3">
      <c r="C69" s="143"/>
      <c r="D69" s="143"/>
      <c r="E69" s="143"/>
      <c r="F69" s="143"/>
      <c r="G69" s="143"/>
      <c r="H69" s="88"/>
    </row>
    <row r="70" spans="3:8" x14ac:dyDescent="0.3">
      <c r="C70" s="143"/>
      <c r="D70" s="143"/>
      <c r="E70" s="143"/>
      <c r="F70" s="143"/>
      <c r="G70" s="143"/>
      <c r="H70" s="88"/>
    </row>
    <row r="71" spans="3:8" x14ac:dyDescent="0.3">
      <c r="C71" s="143"/>
      <c r="D71" s="143"/>
      <c r="E71" s="143"/>
      <c r="F71" s="143"/>
      <c r="G71" s="143"/>
      <c r="H71" s="88"/>
    </row>
    <row r="72" spans="3:8" x14ac:dyDescent="0.3">
      <c r="C72" s="143"/>
      <c r="D72" s="143"/>
      <c r="E72" s="143"/>
      <c r="F72" s="143"/>
      <c r="G72" s="143"/>
      <c r="H72" s="88"/>
    </row>
    <row r="73" spans="3:8" x14ac:dyDescent="0.3">
      <c r="C73" s="143"/>
      <c r="D73" s="143"/>
      <c r="E73" s="143"/>
      <c r="F73" s="143"/>
      <c r="G73" s="143"/>
      <c r="H73" s="88"/>
    </row>
    <row r="74" spans="3:8" x14ac:dyDescent="0.3">
      <c r="C74" s="143"/>
      <c r="D74" s="143"/>
      <c r="E74" s="143"/>
      <c r="F74" s="143"/>
      <c r="G74" s="143"/>
      <c r="H74" s="88"/>
    </row>
    <row r="75" spans="3:8" x14ac:dyDescent="0.3">
      <c r="C75" s="143"/>
      <c r="D75" s="143"/>
      <c r="E75" s="143"/>
      <c r="F75" s="143"/>
      <c r="G75" s="143"/>
      <c r="H75" s="88"/>
    </row>
    <row r="76" spans="3:8" x14ac:dyDescent="0.3">
      <c r="C76" s="143"/>
      <c r="D76" s="143"/>
      <c r="E76" s="143"/>
      <c r="F76" s="143"/>
      <c r="G76" s="143"/>
      <c r="H76" s="88"/>
    </row>
    <row r="77" spans="3:8" x14ac:dyDescent="0.3">
      <c r="C77" s="143"/>
      <c r="D77" s="143"/>
      <c r="E77" s="143"/>
      <c r="F77" s="143"/>
      <c r="G77" s="143"/>
      <c r="H77" s="88"/>
    </row>
    <row r="78" spans="3:8" x14ac:dyDescent="0.3">
      <c r="C78" s="143"/>
      <c r="D78" s="143"/>
      <c r="E78" s="143"/>
      <c r="F78" s="143"/>
      <c r="G78" s="143"/>
      <c r="H78" s="88"/>
    </row>
    <row r="79" spans="3:8" x14ac:dyDescent="0.3">
      <c r="C79" s="143"/>
      <c r="D79" s="143"/>
      <c r="E79" s="143"/>
      <c r="F79" s="143"/>
      <c r="G79" s="143"/>
      <c r="H79" s="88"/>
    </row>
    <row r="80" spans="3:8" x14ac:dyDescent="0.3">
      <c r="C80" s="143"/>
      <c r="D80" s="143"/>
      <c r="E80" s="143"/>
      <c r="F80" s="143"/>
      <c r="G80" s="143"/>
      <c r="H80" s="88"/>
    </row>
    <row r="81" ht="12.75" customHeight="1" x14ac:dyDescent="0.3"/>
    <row r="82" ht="38.25" customHeight="1" x14ac:dyDescent="0.3"/>
  </sheetData>
  <mergeCells count="17">
    <mergeCell ref="U41:U43"/>
    <mergeCell ref="O42:P42"/>
    <mergeCell ref="D5:F5"/>
    <mergeCell ref="E42:G42"/>
    <mergeCell ref="B2:F2"/>
    <mergeCell ref="B3:F3"/>
    <mergeCell ref="B41:G41"/>
    <mergeCell ref="S41:S43"/>
    <mergeCell ref="T41:T43"/>
    <mergeCell ref="M42:M43"/>
    <mergeCell ref="I42:I43"/>
    <mergeCell ref="J42:J43"/>
    <mergeCell ref="B58:M58"/>
    <mergeCell ref="B59:M59"/>
    <mergeCell ref="B61:M61"/>
    <mergeCell ref="O41:P41"/>
    <mergeCell ref="R41:R43"/>
  </mergeCells>
  <phoneticPr fontId="47" type="noConversion"/>
  <pageMargins left="0.7" right="0.7" top="0.75" bottom="0.75" header="0.3" footer="0.3"/>
  <pageSetup paperSize="9" orientation="portrait" horizontalDpi="300" verticalDpi="300" r:id="rId1"/>
  <ignoredErrors>
    <ignoredError sqref="C45:D45 C47:D47 C49:D49 C51:D51 C53:D53 C56:D5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BFDC8-4D6B-4296-9361-517C26F1748C}">
  <dimension ref="A1:BI150"/>
  <sheetViews>
    <sheetView topLeftCell="A3" zoomScale="70" zoomScaleNormal="70" workbookViewId="0">
      <selection activeCell="A4" sqref="A4:BH4"/>
    </sheetView>
  </sheetViews>
  <sheetFormatPr baseColWidth="10" defaultRowHeight="14.5" x14ac:dyDescent="0.35"/>
  <cols>
    <col min="1" max="1" width="15.6328125" customWidth="1"/>
    <col min="3" max="4" width="10.54296875" customWidth="1"/>
    <col min="5" max="5" width="5.1796875" customWidth="1"/>
    <col min="6" max="6" width="5.81640625" customWidth="1"/>
    <col min="7" max="30" width="2.6328125" customWidth="1"/>
    <col min="31" max="31" width="5.7265625" customWidth="1"/>
    <col min="32" max="33" width="3" customWidth="1"/>
    <col min="34" max="34" width="4.54296875" customWidth="1"/>
    <col min="35" max="58" width="2.6328125" customWidth="1"/>
    <col min="59" max="59" width="5.7265625" customWidth="1"/>
    <col min="60" max="60" width="4.54296875" customWidth="1"/>
  </cols>
  <sheetData>
    <row r="1" spans="1:60" hidden="1" x14ac:dyDescent="0.35">
      <c r="A1" s="6" t="str">
        <f>B7</f>
        <v>meses</v>
      </c>
      <c r="B1" s="6" t="s">
        <v>4</v>
      </c>
      <c r="C1" s="6" t="s">
        <v>5</v>
      </c>
      <c r="D1" s="6" t="s">
        <v>6</v>
      </c>
      <c r="E1" s="6"/>
      <c r="F1" s="6"/>
    </row>
    <row r="2" spans="1:60" hidden="1" x14ac:dyDescent="0.35">
      <c r="A2" s="6" t="s">
        <v>7</v>
      </c>
      <c r="B2" s="6" t="s">
        <v>8</v>
      </c>
      <c r="C2" s="6" t="s">
        <v>9</v>
      </c>
      <c r="D2" s="6" t="s">
        <v>10</v>
      </c>
      <c r="E2" s="6" t="str">
        <f>CONCATENATE(B2," ",B5," ",C2," ",B11," ",B7)</f>
        <v>puede representarse llegando los 129 pacientes, a los 24 meses</v>
      </c>
      <c r="F2" s="6"/>
      <c r="G2" s="7" t="str">
        <f>CONCATENATE(A2," ",E2,D2)</f>
        <v>NO puede representarse llegando los 129 pacientes, a los 24 meses, pues habría que recortar o ampliar los tiempos respectivos de uno o más pacientes "libres de evento" o "con evento"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60" ht="8.25" customHeight="1" thickBot="1" x14ac:dyDescent="0.4">
      <c r="A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</row>
    <row r="4" spans="1:60" ht="53" customHeight="1" thickBot="1" x14ac:dyDescent="0.4">
      <c r="A4" s="340" t="s">
        <v>143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2"/>
    </row>
    <row r="5" spans="1:60" ht="26" x14ac:dyDescent="0.35">
      <c r="A5" s="190" t="s">
        <v>64</v>
      </c>
      <c r="B5" s="10">
        <f>C5+D5+E5</f>
        <v>129</v>
      </c>
      <c r="C5" s="243">
        <v>9</v>
      </c>
      <c r="D5" s="192">
        <v>1</v>
      </c>
      <c r="E5" s="193">
        <v>119</v>
      </c>
      <c r="G5" s="8"/>
      <c r="H5" s="194" t="s">
        <v>69</v>
      </c>
      <c r="Z5" s="2"/>
      <c r="AA5" s="8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</row>
    <row r="6" spans="1:60" ht="15" customHeight="1" x14ac:dyDescent="0.35">
      <c r="A6" s="8"/>
      <c r="B6" s="196">
        <f>C8/C5</f>
        <v>13.2096</v>
      </c>
      <c r="C6" s="197">
        <f>C5*13</f>
        <v>117</v>
      </c>
      <c r="D6" s="198">
        <f>D8/(C5+D5)</f>
        <v>13.0806</v>
      </c>
      <c r="E6" s="199">
        <f>(C5+D5)*13</f>
        <v>130</v>
      </c>
      <c r="F6" s="8"/>
      <c r="G6" s="8"/>
      <c r="H6" s="200" t="s">
        <v>120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60" ht="39.75" customHeight="1" x14ac:dyDescent="0.35">
      <c r="A7" s="201" t="s">
        <v>65</v>
      </c>
      <c r="B7" s="202" t="s">
        <v>66</v>
      </c>
      <c r="C7" s="11" t="str">
        <f>CONCATENATE(A1," ",B1," ",B5," ",C1)</f>
        <v>meses de los 129 del grupo Interv</v>
      </c>
      <c r="D7" s="11" t="str">
        <f>CONCATENATE(A1," ",B1," ",B5," ",D1)</f>
        <v>meses de los 129 del grupo Contr</v>
      </c>
      <c r="E7" s="20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60" x14ac:dyDescent="0.35">
      <c r="A8" s="204" t="s">
        <v>1</v>
      </c>
      <c r="B8" s="12">
        <v>0.92159999999999997</v>
      </c>
      <c r="C8" s="13">
        <f>B8*B5</f>
        <v>118.88639999999999</v>
      </c>
      <c r="D8" s="343">
        <f>(B8+B9)*B5</f>
        <v>130.80600000000001</v>
      </c>
      <c r="E8" s="205">
        <f>C8-C6</f>
        <v>1.8863999999999947</v>
      </c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8"/>
      <c r="AA8" s="8"/>
    </row>
    <row r="9" spans="1:60" ht="26.5" x14ac:dyDescent="0.35">
      <c r="A9" s="206" t="s">
        <v>3</v>
      </c>
      <c r="B9" s="16">
        <v>9.2400000000000038E-2</v>
      </c>
      <c r="C9" s="344">
        <f>(B10+B9)*B5</f>
        <v>2977.1135999999997</v>
      </c>
      <c r="D9" s="343"/>
      <c r="E9" s="207">
        <f>D8-E6</f>
        <v>0.8060000000000116</v>
      </c>
      <c r="F9" s="17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8"/>
      <c r="AA9" s="8"/>
    </row>
    <row r="10" spans="1:60" ht="26.5" x14ac:dyDescent="0.35">
      <c r="A10" s="208" t="s">
        <v>2</v>
      </c>
      <c r="B10" s="18">
        <v>22.985999999999997</v>
      </c>
      <c r="C10" s="344"/>
      <c r="D10" s="19">
        <f>B10*B5</f>
        <v>2965.1939999999995</v>
      </c>
      <c r="E10" s="209">
        <f>D8-C8</f>
        <v>11.919600000000017</v>
      </c>
      <c r="F10" s="1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60" x14ac:dyDescent="0.35">
      <c r="A11" s="210"/>
      <c r="B11" s="21">
        <v>23.999999999999996</v>
      </c>
      <c r="C11" s="22">
        <f>C8+C9</f>
        <v>3095.9999999999995</v>
      </c>
      <c r="D11" s="22">
        <f>D8+D10</f>
        <v>3095.9999999999995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0"/>
      <c r="Y11" s="20"/>
      <c r="Z11" s="20"/>
      <c r="AA11" s="20"/>
      <c r="AB11" s="20"/>
      <c r="AC11" s="20"/>
      <c r="AD11" s="20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</row>
    <row r="12" spans="1:60" ht="9" customHeight="1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</row>
    <row r="13" spans="1:60" x14ac:dyDescent="0.35">
      <c r="A13" s="8"/>
      <c r="B13" s="8"/>
      <c r="C13" s="5">
        <f>(E5+D5)*B11</f>
        <v>2879.9999999999995</v>
      </c>
      <c r="D13" s="5">
        <f>E5*B11</f>
        <v>2855.9999999999995</v>
      </c>
      <c r="E13" s="8"/>
      <c r="F13" s="24" t="s">
        <v>12</v>
      </c>
      <c r="G13" s="8"/>
      <c r="H13" s="8"/>
      <c r="I13" s="8"/>
      <c r="J13" s="8"/>
      <c r="K13" s="8"/>
      <c r="L13" s="8"/>
      <c r="M13" s="8"/>
      <c r="N13" s="8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</row>
    <row r="14" spans="1:60" ht="36" customHeight="1" x14ac:dyDescent="0.35">
      <c r="A14" s="345" t="s">
        <v>13</v>
      </c>
      <c r="B14" s="345"/>
      <c r="C14" s="25">
        <f>C9-C13</f>
        <v>97.113600000000133</v>
      </c>
      <c r="D14" s="25">
        <f>D10-D13</f>
        <v>109.19399999999996</v>
      </c>
      <c r="F14" s="346" t="str">
        <f>IF((AND(((B9+B10)/B11)&gt;((D5+E5)/B5),(B10/B11)&gt;(E5/B5))),E2,G2)</f>
        <v>puede representarse llegando los 129 pacientes, a los 24 meses</v>
      </c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</row>
    <row r="15" spans="1:60" ht="18.75" customHeight="1" thickBot="1" x14ac:dyDescent="0.4">
      <c r="A15" s="211" t="s">
        <v>76</v>
      </c>
      <c r="B15" s="212"/>
      <c r="C15" s="212"/>
      <c r="D15" s="212"/>
      <c r="E15" s="212"/>
      <c r="F15" s="213"/>
      <c r="G15" s="214">
        <v>24</v>
      </c>
      <c r="H15" s="214">
        <v>23</v>
      </c>
      <c r="I15" s="214">
        <v>22</v>
      </c>
      <c r="J15" s="214">
        <v>21</v>
      </c>
      <c r="K15" s="214">
        <v>20</v>
      </c>
      <c r="L15" s="214">
        <v>19</v>
      </c>
      <c r="M15" s="214">
        <v>18</v>
      </c>
      <c r="N15" s="214">
        <v>17</v>
      </c>
      <c r="O15" s="214">
        <v>16</v>
      </c>
      <c r="P15" s="214">
        <v>15</v>
      </c>
      <c r="Q15" s="214">
        <v>14</v>
      </c>
      <c r="R15" s="214">
        <v>13</v>
      </c>
      <c r="S15" s="214">
        <v>12</v>
      </c>
      <c r="T15" s="214">
        <v>11</v>
      </c>
      <c r="U15" s="214">
        <v>10</v>
      </c>
      <c r="V15" s="214">
        <v>9</v>
      </c>
      <c r="W15" s="214">
        <v>8</v>
      </c>
      <c r="X15" s="214">
        <v>7</v>
      </c>
      <c r="Y15" s="214">
        <v>6</v>
      </c>
      <c r="Z15" s="214">
        <v>5</v>
      </c>
      <c r="AA15" s="214">
        <v>4</v>
      </c>
      <c r="AB15" s="214">
        <v>3</v>
      </c>
      <c r="AC15" s="214">
        <v>2</v>
      </c>
      <c r="AD15" s="214">
        <v>1</v>
      </c>
      <c r="AE15" s="213"/>
      <c r="AF15" s="213"/>
      <c r="AG15" s="213"/>
      <c r="AH15" s="213"/>
      <c r="AI15" s="214">
        <v>24</v>
      </c>
      <c r="AJ15" s="214">
        <v>23</v>
      </c>
      <c r="AK15" s="214">
        <v>22</v>
      </c>
      <c r="AL15" s="214">
        <v>21</v>
      </c>
      <c r="AM15" s="214">
        <v>20</v>
      </c>
      <c r="AN15" s="214">
        <v>19</v>
      </c>
      <c r="AO15" s="214">
        <v>18</v>
      </c>
      <c r="AP15" s="214">
        <v>17</v>
      </c>
      <c r="AQ15" s="214">
        <v>16</v>
      </c>
      <c r="AR15" s="214">
        <v>15</v>
      </c>
      <c r="AS15" s="214">
        <v>14</v>
      </c>
      <c r="AT15" s="214">
        <v>13</v>
      </c>
      <c r="AU15" s="214">
        <v>12</v>
      </c>
      <c r="AV15" s="214">
        <v>11</v>
      </c>
      <c r="AW15" s="214">
        <v>10</v>
      </c>
      <c r="AX15" s="214">
        <v>9</v>
      </c>
      <c r="AY15" s="214">
        <v>8</v>
      </c>
      <c r="AZ15" s="214">
        <v>7</v>
      </c>
      <c r="BA15" s="214">
        <v>6</v>
      </c>
      <c r="BB15" s="214">
        <v>5</v>
      </c>
      <c r="BC15" s="214">
        <v>4</v>
      </c>
      <c r="BD15" s="214">
        <v>3</v>
      </c>
      <c r="BE15" s="214">
        <v>2</v>
      </c>
      <c r="BF15" s="214">
        <v>1</v>
      </c>
      <c r="BG15" s="213"/>
      <c r="BH15" s="213"/>
    </row>
    <row r="16" spans="1:60" ht="17.25" customHeight="1" thickBot="1" x14ac:dyDescent="0.4">
      <c r="A16" s="191" t="s">
        <v>83</v>
      </c>
      <c r="B16" s="272"/>
      <c r="C16" s="273" t="s">
        <v>121</v>
      </c>
      <c r="D16" s="250" t="s">
        <v>127</v>
      </c>
      <c r="E16" s="212"/>
      <c r="G16" s="26" t="s">
        <v>124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13"/>
      <c r="AE16" s="213"/>
      <c r="AF16" s="213"/>
      <c r="AG16" s="213"/>
      <c r="AH16" s="213"/>
      <c r="AI16" s="26" t="s">
        <v>126</v>
      </c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13"/>
      <c r="BH16" s="213"/>
    </row>
    <row r="17" spans="1:60" ht="16.5" customHeight="1" x14ac:dyDescent="0.35">
      <c r="A17" s="215" t="s">
        <v>123</v>
      </c>
      <c r="G17" s="216" t="s">
        <v>78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I17" s="216" t="s">
        <v>78</v>
      </c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</row>
    <row r="18" spans="1:60" ht="17.5" customHeight="1" x14ac:dyDescent="0.35">
      <c r="A18" s="215" t="s">
        <v>125</v>
      </c>
      <c r="G18" s="217">
        <v>1</v>
      </c>
      <c r="H18" s="217">
        <v>2</v>
      </c>
      <c r="I18" s="217">
        <v>3</v>
      </c>
      <c r="J18" s="217">
        <v>4</v>
      </c>
      <c r="K18" s="217">
        <v>5</v>
      </c>
      <c r="L18" s="217">
        <v>6</v>
      </c>
      <c r="M18" s="217">
        <v>7</v>
      </c>
      <c r="N18" s="217">
        <v>8</v>
      </c>
      <c r="O18" s="217">
        <v>9</v>
      </c>
      <c r="P18" s="217">
        <v>10</v>
      </c>
      <c r="Q18" s="217">
        <v>11</v>
      </c>
      <c r="R18" s="217">
        <v>12</v>
      </c>
      <c r="S18" s="217">
        <v>13</v>
      </c>
      <c r="T18" s="217">
        <v>14</v>
      </c>
      <c r="U18" s="217">
        <v>15</v>
      </c>
      <c r="V18" s="217">
        <v>16</v>
      </c>
      <c r="W18" s="217">
        <v>17</v>
      </c>
      <c r="X18" s="217">
        <v>18</v>
      </c>
      <c r="Y18" s="217">
        <v>19</v>
      </c>
      <c r="Z18" s="217">
        <v>20</v>
      </c>
      <c r="AA18" s="217">
        <v>21</v>
      </c>
      <c r="AB18" s="217">
        <v>22</v>
      </c>
      <c r="AC18" s="217">
        <v>23</v>
      </c>
      <c r="AD18" s="217">
        <v>24</v>
      </c>
      <c r="AE18" s="8"/>
      <c r="AF18" s="8"/>
      <c r="AG18" s="8"/>
      <c r="AH18" s="8"/>
      <c r="AI18" s="217">
        <v>1</v>
      </c>
      <c r="AJ18" s="217">
        <v>2</v>
      </c>
      <c r="AK18" s="217">
        <v>3</v>
      </c>
      <c r="AL18" s="217">
        <v>4</v>
      </c>
      <c r="AM18" s="217">
        <v>5</v>
      </c>
      <c r="AN18" s="217">
        <v>6</v>
      </c>
      <c r="AO18" s="217">
        <v>7</v>
      </c>
      <c r="AP18" s="217">
        <v>8</v>
      </c>
      <c r="AQ18" s="217">
        <v>9</v>
      </c>
      <c r="AR18" s="217">
        <v>10</v>
      </c>
      <c r="AS18" s="217">
        <v>11</v>
      </c>
      <c r="AT18" s="217">
        <v>12</v>
      </c>
      <c r="AU18" s="217">
        <v>13</v>
      </c>
      <c r="AV18" s="217">
        <v>14</v>
      </c>
      <c r="AW18" s="217">
        <v>15</v>
      </c>
      <c r="AX18" s="217">
        <v>16</v>
      </c>
      <c r="AY18" s="217">
        <v>17</v>
      </c>
      <c r="AZ18" s="217">
        <v>18</v>
      </c>
      <c r="BA18" s="217">
        <v>19</v>
      </c>
      <c r="BB18" s="217">
        <v>20</v>
      </c>
      <c r="BC18" s="217">
        <v>21</v>
      </c>
      <c r="BD18" s="217">
        <v>22</v>
      </c>
      <c r="BE18" s="217">
        <v>23</v>
      </c>
      <c r="BF18" s="217">
        <v>24</v>
      </c>
    </row>
    <row r="19" spans="1:60" ht="14.25" customHeight="1" x14ac:dyDescent="0.35">
      <c r="E19" s="338" t="s">
        <v>79</v>
      </c>
      <c r="F19" s="28">
        <v>129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219">
        <v>129</v>
      </c>
      <c r="AH19" s="28">
        <v>129</v>
      </c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219">
        <v>129</v>
      </c>
      <c r="BH19" s="339" t="s">
        <v>79</v>
      </c>
    </row>
    <row r="20" spans="1:60" ht="15" thickBot="1" x14ac:dyDescent="0.4">
      <c r="E20" s="338"/>
      <c r="F20" s="28">
        <v>128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219">
        <v>128</v>
      </c>
      <c r="AH20" s="28">
        <v>128</v>
      </c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219">
        <v>128</v>
      </c>
      <c r="BH20" s="339"/>
    </row>
    <row r="21" spans="1:60" ht="13.5" customHeight="1" x14ac:dyDescent="0.35">
      <c r="A21" s="45" t="s">
        <v>29</v>
      </c>
      <c r="B21" s="46"/>
      <c r="C21" s="46"/>
      <c r="D21" s="47"/>
      <c r="E21" s="338"/>
      <c r="F21" s="28">
        <v>127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219">
        <v>127</v>
      </c>
      <c r="AH21" s="28">
        <v>127</v>
      </c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219">
        <v>127</v>
      </c>
      <c r="BH21" s="339"/>
    </row>
    <row r="22" spans="1:60" x14ac:dyDescent="0.35">
      <c r="A22" s="48" t="s">
        <v>27</v>
      </c>
      <c r="B22" s="221" t="s">
        <v>28</v>
      </c>
      <c r="C22" s="221" t="s">
        <v>20</v>
      </c>
      <c r="D22" s="49" t="s">
        <v>11</v>
      </c>
      <c r="E22" s="338"/>
      <c r="F22" s="28">
        <v>126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219">
        <v>126</v>
      </c>
      <c r="AH22" s="28">
        <v>126</v>
      </c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219">
        <v>126</v>
      </c>
      <c r="BH22" s="339"/>
    </row>
    <row r="23" spans="1:60" x14ac:dyDescent="0.35">
      <c r="A23" s="50">
        <v>6.9099999999999995E-2</v>
      </c>
      <c r="B23" s="222">
        <v>7.6799999999999993E-2</v>
      </c>
      <c r="C23" s="223">
        <f>B23-A23</f>
        <v>7.6999999999999985E-3</v>
      </c>
      <c r="D23" s="51">
        <f>1/C23</f>
        <v>129.87012987012989</v>
      </c>
      <c r="E23" s="338"/>
      <c r="F23" s="28">
        <v>125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219">
        <v>125</v>
      </c>
      <c r="AH23" s="28">
        <v>125</v>
      </c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219">
        <v>125</v>
      </c>
      <c r="BH23" s="339"/>
    </row>
    <row r="24" spans="1:60" ht="15" thickBot="1" x14ac:dyDescent="0.4">
      <c r="A24" s="224" t="s">
        <v>80</v>
      </c>
      <c r="B24" s="225">
        <f>A23*D23</f>
        <v>8.9740259740259738</v>
      </c>
      <c r="C24" s="52">
        <f>C23*D23</f>
        <v>0.99999999999999989</v>
      </c>
      <c r="D24" s="226">
        <f>(1-B23)*D23</f>
        <v>119.89610389610391</v>
      </c>
      <c r="E24" s="338"/>
      <c r="F24" s="28">
        <v>124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219">
        <v>124</v>
      </c>
      <c r="AH24" s="28">
        <v>124</v>
      </c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219">
        <v>124</v>
      </c>
      <c r="BH24" s="339"/>
    </row>
    <row r="25" spans="1:60" x14ac:dyDescent="0.35">
      <c r="F25" s="28">
        <v>123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219">
        <v>123</v>
      </c>
      <c r="AH25" s="28">
        <v>123</v>
      </c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219">
        <v>123</v>
      </c>
    </row>
    <row r="26" spans="1:60" x14ac:dyDescent="0.35">
      <c r="F26" s="28">
        <v>122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219">
        <v>122</v>
      </c>
      <c r="AH26" s="28">
        <v>122</v>
      </c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219">
        <v>122</v>
      </c>
    </row>
    <row r="27" spans="1:60" ht="15" thickBot="1" x14ac:dyDescent="0.4">
      <c r="F27" s="28">
        <v>121</v>
      </c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19">
        <v>121</v>
      </c>
      <c r="AH27" s="28">
        <v>121</v>
      </c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19">
        <v>121</v>
      </c>
    </row>
    <row r="28" spans="1:60" ht="16" thickBot="1" x14ac:dyDescent="0.4">
      <c r="F28" s="298">
        <v>120</v>
      </c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302">
        <v>120</v>
      </c>
      <c r="AH28" s="298">
        <v>120</v>
      </c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1">
        <v>120</v>
      </c>
    </row>
    <row r="29" spans="1:60" x14ac:dyDescent="0.35">
      <c r="F29" s="28">
        <v>119</v>
      </c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8">
        <v>119</v>
      </c>
      <c r="AH29" s="28">
        <v>119</v>
      </c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7"/>
      <c r="BF29" s="297"/>
      <c r="BG29" s="28">
        <v>119</v>
      </c>
    </row>
    <row r="30" spans="1:60" x14ac:dyDescent="0.35">
      <c r="F30" s="28">
        <v>118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>
        <v>118</v>
      </c>
      <c r="AH30" s="28">
        <v>118</v>
      </c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8">
        <v>118</v>
      </c>
    </row>
    <row r="31" spans="1:60" x14ac:dyDescent="0.35">
      <c r="F31" s="28">
        <v>117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8">
        <v>117</v>
      </c>
      <c r="AH31" s="28">
        <v>117</v>
      </c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8">
        <v>117</v>
      </c>
    </row>
    <row r="32" spans="1:60" x14ac:dyDescent="0.35">
      <c r="F32" s="28">
        <v>116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8">
        <v>116</v>
      </c>
      <c r="AH32" s="28">
        <v>116</v>
      </c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8">
        <v>116</v>
      </c>
    </row>
    <row r="33" spans="5:61" x14ac:dyDescent="0.35">
      <c r="F33" s="28">
        <v>115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8">
        <v>115</v>
      </c>
      <c r="AH33" s="28">
        <v>115</v>
      </c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8">
        <v>115</v>
      </c>
    </row>
    <row r="34" spans="5:61" x14ac:dyDescent="0.35">
      <c r="F34" s="28">
        <v>114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>
        <v>114</v>
      </c>
      <c r="AH34" s="28">
        <v>114</v>
      </c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8">
        <v>114</v>
      </c>
    </row>
    <row r="35" spans="5:61" x14ac:dyDescent="0.35">
      <c r="F35" s="28">
        <v>113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8">
        <v>113</v>
      </c>
      <c r="AH35" s="28">
        <v>113</v>
      </c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8">
        <v>113</v>
      </c>
    </row>
    <row r="36" spans="5:61" x14ac:dyDescent="0.35">
      <c r="F36" s="28">
        <v>112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>
        <v>112</v>
      </c>
      <c r="AH36" s="28">
        <v>112</v>
      </c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8">
        <v>112</v>
      </c>
    </row>
    <row r="37" spans="5:61" x14ac:dyDescent="0.35">
      <c r="F37" s="28">
        <v>111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8">
        <v>111</v>
      </c>
      <c r="AH37" s="28">
        <v>111</v>
      </c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8">
        <v>111</v>
      </c>
    </row>
    <row r="38" spans="5:61" x14ac:dyDescent="0.35">
      <c r="F38" s="28">
        <v>110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8">
        <v>110</v>
      </c>
      <c r="AH38" s="28">
        <v>110</v>
      </c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8">
        <v>110</v>
      </c>
    </row>
    <row r="39" spans="5:61" x14ac:dyDescent="0.35">
      <c r="F39" s="28">
        <v>109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8">
        <v>109</v>
      </c>
      <c r="AH39" s="28">
        <v>109</v>
      </c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8">
        <v>109</v>
      </c>
    </row>
    <row r="40" spans="5:61" x14ac:dyDescent="0.35">
      <c r="F40" s="28">
        <v>108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8">
        <v>108</v>
      </c>
      <c r="AH40" s="28">
        <v>108</v>
      </c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8">
        <v>108</v>
      </c>
    </row>
    <row r="41" spans="5:61" x14ac:dyDescent="0.35">
      <c r="F41" s="28">
        <v>107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8">
        <v>107</v>
      </c>
      <c r="AH41" s="28">
        <v>107</v>
      </c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8">
        <v>107</v>
      </c>
    </row>
    <row r="42" spans="5:61" x14ac:dyDescent="0.35">
      <c r="F42" s="28">
        <v>106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8">
        <v>106</v>
      </c>
      <c r="AF42" s="29"/>
      <c r="AG42" s="29"/>
      <c r="AH42" s="228">
        <v>106</v>
      </c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8">
        <v>106</v>
      </c>
    </row>
    <row r="43" spans="5:61" x14ac:dyDescent="0.35">
      <c r="F43" s="28">
        <v>105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8">
        <v>105</v>
      </c>
      <c r="AF43" s="29"/>
      <c r="AG43" s="29"/>
      <c r="AH43" s="228">
        <v>105</v>
      </c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8">
        <v>105</v>
      </c>
    </row>
    <row r="44" spans="5:61" x14ac:dyDescent="0.35">
      <c r="F44" s="28">
        <v>104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8">
        <v>104</v>
      </c>
      <c r="AF44" s="29"/>
      <c r="AG44" s="29"/>
      <c r="AH44" s="228">
        <v>104</v>
      </c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8">
        <v>104</v>
      </c>
    </row>
    <row r="45" spans="5:61" x14ac:dyDescent="0.35">
      <c r="F45" s="28">
        <v>103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8">
        <v>103</v>
      </c>
      <c r="AF45" s="29"/>
      <c r="AG45" s="29"/>
      <c r="AH45" s="228">
        <v>103</v>
      </c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8">
        <v>103</v>
      </c>
    </row>
    <row r="46" spans="5:61" x14ac:dyDescent="0.35">
      <c r="F46" s="28">
        <v>102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8">
        <v>102</v>
      </c>
      <c r="AF46" s="29"/>
      <c r="AG46" s="29"/>
      <c r="AH46" s="228">
        <v>102</v>
      </c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8">
        <v>102</v>
      </c>
    </row>
    <row r="47" spans="5:61" x14ac:dyDescent="0.35">
      <c r="F47" s="28">
        <v>101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8">
        <v>101</v>
      </c>
      <c r="AF47" s="29"/>
      <c r="AG47" s="29"/>
      <c r="AH47" s="228">
        <v>101</v>
      </c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8">
        <v>101</v>
      </c>
      <c r="BH47" s="29"/>
      <c r="BI47" s="29"/>
    </row>
    <row r="48" spans="5:61" x14ac:dyDescent="0.35">
      <c r="E48" s="183"/>
      <c r="F48" s="227">
        <v>100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27">
        <v>100</v>
      </c>
      <c r="AF48" s="183"/>
      <c r="AG48" s="183"/>
      <c r="AH48" s="227">
        <v>100</v>
      </c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27">
        <v>100</v>
      </c>
      <c r="BH48" s="183"/>
      <c r="BI48" s="29"/>
    </row>
    <row r="49" spans="6:61" x14ac:dyDescent="0.35">
      <c r="F49" s="28">
        <v>99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8">
        <v>99</v>
      </c>
      <c r="AF49" s="29"/>
      <c r="AG49" s="29"/>
      <c r="AH49" s="228">
        <v>99</v>
      </c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8">
        <v>99</v>
      </c>
      <c r="BH49" s="29"/>
      <c r="BI49" s="29"/>
    </row>
    <row r="50" spans="6:61" x14ac:dyDescent="0.35">
      <c r="F50" s="28">
        <v>98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8">
        <v>98</v>
      </c>
      <c r="AF50" s="29"/>
      <c r="AG50" s="29"/>
      <c r="AH50" s="228">
        <v>98</v>
      </c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8">
        <v>98</v>
      </c>
      <c r="BH50" s="29"/>
      <c r="BI50" s="29"/>
    </row>
    <row r="51" spans="6:61" x14ac:dyDescent="0.35">
      <c r="F51" s="28">
        <v>97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8">
        <v>97</v>
      </c>
      <c r="AF51" s="29"/>
      <c r="AG51" s="29"/>
      <c r="AH51" s="228">
        <v>97</v>
      </c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8">
        <v>97</v>
      </c>
      <c r="BH51" s="29"/>
      <c r="BI51" s="29"/>
    </row>
    <row r="52" spans="6:61" x14ac:dyDescent="0.35">
      <c r="F52" s="28">
        <v>96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8">
        <v>96</v>
      </c>
      <c r="AF52" s="29"/>
      <c r="AG52" s="29"/>
      <c r="AH52" s="228">
        <v>96</v>
      </c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8">
        <v>96</v>
      </c>
      <c r="BH52" s="29"/>
      <c r="BI52" s="29"/>
    </row>
    <row r="53" spans="6:61" x14ac:dyDescent="0.35">
      <c r="F53" s="28">
        <v>95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8">
        <v>95</v>
      </c>
      <c r="AF53" s="29"/>
      <c r="AG53" s="29"/>
      <c r="AH53" s="228">
        <v>95</v>
      </c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8">
        <v>95</v>
      </c>
      <c r="BH53" s="29"/>
      <c r="BI53" s="29"/>
    </row>
    <row r="54" spans="6:61" x14ac:dyDescent="0.35">
      <c r="F54" s="28">
        <v>94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8">
        <v>94</v>
      </c>
      <c r="AH54" s="28">
        <v>94</v>
      </c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8">
        <v>94</v>
      </c>
      <c r="BH54" s="29"/>
      <c r="BI54" s="29"/>
    </row>
    <row r="55" spans="6:61" x14ac:dyDescent="0.35">
      <c r="F55" s="28">
        <v>93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8">
        <v>93</v>
      </c>
      <c r="AH55" s="28">
        <v>93</v>
      </c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8">
        <v>93</v>
      </c>
      <c r="BH55" s="29"/>
      <c r="BI55" s="29"/>
    </row>
    <row r="56" spans="6:61" x14ac:dyDescent="0.35">
      <c r="F56" s="28">
        <v>92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8">
        <v>92</v>
      </c>
      <c r="AH56" s="28">
        <v>92</v>
      </c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8">
        <v>92</v>
      </c>
      <c r="BH56" s="29"/>
      <c r="BI56" s="29"/>
    </row>
    <row r="57" spans="6:61" x14ac:dyDescent="0.35">
      <c r="F57" s="28">
        <v>91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8">
        <v>91</v>
      </c>
      <c r="AH57" s="28">
        <v>91</v>
      </c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8">
        <v>91</v>
      </c>
      <c r="BH57" s="29"/>
      <c r="BI57" s="29"/>
    </row>
    <row r="58" spans="6:61" x14ac:dyDescent="0.35">
      <c r="F58" s="28">
        <v>90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>
        <v>90</v>
      </c>
      <c r="AH58" s="28">
        <v>90</v>
      </c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8">
        <v>90</v>
      </c>
      <c r="BH58" s="29"/>
      <c r="BI58" s="29"/>
    </row>
    <row r="59" spans="6:61" x14ac:dyDescent="0.35">
      <c r="F59" s="28">
        <v>89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8">
        <v>89</v>
      </c>
      <c r="AH59" s="28">
        <v>89</v>
      </c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8">
        <v>89</v>
      </c>
      <c r="BH59" s="29"/>
      <c r="BI59" s="29"/>
    </row>
    <row r="60" spans="6:61" x14ac:dyDescent="0.35">
      <c r="F60" s="28">
        <v>88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8">
        <v>88</v>
      </c>
      <c r="AH60" s="28">
        <v>88</v>
      </c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8">
        <v>88</v>
      </c>
      <c r="BH60" s="29"/>
      <c r="BI60" s="29"/>
    </row>
    <row r="61" spans="6:61" x14ac:dyDescent="0.35">
      <c r="F61" s="28">
        <v>87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8">
        <v>87</v>
      </c>
      <c r="AH61" s="28">
        <v>87</v>
      </c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8">
        <v>87</v>
      </c>
      <c r="BH61" s="29"/>
      <c r="BI61" s="29"/>
    </row>
    <row r="62" spans="6:61" x14ac:dyDescent="0.35">
      <c r="F62" s="28">
        <v>86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8">
        <v>86</v>
      </c>
      <c r="AH62" s="28">
        <v>86</v>
      </c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8">
        <v>86</v>
      </c>
      <c r="BH62" s="29"/>
      <c r="BI62" s="29"/>
    </row>
    <row r="63" spans="6:61" x14ac:dyDescent="0.35">
      <c r="F63" s="28">
        <v>85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8">
        <v>85</v>
      </c>
      <c r="AH63" s="28">
        <v>85</v>
      </c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8">
        <v>85</v>
      </c>
      <c r="BH63" s="29"/>
      <c r="BI63" s="29"/>
    </row>
    <row r="64" spans="6:61" x14ac:dyDescent="0.35">
      <c r="F64" s="28">
        <v>84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8">
        <v>84</v>
      </c>
      <c r="AH64" s="28">
        <v>84</v>
      </c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8">
        <v>84</v>
      </c>
      <c r="BH64" s="29"/>
      <c r="BI64" s="29"/>
    </row>
    <row r="65" spans="6:61" x14ac:dyDescent="0.35">
      <c r="F65" s="28">
        <v>83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8">
        <v>83</v>
      </c>
      <c r="AH65" s="28">
        <v>83</v>
      </c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8">
        <v>83</v>
      </c>
      <c r="BH65" s="29"/>
      <c r="BI65" s="29"/>
    </row>
    <row r="66" spans="6:61" x14ac:dyDescent="0.35">
      <c r="F66" s="28">
        <v>82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8">
        <v>82</v>
      </c>
      <c r="AH66" s="28">
        <v>82</v>
      </c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8">
        <v>82</v>
      </c>
      <c r="BH66" s="29"/>
      <c r="BI66" s="29"/>
    </row>
    <row r="67" spans="6:61" x14ac:dyDescent="0.35">
      <c r="F67" s="28">
        <v>81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8">
        <v>81</v>
      </c>
      <c r="AH67" s="28">
        <v>81</v>
      </c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8">
        <v>81</v>
      </c>
      <c r="BH67" s="29"/>
      <c r="BI67" s="29"/>
    </row>
    <row r="68" spans="6:61" x14ac:dyDescent="0.35">
      <c r="F68" s="28">
        <v>80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8">
        <v>80</v>
      </c>
      <c r="AH68" s="28">
        <v>80</v>
      </c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8">
        <v>80</v>
      </c>
      <c r="BH68" s="29"/>
      <c r="BI68" s="29"/>
    </row>
    <row r="69" spans="6:61" x14ac:dyDescent="0.35">
      <c r="F69" s="28">
        <v>79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8">
        <v>79</v>
      </c>
      <c r="AH69" s="28">
        <v>79</v>
      </c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8">
        <v>79</v>
      </c>
      <c r="BH69" s="29"/>
      <c r="BI69" s="29"/>
    </row>
    <row r="70" spans="6:61" x14ac:dyDescent="0.35">
      <c r="F70" s="28">
        <v>78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8">
        <v>78</v>
      </c>
      <c r="AH70" s="28">
        <v>78</v>
      </c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8">
        <v>78</v>
      </c>
      <c r="BH70" s="29"/>
      <c r="BI70" s="29"/>
    </row>
    <row r="71" spans="6:61" x14ac:dyDescent="0.35">
      <c r="F71" s="28">
        <v>77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8">
        <v>77</v>
      </c>
      <c r="AH71" s="28">
        <v>77</v>
      </c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8">
        <v>77</v>
      </c>
      <c r="BH71" s="29"/>
      <c r="BI71" s="29"/>
    </row>
    <row r="72" spans="6:61" x14ac:dyDescent="0.35">
      <c r="F72" s="28">
        <v>76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8">
        <v>76</v>
      </c>
      <c r="AH72" s="28">
        <v>76</v>
      </c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8">
        <v>76</v>
      </c>
      <c r="BH72" s="29"/>
      <c r="BI72" s="29"/>
    </row>
    <row r="73" spans="6:61" x14ac:dyDescent="0.35">
      <c r="F73" s="28">
        <v>75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8">
        <v>75</v>
      </c>
      <c r="AH73" s="28">
        <v>75</v>
      </c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8">
        <v>75</v>
      </c>
      <c r="BH73" s="29"/>
      <c r="BI73" s="29"/>
    </row>
    <row r="74" spans="6:61" x14ac:dyDescent="0.35">
      <c r="F74" s="28">
        <v>74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8">
        <v>74</v>
      </c>
      <c r="AH74" s="28">
        <v>74</v>
      </c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8">
        <v>74</v>
      </c>
      <c r="BH74" s="29"/>
      <c r="BI74" s="29"/>
    </row>
    <row r="75" spans="6:61" x14ac:dyDescent="0.35">
      <c r="F75" s="28">
        <v>73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8">
        <v>73</v>
      </c>
      <c r="AH75" s="28">
        <v>73</v>
      </c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8">
        <v>73</v>
      </c>
      <c r="BH75" s="29"/>
      <c r="BI75" s="29"/>
    </row>
    <row r="76" spans="6:61" x14ac:dyDescent="0.35">
      <c r="F76" s="28">
        <v>72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8">
        <v>72</v>
      </c>
      <c r="AH76" s="28">
        <v>72</v>
      </c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8">
        <v>72</v>
      </c>
      <c r="BH76" s="29"/>
      <c r="BI76" s="29"/>
    </row>
    <row r="77" spans="6:61" x14ac:dyDescent="0.35">
      <c r="F77" s="28">
        <v>71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8">
        <v>71</v>
      </c>
      <c r="AH77" s="28">
        <v>71</v>
      </c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8">
        <v>71</v>
      </c>
      <c r="BH77" s="29"/>
      <c r="BI77" s="29"/>
    </row>
    <row r="78" spans="6:61" x14ac:dyDescent="0.35">
      <c r="F78" s="28">
        <v>70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8">
        <v>70</v>
      </c>
      <c r="AH78" s="28">
        <v>70</v>
      </c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8">
        <v>70</v>
      </c>
      <c r="BH78" s="29"/>
      <c r="BI78" s="29"/>
    </row>
    <row r="79" spans="6:61" x14ac:dyDescent="0.35">
      <c r="F79" s="28">
        <v>69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8">
        <v>69</v>
      </c>
      <c r="AH79" s="28">
        <v>69</v>
      </c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8">
        <v>69</v>
      </c>
      <c r="BH79" s="29"/>
      <c r="BI79" s="29"/>
    </row>
    <row r="80" spans="6:61" x14ac:dyDescent="0.35">
      <c r="F80" s="28">
        <v>68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8">
        <v>68</v>
      </c>
      <c r="AH80" s="28">
        <v>68</v>
      </c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8">
        <v>68</v>
      </c>
      <c r="BH80" s="29"/>
      <c r="BI80" s="29"/>
    </row>
    <row r="81" spans="6:61" x14ac:dyDescent="0.35">
      <c r="F81" s="28">
        <v>67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8">
        <v>67</v>
      </c>
      <c r="AH81" s="28">
        <v>67</v>
      </c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8">
        <v>67</v>
      </c>
      <c r="BH81" s="29"/>
      <c r="BI81" s="29"/>
    </row>
    <row r="82" spans="6:61" x14ac:dyDescent="0.35">
      <c r="F82" s="28">
        <v>66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8">
        <v>66</v>
      </c>
      <c r="AH82" s="28">
        <v>66</v>
      </c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8">
        <v>66</v>
      </c>
      <c r="BH82" s="29"/>
      <c r="BI82" s="29"/>
    </row>
    <row r="83" spans="6:61" x14ac:dyDescent="0.35">
      <c r="F83" s="28">
        <v>65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8">
        <v>65</v>
      </c>
      <c r="AH83" s="28">
        <v>65</v>
      </c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8">
        <v>65</v>
      </c>
      <c r="BH83" s="29"/>
      <c r="BI83" s="29"/>
    </row>
    <row r="84" spans="6:61" x14ac:dyDescent="0.35">
      <c r="F84" s="28">
        <v>64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8">
        <v>64</v>
      </c>
      <c r="AH84" s="28">
        <v>64</v>
      </c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8">
        <v>64</v>
      </c>
      <c r="BH84" s="29"/>
      <c r="BI84" s="29"/>
    </row>
    <row r="85" spans="6:61" x14ac:dyDescent="0.35">
      <c r="F85" s="28">
        <v>63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8">
        <v>63</v>
      </c>
      <c r="AH85" s="28">
        <v>63</v>
      </c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8">
        <v>63</v>
      </c>
      <c r="BH85" s="29"/>
      <c r="BI85" s="29"/>
    </row>
    <row r="86" spans="6:61" x14ac:dyDescent="0.35">
      <c r="F86" s="28">
        <v>62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8">
        <v>62</v>
      </c>
      <c r="AH86" s="28">
        <v>62</v>
      </c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8">
        <v>62</v>
      </c>
      <c r="BH86" s="29"/>
      <c r="BI86" s="29"/>
    </row>
    <row r="87" spans="6:61" x14ac:dyDescent="0.35">
      <c r="F87" s="28">
        <v>61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8">
        <v>61</v>
      </c>
      <c r="AH87" s="28">
        <v>61</v>
      </c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8">
        <v>61</v>
      </c>
      <c r="BH87" s="29"/>
      <c r="BI87" s="29"/>
    </row>
    <row r="88" spans="6:61" x14ac:dyDescent="0.35">
      <c r="F88" s="28">
        <v>60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8">
        <v>60</v>
      </c>
      <c r="AH88" s="28">
        <v>60</v>
      </c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8">
        <v>60</v>
      </c>
      <c r="BH88" s="29"/>
      <c r="BI88" s="29"/>
    </row>
    <row r="89" spans="6:61" x14ac:dyDescent="0.35">
      <c r="F89" s="28">
        <v>59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8">
        <v>59</v>
      </c>
      <c r="AH89" s="28">
        <v>59</v>
      </c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8">
        <v>59</v>
      </c>
      <c r="BH89" s="29"/>
      <c r="BI89" s="29"/>
    </row>
    <row r="90" spans="6:61" x14ac:dyDescent="0.35">
      <c r="F90" s="28">
        <v>58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8">
        <v>58</v>
      </c>
      <c r="AH90" s="28">
        <v>58</v>
      </c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8">
        <v>58</v>
      </c>
      <c r="BH90" s="29"/>
      <c r="BI90" s="29"/>
    </row>
    <row r="91" spans="6:61" x14ac:dyDescent="0.35">
      <c r="F91" s="28">
        <v>57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8">
        <v>57</v>
      </c>
      <c r="AH91" s="28">
        <v>57</v>
      </c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8">
        <v>57</v>
      </c>
      <c r="BH91" s="29"/>
      <c r="BI91" s="29"/>
    </row>
    <row r="92" spans="6:61" x14ac:dyDescent="0.35">
      <c r="F92" s="28">
        <v>56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8">
        <v>56</v>
      </c>
      <c r="AH92" s="28">
        <v>56</v>
      </c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8">
        <v>56</v>
      </c>
      <c r="BH92" s="29"/>
      <c r="BI92" s="29"/>
    </row>
    <row r="93" spans="6:61" x14ac:dyDescent="0.35">
      <c r="F93" s="28">
        <v>55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8">
        <v>55</v>
      </c>
      <c r="AH93" s="28">
        <v>55</v>
      </c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8">
        <v>55</v>
      </c>
      <c r="BH93" s="29"/>
      <c r="BI93" s="29"/>
    </row>
    <row r="94" spans="6:61" x14ac:dyDescent="0.35">
      <c r="F94" s="28">
        <v>54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8">
        <v>54</v>
      </c>
      <c r="AH94" s="28">
        <v>54</v>
      </c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8">
        <v>54</v>
      </c>
      <c r="BH94" s="29"/>
      <c r="BI94" s="29"/>
    </row>
    <row r="95" spans="6:61" x14ac:dyDescent="0.35">
      <c r="F95" s="28">
        <v>53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8">
        <v>53</v>
      </c>
      <c r="AH95" s="28">
        <v>53</v>
      </c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8">
        <v>53</v>
      </c>
      <c r="BH95" s="29"/>
      <c r="BI95" s="29"/>
    </row>
    <row r="96" spans="6:61" x14ac:dyDescent="0.35">
      <c r="F96" s="28">
        <v>52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8">
        <v>52</v>
      </c>
      <c r="AH96" s="28">
        <v>52</v>
      </c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8">
        <v>52</v>
      </c>
      <c r="BH96" s="29"/>
      <c r="BI96" s="29"/>
    </row>
    <row r="97" spans="5:61" x14ac:dyDescent="0.35">
      <c r="F97" s="28">
        <v>51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8">
        <v>51</v>
      </c>
      <c r="AH97" s="28">
        <v>51</v>
      </c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8">
        <v>51</v>
      </c>
      <c r="BH97" s="29"/>
      <c r="BI97" s="29"/>
    </row>
    <row r="98" spans="5:61" x14ac:dyDescent="0.35">
      <c r="E98" s="183"/>
      <c r="F98" s="227">
        <v>50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27">
        <v>50</v>
      </c>
      <c r="AF98" s="183"/>
      <c r="AG98" s="183"/>
      <c r="AH98" s="227">
        <v>50</v>
      </c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27">
        <v>50</v>
      </c>
      <c r="BH98" s="183"/>
      <c r="BI98" s="29"/>
    </row>
    <row r="99" spans="5:61" x14ac:dyDescent="0.35">
      <c r="F99" s="28">
        <v>49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8">
        <v>49</v>
      </c>
      <c r="AF99" s="29"/>
      <c r="AG99" s="29"/>
      <c r="AH99" s="228">
        <v>49</v>
      </c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8">
        <v>49</v>
      </c>
      <c r="BH99" s="29"/>
      <c r="BI99" s="29"/>
    </row>
    <row r="100" spans="5:61" x14ac:dyDescent="0.35">
      <c r="F100" s="28">
        <v>48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8">
        <v>48</v>
      </c>
      <c r="AF100" s="29"/>
      <c r="AG100" s="29"/>
      <c r="AH100" s="228">
        <v>48</v>
      </c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8">
        <v>48</v>
      </c>
      <c r="BH100" s="29"/>
      <c r="BI100" s="29"/>
    </row>
    <row r="101" spans="5:61" x14ac:dyDescent="0.35">
      <c r="F101" s="28">
        <v>47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8">
        <v>47</v>
      </c>
      <c r="AF101" s="29"/>
      <c r="AG101" s="29"/>
      <c r="AH101" s="228">
        <v>47</v>
      </c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8">
        <v>47</v>
      </c>
      <c r="BH101" s="29"/>
      <c r="BI101" s="29"/>
    </row>
    <row r="102" spans="5:61" x14ac:dyDescent="0.35">
      <c r="F102" s="28">
        <v>46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8">
        <v>46</v>
      </c>
      <c r="AF102" s="29"/>
      <c r="AG102" s="29"/>
      <c r="AH102" s="228">
        <v>46</v>
      </c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8">
        <v>46</v>
      </c>
      <c r="BH102" s="29"/>
      <c r="BI102" s="29"/>
    </row>
    <row r="103" spans="5:61" x14ac:dyDescent="0.35">
      <c r="F103" s="28">
        <v>45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8">
        <v>45</v>
      </c>
      <c r="AH103" s="28">
        <v>45</v>
      </c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8">
        <v>45</v>
      </c>
      <c r="BH103" s="29"/>
      <c r="BI103" s="29"/>
    </row>
    <row r="104" spans="5:61" x14ac:dyDescent="0.35">
      <c r="F104" s="28">
        <v>44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8">
        <v>44</v>
      </c>
      <c r="AH104" s="28">
        <v>44</v>
      </c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8">
        <v>44</v>
      </c>
      <c r="BH104" s="29"/>
      <c r="BI104" s="29"/>
    </row>
    <row r="105" spans="5:61" x14ac:dyDescent="0.35">
      <c r="F105" s="28">
        <v>43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8">
        <v>43</v>
      </c>
      <c r="AH105" s="28">
        <v>43</v>
      </c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8">
        <v>43</v>
      </c>
      <c r="BH105" s="29"/>
      <c r="BI105" s="29"/>
    </row>
    <row r="106" spans="5:61" x14ac:dyDescent="0.35">
      <c r="F106" s="28">
        <v>42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8">
        <v>42</v>
      </c>
      <c r="AH106" s="28">
        <v>42</v>
      </c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8">
        <v>42</v>
      </c>
      <c r="BH106" s="29"/>
      <c r="BI106" s="29"/>
    </row>
    <row r="107" spans="5:61" x14ac:dyDescent="0.35">
      <c r="F107" s="28">
        <v>41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8">
        <v>41</v>
      </c>
      <c r="AH107" s="28">
        <v>41</v>
      </c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8">
        <v>41</v>
      </c>
      <c r="BH107" s="29"/>
      <c r="BI107" s="29"/>
    </row>
    <row r="108" spans="5:61" x14ac:dyDescent="0.35">
      <c r="F108" s="28">
        <v>40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8">
        <v>40</v>
      </c>
      <c r="AH108" s="28">
        <v>40</v>
      </c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8">
        <v>40</v>
      </c>
      <c r="BH108" s="29"/>
      <c r="BI108" s="29"/>
    </row>
    <row r="109" spans="5:61" x14ac:dyDescent="0.35">
      <c r="F109" s="28">
        <v>39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8">
        <v>39</v>
      </c>
      <c r="AH109" s="28">
        <v>39</v>
      </c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8">
        <v>39</v>
      </c>
      <c r="BH109" s="29"/>
      <c r="BI109" s="29"/>
    </row>
    <row r="110" spans="5:61" x14ac:dyDescent="0.35">
      <c r="F110" s="28">
        <v>38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8">
        <v>38</v>
      </c>
      <c r="AH110" s="28">
        <v>38</v>
      </c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8">
        <v>38</v>
      </c>
      <c r="BH110" s="29"/>
      <c r="BI110" s="29"/>
    </row>
    <row r="111" spans="5:61" x14ac:dyDescent="0.35">
      <c r="F111" s="28">
        <v>37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8">
        <v>37</v>
      </c>
      <c r="AH111" s="28">
        <v>37</v>
      </c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8">
        <v>37</v>
      </c>
      <c r="BH111" s="29"/>
      <c r="BI111" s="29"/>
    </row>
    <row r="112" spans="5:61" x14ac:dyDescent="0.35">
      <c r="F112" s="28">
        <v>36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8">
        <v>36</v>
      </c>
      <c r="AH112" s="28">
        <v>36</v>
      </c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8">
        <v>36</v>
      </c>
      <c r="BH112" s="29"/>
      <c r="BI112" s="29"/>
    </row>
    <row r="113" spans="6:61" x14ac:dyDescent="0.35">
      <c r="F113" s="28">
        <v>35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8">
        <v>35</v>
      </c>
      <c r="AH113" s="28">
        <v>35</v>
      </c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8">
        <v>35</v>
      </c>
      <c r="BH113" s="29"/>
      <c r="BI113" s="29"/>
    </row>
    <row r="114" spans="6:61" x14ac:dyDescent="0.35">
      <c r="F114" s="28">
        <v>34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8">
        <v>34</v>
      </c>
      <c r="AH114" s="28">
        <v>34</v>
      </c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8">
        <v>34</v>
      </c>
      <c r="BH114" s="29"/>
      <c r="BI114" s="29"/>
    </row>
    <row r="115" spans="6:61" x14ac:dyDescent="0.35">
      <c r="F115" s="28">
        <v>33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8">
        <v>33</v>
      </c>
      <c r="AH115" s="28">
        <v>33</v>
      </c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8">
        <v>33</v>
      </c>
      <c r="BH115" s="29"/>
      <c r="BI115" s="29"/>
    </row>
    <row r="116" spans="6:61" x14ac:dyDescent="0.35">
      <c r="F116" s="28">
        <v>32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8">
        <v>32</v>
      </c>
      <c r="AH116" s="28">
        <v>32</v>
      </c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8">
        <v>32</v>
      </c>
      <c r="BH116" s="29"/>
      <c r="BI116" s="29"/>
    </row>
    <row r="117" spans="6:61" x14ac:dyDescent="0.35">
      <c r="F117" s="28">
        <v>31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8">
        <v>31</v>
      </c>
      <c r="AH117" s="28">
        <v>31</v>
      </c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8">
        <v>31</v>
      </c>
      <c r="BH117" s="29"/>
      <c r="BI117" s="29"/>
    </row>
    <row r="118" spans="6:61" x14ac:dyDescent="0.35">
      <c r="F118" s="28">
        <v>30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8">
        <v>30</v>
      </c>
      <c r="AH118" s="28">
        <v>30</v>
      </c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8">
        <v>30</v>
      </c>
      <c r="BH118" s="29"/>
      <c r="BI118" s="29"/>
    </row>
    <row r="119" spans="6:61" x14ac:dyDescent="0.35">
      <c r="F119" s="28">
        <v>29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8">
        <v>29</v>
      </c>
      <c r="AH119" s="28">
        <v>29</v>
      </c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8">
        <v>29</v>
      </c>
      <c r="BH119" s="29"/>
      <c r="BI119" s="29"/>
    </row>
    <row r="120" spans="6:61" x14ac:dyDescent="0.35">
      <c r="F120" s="28">
        <v>28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8">
        <v>28</v>
      </c>
      <c r="AH120" s="28">
        <v>28</v>
      </c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8">
        <v>28</v>
      </c>
      <c r="BH120" s="29"/>
      <c r="BI120" s="29"/>
    </row>
    <row r="121" spans="6:61" x14ac:dyDescent="0.35">
      <c r="F121" s="28">
        <v>27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8">
        <v>27</v>
      </c>
      <c r="AH121" s="28">
        <v>27</v>
      </c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8">
        <v>27</v>
      </c>
      <c r="BH121" s="29"/>
      <c r="BI121" s="29"/>
    </row>
    <row r="122" spans="6:61" x14ac:dyDescent="0.35">
      <c r="F122" s="28">
        <v>26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8">
        <v>26</v>
      </c>
      <c r="AH122" s="28">
        <v>26</v>
      </c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8">
        <v>26</v>
      </c>
      <c r="BH122" s="29"/>
      <c r="BI122" s="29"/>
    </row>
    <row r="123" spans="6:61" x14ac:dyDescent="0.35">
      <c r="F123" s="28">
        <v>25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8">
        <v>25</v>
      </c>
      <c r="AH123" s="28">
        <v>25</v>
      </c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8">
        <v>25</v>
      </c>
      <c r="BH123" s="29"/>
      <c r="BI123" s="29"/>
    </row>
    <row r="124" spans="6:61" x14ac:dyDescent="0.35">
      <c r="F124" s="28">
        <v>24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8">
        <v>24</v>
      </c>
      <c r="AH124" s="28">
        <v>24</v>
      </c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8">
        <v>24</v>
      </c>
      <c r="BH124" s="29"/>
      <c r="BI124" s="29"/>
    </row>
    <row r="125" spans="6:61" x14ac:dyDescent="0.35">
      <c r="F125" s="28">
        <v>23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8">
        <v>23</v>
      </c>
      <c r="AH125" s="28">
        <v>23</v>
      </c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8">
        <v>23</v>
      </c>
      <c r="BH125" s="29"/>
      <c r="BI125" s="29"/>
    </row>
    <row r="126" spans="6:61" x14ac:dyDescent="0.35">
      <c r="F126" s="28">
        <v>22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8">
        <v>22</v>
      </c>
      <c r="AH126" s="28">
        <v>22</v>
      </c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8">
        <v>22</v>
      </c>
      <c r="BH126" s="29"/>
      <c r="BI126" s="29"/>
    </row>
    <row r="127" spans="6:61" x14ac:dyDescent="0.35">
      <c r="F127" s="28">
        <v>21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8">
        <v>21</v>
      </c>
      <c r="AH127" s="28">
        <v>21</v>
      </c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8">
        <v>21</v>
      </c>
      <c r="BH127" s="29"/>
      <c r="BI127" s="29"/>
    </row>
    <row r="128" spans="6:61" x14ac:dyDescent="0.35">
      <c r="F128" s="28">
        <v>20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8">
        <v>20</v>
      </c>
      <c r="AH128" s="28">
        <v>20</v>
      </c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8">
        <v>20</v>
      </c>
      <c r="BH128" s="29"/>
      <c r="BI128" s="29"/>
    </row>
    <row r="129" spans="6:61" x14ac:dyDescent="0.35">
      <c r="F129" s="28">
        <v>19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8">
        <v>19</v>
      </c>
      <c r="AH129" s="28">
        <v>19</v>
      </c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8">
        <v>19</v>
      </c>
      <c r="BH129" s="29"/>
      <c r="BI129" s="29"/>
    </row>
    <row r="130" spans="6:61" x14ac:dyDescent="0.35">
      <c r="F130" s="28">
        <v>18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8">
        <v>18</v>
      </c>
      <c r="AH130" s="28">
        <v>18</v>
      </c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8">
        <v>18</v>
      </c>
      <c r="BH130" s="29"/>
      <c r="BI130" s="29"/>
    </row>
    <row r="131" spans="6:61" x14ac:dyDescent="0.35">
      <c r="F131" s="28">
        <v>17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8">
        <v>17</v>
      </c>
      <c r="AH131" s="28">
        <v>17</v>
      </c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8">
        <v>17</v>
      </c>
      <c r="BH131" s="29"/>
      <c r="BI131" s="29"/>
    </row>
    <row r="132" spans="6:61" x14ac:dyDescent="0.35">
      <c r="F132" s="28">
        <v>16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8">
        <v>16</v>
      </c>
      <c r="AH132" s="28">
        <v>16</v>
      </c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8">
        <v>16</v>
      </c>
      <c r="BH132" s="29"/>
      <c r="BI132" s="29"/>
    </row>
    <row r="133" spans="6:61" x14ac:dyDescent="0.35">
      <c r="F133" s="28">
        <v>15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8">
        <v>15</v>
      </c>
      <c r="AH133" s="28">
        <v>15</v>
      </c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8">
        <v>15</v>
      </c>
      <c r="BH133" s="29"/>
      <c r="BI133" s="29"/>
    </row>
    <row r="134" spans="6:61" x14ac:dyDescent="0.35">
      <c r="F134" s="28">
        <v>14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8">
        <v>14</v>
      </c>
      <c r="AH134" s="28">
        <v>14</v>
      </c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8">
        <v>14</v>
      </c>
      <c r="BH134" s="29"/>
      <c r="BI134" s="29"/>
    </row>
    <row r="135" spans="6:61" x14ac:dyDescent="0.35">
      <c r="F135" s="28">
        <v>13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8">
        <v>13</v>
      </c>
      <c r="AH135" s="28">
        <v>13</v>
      </c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8">
        <v>13</v>
      </c>
      <c r="BH135" s="29"/>
      <c r="BI135" s="29"/>
    </row>
    <row r="136" spans="6:61" x14ac:dyDescent="0.35">
      <c r="F136" s="28">
        <v>12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8">
        <v>12</v>
      </c>
      <c r="AH136" s="28">
        <v>12</v>
      </c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8">
        <v>12</v>
      </c>
      <c r="BH136" s="29"/>
      <c r="BI136" s="29"/>
    </row>
    <row r="137" spans="6:61" x14ac:dyDescent="0.35">
      <c r="F137" s="28">
        <v>11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8">
        <v>11</v>
      </c>
      <c r="AH137" s="28">
        <v>11</v>
      </c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8">
        <v>11</v>
      </c>
      <c r="BH137" s="29"/>
      <c r="BI137" s="29"/>
    </row>
    <row r="138" spans="6:61" x14ac:dyDescent="0.35">
      <c r="F138" s="28">
        <v>10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8">
        <v>10</v>
      </c>
      <c r="AH138" s="28">
        <v>10</v>
      </c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8">
        <v>10</v>
      </c>
      <c r="BH138" s="29"/>
      <c r="BI138" s="29"/>
    </row>
    <row r="139" spans="6:61" x14ac:dyDescent="0.35">
      <c r="F139" s="28">
        <v>9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8">
        <v>9</v>
      </c>
      <c r="AH139" s="28">
        <v>9</v>
      </c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8">
        <v>9</v>
      </c>
      <c r="BH139" s="29"/>
      <c r="BI139" s="29"/>
    </row>
    <row r="140" spans="6:61" x14ac:dyDescent="0.35">
      <c r="F140" s="28">
        <v>8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8">
        <v>8</v>
      </c>
      <c r="AH140" s="28">
        <v>8</v>
      </c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8">
        <v>8</v>
      </c>
      <c r="BH140" s="29"/>
      <c r="BI140" s="29"/>
    </row>
    <row r="141" spans="6:61" x14ac:dyDescent="0.35">
      <c r="F141" s="28">
        <v>7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8">
        <v>7</v>
      </c>
      <c r="AH141" s="28">
        <v>7</v>
      </c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8">
        <v>7</v>
      </c>
      <c r="BH141" s="29"/>
      <c r="BI141" s="29"/>
    </row>
    <row r="142" spans="6:61" x14ac:dyDescent="0.35">
      <c r="F142" s="28">
        <v>6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8">
        <v>6</v>
      </c>
      <c r="AH142" s="28">
        <v>6</v>
      </c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8">
        <v>6</v>
      </c>
      <c r="BH142" s="29"/>
      <c r="BI142" s="29"/>
    </row>
    <row r="143" spans="6:61" x14ac:dyDescent="0.35">
      <c r="F143" s="28">
        <v>5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8">
        <v>5</v>
      </c>
      <c r="AH143" s="28">
        <v>5</v>
      </c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8">
        <v>5</v>
      </c>
      <c r="BH143" s="29"/>
      <c r="BI143" s="29"/>
    </row>
    <row r="144" spans="6:61" x14ac:dyDescent="0.35">
      <c r="F144" s="28">
        <v>4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8">
        <v>4</v>
      </c>
      <c r="AH144" s="28">
        <v>4</v>
      </c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8">
        <v>4</v>
      </c>
      <c r="BH144" s="29"/>
      <c r="BI144" s="29"/>
    </row>
    <row r="145" spans="6:61" x14ac:dyDescent="0.35">
      <c r="F145" s="28">
        <v>3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8">
        <v>3</v>
      </c>
      <c r="AH145" s="28">
        <v>3</v>
      </c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8">
        <v>3</v>
      </c>
      <c r="BH145" s="29"/>
      <c r="BI145" s="29"/>
    </row>
    <row r="146" spans="6:61" x14ac:dyDescent="0.35">
      <c r="F146" s="28">
        <v>2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8">
        <v>2</v>
      </c>
      <c r="AH146" s="28">
        <v>2</v>
      </c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8">
        <v>2</v>
      </c>
      <c r="BH146" s="29"/>
      <c r="BI146" s="29"/>
    </row>
    <row r="147" spans="6:61" x14ac:dyDescent="0.35">
      <c r="F147" s="28">
        <v>1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8">
        <v>1</v>
      </c>
      <c r="AH147" s="28">
        <v>1</v>
      </c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8">
        <v>1</v>
      </c>
      <c r="BH147" s="29"/>
      <c r="BI147" s="29"/>
    </row>
    <row r="148" spans="6:61" x14ac:dyDescent="0.35">
      <c r="G148" s="217">
        <v>1</v>
      </c>
      <c r="H148" s="217">
        <v>2</v>
      </c>
      <c r="I148" s="217">
        <v>3</v>
      </c>
      <c r="J148" s="217">
        <v>4</v>
      </c>
      <c r="K148" s="217">
        <v>5</v>
      </c>
      <c r="L148" s="217">
        <v>6</v>
      </c>
      <c r="M148" s="217">
        <v>7</v>
      </c>
      <c r="N148" s="217">
        <v>8</v>
      </c>
      <c r="O148" s="217">
        <v>9</v>
      </c>
      <c r="P148" s="217">
        <v>10</v>
      </c>
      <c r="Q148" s="217">
        <v>11</v>
      </c>
      <c r="R148" s="217">
        <v>12</v>
      </c>
      <c r="S148" s="217">
        <v>13</v>
      </c>
      <c r="T148" s="217">
        <v>14</v>
      </c>
      <c r="U148" s="217">
        <v>15</v>
      </c>
      <c r="V148" s="217">
        <v>16</v>
      </c>
      <c r="W148" s="217">
        <v>17</v>
      </c>
      <c r="X148" s="217">
        <v>18</v>
      </c>
      <c r="Y148" s="217">
        <v>19</v>
      </c>
      <c r="Z148" s="217">
        <v>20</v>
      </c>
      <c r="AA148" s="217">
        <v>21</v>
      </c>
      <c r="AB148" s="217">
        <v>22</v>
      </c>
      <c r="AC148" s="217">
        <v>23</v>
      </c>
      <c r="AD148" s="217">
        <v>24</v>
      </c>
      <c r="AE148" s="8"/>
      <c r="AF148" s="8"/>
      <c r="AG148" s="8"/>
      <c r="AH148" s="8"/>
      <c r="AI148" s="217">
        <v>1</v>
      </c>
      <c r="AJ148" s="217">
        <v>2</v>
      </c>
      <c r="AK148" s="217">
        <v>3</v>
      </c>
      <c r="AL148" s="217">
        <v>4</v>
      </c>
      <c r="AM148" s="217">
        <v>5</v>
      </c>
      <c r="AN148" s="217">
        <v>6</v>
      </c>
      <c r="AO148" s="217">
        <v>7</v>
      </c>
      <c r="AP148" s="217">
        <v>8</v>
      </c>
      <c r="AQ148" s="217">
        <v>9</v>
      </c>
      <c r="AR148" s="217">
        <v>10</v>
      </c>
      <c r="AS148" s="217">
        <v>11</v>
      </c>
      <c r="AT148" s="217">
        <v>12</v>
      </c>
      <c r="AU148" s="217">
        <v>13</v>
      </c>
      <c r="AV148" s="217">
        <v>14</v>
      </c>
      <c r="AW148" s="217">
        <v>15</v>
      </c>
      <c r="AX148" s="217">
        <v>16</v>
      </c>
      <c r="AY148" s="217">
        <v>17</v>
      </c>
      <c r="AZ148" s="217">
        <v>18</v>
      </c>
      <c r="BA148" s="217">
        <v>19</v>
      </c>
      <c r="BB148" s="217">
        <v>20</v>
      </c>
      <c r="BC148" s="217">
        <v>21</v>
      </c>
      <c r="BD148" s="217">
        <v>22</v>
      </c>
      <c r="BE148" s="217">
        <v>23</v>
      </c>
      <c r="BF148" s="217">
        <v>24</v>
      </c>
    </row>
    <row r="149" spans="6:61" x14ac:dyDescent="0.35">
      <c r="G149" s="216" t="s">
        <v>78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I149" s="216" t="s">
        <v>78</v>
      </c>
      <c r="AJ149" s="26"/>
      <c r="AK149" s="26"/>
      <c r="AL149" s="26"/>
    </row>
    <row r="150" spans="6:61" x14ac:dyDescent="0.35">
      <c r="G150" s="26" t="s">
        <v>124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13"/>
      <c r="AE150" s="213"/>
      <c r="AF150" s="213"/>
      <c r="AG150" s="213"/>
      <c r="AH150" s="213"/>
      <c r="AI150" s="26" t="s">
        <v>126</v>
      </c>
      <c r="AJ150" s="26"/>
      <c r="AK150" s="26"/>
    </row>
  </sheetData>
  <mergeCells count="7">
    <mergeCell ref="E19:E24"/>
    <mergeCell ref="BH19:BH24"/>
    <mergeCell ref="A4:BH4"/>
    <mergeCell ref="D8:D9"/>
    <mergeCell ref="C9:C10"/>
    <mergeCell ref="A14:B14"/>
    <mergeCell ref="F14:R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28FF9-85EA-4EB3-B06F-7DA70AFEC05E}">
  <dimension ref="A1:BI166"/>
  <sheetViews>
    <sheetView topLeftCell="A3" zoomScale="70" zoomScaleNormal="70" workbookViewId="0">
      <selection activeCell="A4" sqref="A4:BH4"/>
    </sheetView>
  </sheetViews>
  <sheetFormatPr baseColWidth="10" defaultRowHeight="14.5" x14ac:dyDescent="0.35"/>
  <cols>
    <col min="1" max="1" width="15.6328125" customWidth="1"/>
    <col min="3" max="4" width="10.54296875" customWidth="1"/>
    <col min="5" max="5" width="5.1796875" customWidth="1"/>
    <col min="6" max="6" width="5.81640625" customWidth="1"/>
    <col min="7" max="30" width="2.6328125" customWidth="1"/>
    <col min="31" max="31" width="5.7265625" customWidth="1"/>
    <col min="32" max="33" width="3" customWidth="1"/>
    <col min="34" max="34" width="4.54296875" customWidth="1"/>
    <col min="35" max="58" width="2.6328125" customWidth="1"/>
    <col min="59" max="59" width="5.7265625" customWidth="1"/>
    <col min="60" max="60" width="4.54296875" customWidth="1"/>
  </cols>
  <sheetData>
    <row r="1" spans="1:60" hidden="1" x14ac:dyDescent="0.35">
      <c r="A1" s="6" t="str">
        <f>B7</f>
        <v>meses</v>
      </c>
      <c r="B1" s="6" t="s">
        <v>4</v>
      </c>
      <c r="C1" s="6" t="s">
        <v>5</v>
      </c>
      <c r="D1" s="6" t="s">
        <v>6</v>
      </c>
      <c r="E1" s="6"/>
      <c r="F1" s="6"/>
    </row>
    <row r="2" spans="1:60" hidden="1" x14ac:dyDescent="0.35">
      <c r="A2" s="6" t="s">
        <v>7</v>
      </c>
      <c r="B2" s="6" t="s">
        <v>8</v>
      </c>
      <c r="C2" s="6" t="s">
        <v>9</v>
      </c>
      <c r="D2" s="6" t="s">
        <v>10</v>
      </c>
      <c r="E2" s="6" t="str">
        <f>CONCATENATE(B2," ",B5," ",C2," ",B11," ",B7)</f>
        <v>puede representarse llegando los 145 pacientes, a los 24 meses</v>
      </c>
      <c r="F2" s="6"/>
      <c r="G2" s="7" t="str">
        <f>CONCATENATE(A2," ",E2,D2)</f>
        <v>NO puede representarse llegando los 145 pacientes, a los 24 meses, pues habría que recortar o ampliar los tiempos respectivos de uno o más pacientes "libres de evento" o "con evento"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60" ht="8.25" customHeight="1" thickBot="1" x14ac:dyDescent="0.4">
      <c r="A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</row>
    <row r="4" spans="1:60" ht="53" customHeight="1" thickBot="1" x14ac:dyDescent="0.4">
      <c r="A4" s="340" t="s">
        <v>144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2"/>
    </row>
    <row r="5" spans="1:60" ht="26" x14ac:dyDescent="0.35">
      <c r="A5" s="190" t="s">
        <v>64</v>
      </c>
      <c r="B5" s="10">
        <f>C5+D5+E5</f>
        <v>145</v>
      </c>
      <c r="C5" s="243">
        <v>4</v>
      </c>
      <c r="D5" s="192">
        <v>1</v>
      </c>
      <c r="E5" s="193">
        <v>140</v>
      </c>
      <c r="G5" s="8"/>
      <c r="H5" s="185" t="s">
        <v>69</v>
      </c>
      <c r="Z5" s="2"/>
      <c r="AA5" s="8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</row>
    <row r="6" spans="1:60" ht="15" customHeight="1" x14ac:dyDescent="0.35">
      <c r="A6" s="8"/>
      <c r="B6" s="196">
        <f>C8/C5</f>
        <v>14.485500000000002</v>
      </c>
      <c r="C6" s="197">
        <f>C5*14</f>
        <v>56</v>
      </c>
      <c r="D6" s="198">
        <f>D8/(C5+D5)</f>
        <v>13.989600000000005</v>
      </c>
      <c r="E6" s="199">
        <f>(C5+D5)*14</f>
        <v>70</v>
      </c>
      <c r="F6" s="8"/>
      <c r="G6" s="8"/>
      <c r="H6" s="200" t="s">
        <v>120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60" ht="39.75" customHeight="1" x14ac:dyDescent="0.35">
      <c r="A7" s="201" t="s">
        <v>65</v>
      </c>
      <c r="B7" s="202" t="s">
        <v>66</v>
      </c>
      <c r="C7" s="11" t="str">
        <f>CONCATENATE(A1," ",B1," ",B5," ",C1)</f>
        <v>meses de los 145 del grupo Interv</v>
      </c>
      <c r="D7" s="11" t="str">
        <f>CONCATENATE(A1," ",B1," ",B5," ",D1)</f>
        <v>meses de los 145 del grupo Contr</v>
      </c>
      <c r="E7" s="20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60" x14ac:dyDescent="0.35">
      <c r="A8" s="204" t="s">
        <v>1</v>
      </c>
      <c r="B8" s="12">
        <v>0.39960000000000007</v>
      </c>
      <c r="C8" s="13">
        <f>B8*B5</f>
        <v>57.942000000000007</v>
      </c>
      <c r="D8" s="343">
        <f>(B8+B9)*B5</f>
        <v>69.948000000000022</v>
      </c>
      <c r="E8" s="205">
        <f>C8-C6</f>
        <v>1.9420000000000073</v>
      </c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8"/>
      <c r="AA8" s="8"/>
    </row>
    <row r="9" spans="1:60" ht="26.5" x14ac:dyDescent="0.35">
      <c r="A9" s="206" t="s">
        <v>3</v>
      </c>
      <c r="B9" s="16">
        <v>8.2800000000000096E-2</v>
      </c>
      <c r="C9" s="344">
        <f>(B10+B9)*B5</f>
        <v>3422.058</v>
      </c>
      <c r="D9" s="343"/>
      <c r="E9" s="207">
        <f>D8-E6</f>
        <v>-5.1999999999978286E-2</v>
      </c>
      <c r="F9" s="17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8"/>
      <c r="AA9" s="8"/>
    </row>
    <row r="10" spans="1:60" ht="26.5" x14ac:dyDescent="0.35">
      <c r="A10" s="208" t="s">
        <v>2</v>
      </c>
      <c r="B10" s="18">
        <v>23.517600000000002</v>
      </c>
      <c r="C10" s="344"/>
      <c r="D10" s="19">
        <f>B10*B5</f>
        <v>3410.0520000000001</v>
      </c>
      <c r="E10" s="209">
        <f>D8-C8</f>
        <v>12.006000000000014</v>
      </c>
      <c r="F10" s="1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60" x14ac:dyDescent="0.35">
      <c r="A11" s="210"/>
      <c r="B11" s="21">
        <v>24</v>
      </c>
      <c r="C11" s="22">
        <f>C8+C9</f>
        <v>3480</v>
      </c>
      <c r="D11" s="22">
        <f>D8+D10</f>
        <v>3480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0"/>
      <c r="Y11" s="20"/>
      <c r="Z11" s="20"/>
      <c r="AA11" s="20"/>
      <c r="AB11" s="20"/>
      <c r="AC11" s="20"/>
      <c r="AD11" s="20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</row>
    <row r="12" spans="1:60" ht="9" customHeight="1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</row>
    <row r="13" spans="1:60" x14ac:dyDescent="0.35">
      <c r="A13" s="8"/>
      <c r="B13" s="8"/>
      <c r="C13" s="5">
        <f>(E5+D5)*B11</f>
        <v>3384</v>
      </c>
      <c r="D13" s="5">
        <f>E5*B11</f>
        <v>3360</v>
      </c>
      <c r="E13" s="8"/>
      <c r="F13" s="24" t="s">
        <v>12</v>
      </c>
      <c r="G13" s="8"/>
      <c r="H13" s="8"/>
      <c r="I13" s="8"/>
      <c r="J13" s="8"/>
      <c r="K13" s="8"/>
      <c r="L13" s="8"/>
      <c r="M13" s="8"/>
      <c r="N13" s="8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</row>
    <row r="14" spans="1:60" ht="36" customHeight="1" x14ac:dyDescent="0.35">
      <c r="A14" s="345" t="s">
        <v>13</v>
      </c>
      <c r="B14" s="345"/>
      <c r="C14" s="25">
        <f>C9-C13</f>
        <v>38.057999999999993</v>
      </c>
      <c r="D14" s="25">
        <f>D10-D13</f>
        <v>50.052000000000135</v>
      </c>
      <c r="F14" s="346" t="str">
        <f>IF((AND(((B9+B10)/B11)&gt;((D5+E5)/B5),(B10/B11)&gt;(E5/B5))),E2,G2)</f>
        <v>puede representarse llegando los 145 pacientes, a los 24 meses</v>
      </c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</row>
    <row r="15" spans="1:60" ht="18.75" customHeight="1" thickBot="1" x14ac:dyDescent="0.4">
      <c r="A15" s="211" t="s">
        <v>76</v>
      </c>
      <c r="B15" s="212"/>
      <c r="C15" s="212"/>
      <c r="D15" s="212"/>
      <c r="E15" s="212"/>
      <c r="F15" s="213"/>
      <c r="G15" s="214">
        <v>24</v>
      </c>
      <c r="H15" s="214">
        <v>23</v>
      </c>
      <c r="I15" s="214">
        <v>22</v>
      </c>
      <c r="J15" s="214">
        <v>21</v>
      </c>
      <c r="K15" s="214">
        <v>20</v>
      </c>
      <c r="L15" s="214">
        <v>19</v>
      </c>
      <c r="M15" s="214">
        <v>18</v>
      </c>
      <c r="N15" s="214">
        <v>17</v>
      </c>
      <c r="O15" s="214">
        <v>16</v>
      </c>
      <c r="P15" s="214">
        <v>15</v>
      </c>
      <c r="Q15" s="214">
        <v>14</v>
      </c>
      <c r="R15" s="214">
        <v>13</v>
      </c>
      <c r="S15" s="214">
        <v>12</v>
      </c>
      <c r="T15" s="214">
        <v>11</v>
      </c>
      <c r="U15" s="214">
        <v>10</v>
      </c>
      <c r="V15" s="214">
        <v>9</v>
      </c>
      <c r="W15" s="214">
        <v>8</v>
      </c>
      <c r="X15" s="214">
        <v>7</v>
      </c>
      <c r="Y15" s="214">
        <v>6</v>
      </c>
      <c r="Z15" s="214">
        <v>5</v>
      </c>
      <c r="AA15" s="214">
        <v>4</v>
      </c>
      <c r="AB15" s="214">
        <v>3</v>
      </c>
      <c r="AC15" s="214">
        <v>2</v>
      </c>
      <c r="AD15" s="214">
        <v>1</v>
      </c>
      <c r="AE15" s="213"/>
      <c r="AF15" s="213"/>
      <c r="AG15" s="213"/>
      <c r="AH15" s="213"/>
      <c r="AI15" s="214">
        <v>24</v>
      </c>
      <c r="AJ15" s="214">
        <v>23</v>
      </c>
      <c r="AK15" s="214">
        <v>22</v>
      </c>
      <c r="AL15" s="214">
        <v>21</v>
      </c>
      <c r="AM15" s="214">
        <v>20</v>
      </c>
      <c r="AN15" s="214">
        <v>19</v>
      </c>
      <c r="AO15" s="214">
        <v>18</v>
      </c>
      <c r="AP15" s="214">
        <v>17</v>
      </c>
      <c r="AQ15" s="214">
        <v>16</v>
      </c>
      <c r="AR15" s="214">
        <v>15</v>
      </c>
      <c r="AS15" s="214">
        <v>14</v>
      </c>
      <c r="AT15" s="214">
        <v>13</v>
      </c>
      <c r="AU15" s="214">
        <v>12</v>
      </c>
      <c r="AV15" s="214">
        <v>11</v>
      </c>
      <c r="AW15" s="214">
        <v>10</v>
      </c>
      <c r="AX15" s="214">
        <v>9</v>
      </c>
      <c r="AY15" s="214">
        <v>8</v>
      </c>
      <c r="AZ15" s="214">
        <v>7</v>
      </c>
      <c r="BA15" s="214">
        <v>6</v>
      </c>
      <c r="BB15" s="214">
        <v>5</v>
      </c>
      <c r="BC15" s="214">
        <v>4</v>
      </c>
      <c r="BD15" s="214">
        <v>3</v>
      </c>
      <c r="BE15" s="214">
        <v>2</v>
      </c>
      <c r="BF15" s="214">
        <v>1</v>
      </c>
      <c r="BG15" s="213"/>
      <c r="BH15" s="213"/>
    </row>
    <row r="16" spans="1:60" ht="17.25" customHeight="1" thickBot="1" x14ac:dyDescent="0.4">
      <c r="A16" s="191" t="s">
        <v>84</v>
      </c>
      <c r="B16" s="272"/>
      <c r="C16" s="273" t="s">
        <v>121</v>
      </c>
      <c r="D16" s="252" t="s">
        <v>122</v>
      </c>
      <c r="E16" s="212"/>
      <c r="G16" s="26" t="s">
        <v>81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13"/>
      <c r="AE16" s="213"/>
      <c r="AF16" s="213"/>
      <c r="AG16" s="213"/>
      <c r="AH16" s="213"/>
      <c r="AI16" s="26" t="s">
        <v>82</v>
      </c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13"/>
      <c r="BH16" s="213"/>
    </row>
    <row r="17" spans="1:60" x14ac:dyDescent="0.35">
      <c r="A17" s="215" t="s">
        <v>123</v>
      </c>
      <c r="G17" s="216" t="s">
        <v>78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I17" s="216" t="s">
        <v>78</v>
      </c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</row>
    <row r="18" spans="1:60" x14ac:dyDescent="0.35">
      <c r="A18" s="215" t="s">
        <v>125</v>
      </c>
      <c r="G18" s="217">
        <v>1</v>
      </c>
      <c r="H18" s="217">
        <v>2</v>
      </c>
      <c r="I18" s="217">
        <v>3</v>
      </c>
      <c r="J18" s="217">
        <v>4</v>
      </c>
      <c r="K18" s="217">
        <v>5</v>
      </c>
      <c r="L18" s="217">
        <v>6</v>
      </c>
      <c r="M18" s="217">
        <v>7</v>
      </c>
      <c r="N18" s="217">
        <v>8</v>
      </c>
      <c r="O18" s="217">
        <v>9</v>
      </c>
      <c r="P18" s="217">
        <v>10</v>
      </c>
      <c r="Q18" s="217">
        <v>11</v>
      </c>
      <c r="R18" s="217">
        <v>12</v>
      </c>
      <c r="S18" s="217">
        <v>13</v>
      </c>
      <c r="T18" s="217">
        <v>14</v>
      </c>
      <c r="U18" s="217">
        <v>15</v>
      </c>
      <c r="V18" s="217">
        <v>16</v>
      </c>
      <c r="W18" s="217">
        <v>17</v>
      </c>
      <c r="X18" s="217">
        <v>18</v>
      </c>
      <c r="Y18" s="217">
        <v>19</v>
      </c>
      <c r="Z18" s="217">
        <v>20</v>
      </c>
      <c r="AA18" s="217">
        <v>21</v>
      </c>
      <c r="AB18" s="217">
        <v>22</v>
      </c>
      <c r="AC18" s="217">
        <v>23</v>
      </c>
      <c r="AD18" s="217">
        <v>24</v>
      </c>
      <c r="AE18" s="8"/>
      <c r="AF18" s="8"/>
      <c r="AG18" s="8"/>
      <c r="AH18" s="8"/>
      <c r="AI18" s="217">
        <v>1</v>
      </c>
      <c r="AJ18" s="217">
        <v>2</v>
      </c>
      <c r="AK18" s="217">
        <v>3</v>
      </c>
      <c r="AL18" s="217">
        <v>4</v>
      </c>
      <c r="AM18" s="217">
        <v>5</v>
      </c>
      <c r="AN18" s="217">
        <v>6</v>
      </c>
      <c r="AO18" s="217">
        <v>7</v>
      </c>
      <c r="AP18" s="217">
        <v>8</v>
      </c>
      <c r="AQ18" s="217">
        <v>9</v>
      </c>
      <c r="AR18" s="217">
        <v>10</v>
      </c>
      <c r="AS18" s="217">
        <v>11</v>
      </c>
      <c r="AT18" s="217">
        <v>12</v>
      </c>
      <c r="AU18" s="217">
        <v>13</v>
      </c>
      <c r="AV18" s="217">
        <v>14</v>
      </c>
      <c r="AW18" s="217">
        <v>15</v>
      </c>
      <c r="AX18" s="217">
        <v>16</v>
      </c>
      <c r="AY18" s="217">
        <v>17</v>
      </c>
      <c r="AZ18" s="217">
        <v>18</v>
      </c>
      <c r="BA18" s="217">
        <v>19</v>
      </c>
      <c r="BB18" s="217">
        <v>20</v>
      </c>
      <c r="BC18" s="217">
        <v>21</v>
      </c>
      <c r="BD18" s="217">
        <v>22</v>
      </c>
      <c r="BE18" s="217">
        <v>23</v>
      </c>
      <c r="BF18" s="217">
        <v>24</v>
      </c>
    </row>
    <row r="19" spans="1:60" ht="14.25" customHeight="1" x14ac:dyDescent="0.35">
      <c r="E19" s="338" t="s">
        <v>79</v>
      </c>
      <c r="F19" s="28">
        <v>145</v>
      </c>
      <c r="G19" s="27"/>
      <c r="H19" s="27"/>
      <c r="I19" s="27"/>
      <c r="J19" s="27"/>
      <c r="K19" s="27"/>
      <c r="L19" s="27"/>
      <c r="M19" s="27"/>
      <c r="N19" s="27"/>
      <c r="O19" s="27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9">
        <v>145</v>
      </c>
      <c r="AH19" s="28">
        <v>145</v>
      </c>
      <c r="AI19" s="27"/>
      <c r="AJ19" s="27"/>
      <c r="AK19" s="27"/>
      <c r="AL19" s="27"/>
      <c r="AM19" s="27"/>
      <c r="AN19" s="27"/>
      <c r="AO19" s="27"/>
      <c r="AP19" s="27"/>
      <c r="AQ19" s="27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9">
        <v>145</v>
      </c>
      <c r="BH19" s="339" t="s">
        <v>79</v>
      </c>
    </row>
    <row r="20" spans="1:60" ht="15" thickBot="1" x14ac:dyDescent="0.4">
      <c r="E20" s="338"/>
      <c r="F20" s="28">
        <v>144</v>
      </c>
      <c r="G20" s="27"/>
      <c r="H20" s="27"/>
      <c r="I20" s="27"/>
      <c r="J20" s="27"/>
      <c r="K20" s="27"/>
      <c r="L20" s="27"/>
      <c r="M20" s="27"/>
      <c r="N20" s="27"/>
      <c r="O20" s="27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9">
        <v>144</v>
      </c>
      <c r="AH20" s="28">
        <v>144</v>
      </c>
      <c r="AI20" s="27"/>
      <c r="AJ20" s="27"/>
      <c r="AK20" s="27"/>
      <c r="AL20" s="27"/>
      <c r="AM20" s="27"/>
      <c r="AN20" s="27"/>
      <c r="AO20" s="27"/>
      <c r="AP20" s="27"/>
      <c r="AQ20" s="27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9">
        <v>144</v>
      </c>
      <c r="BH20" s="339"/>
    </row>
    <row r="21" spans="1:60" ht="13.5" customHeight="1" x14ac:dyDescent="0.35">
      <c r="A21" s="45" t="s">
        <v>29</v>
      </c>
      <c r="B21" s="46"/>
      <c r="C21" s="46"/>
      <c r="D21" s="47"/>
      <c r="E21" s="338"/>
      <c r="F21" s="28">
        <v>143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9">
        <v>143</v>
      </c>
      <c r="AH21" s="28">
        <v>143</v>
      </c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9">
        <v>143</v>
      </c>
      <c r="BH21" s="339"/>
    </row>
    <row r="22" spans="1:60" ht="15" thickBot="1" x14ac:dyDescent="0.4">
      <c r="A22" s="48" t="s">
        <v>27</v>
      </c>
      <c r="B22" s="221" t="s">
        <v>28</v>
      </c>
      <c r="C22" s="221" t="s">
        <v>20</v>
      </c>
      <c r="D22" s="49" t="s">
        <v>11</v>
      </c>
      <c r="E22" s="338"/>
      <c r="F22" s="28">
        <v>142</v>
      </c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219">
        <v>142</v>
      </c>
      <c r="AH22" s="28">
        <v>142</v>
      </c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219">
        <v>142</v>
      </c>
      <c r="BH22" s="339"/>
    </row>
    <row r="23" spans="1:60" ht="16" thickBot="1" x14ac:dyDescent="0.4">
      <c r="A23" s="50">
        <v>2.64E-2</v>
      </c>
      <c r="B23" s="222">
        <v>3.3300000000000003E-2</v>
      </c>
      <c r="C23" s="223">
        <f>B23-A23</f>
        <v>6.9000000000000034E-3</v>
      </c>
      <c r="D23" s="51">
        <f>1/C23</f>
        <v>144.92753623188398</v>
      </c>
      <c r="E23" s="338"/>
      <c r="F23" s="298">
        <v>141</v>
      </c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302">
        <v>141</v>
      </c>
      <c r="AH23" s="298">
        <v>141</v>
      </c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1">
        <v>141</v>
      </c>
      <c r="BH23" s="339"/>
    </row>
    <row r="24" spans="1:60" ht="15" thickBot="1" x14ac:dyDescent="0.4">
      <c r="A24" s="224" t="s">
        <v>80</v>
      </c>
      <c r="B24" s="225">
        <f>A23*D23</f>
        <v>3.826086956521737</v>
      </c>
      <c r="C24" s="52">
        <f>C23*D23</f>
        <v>0.99999999999999989</v>
      </c>
      <c r="D24" s="226">
        <f>(1-B23)*D23</f>
        <v>140.10144927536223</v>
      </c>
      <c r="E24" s="338"/>
      <c r="F24" s="28">
        <v>140</v>
      </c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8">
        <v>140</v>
      </c>
      <c r="AH24" s="28">
        <v>140</v>
      </c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8">
        <v>140</v>
      </c>
      <c r="BH24" s="339"/>
    </row>
    <row r="25" spans="1:60" x14ac:dyDescent="0.35">
      <c r="F25" s="28">
        <v>139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8">
        <v>139</v>
      </c>
      <c r="AH25" s="28">
        <v>139</v>
      </c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8">
        <v>139</v>
      </c>
    </row>
    <row r="26" spans="1:60" x14ac:dyDescent="0.35">
      <c r="F26" s="28">
        <v>138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8">
        <v>138</v>
      </c>
      <c r="AH26" s="28">
        <v>138</v>
      </c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8">
        <v>138</v>
      </c>
    </row>
    <row r="27" spans="1:60" x14ac:dyDescent="0.35">
      <c r="F27" s="28">
        <v>137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8">
        <v>137</v>
      </c>
      <c r="AH27" s="28">
        <v>137</v>
      </c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8">
        <v>137</v>
      </c>
    </row>
    <row r="28" spans="1:60" x14ac:dyDescent="0.35">
      <c r="F28" s="28">
        <v>136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8">
        <v>136</v>
      </c>
      <c r="AH28" s="28">
        <v>136</v>
      </c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8">
        <v>136</v>
      </c>
    </row>
    <row r="29" spans="1:60" x14ac:dyDescent="0.35">
      <c r="F29" s="28">
        <v>135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8">
        <v>135</v>
      </c>
      <c r="AH29" s="28">
        <v>135</v>
      </c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8">
        <v>135</v>
      </c>
    </row>
    <row r="30" spans="1:60" x14ac:dyDescent="0.35">
      <c r="F30" s="28">
        <v>134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>
        <v>134</v>
      </c>
      <c r="AH30" s="28">
        <v>134</v>
      </c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8">
        <v>134</v>
      </c>
    </row>
    <row r="31" spans="1:60" x14ac:dyDescent="0.35">
      <c r="F31" s="28">
        <v>133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8">
        <v>133</v>
      </c>
      <c r="AH31" s="28">
        <v>133</v>
      </c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8">
        <v>133</v>
      </c>
    </row>
    <row r="32" spans="1:60" x14ac:dyDescent="0.35">
      <c r="F32" s="28">
        <v>132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8">
        <v>132</v>
      </c>
      <c r="AH32" s="28">
        <v>132</v>
      </c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8">
        <v>132</v>
      </c>
    </row>
    <row r="33" spans="6:61" x14ac:dyDescent="0.35">
      <c r="F33" s="28">
        <v>131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8">
        <v>131</v>
      </c>
      <c r="AH33" s="28">
        <v>131</v>
      </c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8">
        <v>131</v>
      </c>
    </row>
    <row r="34" spans="6:61" x14ac:dyDescent="0.35">
      <c r="F34" s="28">
        <v>130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>
        <v>130</v>
      </c>
      <c r="AH34" s="28">
        <v>130</v>
      </c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8">
        <v>130</v>
      </c>
    </row>
    <row r="35" spans="6:61" x14ac:dyDescent="0.35">
      <c r="F35" s="28">
        <v>129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8">
        <v>129</v>
      </c>
      <c r="AH35" s="28">
        <v>129</v>
      </c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8">
        <v>129</v>
      </c>
    </row>
    <row r="36" spans="6:61" x14ac:dyDescent="0.35">
      <c r="F36" s="28">
        <v>128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>
        <v>128</v>
      </c>
      <c r="AH36" s="28">
        <v>128</v>
      </c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8">
        <v>128</v>
      </c>
    </row>
    <row r="37" spans="6:61" x14ac:dyDescent="0.35">
      <c r="F37" s="28">
        <v>127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8">
        <v>127</v>
      </c>
      <c r="AH37" s="28">
        <v>127</v>
      </c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8">
        <v>127</v>
      </c>
    </row>
    <row r="38" spans="6:61" x14ac:dyDescent="0.35">
      <c r="F38" s="28">
        <v>126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8">
        <v>126</v>
      </c>
      <c r="AH38" s="28">
        <v>126</v>
      </c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8">
        <v>126</v>
      </c>
    </row>
    <row r="39" spans="6:61" x14ac:dyDescent="0.35">
      <c r="F39" s="28">
        <v>125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8">
        <v>125</v>
      </c>
      <c r="AH39" s="28">
        <v>125</v>
      </c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8">
        <v>125</v>
      </c>
    </row>
    <row r="40" spans="6:61" x14ac:dyDescent="0.35">
      <c r="F40" s="28">
        <v>124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8">
        <v>124</v>
      </c>
      <c r="AH40" s="28">
        <v>124</v>
      </c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8">
        <v>124</v>
      </c>
    </row>
    <row r="41" spans="6:61" x14ac:dyDescent="0.35">
      <c r="F41" s="28">
        <v>123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8">
        <v>123</v>
      </c>
      <c r="AH41" s="28">
        <v>123</v>
      </c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8">
        <v>123</v>
      </c>
    </row>
    <row r="42" spans="6:61" x14ac:dyDescent="0.35">
      <c r="F42" s="28">
        <v>122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8">
        <v>122</v>
      </c>
      <c r="AF42" s="29"/>
      <c r="AG42" s="29"/>
      <c r="AH42" s="228">
        <v>122</v>
      </c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8">
        <v>122</v>
      </c>
    </row>
    <row r="43" spans="6:61" x14ac:dyDescent="0.35">
      <c r="F43" s="28">
        <v>121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8">
        <v>121</v>
      </c>
      <c r="AF43" s="29"/>
      <c r="AG43" s="29"/>
      <c r="AH43" s="228">
        <v>121</v>
      </c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8">
        <v>121</v>
      </c>
    </row>
    <row r="44" spans="6:61" x14ac:dyDescent="0.35">
      <c r="F44" s="28">
        <v>120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8">
        <v>120</v>
      </c>
      <c r="AF44" s="29"/>
      <c r="AG44" s="29"/>
      <c r="AH44" s="228">
        <v>120</v>
      </c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8">
        <v>120</v>
      </c>
    </row>
    <row r="45" spans="6:61" x14ac:dyDescent="0.35">
      <c r="F45" s="28">
        <v>119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8">
        <v>119</v>
      </c>
      <c r="AF45" s="29"/>
      <c r="AG45" s="29"/>
      <c r="AH45" s="228">
        <v>119</v>
      </c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8">
        <v>119</v>
      </c>
    </row>
    <row r="46" spans="6:61" x14ac:dyDescent="0.35">
      <c r="F46" s="28">
        <v>118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8">
        <v>118</v>
      </c>
      <c r="AF46" s="29"/>
      <c r="AG46" s="29"/>
      <c r="AH46" s="228">
        <v>118</v>
      </c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8">
        <v>118</v>
      </c>
    </row>
    <row r="47" spans="6:61" x14ac:dyDescent="0.35">
      <c r="F47" s="28">
        <v>117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8">
        <v>117</v>
      </c>
      <c r="AF47" s="29"/>
      <c r="AG47" s="29"/>
      <c r="AH47" s="228">
        <v>117</v>
      </c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8">
        <v>117</v>
      </c>
      <c r="BH47" s="29"/>
      <c r="BI47" s="29"/>
    </row>
    <row r="48" spans="6:61" x14ac:dyDescent="0.35">
      <c r="F48" s="28">
        <v>116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8">
        <v>116</v>
      </c>
      <c r="AF48" s="29"/>
      <c r="AG48" s="29"/>
      <c r="AH48" s="228">
        <v>116</v>
      </c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8">
        <v>116</v>
      </c>
      <c r="BH48" s="29"/>
      <c r="BI48" s="29"/>
    </row>
    <row r="49" spans="5:61" x14ac:dyDescent="0.35">
      <c r="F49" s="28">
        <v>115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8">
        <v>115</v>
      </c>
      <c r="AF49" s="29"/>
      <c r="AG49" s="29"/>
      <c r="AH49" s="228">
        <v>115</v>
      </c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8">
        <v>115</v>
      </c>
      <c r="BH49" s="29"/>
      <c r="BI49" s="29"/>
    </row>
    <row r="50" spans="5:61" x14ac:dyDescent="0.35">
      <c r="F50" s="28">
        <v>114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8">
        <v>114</v>
      </c>
      <c r="AF50" s="29"/>
      <c r="AG50" s="29"/>
      <c r="AH50" s="228">
        <v>114</v>
      </c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8">
        <v>114</v>
      </c>
      <c r="BH50" s="29"/>
      <c r="BI50" s="29"/>
    </row>
    <row r="51" spans="5:61" x14ac:dyDescent="0.35">
      <c r="F51" s="28">
        <v>113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8">
        <v>113</v>
      </c>
      <c r="AF51" s="29"/>
      <c r="AG51" s="29"/>
      <c r="AH51" s="228">
        <v>113</v>
      </c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8">
        <v>113</v>
      </c>
      <c r="BH51" s="29"/>
      <c r="BI51" s="29"/>
    </row>
    <row r="52" spans="5:61" x14ac:dyDescent="0.35">
      <c r="F52" s="28">
        <v>112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8">
        <v>112</v>
      </c>
      <c r="AF52" s="29"/>
      <c r="AG52" s="29"/>
      <c r="AH52" s="228">
        <v>112</v>
      </c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8">
        <v>112</v>
      </c>
      <c r="BH52" s="29"/>
      <c r="BI52" s="29"/>
    </row>
    <row r="53" spans="5:61" x14ac:dyDescent="0.35">
      <c r="F53" s="28">
        <v>111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8">
        <v>111</v>
      </c>
      <c r="AF53" s="29"/>
      <c r="AG53" s="29"/>
      <c r="AH53" s="228">
        <v>111</v>
      </c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8">
        <v>111</v>
      </c>
      <c r="BH53" s="29"/>
      <c r="BI53" s="29"/>
    </row>
    <row r="54" spans="5:61" x14ac:dyDescent="0.35">
      <c r="F54" s="28">
        <v>110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8">
        <v>110</v>
      </c>
      <c r="AH54" s="28">
        <v>110</v>
      </c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8">
        <v>110</v>
      </c>
      <c r="BH54" s="29"/>
      <c r="BI54" s="29"/>
    </row>
    <row r="55" spans="5:61" x14ac:dyDescent="0.35">
      <c r="F55" s="28">
        <v>109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8">
        <v>109</v>
      </c>
      <c r="AH55" s="28">
        <v>109</v>
      </c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8">
        <v>109</v>
      </c>
      <c r="BH55" s="29"/>
      <c r="BI55" s="29"/>
    </row>
    <row r="56" spans="5:61" x14ac:dyDescent="0.35">
      <c r="F56" s="28">
        <v>108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8">
        <v>108</v>
      </c>
      <c r="AH56" s="28">
        <v>108</v>
      </c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8">
        <v>108</v>
      </c>
      <c r="BH56" s="29"/>
      <c r="BI56" s="29"/>
    </row>
    <row r="57" spans="5:61" x14ac:dyDescent="0.35">
      <c r="F57" s="28">
        <v>107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8">
        <v>107</v>
      </c>
      <c r="AH57" s="28">
        <v>107</v>
      </c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8">
        <v>107</v>
      </c>
      <c r="BH57" s="29"/>
      <c r="BI57" s="29"/>
    </row>
    <row r="58" spans="5:61" x14ac:dyDescent="0.35">
      <c r="F58" s="28">
        <v>106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>
        <v>106</v>
      </c>
      <c r="AH58" s="28">
        <v>106</v>
      </c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8">
        <v>106</v>
      </c>
      <c r="BH58" s="29"/>
      <c r="BI58" s="29"/>
    </row>
    <row r="59" spans="5:61" x14ac:dyDescent="0.35">
      <c r="F59" s="28">
        <v>105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8">
        <v>105</v>
      </c>
      <c r="AH59" s="28">
        <v>105</v>
      </c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8">
        <v>105</v>
      </c>
      <c r="BH59" s="29"/>
      <c r="BI59" s="29"/>
    </row>
    <row r="60" spans="5:61" x14ac:dyDescent="0.35">
      <c r="F60" s="28">
        <v>104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8">
        <v>104</v>
      </c>
      <c r="AH60" s="28">
        <v>104</v>
      </c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8">
        <v>104</v>
      </c>
      <c r="BH60" s="29"/>
      <c r="BI60" s="29"/>
    </row>
    <row r="61" spans="5:61" x14ac:dyDescent="0.35">
      <c r="F61" s="28">
        <v>103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8">
        <v>103</v>
      </c>
      <c r="AH61" s="28">
        <v>103</v>
      </c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8">
        <v>103</v>
      </c>
      <c r="BH61" s="29"/>
      <c r="BI61" s="29"/>
    </row>
    <row r="62" spans="5:61" x14ac:dyDescent="0.35">
      <c r="F62" s="28">
        <v>102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8">
        <v>102</v>
      </c>
      <c r="AH62" s="28">
        <v>102</v>
      </c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8">
        <v>102</v>
      </c>
      <c r="BH62" s="29"/>
      <c r="BI62" s="29"/>
    </row>
    <row r="63" spans="5:61" x14ac:dyDescent="0.35">
      <c r="F63" s="28">
        <v>101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8">
        <v>101</v>
      </c>
      <c r="AH63" s="28">
        <v>101</v>
      </c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8">
        <v>101</v>
      </c>
      <c r="BH63" s="29"/>
      <c r="BI63" s="29"/>
    </row>
    <row r="64" spans="5:61" x14ac:dyDescent="0.35">
      <c r="E64" s="183"/>
      <c r="F64" s="227">
        <v>100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27">
        <v>100</v>
      </c>
      <c r="AF64" s="183"/>
      <c r="AG64" s="183"/>
      <c r="AH64" s="227">
        <v>100</v>
      </c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27">
        <v>100</v>
      </c>
      <c r="BH64" s="183"/>
      <c r="BI64" s="29"/>
    </row>
    <row r="65" spans="6:61" x14ac:dyDescent="0.35">
      <c r="F65" s="28">
        <v>99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8">
        <v>99</v>
      </c>
      <c r="AH65" s="28">
        <v>99</v>
      </c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8">
        <v>99</v>
      </c>
      <c r="BH65" s="29"/>
      <c r="BI65" s="29"/>
    </row>
    <row r="66" spans="6:61" x14ac:dyDescent="0.35">
      <c r="F66" s="28">
        <v>98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8">
        <v>98</v>
      </c>
      <c r="AH66" s="28">
        <v>98</v>
      </c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8">
        <v>98</v>
      </c>
      <c r="BH66" s="29"/>
      <c r="BI66" s="29"/>
    </row>
    <row r="67" spans="6:61" x14ac:dyDescent="0.35">
      <c r="F67" s="28">
        <v>97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8">
        <v>97</v>
      </c>
      <c r="AH67" s="28">
        <v>97</v>
      </c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8">
        <v>97</v>
      </c>
      <c r="BH67" s="29"/>
      <c r="BI67" s="29"/>
    </row>
    <row r="68" spans="6:61" x14ac:dyDescent="0.35">
      <c r="F68" s="28">
        <v>96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8">
        <v>96</v>
      </c>
      <c r="AH68" s="28">
        <v>96</v>
      </c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8">
        <v>96</v>
      </c>
      <c r="BH68" s="29"/>
      <c r="BI68" s="29"/>
    </row>
    <row r="69" spans="6:61" x14ac:dyDescent="0.35">
      <c r="F69" s="28">
        <v>95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8">
        <v>95</v>
      </c>
      <c r="AH69" s="28">
        <v>95</v>
      </c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8">
        <v>95</v>
      </c>
      <c r="BH69" s="29"/>
      <c r="BI69" s="29"/>
    </row>
    <row r="70" spans="6:61" x14ac:dyDescent="0.35">
      <c r="F70" s="28">
        <v>94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8">
        <v>94</v>
      </c>
      <c r="AH70" s="28">
        <v>94</v>
      </c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8">
        <v>94</v>
      </c>
      <c r="BH70" s="29"/>
      <c r="BI70" s="29"/>
    </row>
    <row r="71" spans="6:61" x14ac:dyDescent="0.35">
      <c r="F71" s="28">
        <v>93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8">
        <v>93</v>
      </c>
      <c r="AH71" s="28">
        <v>93</v>
      </c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8">
        <v>93</v>
      </c>
      <c r="BH71" s="29"/>
      <c r="BI71" s="29"/>
    </row>
    <row r="72" spans="6:61" x14ac:dyDescent="0.35">
      <c r="F72" s="28">
        <v>92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8">
        <v>92</v>
      </c>
      <c r="AH72" s="28">
        <v>92</v>
      </c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8">
        <v>92</v>
      </c>
      <c r="BH72" s="29"/>
      <c r="BI72" s="29"/>
    </row>
    <row r="73" spans="6:61" x14ac:dyDescent="0.35">
      <c r="F73" s="28">
        <v>91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8">
        <v>91</v>
      </c>
      <c r="AH73" s="28">
        <v>91</v>
      </c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8">
        <v>91</v>
      </c>
      <c r="BH73" s="29"/>
      <c r="BI73" s="29"/>
    </row>
    <row r="74" spans="6:61" x14ac:dyDescent="0.35">
      <c r="F74" s="28">
        <v>90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8">
        <v>90</v>
      </c>
      <c r="AH74" s="28">
        <v>90</v>
      </c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8">
        <v>90</v>
      </c>
      <c r="BH74" s="29"/>
      <c r="BI74" s="29"/>
    </row>
    <row r="75" spans="6:61" x14ac:dyDescent="0.35">
      <c r="F75" s="28">
        <v>89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8">
        <v>89</v>
      </c>
      <c r="AH75" s="28">
        <v>89</v>
      </c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8">
        <v>89</v>
      </c>
      <c r="BH75" s="29"/>
      <c r="BI75" s="29"/>
    </row>
    <row r="76" spans="6:61" x14ac:dyDescent="0.35">
      <c r="F76" s="28">
        <v>88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8">
        <v>88</v>
      </c>
      <c r="AH76" s="28">
        <v>88</v>
      </c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8">
        <v>88</v>
      </c>
      <c r="BH76" s="29"/>
      <c r="BI76" s="29"/>
    </row>
    <row r="77" spans="6:61" x14ac:dyDescent="0.35">
      <c r="F77" s="28">
        <v>87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8">
        <v>87</v>
      </c>
      <c r="AH77" s="28">
        <v>87</v>
      </c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8">
        <v>87</v>
      </c>
      <c r="BH77" s="29"/>
      <c r="BI77" s="29"/>
    </row>
    <row r="78" spans="6:61" x14ac:dyDescent="0.35">
      <c r="F78" s="28">
        <v>86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8">
        <v>86</v>
      </c>
      <c r="AH78" s="28">
        <v>86</v>
      </c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8">
        <v>86</v>
      </c>
      <c r="BH78" s="29"/>
      <c r="BI78" s="29"/>
    </row>
    <row r="79" spans="6:61" x14ac:dyDescent="0.35">
      <c r="F79" s="28">
        <v>85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8">
        <v>85</v>
      </c>
      <c r="AH79" s="28">
        <v>85</v>
      </c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8">
        <v>85</v>
      </c>
      <c r="BH79" s="29"/>
      <c r="BI79" s="29"/>
    </row>
    <row r="80" spans="6:61" x14ac:dyDescent="0.35">
      <c r="F80" s="28">
        <v>84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8">
        <v>84</v>
      </c>
      <c r="AH80" s="28">
        <v>84</v>
      </c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8">
        <v>84</v>
      </c>
      <c r="BH80" s="29"/>
      <c r="BI80" s="29"/>
    </row>
    <row r="81" spans="6:61" x14ac:dyDescent="0.35">
      <c r="F81" s="28">
        <v>83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8">
        <v>83</v>
      </c>
      <c r="AH81" s="28">
        <v>83</v>
      </c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8">
        <v>83</v>
      </c>
      <c r="BH81" s="29"/>
      <c r="BI81" s="29"/>
    </row>
    <row r="82" spans="6:61" x14ac:dyDescent="0.35">
      <c r="F82" s="28">
        <v>82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8">
        <v>82</v>
      </c>
      <c r="AH82" s="28">
        <v>82</v>
      </c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8">
        <v>82</v>
      </c>
      <c r="BH82" s="29"/>
      <c r="BI82" s="29"/>
    </row>
    <row r="83" spans="6:61" x14ac:dyDescent="0.35">
      <c r="F83" s="28">
        <v>81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8">
        <v>81</v>
      </c>
      <c r="AH83" s="28">
        <v>81</v>
      </c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8">
        <v>81</v>
      </c>
      <c r="BH83" s="29"/>
      <c r="BI83" s="29"/>
    </row>
    <row r="84" spans="6:61" x14ac:dyDescent="0.35">
      <c r="F84" s="28">
        <v>80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8">
        <v>80</v>
      </c>
      <c r="AH84" s="28">
        <v>80</v>
      </c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8">
        <v>80</v>
      </c>
      <c r="BH84" s="29"/>
      <c r="BI84" s="29"/>
    </row>
    <row r="85" spans="6:61" x14ac:dyDescent="0.35">
      <c r="F85" s="28">
        <v>79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8">
        <v>79</v>
      </c>
      <c r="AH85" s="28">
        <v>79</v>
      </c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8">
        <v>79</v>
      </c>
      <c r="BH85" s="29"/>
      <c r="BI85" s="29"/>
    </row>
    <row r="86" spans="6:61" x14ac:dyDescent="0.35">
      <c r="F86" s="28">
        <v>78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8">
        <v>78</v>
      </c>
      <c r="AH86" s="28">
        <v>78</v>
      </c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8">
        <v>78</v>
      </c>
      <c r="BH86" s="29"/>
      <c r="BI86" s="29"/>
    </row>
    <row r="87" spans="6:61" x14ac:dyDescent="0.35">
      <c r="F87" s="28">
        <v>77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8">
        <v>77</v>
      </c>
      <c r="AH87" s="28">
        <v>77</v>
      </c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8">
        <v>77</v>
      </c>
      <c r="BH87" s="29"/>
      <c r="BI87" s="29"/>
    </row>
    <row r="88" spans="6:61" x14ac:dyDescent="0.35">
      <c r="F88" s="28">
        <v>76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8">
        <v>76</v>
      </c>
      <c r="AH88" s="28">
        <v>76</v>
      </c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8">
        <v>76</v>
      </c>
      <c r="BH88" s="29"/>
      <c r="BI88" s="29"/>
    </row>
    <row r="89" spans="6:61" x14ac:dyDescent="0.35">
      <c r="F89" s="28">
        <v>75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8">
        <v>75</v>
      </c>
      <c r="AH89" s="28">
        <v>75</v>
      </c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8">
        <v>75</v>
      </c>
      <c r="BH89" s="29"/>
      <c r="BI89" s="29"/>
    </row>
    <row r="90" spans="6:61" x14ac:dyDescent="0.35">
      <c r="F90" s="28">
        <v>74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8">
        <v>74</v>
      </c>
      <c r="AH90" s="28">
        <v>74</v>
      </c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8">
        <v>74</v>
      </c>
      <c r="BH90" s="29"/>
      <c r="BI90" s="29"/>
    </row>
    <row r="91" spans="6:61" x14ac:dyDescent="0.35">
      <c r="F91" s="28">
        <v>73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8">
        <v>73</v>
      </c>
      <c r="AH91" s="28">
        <v>73</v>
      </c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8">
        <v>73</v>
      </c>
      <c r="BH91" s="29"/>
      <c r="BI91" s="29"/>
    </row>
    <row r="92" spans="6:61" x14ac:dyDescent="0.35">
      <c r="F92" s="28">
        <v>72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8">
        <v>72</v>
      </c>
      <c r="AH92" s="28">
        <v>72</v>
      </c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8">
        <v>72</v>
      </c>
      <c r="BH92" s="29"/>
      <c r="BI92" s="29"/>
    </row>
    <row r="93" spans="6:61" x14ac:dyDescent="0.35">
      <c r="F93" s="28">
        <v>71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8">
        <v>71</v>
      </c>
      <c r="AH93" s="28">
        <v>71</v>
      </c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8">
        <v>71</v>
      </c>
      <c r="BH93" s="29"/>
      <c r="BI93" s="29"/>
    </row>
    <row r="94" spans="6:61" x14ac:dyDescent="0.35">
      <c r="F94" s="28">
        <v>70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8">
        <v>70</v>
      </c>
      <c r="AH94" s="28">
        <v>70</v>
      </c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8">
        <v>70</v>
      </c>
      <c r="BH94" s="29"/>
      <c r="BI94" s="29"/>
    </row>
    <row r="95" spans="6:61" x14ac:dyDescent="0.35">
      <c r="F95" s="28">
        <v>69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8">
        <v>69</v>
      </c>
      <c r="AH95" s="28">
        <v>69</v>
      </c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8">
        <v>69</v>
      </c>
      <c r="BH95" s="29"/>
      <c r="BI95" s="29"/>
    </row>
    <row r="96" spans="6:61" x14ac:dyDescent="0.35">
      <c r="F96" s="28">
        <v>68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8">
        <v>68</v>
      </c>
      <c r="AH96" s="28">
        <v>68</v>
      </c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8">
        <v>68</v>
      </c>
      <c r="BH96" s="29"/>
      <c r="BI96" s="29"/>
    </row>
    <row r="97" spans="6:61" x14ac:dyDescent="0.35">
      <c r="F97" s="28">
        <v>67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8">
        <v>67</v>
      </c>
      <c r="AH97" s="28">
        <v>67</v>
      </c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8">
        <v>67</v>
      </c>
      <c r="BH97" s="29"/>
      <c r="BI97" s="29"/>
    </row>
    <row r="98" spans="6:61" x14ac:dyDescent="0.35">
      <c r="F98" s="28">
        <v>66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8">
        <v>66</v>
      </c>
      <c r="AH98" s="28">
        <v>66</v>
      </c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8">
        <v>66</v>
      </c>
      <c r="BH98" s="29"/>
      <c r="BI98" s="29"/>
    </row>
    <row r="99" spans="6:61" x14ac:dyDescent="0.35">
      <c r="F99" s="28">
        <v>65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8">
        <v>65</v>
      </c>
      <c r="AF99" s="29"/>
      <c r="AG99" s="29"/>
      <c r="AH99" s="228">
        <v>65</v>
      </c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8">
        <v>65</v>
      </c>
      <c r="BH99" s="29"/>
      <c r="BI99" s="29"/>
    </row>
    <row r="100" spans="6:61" x14ac:dyDescent="0.35">
      <c r="F100" s="28">
        <v>64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8">
        <v>64</v>
      </c>
      <c r="AF100" s="29"/>
      <c r="AG100" s="29"/>
      <c r="AH100" s="228">
        <v>64</v>
      </c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8">
        <v>64</v>
      </c>
      <c r="BH100" s="29"/>
      <c r="BI100" s="29"/>
    </row>
    <row r="101" spans="6:61" x14ac:dyDescent="0.35">
      <c r="F101" s="28">
        <v>63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8">
        <v>63</v>
      </c>
      <c r="AF101" s="29"/>
      <c r="AG101" s="29"/>
      <c r="AH101" s="228">
        <v>63</v>
      </c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8">
        <v>63</v>
      </c>
      <c r="BH101" s="29"/>
      <c r="BI101" s="29"/>
    </row>
    <row r="102" spans="6:61" x14ac:dyDescent="0.35">
      <c r="F102" s="28">
        <v>62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8">
        <v>62</v>
      </c>
      <c r="AF102" s="29"/>
      <c r="AG102" s="29"/>
      <c r="AH102" s="228">
        <v>62</v>
      </c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8">
        <v>62</v>
      </c>
      <c r="BH102" s="29"/>
      <c r="BI102" s="29"/>
    </row>
    <row r="103" spans="6:61" x14ac:dyDescent="0.35">
      <c r="F103" s="28">
        <v>61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8">
        <v>61</v>
      </c>
      <c r="AH103" s="28">
        <v>61</v>
      </c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8">
        <v>61</v>
      </c>
      <c r="BH103" s="29"/>
      <c r="BI103" s="29"/>
    </row>
    <row r="104" spans="6:61" x14ac:dyDescent="0.35">
      <c r="F104" s="28">
        <v>60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8">
        <v>60</v>
      </c>
      <c r="AH104" s="28">
        <v>60</v>
      </c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8">
        <v>60</v>
      </c>
      <c r="BH104" s="29"/>
      <c r="BI104" s="29"/>
    </row>
    <row r="105" spans="6:61" x14ac:dyDescent="0.35">
      <c r="F105" s="28">
        <v>59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8">
        <v>59</v>
      </c>
      <c r="AH105" s="28">
        <v>59</v>
      </c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8">
        <v>59</v>
      </c>
      <c r="BH105" s="29"/>
      <c r="BI105" s="29"/>
    </row>
    <row r="106" spans="6:61" x14ac:dyDescent="0.35">
      <c r="F106" s="28">
        <v>58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8">
        <v>58</v>
      </c>
      <c r="AH106" s="28">
        <v>58</v>
      </c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8">
        <v>58</v>
      </c>
      <c r="BH106" s="29"/>
      <c r="BI106" s="29"/>
    </row>
    <row r="107" spans="6:61" x14ac:dyDescent="0.35">
      <c r="F107" s="28">
        <v>57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8">
        <v>57</v>
      </c>
      <c r="AH107" s="28">
        <v>57</v>
      </c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8">
        <v>57</v>
      </c>
      <c r="BH107" s="29"/>
      <c r="BI107" s="29"/>
    </row>
    <row r="108" spans="6:61" x14ac:dyDescent="0.35">
      <c r="F108" s="28">
        <v>56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8">
        <v>56</v>
      </c>
      <c r="AH108" s="28">
        <v>56</v>
      </c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8">
        <v>56</v>
      </c>
      <c r="BH108" s="29"/>
      <c r="BI108" s="29"/>
    </row>
    <row r="109" spans="6:61" x14ac:dyDescent="0.35">
      <c r="F109" s="28">
        <v>55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8">
        <v>55</v>
      </c>
      <c r="AH109" s="28">
        <v>55</v>
      </c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8">
        <v>55</v>
      </c>
      <c r="BH109" s="29"/>
      <c r="BI109" s="29"/>
    </row>
    <row r="110" spans="6:61" x14ac:dyDescent="0.35">
      <c r="F110" s="28">
        <v>54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8">
        <v>54</v>
      </c>
      <c r="AH110" s="28">
        <v>54</v>
      </c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8">
        <v>54</v>
      </c>
      <c r="BH110" s="29"/>
      <c r="BI110" s="29"/>
    </row>
    <row r="111" spans="6:61" x14ac:dyDescent="0.35">
      <c r="F111" s="28">
        <v>53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8">
        <v>53</v>
      </c>
      <c r="AH111" s="28">
        <v>53</v>
      </c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8">
        <v>53</v>
      </c>
      <c r="BH111" s="29"/>
      <c r="BI111" s="29"/>
    </row>
    <row r="112" spans="6:61" x14ac:dyDescent="0.35">
      <c r="F112" s="28">
        <v>52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8">
        <v>52</v>
      </c>
      <c r="AH112" s="28">
        <v>52</v>
      </c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8">
        <v>52</v>
      </c>
      <c r="BH112" s="29"/>
      <c r="BI112" s="29"/>
    </row>
    <row r="113" spans="5:61" x14ac:dyDescent="0.35">
      <c r="F113" s="28">
        <v>51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8">
        <v>51</v>
      </c>
      <c r="AH113" s="28">
        <v>51</v>
      </c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8">
        <v>51</v>
      </c>
      <c r="BH113" s="29"/>
      <c r="BI113" s="29"/>
    </row>
    <row r="114" spans="5:61" x14ac:dyDescent="0.35">
      <c r="E114" s="183"/>
      <c r="F114" s="227">
        <v>50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27">
        <v>50</v>
      </c>
      <c r="AF114" s="183"/>
      <c r="AG114" s="183"/>
      <c r="AH114" s="227">
        <v>50</v>
      </c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27">
        <v>50</v>
      </c>
      <c r="BH114" s="183"/>
      <c r="BI114" s="29"/>
    </row>
    <row r="115" spans="5:61" x14ac:dyDescent="0.35">
      <c r="F115" s="28">
        <v>49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8">
        <v>49</v>
      </c>
      <c r="AH115" s="28">
        <v>49</v>
      </c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8">
        <v>49</v>
      </c>
      <c r="BH115" s="29"/>
      <c r="BI115" s="29"/>
    </row>
    <row r="116" spans="5:61" x14ac:dyDescent="0.35">
      <c r="F116" s="28">
        <v>48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8">
        <v>48</v>
      </c>
      <c r="AH116" s="28">
        <v>48</v>
      </c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8">
        <v>48</v>
      </c>
      <c r="BH116" s="29"/>
      <c r="BI116" s="29"/>
    </row>
    <row r="117" spans="5:61" x14ac:dyDescent="0.35">
      <c r="F117" s="28">
        <v>47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8">
        <v>47</v>
      </c>
      <c r="AH117" s="28">
        <v>47</v>
      </c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8">
        <v>47</v>
      </c>
      <c r="BH117" s="29"/>
      <c r="BI117" s="29"/>
    </row>
    <row r="118" spans="5:61" x14ac:dyDescent="0.35">
      <c r="F118" s="28">
        <v>46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8">
        <v>46</v>
      </c>
      <c r="AH118" s="28">
        <v>46</v>
      </c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8">
        <v>46</v>
      </c>
      <c r="BH118" s="29"/>
      <c r="BI118" s="29"/>
    </row>
    <row r="119" spans="5:61" x14ac:dyDescent="0.35">
      <c r="F119" s="28">
        <v>45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8">
        <v>45</v>
      </c>
      <c r="AH119" s="28">
        <v>45</v>
      </c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8">
        <v>45</v>
      </c>
      <c r="BH119" s="29"/>
      <c r="BI119" s="29"/>
    </row>
    <row r="120" spans="5:61" x14ac:dyDescent="0.35">
      <c r="F120" s="28">
        <v>44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8">
        <v>44</v>
      </c>
      <c r="AH120" s="28">
        <v>44</v>
      </c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8">
        <v>44</v>
      </c>
      <c r="BH120" s="29"/>
      <c r="BI120" s="29"/>
    </row>
    <row r="121" spans="5:61" x14ac:dyDescent="0.35">
      <c r="F121" s="28">
        <v>43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8">
        <v>43</v>
      </c>
      <c r="AH121" s="28">
        <v>43</v>
      </c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8">
        <v>43</v>
      </c>
      <c r="BH121" s="29"/>
      <c r="BI121" s="29"/>
    </row>
    <row r="122" spans="5:61" x14ac:dyDescent="0.35">
      <c r="F122" s="28">
        <v>42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8">
        <v>42</v>
      </c>
      <c r="AH122" s="28">
        <v>42</v>
      </c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8">
        <v>42</v>
      </c>
      <c r="BH122" s="29"/>
      <c r="BI122" s="29"/>
    </row>
    <row r="123" spans="5:61" x14ac:dyDescent="0.35">
      <c r="F123" s="28">
        <v>41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8">
        <v>41</v>
      </c>
      <c r="AH123" s="28">
        <v>41</v>
      </c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8">
        <v>41</v>
      </c>
      <c r="BH123" s="29"/>
      <c r="BI123" s="29"/>
    </row>
    <row r="124" spans="5:61" x14ac:dyDescent="0.35">
      <c r="F124" s="28">
        <v>40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8">
        <v>40</v>
      </c>
      <c r="AH124" s="28">
        <v>40</v>
      </c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8">
        <v>40</v>
      </c>
      <c r="BH124" s="29"/>
      <c r="BI124" s="29"/>
    </row>
    <row r="125" spans="5:61" x14ac:dyDescent="0.35">
      <c r="F125" s="28">
        <v>39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8">
        <v>39</v>
      </c>
      <c r="AH125" s="28">
        <v>39</v>
      </c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8">
        <v>39</v>
      </c>
      <c r="BH125" s="29"/>
      <c r="BI125" s="29"/>
    </row>
    <row r="126" spans="5:61" x14ac:dyDescent="0.35">
      <c r="F126" s="28">
        <v>38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8">
        <v>38</v>
      </c>
      <c r="AH126" s="28">
        <v>38</v>
      </c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8">
        <v>38</v>
      </c>
      <c r="BH126" s="29"/>
      <c r="BI126" s="29"/>
    </row>
    <row r="127" spans="5:61" x14ac:dyDescent="0.35">
      <c r="F127" s="28">
        <v>37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8">
        <v>37</v>
      </c>
      <c r="AH127" s="28">
        <v>37</v>
      </c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8">
        <v>37</v>
      </c>
      <c r="BH127" s="29"/>
      <c r="BI127" s="29"/>
    </row>
    <row r="128" spans="5:61" x14ac:dyDescent="0.35">
      <c r="F128" s="28">
        <v>36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8">
        <v>36</v>
      </c>
      <c r="AH128" s="28">
        <v>36</v>
      </c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8">
        <v>36</v>
      </c>
      <c r="BH128" s="29"/>
      <c r="BI128" s="29"/>
    </row>
    <row r="129" spans="6:61" x14ac:dyDescent="0.35">
      <c r="F129" s="28">
        <v>35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8">
        <v>35</v>
      </c>
      <c r="AH129" s="28">
        <v>35</v>
      </c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8">
        <v>35</v>
      </c>
      <c r="BH129" s="29"/>
      <c r="BI129" s="29"/>
    </row>
    <row r="130" spans="6:61" x14ac:dyDescent="0.35">
      <c r="F130" s="28">
        <v>34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8">
        <v>34</v>
      </c>
      <c r="AH130" s="28">
        <v>34</v>
      </c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8">
        <v>34</v>
      </c>
      <c r="BH130" s="29"/>
      <c r="BI130" s="29"/>
    </row>
    <row r="131" spans="6:61" x14ac:dyDescent="0.35">
      <c r="F131" s="28">
        <v>33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8">
        <v>33</v>
      </c>
      <c r="AH131" s="28">
        <v>33</v>
      </c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8">
        <v>33</v>
      </c>
      <c r="BH131" s="29"/>
      <c r="BI131" s="29"/>
    </row>
    <row r="132" spans="6:61" x14ac:dyDescent="0.35">
      <c r="F132" s="28">
        <v>32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8">
        <v>32</v>
      </c>
      <c r="AH132" s="28">
        <v>32</v>
      </c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8">
        <v>32</v>
      </c>
      <c r="BH132" s="29"/>
      <c r="BI132" s="29"/>
    </row>
    <row r="133" spans="6:61" x14ac:dyDescent="0.35">
      <c r="F133" s="28">
        <v>31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8">
        <v>31</v>
      </c>
      <c r="AH133" s="28">
        <v>31</v>
      </c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8">
        <v>31</v>
      </c>
      <c r="BH133" s="29"/>
      <c r="BI133" s="29"/>
    </row>
    <row r="134" spans="6:61" x14ac:dyDescent="0.35">
      <c r="F134" s="28">
        <v>30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8">
        <v>30</v>
      </c>
      <c r="AH134" s="28">
        <v>30</v>
      </c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8">
        <v>30</v>
      </c>
      <c r="BH134" s="29"/>
      <c r="BI134" s="29"/>
    </row>
    <row r="135" spans="6:61" x14ac:dyDescent="0.35">
      <c r="F135" s="28">
        <v>29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8">
        <v>29</v>
      </c>
      <c r="AH135" s="28">
        <v>29</v>
      </c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8">
        <v>29</v>
      </c>
      <c r="BH135" s="29"/>
      <c r="BI135" s="29"/>
    </row>
    <row r="136" spans="6:61" x14ac:dyDescent="0.35">
      <c r="F136" s="28">
        <v>28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8">
        <v>28</v>
      </c>
      <c r="AH136" s="28">
        <v>28</v>
      </c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8">
        <v>28</v>
      </c>
      <c r="BH136" s="29"/>
      <c r="BI136" s="29"/>
    </row>
    <row r="137" spans="6:61" x14ac:dyDescent="0.35">
      <c r="F137" s="28">
        <v>27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8">
        <v>27</v>
      </c>
      <c r="AH137" s="28">
        <v>27</v>
      </c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8">
        <v>27</v>
      </c>
      <c r="BH137" s="29"/>
      <c r="BI137" s="29"/>
    </row>
    <row r="138" spans="6:61" x14ac:dyDescent="0.35">
      <c r="F138" s="28">
        <v>26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8">
        <v>26</v>
      </c>
      <c r="AH138" s="28">
        <v>26</v>
      </c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8">
        <v>26</v>
      </c>
      <c r="BH138" s="29"/>
      <c r="BI138" s="29"/>
    </row>
    <row r="139" spans="6:61" x14ac:dyDescent="0.35">
      <c r="F139" s="28">
        <v>25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8">
        <v>25</v>
      </c>
      <c r="AH139" s="28">
        <v>25</v>
      </c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8">
        <v>25</v>
      </c>
      <c r="BH139" s="29"/>
      <c r="BI139" s="29"/>
    </row>
    <row r="140" spans="6:61" x14ac:dyDescent="0.35">
      <c r="F140" s="28">
        <v>24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8">
        <v>24</v>
      </c>
      <c r="AH140" s="28">
        <v>24</v>
      </c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8">
        <v>24</v>
      </c>
      <c r="BH140" s="29"/>
      <c r="BI140" s="29"/>
    </row>
    <row r="141" spans="6:61" x14ac:dyDescent="0.35">
      <c r="F141" s="28">
        <v>23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8">
        <v>23</v>
      </c>
      <c r="AH141" s="28">
        <v>23</v>
      </c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8">
        <v>23</v>
      </c>
      <c r="BH141" s="29"/>
      <c r="BI141" s="29"/>
    </row>
    <row r="142" spans="6:61" x14ac:dyDescent="0.35">
      <c r="F142" s="28">
        <v>22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8">
        <v>22</v>
      </c>
      <c r="AH142" s="28">
        <v>22</v>
      </c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8">
        <v>22</v>
      </c>
      <c r="BH142" s="29"/>
      <c r="BI142" s="29"/>
    </row>
    <row r="143" spans="6:61" x14ac:dyDescent="0.35">
      <c r="F143" s="28">
        <v>21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8">
        <v>21</v>
      </c>
      <c r="AH143" s="28">
        <v>21</v>
      </c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8">
        <v>21</v>
      </c>
      <c r="BH143" s="29"/>
      <c r="BI143" s="29"/>
    </row>
    <row r="144" spans="6:61" x14ac:dyDescent="0.35">
      <c r="F144" s="28">
        <v>20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8">
        <v>20</v>
      </c>
      <c r="AH144" s="28">
        <v>20</v>
      </c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8">
        <v>20</v>
      </c>
      <c r="BH144" s="29"/>
      <c r="BI144" s="29"/>
    </row>
    <row r="145" spans="6:61" x14ac:dyDescent="0.35">
      <c r="F145" s="28">
        <v>19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8">
        <v>19</v>
      </c>
      <c r="AH145" s="28">
        <v>19</v>
      </c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8">
        <v>19</v>
      </c>
      <c r="BH145" s="29"/>
      <c r="BI145" s="29"/>
    </row>
    <row r="146" spans="6:61" x14ac:dyDescent="0.35">
      <c r="F146" s="28">
        <v>18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8">
        <v>18</v>
      </c>
      <c r="AH146" s="28">
        <v>18</v>
      </c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8">
        <v>18</v>
      </c>
      <c r="BH146" s="29"/>
      <c r="BI146" s="29"/>
    </row>
    <row r="147" spans="6:61" x14ac:dyDescent="0.35">
      <c r="F147" s="28">
        <v>17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8">
        <v>17</v>
      </c>
      <c r="AH147" s="28">
        <v>17</v>
      </c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8">
        <v>17</v>
      </c>
      <c r="BH147" s="29"/>
      <c r="BI147" s="29"/>
    </row>
    <row r="148" spans="6:61" x14ac:dyDescent="0.35">
      <c r="F148" s="28">
        <v>16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8">
        <v>16</v>
      </c>
      <c r="AF148" s="8"/>
      <c r="AG148" s="8"/>
      <c r="AH148" s="28">
        <v>16</v>
      </c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8">
        <v>16</v>
      </c>
    </row>
    <row r="149" spans="6:61" x14ac:dyDescent="0.35">
      <c r="F149" s="28">
        <v>15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8">
        <v>15</v>
      </c>
      <c r="AH149" s="28">
        <v>15</v>
      </c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8">
        <v>15</v>
      </c>
    </row>
    <row r="150" spans="6:61" x14ac:dyDescent="0.35">
      <c r="F150" s="28">
        <v>14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8">
        <v>14</v>
      </c>
      <c r="AF150" s="213"/>
      <c r="AG150" s="213"/>
      <c r="AH150" s="28">
        <v>14</v>
      </c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8">
        <v>14</v>
      </c>
    </row>
    <row r="151" spans="6:61" x14ac:dyDescent="0.35">
      <c r="F151" s="28">
        <v>13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8">
        <v>13</v>
      </c>
      <c r="AH151" s="28">
        <v>13</v>
      </c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8">
        <v>13</v>
      </c>
    </row>
    <row r="152" spans="6:61" x14ac:dyDescent="0.35">
      <c r="F152" s="28">
        <v>12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8">
        <v>12</v>
      </c>
      <c r="AH152" s="28">
        <v>12</v>
      </c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8">
        <v>12</v>
      </c>
    </row>
    <row r="153" spans="6:61" x14ac:dyDescent="0.35">
      <c r="F153" s="28">
        <v>11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8">
        <v>11</v>
      </c>
      <c r="AH153" s="28">
        <v>11</v>
      </c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8">
        <v>11</v>
      </c>
    </row>
    <row r="154" spans="6:61" x14ac:dyDescent="0.35">
      <c r="F154" s="28">
        <v>10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8">
        <v>10</v>
      </c>
      <c r="AH154" s="28">
        <v>10</v>
      </c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8">
        <v>10</v>
      </c>
    </row>
    <row r="155" spans="6:61" x14ac:dyDescent="0.35">
      <c r="F155" s="28">
        <v>9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8">
        <v>9</v>
      </c>
      <c r="AH155" s="28">
        <v>9</v>
      </c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8">
        <v>9</v>
      </c>
    </row>
    <row r="156" spans="6:61" x14ac:dyDescent="0.35">
      <c r="F156" s="28">
        <v>8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8">
        <v>8</v>
      </c>
      <c r="AH156" s="28">
        <v>8</v>
      </c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8">
        <v>8</v>
      </c>
    </row>
    <row r="157" spans="6:61" x14ac:dyDescent="0.35">
      <c r="F157" s="28">
        <v>7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8">
        <v>7</v>
      </c>
      <c r="AH157" s="28">
        <v>7</v>
      </c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8">
        <v>7</v>
      </c>
    </row>
    <row r="158" spans="6:61" x14ac:dyDescent="0.35">
      <c r="F158" s="28">
        <v>6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8">
        <v>6</v>
      </c>
      <c r="AH158" s="28">
        <v>6</v>
      </c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8">
        <v>6</v>
      </c>
    </row>
    <row r="159" spans="6:61" x14ac:dyDescent="0.35">
      <c r="F159" s="28">
        <v>5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8">
        <v>5</v>
      </c>
      <c r="AH159" s="28">
        <v>5</v>
      </c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8">
        <v>5</v>
      </c>
    </row>
    <row r="160" spans="6:61" x14ac:dyDescent="0.35">
      <c r="F160" s="28">
        <v>4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8">
        <v>4</v>
      </c>
      <c r="AH160" s="28">
        <v>4</v>
      </c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8">
        <v>4</v>
      </c>
    </row>
    <row r="161" spans="6:59" x14ac:dyDescent="0.35">
      <c r="F161" s="28">
        <v>3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8">
        <v>3</v>
      </c>
      <c r="AH161" s="28">
        <v>3</v>
      </c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8">
        <v>3</v>
      </c>
    </row>
    <row r="162" spans="6:59" x14ac:dyDescent="0.35">
      <c r="F162" s="28">
        <v>2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8">
        <v>2</v>
      </c>
      <c r="AH162" s="28">
        <v>2</v>
      </c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8">
        <v>2</v>
      </c>
    </row>
    <row r="163" spans="6:59" x14ac:dyDescent="0.35">
      <c r="F163" s="28">
        <v>1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8">
        <v>1</v>
      </c>
      <c r="AH163" s="28">
        <v>1</v>
      </c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8">
        <v>1</v>
      </c>
    </row>
    <row r="164" spans="6:59" x14ac:dyDescent="0.35">
      <c r="G164" s="217">
        <v>1</v>
      </c>
      <c r="H164" s="217">
        <v>2</v>
      </c>
      <c r="I164" s="217">
        <v>3</v>
      </c>
      <c r="J164" s="217">
        <v>4</v>
      </c>
      <c r="K164" s="217">
        <v>5</v>
      </c>
      <c r="L164" s="217">
        <v>6</v>
      </c>
      <c r="M164" s="217">
        <v>7</v>
      </c>
      <c r="N164" s="217">
        <v>8</v>
      </c>
      <c r="O164" s="217">
        <v>9</v>
      </c>
      <c r="P164" s="217">
        <v>10</v>
      </c>
      <c r="Q164" s="217">
        <v>11</v>
      </c>
      <c r="R164" s="217">
        <v>12</v>
      </c>
      <c r="S164" s="217">
        <v>13</v>
      </c>
      <c r="T164" s="217">
        <v>14</v>
      </c>
      <c r="U164" s="217">
        <v>15</v>
      </c>
      <c r="V164" s="217">
        <v>16</v>
      </c>
      <c r="W164" s="217">
        <v>17</v>
      </c>
      <c r="X164" s="217">
        <v>18</v>
      </c>
      <c r="Y164" s="217">
        <v>19</v>
      </c>
      <c r="Z164" s="217">
        <v>20</v>
      </c>
      <c r="AA164" s="217">
        <v>21</v>
      </c>
      <c r="AB164" s="217">
        <v>22</v>
      </c>
      <c r="AC164" s="217">
        <v>23</v>
      </c>
      <c r="AD164" s="217">
        <v>24</v>
      </c>
      <c r="AI164" s="217">
        <v>1</v>
      </c>
      <c r="AJ164" s="217">
        <v>2</v>
      </c>
      <c r="AK164" s="217">
        <v>3</v>
      </c>
      <c r="AL164" s="217">
        <v>4</v>
      </c>
      <c r="AM164" s="217">
        <v>5</v>
      </c>
      <c r="AN164" s="217">
        <v>6</v>
      </c>
      <c r="AO164" s="217">
        <v>7</v>
      </c>
      <c r="AP164" s="217">
        <v>8</v>
      </c>
      <c r="AQ164" s="217">
        <v>9</v>
      </c>
      <c r="AR164" s="217">
        <v>10</v>
      </c>
      <c r="AS164" s="217">
        <v>11</v>
      </c>
      <c r="AT164" s="217">
        <v>12</v>
      </c>
      <c r="AU164" s="217">
        <v>13</v>
      </c>
      <c r="AV164" s="217">
        <v>14</v>
      </c>
      <c r="AW164" s="217">
        <v>15</v>
      </c>
      <c r="AX164" s="217">
        <v>16</v>
      </c>
      <c r="AY164" s="217">
        <v>17</v>
      </c>
      <c r="AZ164" s="217">
        <v>18</v>
      </c>
      <c r="BA164" s="217">
        <v>19</v>
      </c>
      <c r="BB164" s="217">
        <v>20</v>
      </c>
      <c r="BC164" s="217">
        <v>21</v>
      </c>
      <c r="BD164" s="217">
        <v>22</v>
      </c>
      <c r="BE164" s="217">
        <v>23</v>
      </c>
      <c r="BF164" s="217">
        <v>24</v>
      </c>
    </row>
    <row r="165" spans="6:59" x14ac:dyDescent="0.35">
      <c r="G165" s="216" t="s">
        <v>78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I165" s="216" t="s">
        <v>78</v>
      </c>
      <c r="AJ165" s="26"/>
      <c r="AK165" s="26"/>
    </row>
    <row r="166" spans="6:59" x14ac:dyDescent="0.35">
      <c r="G166" s="26" t="s">
        <v>81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13"/>
      <c r="AI166" s="26" t="s">
        <v>82</v>
      </c>
    </row>
  </sheetData>
  <mergeCells count="7">
    <mergeCell ref="E19:E24"/>
    <mergeCell ref="BH19:BH24"/>
    <mergeCell ref="A4:BH4"/>
    <mergeCell ref="D8:D9"/>
    <mergeCell ref="C9:C10"/>
    <mergeCell ref="A14:B14"/>
    <mergeCell ref="F14:R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9D630-2CA4-457A-BCBA-CD775F65454D}">
  <dimension ref="A1:BI233"/>
  <sheetViews>
    <sheetView topLeftCell="A3" zoomScale="70" zoomScaleNormal="70" workbookViewId="0">
      <selection activeCell="A4" sqref="A4:BH4"/>
    </sheetView>
  </sheetViews>
  <sheetFormatPr baseColWidth="10" defaultRowHeight="14.5" x14ac:dyDescent="0.35"/>
  <cols>
    <col min="1" max="1" width="15.6328125" customWidth="1"/>
    <col min="3" max="4" width="10.54296875" customWidth="1"/>
    <col min="5" max="5" width="5.1796875" customWidth="1"/>
    <col min="6" max="6" width="5.81640625" customWidth="1"/>
    <col min="7" max="30" width="2.6328125" customWidth="1"/>
    <col min="31" max="31" width="5.7265625" customWidth="1"/>
    <col min="32" max="33" width="3" customWidth="1"/>
    <col min="34" max="34" width="4.54296875" customWidth="1"/>
    <col min="35" max="58" width="2.6328125" customWidth="1"/>
    <col min="59" max="59" width="5.7265625" customWidth="1"/>
    <col min="60" max="60" width="4.54296875" customWidth="1"/>
  </cols>
  <sheetData>
    <row r="1" spans="1:60" hidden="1" x14ac:dyDescent="0.35">
      <c r="A1" s="6" t="str">
        <f>B7</f>
        <v>meses</v>
      </c>
      <c r="B1" s="6" t="s">
        <v>4</v>
      </c>
      <c r="C1" s="6" t="s">
        <v>5</v>
      </c>
      <c r="D1" s="6" t="s">
        <v>6</v>
      </c>
      <c r="E1" s="6"/>
      <c r="F1" s="6"/>
    </row>
    <row r="2" spans="1:60" hidden="1" x14ac:dyDescent="0.35">
      <c r="A2" s="6" t="s">
        <v>7</v>
      </c>
      <c r="B2" s="6" t="s">
        <v>8</v>
      </c>
      <c r="C2" s="6" t="s">
        <v>9</v>
      </c>
      <c r="D2" s="6" t="s">
        <v>10</v>
      </c>
      <c r="E2" s="6" t="str">
        <f>CONCATENATE(B2," ",B5," ",C2," ",B11," ",B7)</f>
        <v>puede representarse llegando los 212 pacientes, a los 24 meses</v>
      </c>
      <c r="F2" s="6"/>
      <c r="G2" s="7" t="str">
        <f>CONCATENATE(A2," ",E2,D2)</f>
        <v>NO puede representarse llegando los 212 pacientes, a los 24 meses, pues habría que recortar o ampliar los tiempos respectivos de uno o más pacientes "libres de evento" o "con evento"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60" ht="8.25" customHeight="1" thickBot="1" x14ac:dyDescent="0.4">
      <c r="A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</row>
    <row r="4" spans="1:60" ht="53" customHeight="1" thickBot="1" x14ac:dyDescent="0.4">
      <c r="A4" s="340" t="s">
        <v>145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2"/>
    </row>
    <row r="5" spans="1:60" ht="26" x14ac:dyDescent="0.35">
      <c r="A5" s="190" t="s">
        <v>64</v>
      </c>
      <c r="B5" s="10">
        <f>C5+D5+E5</f>
        <v>212</v>
      </c>
      <c r="C5" s="243">
        <v>1</v>
      </c>
      <c r="D5" s="192">
        <v>1</v>
      </c>
      <c r="E5" s="193">
        <v>210</v>
      </c>
      <c r="G5" s="8"/>
      <c r="H5" s="194" t="s">
        <v>69</v>
      </c>
      <c r="Z5" s="2"/>
      <c r="AA5" s="8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</row>
    <row r="6" spans="1:60" ht="15" customHeight="1" x14ac:dyDescent="0.35">
      <c r="A6" s="8"/>
      <c r="B6" s="196">
        <f>C8/C5</f>
        <v>22.895999999999997</v>
      </c>
      <c r="C6" s="197">
        <f>C5*22</f>
        <v>22</v>
      </c>
      <c r="D6" s="198">
        <f>D8/(C5+D5)</f>
        <v>17.426399999999997</v>
      </c>
      <c r="E6" s="199">
        <f>(C5+D5)*17</f>
        <v>34</v>
      </c>
      <c r="F6" s="8"/>
      <c r="G6" s="8"/>
      <c r="H6" s="200" t="s">
        <v>120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60" ht="39.75" customHeight="1" x14ac:dyDescent="0.35">
      <c r="A7" s="201" t="s">
        <v>65</v>
      </c>
      <c r="B7" s="202" t="s">
        <v>66</v>
      </c>
      <c r="C7" s="11" t="str">
        <f>CONCATENATE(A1," ",B1," ",B5," ",C1)</f>
        <v>meses de los 212 del grupo Interv</v>
      </c>
      <c r="D7" s="11" t="str">
        <f>CONCATENATE(A1," ",B1," ",B5," ",D1)</f>
        <v>meses de los 212 del grupo Contr</v>
      </c>
      <c r="E7" s="20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60" x14ac:dyDescent="0.35">
      <c r="A8" s="204" t="s">
        <v>1</v>
      </c>
      <c r="B8" s="12">
        <v>0.10799999999999998</v>
      </c>
      <c r="C8" s="13">
        <f>B8*B5</f>
        <v>22.895999999999997</v>
      </c>
      <c r="D8" s="343">
        <f>(B8+B9)*B5</f>
        <v>34.852799999999995</v>
      </c>
      <c r="E8" s="205">
        <f>C8-C6</f>
        <v>0.89599999999999724</v>
      </c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8"/>
      <c r="AA8" s="8"/>
    </row>
    <row r="9" spans="1:60" ht="26.5" x14ac:dyDescent="0.35">
      <c r="A9" s="206" t="s">
        <v>3</v>
      </c>
      <c r="B9" s="16">
        <v>5.6399999999999985E-2</v>
      </c>
      <c r="C9" s="344">
        <f>(B10+B9)*B5</f>
        <v>5065.1040000000003</v>
      </c>
      <c r="D9" s="343"/>
      <c r="E9" s="207">
        <f>D8-E6</f>
        <v>0.8527999999999949</v>
      </c>
      <c r="F9" s="17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8"/>
      <c r="AA9" s="8"/>
    </row>
    <row r="10" spans="1:60" ht="26.5" x14ac:dyDescent="0.35">
      <c r="A10" s="208" t="s">
        <v>2</v>
      </c>
      <c r="B10" s="18">
        <v>23.835599999999999</v>
      </c>
      <c r="C10" s="344"/>
      <c r="D10" s="19">
        <f>B10*B5</f>
        <v>5053.1471999999994</v>
      </c>
      <c r="E10" s="209">
        <f>D8-C8</f>
        <v>11.956799999999998</v>
      </c>
      <c r="F10" s="1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60" x14ac:dyDescent="0.35">
      <c r="A11" s="210"/>
      <c r="B11" s="21">
        <v>24</v>
      </c>
      <c r="C11" s="22">
        <f>C8+C9</f>
        <v>5088</v>
      </c>
      <c r="D11" s="22">
        <f>D8+D10</f>
        <v>5087.9999999999991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0"/>
      <c r="Y11" s="20"/>
      <c r="Z11" s="20"/>
      <c r="AA11" s="20"/>
      <c r="AB11" s="20"/>
      <c r="AC11" s="20"/>
      <c r="AD11" s="20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</row>
    <row r="12" spans="1:60" ht="9" customHeight="1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</row>
    <row r="13" spans="1:60" x14ac:dyDescent="0.35">
      <c r="A13" s="8"/>
      <c r="B13" s="8"/>
      <c r="C13" s="5">
        <f>(E5+D5)*B11</f>
        <v>5064</v>
      </c>
      <c r="D13" s="5">
        <f>E5*B11</f>
        <v>5040</v>
      </c>
      <c r="E13" s="8"/>
      <c r="F13" s="24" t="s">
        <v>12</v>
      </c>
      <c r="G13" s="8"/>
      <c r="H13" s="8"/>
      <c r="I13" s="8"/>
      <c r="J13" s="8"/>
      <c r="K13" s="8"/>
      <c r="L13" s="8"/>
      <c r="M13" s="8"/>
      <c r="N13" s="8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</row>
    <row r="14" spans="1:60" ht="36" customHeight="1" x14ac:dyDescent="0.35">
      <c r="A14" s="345" t="s">
        <v>13</v>
      </c>
      <c r="B14" s="345"/>
      <c r="C14" s="25">
        <f>C9-C13</f>
        <v>1.1040000000002692</v>
      </c>
      <c r="D14" s="25">
        <f>D10-D13</f>
        <v>13.14719999999943</v>
      </c>
      <c r="F14" s="346" t="str">
        <f>IF((AND(((B9+B10)/B11)&gt;((D5+E5)/B5),(B10/B11)&gt;(E5/B5))),E2,G2)</f>
        <v>puede representarse llegando los 212 pacientes, a los 24 meses</v>
      </c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</row>
    <row r="15" spans="1:60" ht="18.75" customHeight="1" thickBot="1" x14ac:dyDescent="0.4">
      <c r="A15" s="211" t="s">
        <v>76</v>
      </c>
      <c r="B15" s="212"/>
      <c r="C15" s="212"/>
      <c r="D15" s="212"/>
      <c r="E15" s="212"/>
      <c r="F15" s="213"/>
      <c r="G15" s="214">
        <v>24</v>
      </c>
      <c r="H15" s="214">
        <v>23</v>
      </c>
      <c r="I15" s="214">
        <v>22</v>
      </c>
      <c r="J15" s="214">
        <v>21</v>
      </c>
      <c r="K15" s="214">
        <v>20</v>
      </c>
      <c r="L15" s="214">
        <v>19</v>
      </c>
      <c r="M15" s="214">
        <v>18</v>
      </c>
      <c r="N15" s="214">
        <v>17</v>
      </c>
      <c r="O15" s="214">
        <v>16</v>
      </c>
      <c r="P15" s="214">
        <v>15</v>
      </c>
      <c r="Q15" s="214">
        <v>14</v>
      </c>
      <c r="R15" s="214">
        <v>13</v>
      </c>
      <c r="S15" s="214">
        <v>12</v>
      </c>
      <c r="T15" s="214">
        <v>11</v>
      </c>
      <c r="U15" s="214">
        <v>10</v>
      </c>
      <c r="V15" s="214">
        <v>9</v>
      </c>
      <c r="W15" s="214">
        <v>8</v>
      </c>
      <c r="X15" s="214">
        <v>7</v>
      </c>
      <c r="Y15" s="214">
        <v>6</v>
      </c>
      <c r="Z15" s="214">
        <v>5</v>
      </c>
      <c r="AA15" s="214">
        <v>4</v>
      </c>
      <c r="AB15" s="214">
        <v>3</v>
      </c>
      <c r="AC15" s="214">
        <v>2</v>
      </c>
      <c r="AD15" s="214">
        <v>1</v>
      </c>
      <c r="AE15" s="213"/>
      <c r="AF15" s="213"/>
      <c r="AG15" s="213"/>
      <c r="AH15" s="213"/>
      <c r="AI15" s="214">
        <v>24</v>
      </c>
      <c r="AJ15" s="214">
        <v>23</v>
      </c>
      <c r="AK15" s="214">
        <v>22</v>
      </c>
      <c r="AL15" s="214">
        <v>21</v>
      </c>
      <c r="AM15" s="214">
        <v>20</v>
      </c>
      <c r="AN15" s="214">
        <v>19</v>
      </c>
      <c r="AO15" s="214">
        <v>18</v>
      </c>
      <c r="AP15" s="214">
        <v>17</v>
      </c>
      <c r="AQ15" s="214">
        <v>16</v>
      </c>
      <c r="AR15" s="214">
        <v>15</v>
      </c>
      <c r="AS15" s="214">
        <v>14</v>
      </c>
      <c r="AT15" s="214">
        <v>13</v>
      </c>
      <c r="AU15" s="214">
        <v>12</v>
      </c>
      <c r="AV15" s="214">
        <v>11</v>
      </c>
      <c r="AW15" s="214">
        <v>10</v>
      </c>
      <c r="AX15" s="214">
        <v>9</v>
      </c>
      <c r="AY15" s="214">
        <v>8</v>
      </c>
      <c r="AZ15" s="214">
        <v>7</v>
      </c>
      <c r="BA15" s="214">
        <v>6</v>
      </c>
      <c r="BB15" s="214">
        <v>5</v>
      </c>
      <c r="BC15" s="214">
        <v>4</v>
      </c>
      <c r="BD15" s="214">
        <v>3</v>
      </c>
      <c r="BE15" s="214">
        <v>2</v>
      </c>
      <c r="BF15" s="214">
        <v>1</v>
      </c>
      <c r="BG15" s="213"/>
      <c r="BH15" s="213"/>
    </row>
    <row r="16" spans="1:60" ht="17.25" customHeight="1" thickBot="1" x14ac:dyDescent="0.4">
      <c r="A16" s="191" t="s">
        <v>77</v>
      </c>
      <c r="B16" s="272"/>
      <c r="C16" s="273" t="s">
        <v>121</v>
      </c>
      <c r="D16" s="253" t="s">
        <v>128</v>
      </c>
      <c r="E16" s="212"/>
      <c r="G16" s="26" t="s">
        <v>124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13"/>
      <c r="AE16" s="213"/>
      <c r="AF16" s="213"/>
      <c r="AG16" s="213"/>
      <c r="AH16" s="213"/>
      <c r="AI16" s="26" t="s">
        <v>126</v>
      </c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13"/>
      <c r="BH16" s="213"/>
    </row>
    <row r="17" spans="1:60" x14ac:dyDescent="0.35">
      <c r="A17" s="215" t="s">
        <v>123</v>
      </c>
      <c r="G17" s="216" t="s">
        <v>78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I17" s="216" t="s">
        <v>78</v>
      </c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</row>
    <row r="18" spans="1:60" x14ac:dyDescent="0.35">
      <c r="A18" s="215" t="s">
        <v>125</v>
      </c>
      <c r="G18" s="217">
        <v>1</v>
      </c>
      <c r="H18" s="217">
        <v>2</v>
      </c>
      <c r="I18" s="217">
        <v>3</v>
      </c>
      <c r="J18" s="217">
        <v>4</v>
      </c>
      <c r="K18" s="217">
        <v>5</v>
      </c>
      <c r="L18" s="217">
        <v>6</v>
      </c>
      <c r="M18" s="217">
        <v>7</v>
      </c>
      <c r="N18" s="217">
        <v>8</v>
      </c>
      <c r="O18" s="217">
        <v>9</v>
      </c>
      <c r="P18" s="217">
        <v>10</v>
      </c>
      <c r="Q18" s="217">
        <v>11</v>
      </c>
      <c r="R18" s="217">
        <v>12</v>
      </c>
      <c r="S18" s="217">
        <v>13</v>
      </c>
      <c r="T18" s="217">
        <v>14</v>
      </c>
      <c r="U18" s="217">
        <v>15</v>
      </c>
      <c r="V18" s="217">
        <v>16</v>
      </c>
      <c r="W18" s="217">
        <v>17</v>
      </c>
      <c r="X18" s="217">
        <v>18</v>
      </c>
      <c r="Y18" s="217">
        <v>19</v>
      </c>
      <c r="Z18" s="217">
        <v>20</v>
      </c>
      <c r="AA18" s="217">
        <v>21</v>
      </c>
      <c r="AB18" s="217">
        <v>22</v>
      </c>
      <c r="AC18" s="217">
        <v>23</v>
      </c>
      <c r="AD18" s="217">
        <v>24</v>
      </c>
      <c r="AE18" s="8"/>
      <c r="AF18" s="8"/>
      <c r="AG18" s="8"/>
      <c r="AH18" s="8"/>
      <c r="AI18" s="217">
        <v>1</v>
      </c>
      <c r="AJ18" s="217">
        <v>2</v>
      </c>
      <c r="AK18" s="217">
        <v>3</v>
      </c>
      <c r="AL18" s="217">
        <v>4</v>
      </c>
      <c r="AM18" s="217">
        <v>5</v>
      </c>
      <c r="AN18" s="217">
        <v>6</v>
      </c>
      <c r="AO18" s="217">
        <v>7</v>
      </c>
      <c r="AP18" s="217">
        <v>8</v>
      </c>
      <c r="AQ18" s="217">
        <v>9</v>
      </c>
      <c r="AR18" s="217">
        <v>10</v>
      </c>
      <c r="AS18" s="217">
        <v>11</v>
      </c>
      <c r="AT18" s="217">
        <v>12</v>
      </c>
      <c r="AU18" s="217">
        <v>13</v>
      </c>
      <c r="AV18" s="217">
        <v>14</v>
      </c>
      <c r="AW18" s="217">
        <v>15</v>
      </c>
      <c r="AX18" s="217">
        <v>16</v>
      </c>
      <c r="AY18" s="217">
        <v>17</v>
      </c>
      <c r="AZ18" s="217">
        <v>18</v>
      </c>
      <c r="BA18" s="217">
        <v>19</v>
      </c>
      <c r="BB18" s="217">
        <v>20</v>
      </c>
      <c r="BC18" s="217">
        <v>21</v>
      </c>
      <c r="BD18" s="217">
        <v>22</v>
      </c>
      <c r="BE18" s="217">
        <v>23</v>
      </c>
      <c r="BF18" s="217">
        <v>24</v>
      </c>
    </row>
    <row r="19" spans="1:60" ht="14.25" customHeight="1" thickBot="1" x14ac:dyDescent="0.4">
      <c r="E19" s="338" t="s">
        <v>79</v>
      </c>
      <c r="F19" s="28">
        <v>212</v>
      </c>
      <c r="G19" s="295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219">
        <v>212</v>
      </c>
      <c r="AH19" s="28">
        <v>212</v>
      </c>
      <c r="AI19" s="295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219">
        <v>212</v>
      </c>
      <c r="BH19" s="339" t="s">
        <v>79</v>
      </c>
    </row>
    <row r="20" spans="1:60" ht="16" thickBot="1" x14ac:dyDescent="0.4">
      <c r="E20" s="338"/>
      <c r="F20" s="298">
        <v>211</v>
      </c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302">
        <v>211</v>
      </c>
      <c r="AH20" s="298">
        <v>211</v>
      </c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1">
        <v>211</v>
      </c>
      <c r="BH20" s="339"/>
    </row>
    <row r="21" spans="1:60" ht="13.5" customHeight="1" x14ac:dyDescent="0.35">
      <c r="A21" s="45" t="s">
        <v>29</v>
      </c>
      <c r="B21" s="46"/>
      <c r="C21" s="46"/>
      <c r="D21" s="47"/>
      <c r="E21" s="338"/>
      <c r="F21" s="28">
        <v>210</v>
      </c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8">
        <v>210</v>
      </c>
      <c r="AH21" s="28">
        <v>210</v>
      </c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8">
        <v>210</v>
      </c>
      <c r="BH21" s="339"/>
    </row>
    <row r="22" spans="1:60" x14ac:dyDescent="0.35">
      <c r="A22" s="48" t="s">
        <v>27</v>
      </c>
      <c r="B22" s="221" t="s">
        <v>28</v>
      </c>
      <c r="C22" s="221" t="s">
        <v>20</v>
      </c>
      <c r="D22" s="49" t="s">
        <v>11</v>
      </c>
      <c r="E22" s="338"/>
      <c r="F22" s="28">
        <v>209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>
        <v>209</v>
      </c>
      <c r="AH22" s="28">
        <v>209</v>
      </c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8">
        <v>209</v>
      </c>
      <c r="BH22" s="339"/>
    </row>
    <row r="23" spans="1:60" x14ac:dyDescent="0.35">
      <c r="A23" s="50">
        <v>4.3E-3</v>
      </c>
      <c r="B23" s="222">
        <v>8.9999999999999993E-3</v>
      </c>
      <c r="C23" s="223">
        <f>B23-A23</f>
        <v>4.6999999999999993E-3</v>
      </c>
      <c r="D23" s="51">
        <f>1/C23</f>
        <v>212.76595744680853</v>
      </c>
      <c r="E23" s="338"/>
      <c r="F23" s="28">
        <v>208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8">
        <v>208</v>
      </c>
      <c r="AH23" s="28">
        <v>208</v>
      </c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8">
        <v>208</v>
      </c>
      <c r="BH23" s="339"/>
    </row>
    <row r="24" spans="1:60" ht="15" thickBot="1" x14ac:dyDescent="0.4">
      <c r="A24" s="224" t="s">
        <v>80</v>
      </c>
      <c r="B24" s="225">
        <f>A23*D23</f>
        <v>0.91489361702127669</v>
      </c>
      <c r="C24" s="52">
        <f>C23*D23</f>
        <v>0.99999999999999989</v>
      </c>
      <c r="D24" s="226">
        <f>(1-B23)*D23</f>
        <v>210.85106382978725</v>
      </c>
      <c r="E24" s="338"/>
      <c r="F24" s="28">
        <v>207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>
        <v>207</v>
      </c>
      <c r="AH24" s="28">
        <v>207</v>
      </c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8">
        <v>207</v>
      </c>
      <c r="BH24" s="339"/>
    </row>
    <row r="25" spans="1:60" x14ac:dyDescent="0.35">
      <c r="F25" s="28">
        <v>206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8">
        <v>206</v>
      </c>
      <c r="AH25" s="28">
        <v>206</v>
      </c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8">
        <v>206</v>
      </c>
    </row>
    <row r="26" spans="1:60" x14ac:dyDescent="0.35">
      <c r="F26" s="28">
        <v>205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8">
        <v>205</v>
      </c>
      <c r="AH26" s="28">
        <v>205</v>
      </c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8">
        <v>205</v>
      </c>
    </row>
    <row r="27" spans="1:60" x14ac:dyDescent="0.35">
      <c r="F27" s="28">
        <v>204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8">
        <v>204</v>
      </c>
      <c r="AH27" s="28">
        <v>204</v>
      </c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8">
        <v>204</v>
      </c>
    </row>
    <row r="28" spans="1:60" x14ac:dyDescent="0.35">
      <c r="F28" s="28">
        <v>203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8">
        <v>203</v>
      </c>
      <c r="AH28" s="28">
        <v>203</v>
      </c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8">
        <v>203</v>
      </c>
    </row>
    <row r="29" spans="1:60" x14ac:dyDescent="0.35">
      <c r="F29" s="28">
        <v>202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8">
        <v>202</v>
      </c>
      <c r="AH29" s="28">
        <v>202</v>
      </c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8">
        <v>202</v>
      </c>
    </row>
    <row r="30" spans="1:60" x14ac:dyDescent="0.35">
      <c r="F30" s="28">
        <v>201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>
        <v>201</v>
      </c>
      <c r="AH30" s="28">
        <v>201</v>
      </c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8">
        <v>201</v>
      </c>
    </row>
    <row r="31" spans="1:60" x14ac:dyDescent="0.35">
      <c r="E31" s="183"/>
      <c r="F31" s="227">
        <v>200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27">
        <v>200</v>
      </c>
      <c r="AF31" s="183"/>
      <c r="AG31" s="183"/>
      <c r="AH31" s="227">
        <v>200</v>
      </c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27">
        <v>200</v>
      </c>
      <c r="BH31" s="183"/>
    </row>
    <row r="32" spans="1:60" x14ac:dyDescent="0.35">
      <c r="F32" s="28">
        <v>199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8">
        <v>199</v>
      </c>
      <c r="AH32" s="28">
        <v>199</v>
      </c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8">
        <v>199</v>
      </c>
    </row>
    <row r="33" spans="6:61" x14ac:dyDescent="0.35">
      <c r="F33" s="28">
        <v>198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8">
        <v>198</v>
      </c>
      <c r="AH33" s="28">
        <v>198</v>
      </c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8">
        <v>198</v>
      </c>
    </row>
    <row r="34" spans="6:61" x14ac:dyDescent="0.35">
      <c r="F34" s="28">
        <v>197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>
        <v>197</v>
      </c>
      <c r="AH34" s="28">
        <v>197</v>
      </c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8">
        <v>197</v>
      </c>
    </row>
    <row r="35" spans="6:61" x14ac:dyDescent="0.35">
      <c r="F35" s="28">
        <v>196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8">
        <v>196</v>
      </c>
      <c r="AH35" s="28">
        <v>196</v>
      </c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8">
        <v>196</v>
      </c>
    </row>
    <row r="36" spans="6:61" x14ac:dyDescent="0.35">
      <c r="F36" s="28">
        <v>195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>
        <v>195</v>
      </c>
      <c r="AH36" s="28">
        <v>195</v>
      </c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8">
        <v>195</v>
      </c>
    </row>
    <row r="37" spans="6:61" x14ac:dyDescent="0.35">
      <c r="F37" s="28">
        <v>194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8">
        <v>194</v>
      </c>
      <c r="AH37" s="28">
        <v>194</v>
      </c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8">
        <v>194</v>
      </c>
    </row>
    <row r="38" spans="6:61" x14ac:dyDescent="0.35">
      <c r="F38" s="28">
        <v>193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8">
        <v>193</v>
      </c>
      <c r="AH38" s="28">
        <v>193</v>
      </c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8">
        <v>193</v>
      </c>
    </row>
    <row r="39" spans="6:61" x14ac:dyDescent="0.35">
      <c r="F39" s="28">
        <v>192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8">
        <v>192</v>
      </c>
      <c r="AH39" s="28">
        <v>192</v>
      </c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8">
        <v>192</v>
      </c>
    </row>
    <row r="40" spans="6:61" x14ac:dyDescent="0.35">
      <c r="F40" s="28">
        <v>191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8">
        <v>191</v>
      </c>
      <c r="AH40" s="28">
        <v>191</v>
      </c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8">
        <v>191</v>
      </c>
    </row>
    <row r="41" spans="6:61" x14ac:dyDescent="0.35">
      <c r="F41" s="28">
        <v>190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8">
        <v>190</v>
      </c>
      <c r="AH41" s="28">
        <v>190</v>
      </c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8">
        <v>190</v>
      </c>
    </row>
    <row r="42" spans="6:61" x14ac:dyDescent="0.35">
      <c r="F42" s="28">
        <v>189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8">
        <v>189</v>
      </c>
      <c r="AF42" s="29"/>
      <c r="AG42" s="29"/>
      <c r="AH42" s="28">
        <v>189</v>
      </c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8">
        <v>189</v>
      </c>
    </row>
    <row r="43" spans="6:61" x14ac:dyDescent="0.35">
      <c r="F43" s="28">
        <v>188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8">
        <v>188</v>
      </c>
      <c r="AF43" s="29"/>
      <c r="AG43" s="29"/>
      <c r="AH43" s="28">
        <v>188</v>
      </c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8">
        <v>188</v>
      </c>
    </row>
    <row r="44" spans="6:61" x14ac:dyDescent="0.35">
      <c r="F44" s="28">
        <v>187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8">
        <v>187</v>
      </c>
      <c r="AF44" s="29"/>
      <c r="AG44" s="29"/>
      <c r="AH44" s="28">
        <v>187</v>
      </c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8">
        <v>187</v>
      </c>
    </row>
    <row r="45" spans="6:61" x14ac:dyDescent="0.35">
      <c r="F45" s="28">
        <v>186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8">
        <v>186</v>
      </c>
      <c r="AF45" s="29"/>
      <c r="AG45" s="29"/>
      <c r="AH45" s="28">
        <v>186</v>
      </c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8">
        <v>186</v>
      </c>
    </row>
    <row r="46" spans="6:61" x14ac:dyDescent="0.35">
      <c r="F46" s="28">
        <v>185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8">
        <v>185</v>
      </c>
      <c r="AF46" s="29"/>
      <c r="AG46" s="29"/>
      <c r="AH46" s="28">
        <v>185</v>
      </c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8">
        <v>185</v>
      </c>
    </row>
    <row r="47" spans="6:61" x14ac:dyDescent="0.35">
      <c r="F47" s="28">
        <v>184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8">
        <v>184</v>
      </c>
      <c r="AF47" s="29"/>
      <c r="AG47" s="29"/>
      <c r="AH47" s="28">
        <v>184</v>
      </c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8">
        <v>184</v>
      </c>
      <c r="BH47" s="29"/>
      <c r="BI47" s="29"/>
    </row>
    <row r="48" spans="6:61" x14ac:dyDescent="0.35">
      <c r="F48" s="28">
        <v>183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8">
        <v>183</v>
      </c>
      <c r="AF48" s="29"/>
      <c r="AG48" s="29"/>
      <c r="AH48" s="28">
        <v>183</v>
      </c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8">
        <v>183</v>
      </c>
      <c r="BH48" s="29"/>
      <c r="BI48" s="29"/>
    </row>
    <row r="49" spans="6:61" x14ac:dyDescent="0.35">
      <c r="F49" s="28">
        <v>182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8">
        <v>182</v>
      </c>
      <c r="AF49" s="29"/>
      <c r="AG49" s="29"/>
      <c r="AH49" s="28">
        <v>182</v>
      </c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8">
        <v>182</v>
      </c>
      <c r="BH49" s="29"/>
      <c r="BI49" s="29"/>
    </row>
    <row r="50" spans="6:61" x14ac:dyDescent="0.35">
      <c r="F50" s="28">
        <v>181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8">
        <v>181</v>
      </c>
      <c r="AF50" s="29"/>
      <c r="AG50" s="29"/>
      <c r="AH50" s="28">
        <v>181</v>
      </c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8">
        <v>181</v>
      </c>
      <c r="BH50" s="29"/>
      <c r="BI50" s="29"/>
    </row>
    <row r="51" spans="6:61" x14ac:dyDescent="0.35">
      <c r="F51" s="28">
        <v>180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8">
        <v>180</v>
      </c>
      <c r="AF51" s="29"/>
      <c r="AG51" s="29"/>
      <c r="AH51" s="28">
        <v>180</v>
      </c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8">
        <v>180</v>
      </c>
      <c r="BH51" s="29"/>
      <c r="BI51" s="29"/>
    </row>
    <row r="52" spans="6:61" x14ac:dyDescent="0.35">
      <c r="F52" s="28">
        <v>179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8">
        <v>179</v>
      </c>
      <c r="AF52" s="29"/>
      <c r="AG52" s="29"/>
      <c r="AH52" s="28">
        <v>179</v>
      </c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8">
        <v>179</v>
      </c>
      <c r="BH52" s="29"/>
      <c r="BI52" s="29"/>
    </row>
    <row r="53" spans="6:61" x14ac:dyDescent="0.35">
      <c r="F53" s="28">
        <v>178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8">
        <v>178</v>
      </c>
      <c r="AF53" s="29"/>
      <c r="AG53" s="29"/>
      <c r="AH53" s="28">
        <v>178</v>
      </c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8">
        <v>178</v>
      </c>
      <c r="BH53" s="29"/>
      <c r="BI53" s="29"/>
    </row>
    <row r="54" spans="6:61" x14ac:dyDescent="0.35">
      <c r="F54" s="28">
        <v>177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8">
        <v>177</v>
      </c>
      <c r="AH54" s="28">
        <v>177</v>
      </c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8">
        <v>177</v>
      </c>
      <c r="BH54" s="29"/>
      <c r="BI54" s="29"/>
    </row>
    <row r="55" spans="6:61" x14ac:dyDescent="0.35">
      <c r="F55" s="28">
        <v>176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8">
        <v>176</v>
      </c>
      <c r="AH55" s="28">
        <v>176</v>
      </c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8">
        <v>176</v>
      </c>
      <c r="BH55" s="29"/>
      <c r="BI55" s="29"/>
    </row>
    <row r="56" spans="6:61" x14ac:dyDescent="0.35">
      <c r="F56" s="28">
        <v>175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8">
        <v>175</v>
      </c>
      <c r="AH56" s="28">
        <v>175</v>
      </c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8">
        <v>175</v>
      </c>
      <c r="BH56" s="29"/>
      <c r="BI56" s="29"/>
    </row>
    <row r="57" spans="6:61" x14ac:dyDescent="0.35">
      <c r="F57" s="28">
        <v>174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8">
        <v>174</v>
      </c>
      <c r="AH57" s="28">
        <v>174</v>
      </c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8">
        <v>174</v>
      </c>
      <c r="BH57" s="29"/>
      <c r="BI57" s="29"/>
    </row>
    <row r="58" spans="6:61" x14ac:dyDescent="0.35">
      <c r="F58" s="28">
        <v>173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>
        <v>173</v>
      </c>
      <c r="AH58" s="28">
        <v>173</v>
      </c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8">
        <v>173</v>
      </c>
      <c r="BH58" s="29"/>
      <c r="BI58" s="29"/>
    </row>
    <row r="59" spans="6:61" x14ac:dyDescent="0.35">
      <c r="F59" s="28">
        <v>172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8">
        <v>172</v>
      </c>
      <c r="AH59" s="28">
        <v>172</v>
      </c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8">
        <v>172</v>
      </c>
      <c r="BH59" s="29"/>
      <c r="BI59" s="29"/>
    </row>
    <row r="60" spans="6:61" x14ac:dyDescent="0.35">
      <c r="F60" s="28">
        <v>171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8">
        <v>171</v>
      </c>
      <c r="AH60" s="28">
        <v>171</v>
      </c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8">
        <v>171</v>
      </c>
      <c r="BH60" s="29"/>
      <c r="BI60" s="29"/>
    </row>
    <row r="61" spans="6:61" x14ac:dyDescent="0.35">
      <c r="F61" s="28">
        <v>170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8">
        <v>170</v>
      </c>
      <c r="AH61" s="28">
        <v>170</v>
      </c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8">
        <v>170</v>
      </c>
      <c r="BH61" s="29"/>
      <c r="BI61" s="29"/>
    </row>
    <row r="62" spans="6:61" x14ac:dyDescent="0.35">
      <c r="F62" s="28">
        <v>169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8">
        <v>169</v>
      </c>
      <c r="AH62" s="28">
        <v>169</v>
      </c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8">
        <v>169</v>
      </c>
      <c r="BH62" s="29"/>
      <c r="BI62" s="29"/>
    </row>
    <row r="63" spans="6:61" x14ac:dyDescent="0.35">
      <c r="F63" s="28">
        <v>168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8">
        <v>168</v>
      </c>
      <c r="AH63" s="28">
        <v>168</v>
      </c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8">
        <v>168</v>
      </c>
      <c r="BH63" s="29"/>
      <c r="BI63" s="29"/>
    </row>
    <row r="64" spans="6:61" x14ac:dyDescent="0.35">
      <c r="F64" s="28">
        <v>167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8">
        <v>167</v>
      </c>
      <c r="AH64" s="28">
        <v>167</v>
      </c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8">
        <v>167</v>
      </c>
      <c r="BH64" s="29"/>
      <c r="BI64" s="29"/>
    </row>
    <row r="65" spans="6:61" x14ac:dyDescent="0.35">
      <c r="F65" s="28">
        <v>166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8">
        <v>166</v>
      </c>
      <c r="AH65" s="28">
        <v>166</v>
      </c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8">
        <v>166</v>
      </c>
      <c r="BH65" s="29"/>
      <c r="BI65" s="29"/>
    </row>
    <row r="66" spans="6:61" x14ac:dyDescent="0.35">
      <c r="F66" s="28">
        <v>165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8">
        <v>165</v>
      </c>
      <c r="AH66" s="28">
        <v>165</v>
      </c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8">
        <v>165</v>
      </c>
      <c r="BH66" s="29"/>
      <c r="BI66" s="29"/>
    </row>
    <row r="67" spans="6:61" x14ac:dyDescent="0.35">
      <c r="F67" s="28">
        <v>164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8">
        <v>164</v>
      </c>
      <c r="AH67" s="28">
        <v>164</v>
      </c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8">
        <v>164</v>
      </c>
      <c r="BH67" s="29"/>
      <c r="BI67" s="29"/>
    </row>
    <row r="68" spans="6:61" x14ac:dyDescent="0.35">
      <c r="F68" s="28">
        <v>163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8">
        <v>163</v>
      </c>
      <c r="AH68" s="28">
        <v>163</v>
      </c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8">
        <v>163</v>
      </c>
      <c r="BH68" s="29"/>
      <c r="BI68" s="29"/>
    </row>
    <row r="69" spans="6:61" x14ac:dyDescent="0.35">
      <c r="F69" s="28">
        <v>162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8">
        <v>162</v>
      </c>
      <c r="AH69" s="28">
        <v>162</v>
      </c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8">
        <v>162</v>
      </c>
      <c r="BH69" s="29"/>
      <c r="BI69" s="29"/>
    </row>
    <row r="70" spans="6:61" x14ac:dyDescent="0.35">
      <c r="F70" s="28">
        <v>161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8">
        <v>161</v>
      </c>
      <c r="AH70" s="28">
        <v>161</v>
      </c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8">
        <v>161</v>
      </c>
      <c r="BH70" s="29"/>
      <c r="BI70" s="29"/>
    </row>
    <row r="71" spans="6:61" x14ac:dyDescent="0.35">
      <c r="F71" s="28">
        <v>160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8">
        <v>160</v>
      </c>
      <c r="AH71" s="28">
        <v>160</v>
      </c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8">
        <v>160</v>
      </c>
      <c r="BH71" s="29"/>
      <c r="BI71" s="29"/>
    </row>
    <row r="72" spans="6:61" x14ac:dyDescent="0.35">
      <c r="F72" s="28">
        <v>159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8">
        <v>159</v>
      </c>
      <c r="AH72" s="28">
        <v>159</v>
      </c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8">
        <v>159</v>
      </c>
      <c r="BH72" s="29"/>
      <c r="BI72" s="29"/>
    </row>
    <row r="73" spans="6:61" x14ac:dyDescent="0.35">
      <c r="F73" s="28">
        <v>158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8">
        <v>158</v>
      </c>
      <c r="AH73" s="28">
        <v>158</v>
      </c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8">
        <v>158</v>
      </c>
      <c r="BH73" s="29"/>
      <c r="BI73" s="29"/>
    </row>
    <row r="74" spans="6:61" x14ac:dyDescent="0.35">
      <c r="F74" s="28">
        <v>157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8">
        <v>157</v>
      </c>
      <c r="AH74" s="28">
        <v>157</v>
      </c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8">
        <v>157</v>
      </c>
      <c r="BH74" s="29"/>
      <c r="BI74" s="29"/>
    </row>
    <row r="75" spans="6:61" x14ac:dyDescent="0.35">
      <c r="F75" s="28">
        <v>156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8">
        <v>156</v>
      </c>
      <c r="AH75" s="28">
        <v>156</v>
      </c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8">
        <v>156</v>
      </c>
      <c r="BH75" s="29"/>
      <c r="BI75" s="29"/>
    </row>
    <row r="76" spans="6:61" x14ac:dyDescent="0.35">
      <c r="F76" s="28">
        <v>155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8">
        <v>155</v>
      </c>
      <c r="AH76" s="28">
        <v>155</v>
      </c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8">
        <v>155</v>
      </c>
      <c r="BH76" s="29"/>
      <c r="BI76" s="29"/>
    </row>
    <row r="77" spans="6:61" x14ac:dyDescent="0.35">
      <c r="F77" s="28">
        <v>154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8">
        <v>154</v>
      </c>
      <c r="AH77" s="28">
        <v>154</v>
      </c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8">
        <v>154</v>
      </c>
      <c r="BH77" s="29"/>
      <c r="BI77" s="29"/>
    </row>
    <row r="78" spans="6:61" x14ac:dyDescent="0.35">
      <c r="F78" s="28">
        <v>153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8">
        <v>153</v>
      </c>
      <c r="AH78" s="28">
        <v>153</v>
      </c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8">
        <v>153</v>
      </c>
      <c r="BH78" s="29"/>
      <c r="BI78" s="29"/>
    </row>
    <row r="79" spans="6:61" x14ac:dyDescent="0.35">
      <c r="F79" s="28">
        <v>152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8">
        <v>152</v>
      </c>
      <c r="AH79" s="28">
        <v>152</v>
      </c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8">
        <v>152</v>
      </c>
      <c r="BH79" s="29"/>
      <c r="BI79" s="29"/>
    </row>
    <row r="80" spans="6:61" x14ac:dyDescent="0.35">
      <c r="F80" s="28">
        <v>151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8">
        <v>151</v>
      </c>
      <c r="AH80" s="28">
        <v>151</v>
      </c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8">
        <v>151</v>
      </c>
      <c r="BH80" s="29"/>
      <c r="BI80" s="29"/>
    </row>
    <row r="81" spans="5:61" x14ac:dyDescent="0.35">
      <c r="E81" s="183"/>
      <c r="F81" s="227">
        <v>150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27">
        <v>150</v>
      </c>
      <c r="AF81" s="183"/>
      <c r="AG81" s="183"/>
      <c r="AH81" s="227">
        <v>150</v>
      </c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27">
        <v>150</v>
      </c>
      <c r="BH81" s="183"/>
      <c r="BI81" s="29"/>
    </row>
    <row r="82" spans="5:61" x14ac:dyDescent="0.35">
      <c r="F82" s="28">
        <v>149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8">
        <v>149</v>
      </c>
      <c r="AH82" s="28">
        <v>149</v>
      </c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8">
        <v>149</v>
      </c>
      <c r="BH82" s="29"/>
      <c r="BI82" s="29"/>
    </row>
    <row r="83" spans="5:61" x14ac:dyDescent="0.35">
      <c r="F83" s="28">
        <v>148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8">
        <v>148</v>
      </c>
      <c r="AH83" s="28">
        <v>148</v>
      </c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8">
        <v>148</v>
      </c>
      <c r="BH83" s="29"/>
      <c r="BI83" s="29"/>
    </row>
    <row r="84" spans="5:61" x14ac:dyDescent="0.35">
      <c r="F84" s="28">
        <v>147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8">
        <v>147</v>
      </c>
      <c r="AH84" s="28">
        <v>147</v>
      </c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8">
        <v>147</v>
      </c>
      <c r="BH84" s="29"/>
      <c r="BI84" s="29"/>
    </row>
    <row r="85" spans="5:61" x14ac:dyDescent="0.35">
      <c r="F85" s="28">
        <v>146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8">
        <v>146</v>
      </c>
      <c r="AH85" s="28">
        <v>146</v>
      </c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8">
        <v>146</v>
      </c>
      <c r="BH85" s="29"/>
      <c r="BI85" s="29"/>
    </row>
    <row r="86" spans="5:61" x14ac:dyDescent="0.35">
      <c r="F86" s="28">
        <v>145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8">
        <v>145</v>
      </c>
      <c r="AH86" s="28">
        <v>145</v>
      </c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8">
        <v>145</v>
      </c>
      <c r="BH86" s="29"/>
      <c r="BI86" s="29"/>
    </row>
    <row r="87" spans="5:61" x14ac:dyDescent="0.35">
      <c r="F87" s="28">
        <v>144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8">
        <v>144</v>
      </c>
      <c r="AH87" s="28">
        <v>144</v>
      </c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8">
        <v>144</v>
      </c>
      <c r="BH87" s="29"/>
      <c r="BI87" s="29"/>
    </row>
    <row r="88" spans="5:61" x14ac:dyDescent="0.35">
      <c r="F88" s="28">
        <v>143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8">
        <v>143</v>
      </c>
      <c r="AH88" s="28">
        <v>143</v>
      </c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8">
        <v>143</v>
      </c>
      <c r="BH88" s="29"/>
      <c r="BI88" s="29"/>
    </row>
    <row r="89" spans="5:61" x14ac:dyDescent="0.35">
      <c r="F89" s="28">
        <v>142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8">
        <v>142</v>
      </c>
      <c r="AH89" s="28">
        <v>142</v>
      </c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8">
        <v>142</v>
      </c>
      <c r="BH89" s="29"/>
      <c r="BI89" s="29"/>
    </row>
    <row r="90" spans="5:61" x14ac:dyDescent="0.35">
      <c r="F90" s="28">
        <v>141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8">
        <v>141</v>
      </c>
      <c r="AH90" s="28">
        <v>141</v>
      </c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8">
        <v>141</v>
      </c>
      <c r="BH90" s="29"/>
      <c r="BI90" s="29"/>
    </row>
    <row r="91" spans="5:61" x14ac:dyDescent="0.35">
      <c r="F91" s="28">
        <v>140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8">
        <v>140</v>
      </c>
      <c r="AH91" s="28">
        <v>140</v>
      </c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8">
        <v>140</v>
      </c>
      <c r="BH91" s="29"/>
      <c r="BI91" s="29"/>
    </row>
    <row r="92" spans="5:61" x14ac:dyDescent="0.35">
      <c r="F92" s="28">
        <v>139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8">
        <v>139</v>
      </c>
      <c r="AH92" s="28">
        <v>139</v>
      </c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8">
        <v>139</v>
      </c>
      <c r="BH92" s="29"/>
      <c r="BI92" s="29"/>
    </row>
    <row r="93" spans="5:61" x14ac:dyDescent="0.35">
      <c r="F93" s="28">
        <v>138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8">
        <v>138</v>
      </c>
      <c r="AH93" s="28">
        <v>138</v>
      </c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8">
        <v>138</v>
      </c>
      <c r="BH93" s="29"/>
      <c r="BI93" s="29"/>
    </row>
    <row r="94" spans="5:61" x14ac:dyDescent="0.35">
      <c r="F94" s="28">
        <v>137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8">
        <v>137</v>
      </c>
      <c r="AH94" s="28">
        <v>137</v>
      </c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8">
        <v>137</v>
      </c>
      <c r="BH94" s="29"/>
      <c r="BI94" s="29"/>
    </row>
    <row r="95" spans="5:61" x14ac:dyDescent="0.35">
      <c r="F95" s="28">
        <v>136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8">
        <v>136</v>
      </c>
      <c r="AH95" s="28">
        <v>136</v>
      </c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8">
        <v>136</v>
      </c>
      <c r="BH95" s="29"/>
      <c r="BI95" s="29"/>
    </row>
    <row r="96" spans="5:61" x14ac:dyDescent="0.35">
      <c r="F96" s="28">
        <v>135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8">
        <v>135</v>
      </c>
      <c r="AH96" s="28">
        <v>135</v>
      </c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8">
        <v>135</v>
      </c>
      <c r="BH96" s="29"/>
      <c r="BI96" s="29"/>
    </row>
    <row r="97" spans="6:61" x14ac:dyDescent="0.35">
      <c r="F97" s="28">
        <v>134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8">
        <v>134</v>
      </c>
      <c r="AH97" s="28">
        <v>134</v>
      </c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8">
        <v>134</v>
      </c>
      <c r="BH97" s="29"/>
      <c r="BI97" s="29"/>
    </row>
    <row r="98" spans="6:61" x14ac:dyDescent="0.35">
      <c r="F98" s="28">
        <v>133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8">
        <v>133</v>
      </c>
      <c r="AH98" s="28">
        <v>133</v>
      </c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8">
        <v>133</v>
      </c>
      <c r="BH98" s="29"/>
      <c r="BI98" s="29"/>
    </row>
    <row r="99" spans="6:61" x14ac:dyDescent="0.35">
      <c r="F99" s="28">
        <v>132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8">
        <v>132</v>
      </c>
      <c r="AF99" s="29"/>
      <c r="AG99" s="29"/>
      <c r="AH99" s="28">
        <v>132</v>
      </c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8">
        <v>132</v>
      </c>
      <c r="BH99" s="29"/>
      <c r="BI99" s="29"/>
    </row>
    <row r="100" spans="6:61" x14ac:dyDescent="0.35">
      <c r="F100" s="28">
        <v>131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8">
        <v>131</v>
      </c>
      <c r="AF100" s="29"/>
      <c r="AG100" s="29"/>
      <c r="AH100" s="28">
        <v>131</v>
      </c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8">
        <v>131</v>
      </c>
      <c r="BH100" s="29"/>
      <c r="BI100" s="29"/>
    </row>
    <row r="101" spans="6:61" x14ac:dyDescent="0.35">
      <c r="F101" s="28">
        <v>130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8">
        <v>130</v>
      </c>
      <c r="AF101" s="29"/>
      <c r="AG101" s="29"/>
      <c r="AH101" s="28">
        <v>130</v>
      </c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8">
        <v>130</v>
      </c>
      <c r="BH101" s="29"/>
      <c r="BI101" s="29"/>
    </row>
    <row r="102" spans="6:61" x14ac:dyDescent="0.35">
      <c r="F102" s="28">
        <v>129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8">
        <v>129</v>
      </c>
      <c r="AF102" s="29"/>
      <c r="AG102" s="29"/>
      <c r="AH102" s="28">
        <v>129</v>
      </c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8">
        <v>129</v>
      </c>
      <c r="BH102" s="29"/>
      <c r="BI102" s="29"/>
    </row>
    <row r="103" spans="6:61" x14ac:dyDescent="0.35">
      <c r="F103" s="28">
        <v>128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8">
        <v>128</v>
      </c>
      <c r="AH103" s="28">
        <v>128</v>
      </c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8">
        <v>128</v>
      </c>
      <c r="BH103" s="29"/>
      <c r="BI103" s="29"/>
    </row>
    <row r="104" spans="6:61" x14ac:dyDescent="0.35">
      <c r="F104" s="28">
        <v>127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8">
        <v>127</v>
      </c>
      <c r="AH104" s="28">
        <v>127</v>
      </c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8">
        <v>127</v>
      </c>
      <c r="BH104" s="29"/>
      <c r="BI104" s="29"/>
    </row>
    <row r="105" spans="6:61" x14ac:dyDescent="0.35">
      <c r="F105" s="28">
        <v>126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8">
        <v>126</v>
      </c>
      <c r="AH105" s="28">
        <v>126</v>
      </c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8">
        <v>126</v>
      </c>
      <c r="BH105" s="29"/>
      <c r="BI105" s="29"/>
    </row>
    <row r="106" spans="6:61" x14ac:dyDescent="0.35">
      <c r="F106" s="28">
        <v>125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8">
        <v>125</v>
      </c>
      <c r="AH106" s="28">
        <v>125</v>
      </c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8">
        <v>125</v>
      </c>
      <c r="BH106" s="29"/>
      <c r="BI106" s="29"/>
    </row>
    <row r="107" spans="6:61" x14ac:dyDescent="0.35">
      <c r="F107" s="28">
        <v>124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8">
        <v>124</v>
      </c>
      <c r="AH107" s="28">
        <v>124</v>
      </c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8">
        <v>124</v>
      </c>
      <c r="BH107" s="29"/>
      <c r="BI107" s="29"/>
    </row>
    <row r="108" spans="6:61" x14ac:dyDescent="0.35">
      <c r="F108" s="28">
        <v>123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8">
        <v>123</v>
      </c>
      <c r="AH108" s="28">
        <v>123</v>
      </c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8">
        <v>123</v>
      </c>
      <c r="BH108" s="29"/>
      <c r="BI108" s="29"/>
    </row>
    <row r="109" spans="6:61" x14ac:dyDescent="0.35">
      <c r="F109" s="28">
        <v>122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8">
        <v>122</v>
      </c>
      <c r="AH109" s="28">
        <v>122</v>
      </c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8">
        <v>122</v>
      </c>
      <c r="BH109" s="29"/>
      <c r="BI109" s="29"/>
    </row>
    <row r="110" spans="6:61" x14ac:dyDescent="0.35">
      <c r="F110" s="28">
        <v>121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8">
        <v>121</v>
      </c>
      <c r="AH110" s="28">
        <v>121</v>
      </c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8">
        <v>121</v>
      </c>
      <c r="BH110" s="29"/>
      <c r="BI110" s="29"/>
    </row>
    <row r="111" spans="6:61" x14ac:dyDescent="0.35">
      <c r="F111" s="28">
        <v>120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8">
        <v>120</v>
      </c>
      <c r="AH111" s="28">
        <v>120</v>
      </c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8">
        <v>120</v>
      </c>
      <c r="BH111" s="29"/>
      <c r="BI111" s="29"/>
    </row>
    <row r="112" spans="6:61" x14ac:dyDescent="0.35">
      <c r="F112" s="28">
        <v>119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8">
        <v>119</v>
      </c>
      <c r="AH112" s="28">
        <v>119</v>
      </c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8">
        <v>119</v>
      </c>
      <c r="BH112" s="29"/>
      <c r="BI112" s="29"/>
    </row>
    <row r="113" spans="6:61" x14ac:dyDescent="0.35">
      <c r="F113" s="28">
        <v>118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8">
        <v>118</v>
      </c>
      <c r="AH113" s="28">
        <v>118</v>
      </c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8">
        <v>118</v>
      </c>
      <c r="BH113" s="29"/>
      <c r="BI113" s="29"/>
    </row>
    <row r="114" spans="6:61" x14ac:dyDescent="0.35">
      <c r="F114" s="28">
        <v>117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8">
        <v>117</v>
      </c>
      <c r="AH114" s="28">
        <v>117</v>
      </c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8">
        <v>117</v>
      </c>
      <c r="BH114" s="29"/>
      <c r="BI114" s="29"/>
    </row>
    <row r="115" spans="6:61" x14ac:dyDescent="0.35">
      <c r="F115" s="28">
        <v>116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8">
        <v>116</v>
      </c>
      <c r="AH115" s="28">
        <v>116</v>
      </c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8">
        <v>116</v>
      </c>
      <c r="BH115" s="29"/>
      <c r="BI115" s="29"/>
    </row>
    <row r="116" spans="6:61" x14ac:dyDescent="0.35">
      <c r="F116" s="28">
        <v>115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8">
        <v>115</v>
      </c>
      <c r="AH116" s="28">
        <v>115</v>
      </c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8">
        <v>115</v>
      </c>
      <c r="BH116" s="29"/>
      <c r="BI116" s="29"/>
    </row>
    <row r="117" spans="6:61" x14ac:dyDescent="0.35">
      <c r="F117" s="28">
        <v>114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8">
        <v>114</v>
      </c>
      <c r="AH117" s="28">
        <v>114</v>
      </c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8">
        <v>114</v>
      </c>
      <c r="BH117" s="29"/>
      <c r="BI117" s="29"/>
    </row>
    <row r="118" spans="6:61" x14ac:dyDescent="0.35">
      <c r="F118" s="28">
        <v>113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8">
        <v>113</v>
      </c>
      <c r="AH118" s="28">
        <v>113</v>
      </c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8">
        <v>113</v>
      </c>
      <c r="BH118" s="29"/>
      <c r="BI118" s="29"/>
    </row>
    <row r="119" spans="6:61" x14ac:dyDescent="0.35">
      <c r="F119" s="28">
        <v>112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8">
        <v>112</v>
      </c>
      <c r="AH119" s="28">
        <v>112</v>
      </c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8">
        <v>112</v>
      </c>
      <c r="BH119" s="29"/>
      <c r="BI119" s="29"/>
    </row>
    <row r="120" spans="6:61" x14ac:dyDescent="0.35">
      <c r="F120" s="28">
        <v>111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8">
        <v>111</v>
      </c>
      <c r="AH120" s="28">
        <v>111</v>
      </c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8">
        <v>111</v>
      </c>
      <c r="BH120" s="29"/>
      <c r="BI120" s="29"/>
    </row>
    <row r="121" spans="6:61" x14ac:dyDescent="0.35">
      <c r="F121" s="28">
        <v>110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8">
        <v>110</v>
      </c>
      <c r="AH121" s="28">
        <v>110</v>
      </c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8">
        <v>110</v>
      </c>
      <c r="BH121" s="29"/>
      <c r="BI121" s="29"/>
    </row>
    <row r="122" spans="6:61" x14ac:dyDescent="0.35">
      <c r="F122" s="28">
        <v>109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8">
        <v>109</v>
      </c>
      <c r="AH122" s="28">
        <v>109</v>
      </c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8">
        <v>109</v>
      </c>
      <c r="BH122" s="29"/>
      <c r="BI122" s="29"/>
    </row>
    <row r="123" spans="6:61" x14ac:dyDescent="0.35">
      <c r="F123" s="28">
        <v>108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8">
        <v>108</v>
      </c>
      <c r="AH123" s="28">
        <v>108</v>
      </c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8">
        <v>108</v>
      </c>
      <c r="BH123" s="29"/>
      <c r="BI123" s="29"/>
    </row>
    <row r="124" spans="6:61" x14ac:dyDescent="0.35">
      <c r="F124" s="28">
        <v>107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8">
        <v>107</v>
      </c>
      <c r="AH124" s="28">
        <v>107</v>
      </c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8">
        <v>107</v>
      </c>
      <c r="BH124" s="29"/>
      <c r="BI124" s="29"/>
    </row>
    <row r="125" spans="6:61" x14ac:dyDescent="0.35">
      <c r="F125" s="28">
        <v>106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8">
        <v>106</v>
      </c>
      <c r="AH125" s="28">
        <v>106</v>
      </c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8">
        <v>106</v>
      </c>
      <c r="BH125" s="29"/>
      <c r="BI125" s="29"/>
    </row>
    <row r="126" spans="6:61" x14ac:dyDescent="0.35">
      <c r="F126" s="28">
        <v>105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8">
        <v>105</v>
      </c>
      <c r="AH126" s="28">
        <v>105</v>
      </c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8">
        <v>105</v>
      </c>
      <c r="BH126" s="29"/>
      <c r="BI126" s="29"/>
    </row>
    <row r="127" spans="6:61" x14ac:dyDescent="0.35">
      <c r="F127" s="28">
        <v>104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8">
        <v>104</v>
      </c>
      <c r="AH127" s="28">
        <v>104</v>
      </c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8">
        <v>104</v>
      </c>
      <c r="BH127" s="29"/>
      <c r="BI127" s="29"/>
    </row>
    <row r="128" spans="6:61" x14ac:dyDescent="0.35">
      <c r="F128" s="28">
        <v>103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8">
        <v>103</v>
      </c>
      <c r="AH128" s="28">
        <v>103</v>
      </c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8">
        <v>103</v>
      </c>
      <c r="BH128" s="29"/>
      <c r="BI128" s="29"/>
    </row>
    <row r="129" spans="5:61" x14ac:dyDescent="0.35">
      <c r="F129" s="28">
        <v>102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8">
        <v>102</v>
      </c>
      <c r="AH129" s="28">
        <v>102</v>
      </c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8">
        <v>102</v>
      </c>
      <c r="BH129" s="29"/>
      <c r="BI129" s="29"/>
    </row>
    <row r="130" spans="5:61" x14ac:dyDescent="0.35">
      <c r="F130" s="28">
        <v>101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8">
        <v>101</v>
      </c>
      <c r="AH130" s="28">
        <v>101</v>
      </c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8">
        <v>101</v>
      </c>
      <c r="BH130" s="29"/>
      <c r="BI130" s="29"/>
    </row>
    <row r="131" spans="5:61" x14ac:dyDescent="0.35">
      <c r="E131" s="183"/>
      <c r="F131" s="227">
        <v>100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27">
        <v>100</v>
      </c>
      <c r="AF131" s="183"/>
      <c r="AG131" s="183"/>
      <c r="AH131" s="227">
        <v>100</v>
      </c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27">
        <v>100</v>
      </c>
      <c r="BH131" s="183"/>
      <c r="BI131" s="29"/>
    </row>
    <row r="132" spans="5:61" x14ac:dyDescent="0.35">
      <c r="F132" s="28">
        <v>99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8">
        <v>99</v>
      </c>
      <c r="AH132" s="28">
        <v>99</v>
      </c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8">
        <v>99</v>
      </c>
      <c r="BH132" s="29"/>
      <c r="BI132" s="29"/>
    </row>
    <row r="133" spans="5:61" x14ac:dyDescent="0.35">
      <c r="F133" s="28">
        <v>98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8">
        <v>98</v>
      </c>
      <c r="AH133" s="28">
        <v>98</v>
      </c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8">
        <v>98</v>
      </c>
      <c r="BH133" s="29"/>
      <c r="BI133" s="29"/>
    </row>
    <row r="134" spans="5:61" x14ac:dyDescent="0.35">
      <c r="F134" s="28">
        <v>97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8">
        <v>97</v>
      </c>
      <c r="AH134" s="28">
        <v>97</v>
      </c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8">
        <v>97</v>
      </c>
      <c r="BH134" s="29"/>
      <c r="BI134" s="29"/>
    </row>
    <row r="135" spans="5:61" x14ac:dyDescent="0.35">
      <c r="F135" s="28">
        <v>96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8">
        <v>96</v>
      </c>
      <c r="AH135" s="28">
        <v>96</v>
      </c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8">
        <v>96</v>
      </c>
      <c r="BH135" s="29"/>
      <c r="BI135" s="29"/>
    </row>
    <row r="136" spans="5:61" x14ac:dyDescent="0.35">
      <c r="F136" s="28">
        <v>95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8">
        <v>95</v>
      </c>
      <c r="AH136" s="28">
        <v>95</v>
      </c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8">
        <v>95</v>
      </c>
      <c r="BH136" s="29"/>
      <c r="BI136" s="29"/>
    </row>
    <row r="137" spans="5:61" x14ac:dyDescent="0.35">
      <c r="F137" s="28">
        <v>94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8">
        <v>94</v>
      </c>
      <c r="AH137" s="28">
        <v>94</v>
      </c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8">
        <v>94</v>
      </c>
      <c r="BH137" s="29"/>
      <c r="BI137" s="29"/>
    </row>
    <row r="138" spans="5:61" x14ac:dyDescent="0.35">
      <c r="F138" s="28">
        <v>93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8">
        <v>93</v>
      </c>
      <c r="AH138" s="28">
        <v>93</v>
      </c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8">
        <v>93</v>
      </c>
      <c r="BH138" s="29"/>
      <c r="BI138" s="29"/>
    </row>
    <row r="139" spans="5:61" x14ac:dyDescent="0.35">
      <c r="F139" s="28">
        <v>92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8">
        <v>92</v>
      </c>
      <c r="AH139" s="28">
        <v>92</v>
      </c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8">
        <v>92</v>
      </c>
      <c r="BH139" s="29"/>
      <c r="BI139" s="29"/>
    </row>
    <row r="140" spans="5:61" x14ac:dyDescent="0.35">
      <c r="F140" s="28">
        <v>91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8">
        <v>91</v>
      </c>
      <c r="AH140" s="28">
        <v>91</v>
      </c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8">
        <v>91</v>
      </c>
      <c r="BH140" s="29"/>
      <c r="BI140" s="29"/>
    </row>
    <row r="141" spans="5:61" x14ac:dyDescent="0.35">
      <c r="F141" s="28">
        <v>90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8">
        <v>90</v>
      </c>
      <c r="AH141" s="28">
        <v>90</v>
      </c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8">
        <v>90</v>
      </c>
      <c r="BH141" s="29"/>
      <c r="BI141" s="29"/>
    </row>
    <row r="142" spans="5:61" x14ac:dyDescent="0.35">
      <c r="F142" s="28">
        <v>89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8">
        <v>89</v>
      </c>
      <c r="AH142" s="28">
        <v>89</v>
      </c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8">
        <v>89</v>
      </c>
      <c r="BH142" s="29"/>
      <c r="BI142" s="29"/>
    </row>
    <row r="143" spans="5:61" x14ac:dyDescent="0.35">
      <c r="F143" s="28">
        <v>88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8">
        <v>88</v>
      </c>
      <c r="AH143" s="28">
        <v>88</v>
      </c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8">
        <v>88</v>
      </c>
      <c r="BH143" s="29"/>
      <c r="BI143" s="29"/>
    </row>
    <row r="144" spans="5:61" x14ac:dyDescent="0.35">
      <c r="F144" s="28">
        <v>87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8">
        <v>87</v>
      </c>
      <c r="AH144" s="28">
        <v>87</v>
      </c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8">
        <v>87</v>
      </c>
      <c r="BH144" s="29"/>
      <c r="BI144" s="29"/>
    </row>
    <row r="145" spans="6:61" x14ac:dyDescent="0.35">
      <c r="F145" s="28">
        <v>86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8">
        <v>86</v>
      </c>
      <c r="AH145" s="28">
        <v>86</v>
      </c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8">
        <v>86</v>
      </c>
      <c r="BH145" s="29"/>
      <c r="BI145" s="29"/>
    </row>
    <row r="146" spans="6:61" x14ac:dyDescent="0.35">
      <c r="F146" s="28">
        <v>85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8">
        <v>85</v>
      </c>
      <c r="AH146" s="28">
        <v>85</v>
      </c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8">
        <v>85</v>
      </c>
      <c r="BH146" s="29"/>
      <c r="BI146" s="29"/>
    </row>
    <row r="147" spans="6:61" x14ac:dyDescent="0.35">
      <c r="F147" s="28">
        <v>84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8">
        <v>84</v>
      </c>
      <c r="AH147" s="28">
        <v>84</v>
      </c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8">
        <v>84</v>
      </c>
      <c r="BH147" s="29"/>
      <c r="BI147" s="29"/>
    </row>
    <row r="148" spans="6:61" x14ac:dyDescent="0.35">
      <c r="F148" s="28">
        <v>83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8">
        <v>83</v>
      </c>
      <c r="AH148" s="28">
        <v>83</v>
      </c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8">
        <v>83</v>
      </c>
    </row>
    <row r="149" spans="6:61" x14ac:dyDescent="0.35">
      <c r="F149" s="28">
        <v>82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8">
        <v>82</v>
      </c>
      <c r="AH149" s="28">
        <v>82</v>
      </c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8">
        <v>82</v>
      </c>
    </row>
    <row r="150" spans="6:61" x14ac:dyDescent="0.35">
      <c r="F150" s="28">
        <v>81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8">
        <v>81</v>
      </c>
      <c r="AH150" s="28">
        <v>81</v>
      </c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8">
        <v>81</v>
      </c>
    </row>
    <row r="151" spans="6:61" x14ac:dyDescent="0.35">
      <c r="F151" s="28">
        <v>80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8">
        <v>80</v>
      </c>
      <c r="AH151" s="28">
        <v>80</v>
      </c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8">
        <v>80</v>
      </c>
    </row>
    <row r="152" spans="6:61" x14ac:dyDescent="0.35">
      <c r="F152" s="28">
        <v>79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8">
        <v>79</v>
      </c>
      <c r="AH152" s="28">
        <v>79</v>
      </c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8">
        <v>79</v>
      </c>
    </row>
    <row r="153" spans="6:61" x14ac:dyDescent="0.35">
      <c r="F153" s="28">
        <v>78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8">
        <v>78</v>
      </c>
      <c r="AH153" s="28">
        <v>78</v>
      </c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8">
        <v>78</v>
      </c>
    </row>
    <row r="154" spans="6:61" x14ac:dyDescent="0.35">
      <c r="F154" s="28">
        <v>77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8">
        <v>77</v>
      </c>
      <c r="AH154" s="28">
        <v>77</v>
      </c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8">
        <v>77</v>
      </c>
    </row>
    <row r="155" spans="6:61" x14ac:dyDescent="0.35">
      <c r="F155" s="28">
        <v>76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8">
        <v>76</v>
      </c>
      <c r="AH155" s="28">
        <v>76</v>
      </c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8">
        <v>76</v>
      </c>
    </row>
    <row r="156" spans="6:61" x14ac:dyDescent="0.35">
      <c r="F156" s="28">
        <v>75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8">
        <v>75</v>
      </c>
      <c r="AH156" s="28">
        <v>75</v>
      </c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8">
        <v>75</v>
      </c>
    </row>
    <row r="157" spans="6:61" x14ac:dyDescent="0.35">
      <c r="F157" s="28">
        <v>74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8">
        <v>74</v>
      </c>
      <c r="AH157" s="28">
        <v>74</v>
      </c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8">
        <v>74</v>
      </c>
    </row>
    <row r="158" spans="6:61" x14ac:dyDescent="0.35">
      <c r="F158" s="28">
        <v>73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8">
        <v>73</v>
      </c>
      <c r="AH158" s="28">
        <v>73</v>
      </c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8">
        <v>73</v>
      </c>
    </row>
    <row r="159" spans="6:61" x14ac:dyDescent="0.35">
      <c r="F159" s="28">
        <v>72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8">
        <v>72</v>
      </c>
      <c r="AH159" s="28">
        <v>72</v>
      </c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8">
        <v>72</v>
      </c>
    </row>
    <row r="160" spans="6:61" x14ac:dyDescent="0.35">
      <c r="F160" s="28">
        <v>71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8">
        <v>71</v>
      </c>
      <c r="AH160" s="28">
        <v>71</v>
      </c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8">
        <v>71</v>
      </c>
    </row>
    <row r="161" spans="6:59" x14ac:dyDescent="0.35">
      <c r="F161" s="28">
        <v>70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8">
        <v>70</v>
      </c>
      <c r="AH161" s="28">
        <v>70</v>
      </c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8">
        <v>70</v>
      </c>
    </row>
    <row r="162" spans="6:59" x14ac:dyDescent="0.35">
      <c r="F162" s="28">
        <v>69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8">
        <v>69</v>
      </c>
      <c r="AH162" s="28">
        <v>69</v>
      </c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8">
        <v>69</v>
      </c>
    </row>
    <row r="163" spans="6:59" x14ac:dyDescent="0.35">
      <c r="F163" s="28">
        <v>68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8">
        <v>68</v>
      </c>
      <c r="AH163" s="28">
        <v>68</v>
      </c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8">
        <v>68</v>
      </c>
    </row>
    <row r="164" spans="6:59" x14ac:dyDescent="0.35">
      <c r="F164" s="28">
        <v>67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8">
        <v>67</v>
      </c>
      <c r="AH164" s="28">
        <v>67</v>
      </c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8">
        <v>67</v>
      </c>
    </row>
    <row r="165" spans="6:59" x14ac:dyDescent="0.35">
      <c r="F165" s="28">
        <v>66</v>
      </c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8">
        <v>66</v>
      </c>
      <c r="AH165" s="28">
        <v>66</v>
      </c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8">
        <v>66</v>
      </c>
    </row>
    <row r="166" spans="6:59" x14ac:dyDescent="0.35">
      <c r="F166" s="28">
        <v>65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8">
        <v>65</v>
      </c>
      <c r="AH166" s="28">
        <v>65</v>
      </c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8">
        <v>65</v>
      </c>
    </row>
    <row r="167" spans="6:59" x14ac:dyDescent="0.35">
      <c r="F167" s="28">
        <v>64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8">
        <v>64</v>
      </c>
      <c r="AH167" s="28">
        <v>64</v>
      </c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8">
        <v>64</v>
      </c>
    </row>
    <row r="168" spans="6:59" x14ac:dyDescent="0.35">
      <c r="F168" s="28">
        <v>63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8">
        <v>63</v>
      </c>
      <c r="AH168" s="28">
        <v>63</v>
      </c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8">
        <v>63</v>
      </c>
    </row>
    <row r="169" spans="6:59" x14ac:dyDescent="0.35">
      <c r="F169" s="28">
        <v>62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8">
        <v>62</v>
      </c>
      <c r="AH169" s="28">
        <v>62</v>
      </c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8">
        <v>62</v>
      </c>
    </row>
    <row r="170" spans="6:59" x14ac:dyDescent="0.35">
      <c r="F170" s="28">
        <v>61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8">
        <v>61</v>
      </c>
      <c r="AH170" s="28">
        <v>61</v>
      </c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8">
        <v>61</v>
      </c>
    </row>
    <row r="171" spans="6:59" x14ac:dyDescent="0.35">
      <c r="F171" s="28">
        <v>60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8">
        <v>60</v>
      </c>
      <c r="AH171" s="28">
        <v>60</v>
      </c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8">
        <v>60</v>
      </c>
    </row>
    <row r="172" spans="6:59" x14ac:dyDescent="0.35">
      <c r="F172" s="28">
        <v>59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8">
        <v>59</v>
      </c>
      <c r="AH172" s="28">
        <v>59</v>
      </c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8">
        <v>59</v>
      </c>
    </row>
    <row r="173" spans="6:59" x14ac:dyDescent="0.35">
      <c r="F173" s="28">
        <v>58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8">
        <v>58</v>
      </c>
      <c r="AH173" s="28">
        <v>58</v>
      </c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8">
        <v>58</v>
      </c>
    </row>
    <row r="174" spans="6:59" x14ac:dyDescent="0.35">
      <c r="F174" s="28">
        <v>57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8">
        <v>57</v>
      </c>
      <c r="AH174" s="28">
        <v>57</v>
      </c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8">
        <v>57</v>
      </c>
    </row>
    <row r="175" spans="6:59" x14ac:dyDescent="0.35">
      <c r="F175" s="28">
        <v>56</v>
      </c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8">
        <v>56</v>
      </c>
      <c r="AH175" s="28">
        <v>56</v>
      </c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8">
        <v>56</v>
      </c>
    </row>
    <row r="176" spans="6:59" x14ac:dyDescent="0.35">
      <c r="F176" s="28">
        <v>55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8">
        <v>55</v>
      </c>
      <c r="AH176" s="28">
        <v>55</v>
      </c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8">
        <v>55</v>
      </c>
    </row>
    <row r="177" spans="5:60" x14ac:dyDescent="0.35">
      <c r="F177" s="28">
        <v>54</v>
      </c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8">
        <v>54</v>
      </c>
      <c r="AH177" s="28">
        <v>54</v>
      </c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8">
        <v>54</v>
      </c>
    </row>
    <row r="178" spans="5:60" x14ac:dyDescent="0.35">
      <c r="F178" s="28">
        <v>53</v>
      </c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8">
        <v>53</v>
      </c>
      <c r="AH178" s="28">
        <v>53</v>
      </c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8">
        <v>53</v>
      </c>
    </row>
    <row r="179" spans="5:60" x14ac:dyDescent="0.35">
      <c r="F179" s="28">
        <v>52</v>
      </c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8">
        <v>52</v>
      </c>
      <c r="AH179" s="28">
        <v>52</v>
      </c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8">
        <v>52</v>
      </c>
    </row>
    <row r="180" spans="5:60" x14ac:dyDescent="0.35">
      <c r="F180" s="28">
        <v>51</v>
      </c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8">
        <v>51</v>
      </c>
      <c r="AH180" s="28">
        <v>51</v>
      </c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8">
        <v>51</v>
      </c>
    </row>
    <row r="181" spans="5:60" x14ac:dyDescent="0.35">
      <c r="E181" s="183"/>
      <c r="F181" s="227">
        <v>50</v>
      </c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27">
        <v>50</v>
      </c>
      <c r="AF181" s="183"/>
      <c r="AG181" s="183"/>
      <c r="AH181" s="227">
        <v>50</v>
      </c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27">
        <v>50</v>
      </c>
      <c r="BH181" s="183"/>
    </row>
    <row r="182" spans="5:60" x14ac:dyDescent="0.35">
      <c r="F182" s="28">
        <v>49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8">
        <v>49</v>
      </c>
      <c r="AH182" s="28">
        <v>49</v>
      </c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8">
        <v>49</v>
      </c>
    </row>
    <row r="183" spans="5:60" x14ac:dyDescent="0.35">
      <c r="F183" s="28">
        <v>48</v>
      </c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8">
        <v>48</v>
      </c>
      <c r="AH183" s="28">
        <v>48</v>
      </c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8">
        <v>48</v>
      </c>
    </row>
    <row r="184" spans="5:60" x14ac:dyDescent="0.35">
      <c r="F184" s="28">
        <v>47</v>
      </c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8">
        <v>47</v>
      </c>
      <c r="AH184" s="28">
        <v>47</v>
      </c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8">
        <v>47</v>
      </c>
    </row>
    <row r="185" spans="5:60" x14ac:dyDescent="0.35">
      <c r="F185" s="28">
        <v>46</v>
      </c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8">
        <v>46</v>
      </c>
      <c r="AH185" s="28">
        <v>46</v>
      </c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8">
        <v>46</v>
      </c>
    </row>
    <row r="186" spans="5:60" x14ac:dyDescent="0.35">
      <c r="F186" s="28">
        <v>45</v>
      </c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8">
        <v>45</v>
      </c>
      <c r="AH186" s="28">
        <v>45</v>
      </c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8">
        <v>45</v>
      </c>
    </row>
    <row r="187" spans="5:60" x14ac:dyDescent="0.35">
      <c r="F187" s="28">
        <v>44</v>
      </c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8">
        <v>44</v>
      </c>
      <c r="AH187" s="28">
        <v>44</v>
      </c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8">
        <v>44</v>
      </c>
    </row>
    <row r="188" spans="5:60" x14ac:dyDescent="0.35">
      <c r="F188" s="28">
        <v>43</v>
      </c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8">
        <v>43</v>
      </c>
      <c r="AH188" s="28">
        <v>43</v>
      </c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8">
        <v>43</v>
      </c>
    </row>
    <row r="189" spans="5:60" x14ac:dyDescent="0.35">
      <c r="F189" s="28">
        <v>42</v>
      </c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8">
        <v>42</v>
      </c>
      <c r="AH189" s="28">
        <v>42</v>
      </c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8">
        <v>42</v>
      </c>
    </row>
    <row r="190" spans="5:60" x14ac:dyDescent="0.35">
      <c r="F190" s="28">
        <v>41</v>
      </c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8">
        <v>41</v>
      </c>
      <c r="AH190" s="28">
        <v>41</v>
      </c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8">
        <v>41</v>
      </c>
    </row>
    <row r="191" spans="5:60" x14ac:dyDescent="0.35">
      <c r="F191" s="28">
        <v>40</v>
      </c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8">
        <v>40</v>
      </c>
      <c r="AH191" s="28">
        <v>40</v>
      </c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8">
        <v>40</v>
      </c>
    </row>
    <row r="192" spans="5:60" x14ac:dyDescent="0.35">
      <c r="F192" s="28">
        <v>39</v>
      </c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8">
        <v>39</v>
      </c>
      <c r="AH192" s="28">
        <v>39</v>
      </c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8">
        <v>39</v>
      </c>
    </row>
    <row r="193" spans="6:59" x14ac:dyDescent="0.35">
      <c r="F193" s="28">
        <v>38</v>
      </c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8">
        <v>38</v>
      </c>
      <c r="AH193" s="28">
        <v>38</v>
      </c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8">
        <v>38</v>
      </c>
    </row>
    <row r="194" spans="6:59" x14ac:dyDescent="0.35">
      <c r="F194" s="28">
        <v>37</v>
      </c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8">
        <v>37</v>
      </c>
      <c r="AH194" s="28">
        <v>37</v>
      </c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8">
        <v>37</v>
      </c>
    </row>
    <row r="195" spans="6:59" x14ac:dyDescent="0.35">
      <c r="F195" s="28">
        <v>36</v>
      </c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8">
        <v>36</v>
      </c>
      <c r="AH195" s="28">
        <v>36</v>
      </c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8">
        <v>36</v>
      </c>
    </row>
    <row r="196" spans="6:59" x14ac:dyDescent="0.35">
      <c r="F196" s="28">
        <v>35</v>
      </c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8">
        <v>35</v>
      </c>
      <c r="AH196" s="28">
        <v>35</v>
      </c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8">
        <v>35</v>
      </c>
    </row>
    <row r="197" spans="6:59" x14ac:dyDescent="0.35">
      <c r="F197" s="28">
        <v>34</v>
      </c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8">
        <v>34</v>
      </c>
      <c r="AH197" s="28">
        <v>34</v>
      </c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8">
        <v>34</v>
      </c>
    </row>
    <row r="198" spans="6:59" x14ac:dyDescent="0.35">
      <c r="F198" s="28">
        <v>33</v>
      </c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8">
        <v>33</v>
      </c>
      <c r="AH198" s="28">
        <v>33</v>
      </c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8">
        <v>33</v>
      </c>
    </row>
    <row r="199" spans="6:59" x14ac:dyDescent="0.35">
      <c r="F199" s="28">
        <v>32</v>
      </c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8">
        <v>32</v>
      </c>
      <c r="AH199" s="28">
        <v>32</v>
      </c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8">
        <v>32</v>
      </c>
    </row>
    <row r="200" spans="6:59" x14ac:dyDescent="0.35">
      <c r="F200" s="28">
        <v>31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8">
        <v>31</v>
      </c>
      <c r="AH200" s="28">
        <v>31</v>
      </c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8">
        <v>31</v>
      </c>
    </row>
    <row r="201" spans="6:59" x14ac:dyDescent="0.35">
      <c r="F201" s="28">
        <v>30</v>
      </c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8">
        <v>30</v>
      </c>
      <c r="AH201" s="28">
        <v>30</v>
      </c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8">
        <v>30</v>
      </c>
    </row>
    <row r="202" spans="6:59" x14ac:dyDescent="0.35">
      <c r="F202" s="28">
        <v>29</v>
      </c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8">
        <v>29</v>
      </c>
      <c r="AH202" s="28">
        <v>29</v>
      </c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8">
        <v>29</v>
      </c>
    </row>
    <row r="203" spans="6:59" x14ac:dyDescent="0.35">
      <c r="F203" s="28">
        <v>28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8">
        <v>28</v>
      </c>
      <c r="AH203" s="28">
        <v>28</v>
      </c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8">
        <v>28</v>
      </c>
    </row>
    <row r="204" spans="6:59" x14ac:dyDescent="0.35">
      <c r="F204" s="28">
        <v>27</v>
      </c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8">
        <v>27</v>
      </c>
      <c r="AH204" s="28">
        <v>27</v>
      </c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8">
        <v>27</v>
      </c>
    </row>
    <row r="205" spans="6:59" x14ac:dyDescent="0.35">
      <c r="F205" s="28">
        <v>26</v>
      </c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8">
        <v>26</v>
      </c>
      <c r="AH205" s="28">
        <v>26</v>
      </c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8">
        <v>26</v>
      </c>
    </row>
    <row r="206" spans="6:59" x14ac:dyDescent="0.35">
      <c r="F206" s="28">
        <v>25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8">
        <v>25</v>
      </c>
      <c r="AH206" s="28">
        <v>25</v>
      </c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8">
        <v>25</v>
      </c>
    </row>
    <row r="207" spans="6:59" x14ac:dyDescent="0.35">
      <c r="F207" s="28">
        <v>24</v>
      </c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8">
        <v>24</v>
      </c>
      <c r="AH207" s="28">
        <v>24</v>
      </c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8">
        <v>24</v>
      </c>
    </row>
    <row r="208" spans="6:59" x14ac:dyDescent="0.35">
      <c r="F208" s="28">
        <v>23</v>
      </c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8">
        <v>23</v>
      </c>
      <c r="AH208" s="28">
        <v>23</v>
      </c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8">
        <v>23</v>
      </c>
    </row>
    <row r="209" spans="6:59" x14ac:dyDescent="0.35">
      <c r="F209" s="28">
        <v>22</v>
      </c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8">
        <v>22</v>
      </c>
      <c r="AH209" s="28">
        <v>22</v>
      </c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8">
        <v>22</v>
      </c>
    </row>
    <row r="210" spans="6:59" x14ac:dyDescent="0.35">
      <c r="F210" s="28">
        <v>21</v>
      </c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8">
        <v>21</v>
      </c>
      <c r="AH210" s="28">
        <v>21</v>
      </c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8">
        <v>21</v>
      </c>
    </row>
    <row r="211" spans="6:59" x14ac:dyDescent="0.35">
      <c r="F211" s="28">
        <v>20</v>
      </c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8">
        <v>20</v>
      </c>
      <c r="AH211" s="28">
        <v>20</v>
      </c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8">
        <v>20</v>
      </c>
    </row>
    <row r="212" spans="6:59" x14ac:dyDescent="0.35">
      <c r="F212" s="28">
        <v>19</v>
      </c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8">
        <v>19</v>
      </c>
      <c r="AH212" s="28">
        <v>19</v>
      </c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8">
        <v>19</v>
      </c>
    </row>
    <row r="213" spans="6:59" x14ac:dyDescent="0.35">
      <c r="F213" s="28">
        <v>18</v>
      </c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8">
        <v>18</v>
      </c>
      <c r="AH213" s="28">
        <v>18</v>
      </c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8">
        <v>18</v>
      </c>
    </row>
    <row r="214" spans="6:59" x14ac:dyDescent="0.35">
      <c r="F214" s="28">
        <v>17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8">
        <v>17</v>
      </c>
      <c r="AH214" s="28">
        <v>17</v>
      </c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8">
        <v>17</v>
      </c>
    </row>
    <row r="215" spans="6:59" x14ac:dyDescent="0.35">
      <c r="F215" s="28">
        <v>16</v>
      </c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8">
        <v>16</v>
      </c>
      <c r="AH215" s="28">
        <v>16</v>
      </c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8">
        <v>16</v>
      </c>
    </row>
    <row r="216" spans="6:59" x14ac:dyDescent="0.35">
      <c r="F216" s="28">
        <v>15</v>
      </c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8">
        <v>15</v>
      </c>
      <c r="AH216" s="28">
        <v>15</v>
      </c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8">
        <v>15</v>
      </c>
    </row>
    <row r="217" spans="6:59" x14ac:dyDescent="0.35">
      <c r="F217" s="28">
        <v>14</v>
      </c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8">
        <v>14</v>
      </c>
      <c r="AH217" s="28">
        <v>14</v>
      </c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8">
        <v>14</v>
      </c>
    </row>
    <row r="218" spans="6:59" x14ac:dyDescent="0.35">
      <c r="F218" s="28">
        <v>13</v>
      </c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8">
        <v>13</v>
      </c>
      <c r="AH218" s="28">
        <v>13</v>
      </c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8">
        <v>13</v>
      </c>
    </row>
    <row r="219" spans="6:59" x14ac:dyDescent="0.35">
      <c r="F219" s="28">
        <v>12</v>
      </c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8">
        <v>12</v>
      </c>
      <c r="AH219" s="28">
        <v>12</v>
      </c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8">
        <v>12</v>
      </c>
    </row>
    <row r="220" spans="6:59" x14ac:dyDescent="0.35">
      <c r="F220" s="28">
        <v>11</v>
      </c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8">
        <v>11</v>
      </c>
      <c r="AH220" s="28">
        <v>11</v>
      </c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8">
        <v>11</v>
      </c>
    </row>
    <row r="221" spans="6:59" x14ac:dyDescent="0.35">
      <c r="F221" s="28">
        <v>10</v>
      </c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8">
        <v>10</v>
      </c>
      <c r="AH221" s="28">
        <v>10</v>
      </c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8">
        <v>10</v>
      </c>
    </row>
    <row r="222" spans="6:59" x14ac:dyDescent="0.35">
      <c r="F222" s="28">
        <v>9</v>
      </c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8">
        <v>9</v>
      </c>
      <c r="AH222" s="28">
        <v>9</v>
      </c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8">
        <v>9</v>
      </c>
    </row>
    <row r="223" spans="6:59" x14ac:dyDescent="0.35">
      <c r="F223" s="28">
        <v>8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8">
        <v>8</v>
      </c>
      <c r="AH223" s="28">
        <v>8</v>
      </c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8">
        <v>8</v>
      </c>
    </row>
    <row r="224" spans="6:59" x14ac:dyDescent="0.35">
      <c r="F224" s="28">
        <v>7</v>
      </c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8">
        <v>7</v>
      </c>
      <c r="AH224" s="28">
        <v>7</v>
      </c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8">
        <v>7</v>
      </c>
    </row>
    <row r="225" spans="6:59" x14ac:dyDescent="0.35">
      <c r="F225" s="28">
        <v>6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8">
        <v>6</v>
      </c>
      <c r="AH225" s="28">
        <v>6</v>
      </c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8">
        <v>6</v>
      </c>
    </row>
    <row r="226" spans="6:59" x14ac:dyDescent="0.35">
      <c r="F226" s="28">
        <v>5</v>
      </c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8">
        <v>5</v>
      </c>
      <c r="AH226" s="28">
        <v>5</v>
      </c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8">
        <v>5</v>
      </c>
    </row>
    <row r="227" spans="6:59" x14ac:dyDescent="0.35">
      <c r="F227" s="28">
        <v>4</v>
      </c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8">
        <v>4</v>
      </c>
      <c r="AH227" s="28">
        <v>4</v>
      </c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8">
        <v>4</v>
      </c>
    </row>
    <row r="228" spans="6:59" x14ac:dyDescent="0.35">
      <c r="F228" s="28">
        <v>3</v>
      </c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8">
        <v>3</v>
      </c>
      <c r="AH228" s="28">
        <v>3</v>
      </c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8">
        <v>3</v>
      </c>
    </row>
    <row r="229" spans="6:59" x14ac:dyDescent="0.35">
      <c r="F229" s="28">
        <v>2</v>
      </c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8">
        <v>2</v>
      </c>
      <c r="AH229" s="28">
        <v>2</v>
      </c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8">
        <v>2</v>
      </c>
    </row>
    <row r="230" spans="6:59" x14ac:dyDescent="0.35">
      <c r="F230" s="28">
        <v>1</v>
      </c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8">
        <v>1</v>
      </c>
      <c r="AH230" s="28">
        <v>1</v>
      </c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8">
        <v>1</v>
      </c>
    </row>
    <row r="231" spans="6:59" x14ac:dyDescent="0.35">
      <c r="G231" s="217">
        <v>1</v>
      </c>
      <c r="H231" s="217">
        <v>2</v>
      </c>
      <c r="I231" s="217">
        <v>3</v>
      </c>
      <c r="J231" s="217">
        <v>4</v>
      </c>
      <c r="K231" s="217">
        <v>5</v>
      </c>
      <c r="L231" s="217">
        <v>6</v>
      </c>
      <c r="M231" s="217">
        <v>7</v>
      </c>
      <c r="N231" s="217">
        <v>8</v>
      </c>
      <c r="O231" s="217">
        <v>9</v>
      </c>
      <c r="P231" s="217">
        <v>10</v>
      </c>
      <c r="Q231" s="217">
        <v>11</v>
      </c>
      <c r="R231" s="217">
        <v>12</v>
      </c>
      <c r="S231" s="217">
        <v>13</v>
      </c>
      <c r="T231" s="217">
        <v>14</v>
      </c>
      <c r="U231" s="217">
        <v>15</v>
      </c>
      <c r="V231" s="217">
        <v>16</v>
      </c>
      <c r="W231" s="217">
        <v>17</v>
      </c>
      <c r="X231" s="217">
        <v>18</v>
      </c>
      <c r="Y231" s="217">
        <v>19</v>
      </c>
      <c r="Z231" s="217">
        <v>20</v>
      </c>
      <c r="AA231" s="217">
        <v>21</v>
      </c>
      <c r="AB231" s="217">
        <v>22</v>
      </c>
      <c r="AC231" s="217">
        <v>23</v>
      </c>
      <c r="AD231" s="217">
        <v>24</v>
      </c>
      <c r="AI231" s="217">
        <v>1</v>
      </c>
      <c r="AJ231" s="217">
        <v>2</v>
      </c>
      <c r="AK231" s="217">
        <v>3</v>
      </c>
      <c r="AL231" s="217">
        <v>4</v>
      </c>
      <c r="AM231" s="217">
        <v>5</v>
      </c>
      <c r="AN231" s="217">
        <v>6</v>
      </c>
      <c r="AO231" s="217">
        <v>7</v>
      </c>
      <c r="AP231" s="217">
        <v>8</v>
      </c>
      <c r="AQ231" s="217">
        <v>9</v>
      </c>
      <c r="AR231" s="217">
        <v>10</v>
      </c>
      <c r="AS231" s="217">
        <v>11</v>
      </c>
      <c r="AT231" s="217">
        <v>12</v>
      </c>
      <c r="AU231" s="217">
        <v>13</v>
      </c>
      <c r="AV231" s="217">
        <v>14</v>
      </c>
      <c r="AW231" s="217">
        <v>15</v>
      </c>
      <c r="AX231" s="217">
        <v>16</v>
      </c>
      <c r="AY231" s="217">
        <v>17</v>
      </c>
      <c r="AZ231" s="217">
        <v>18</v>
      </c>
      <c r="BA231" s="217">
        <v>19</v>
      </c>
      <c r="BB231" s="217">
        <v>20</v>
      </c>
      <c r="BC231" s="217">
        <v>21</v>
      </c>
      <c r="BD231" s="217">
        <v>22</v>
      </c>
      <c r="BE231" s="217">
        <v>23</v>
      </c>
      <c r="BF231" s="217">
        <v>24</v>
      </c>
    </row>
    <row r="232" spans="6:59" x14ac:dyDescent="0.35">
      <c r="G232" s="216" t="s">
        <v>78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I232" s="216" t="s">
        <v>78</v>
      </c>
      <c r="AJ232" s="26"/>
      <c r="AK232" s="26"/>
    </row>
    <row r="233" spans="6:59" x14ac:dyDescent="0.35">
      <c r="G233" s="26" t="s">
        <v>124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13"/>
      <c r="AE233" s="213"/>
      <c r="AF233" s="213"/>
      <c r="AG233" s="213"/>
      <c r="AH233" s="213"/>
      <c r="AI233" s="26" t="s">
        <v>126</v>
      </c>
      <c r="AJ233" s="26"/>
    </row>
  </sheetData>
  <mergeCells count="7">
    <mergeCell ref="E19:E24"/>
    <mergeCell ref="BH19:BH24"/>
    <mergeCell ref="A4:BH4"/>
    <mergeCell ref="D8:D9"/>
    <mergeCell ref="C9:C10"/>
    <mergeCell ref="A14:B14"/>
    <mergeCell ref="F14:R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E6EF0-7745-425A-B049-1AB513D7DB1D}">
  <dimension ref="A1:BI156"/>
  <sheetViews>
    <sheetView topLeftCell="A3" zoomScale="70" zoomScaleNormal="70" workbookViewId="0">
      <selection activeCell="A4" sqref="A4:BH4"/>
    </sheetView>
  </sheetViews>
  <sheetFormatPr baseColWidth="10" defaultRowHeight="14.5" x14ac:dyDescent="0.35"/>
  <cols>
    <col min="1" max="1" width="15.6328125" customWidth="1"/>
    <col min="3" max="4" width="10.54296875" customWidth="1"/>
    <col min="5" max="5" width="5.1796875" customWidth="1"/>
    <col min="6" max="6" width="5.81640625" customWidth="1"/>
    <col min="7" max="30" width="2.6328125" customWidth="1"/>
    <col min="31" max="31" width="5.7265625" customWidth="1"/>
    <col min="32" max="33" width="3" customWidth="1"/>
    <col min="34" max="34" width="4.54296875" customWidth="1"/>
    <col min="35" max="58" width="2.6328125" customWidth="1"/>
    <col min="59" max="59" width="5.7265625" customWidth="1"/>
    <col min="60" max="60" width="4.54296875" customWidth="1"/>
  </cols>
  <sheetData>
    <row r="1" spans="1:60" hidden="1" x14ac:dyDescent="0.35">
      <c r="A1" s="6" t="str">
        <f>B7</f>
        <v>meses</v>
      </c>
      <c r="B1" s="6" t="s">
        <v>4</v>
      </c>
      <c r="C1" s="6" t="s">
        <v>5</v>
      </c>
      <c r="D1" s="6" t="s">
        <v>6</v>
      </c>
      <c r="E1" s="6"/>
      <c r="F1" s="6"/>
    </row>
    <row r="2" spans="1:60" hidden="1" x14ac:dyDescent="0.35">
      <c r="A2" s="6" t="s">
        <v>7</v>
      </c>
      <c r="B2" s="6" t="s">
        <v>8</v>
      </c>
      <c r="C2" s="6" t="s">
        <v>9</v>
      </c>
      <c r="D2" s="6" t="s">
        <v>10</v>
      </c>
      <c r="E2" s="6" t="str">
        <f>CONCATENATE(B2," ",B5," ",C2," ",B11," ",B7)</f>
        <v>puede representarse llegando los 135 pacientes, a los 24 meses</v>
      </c>
      <c r="F2" s="6"/>
      <c r="G2" s="7" t="str">
        <f>CONCATENATE(A2," ",E2,D2)</f>
        <v>NO puede representarse llegando los 135 pacientes, a los 24 meses, pues habría que recortar o ampliar los tiempos respectivos de uno o más pacientes "libres de evento" o "con evento"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60" ht="8.25" customHeight="1" thickBot="1" x14ac:dyDescent="0.4">
      <c r="A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</row>
    <row r="4" spans="1:60" ht="53" customHeight="1" thickBot="1" x14ac:dyDescent="0.4">
      <c r="A4" s="340" t="s">
        <v>146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2"/>
    </row>
    <row r="5" spans="1:60" ht="26" x14ac:dyDescent="0.35">
      <c r="A5" s="190" t="s">
        <v>64</v>
      </c>
      <c r="B5" s="10">
        <f>C5+D5+E5</f>
        <v>135</v>
      </c>
      <c r="C5" s="243">
        <v>1</v>
      </c>
      <c r="D5" s="192">
        <v>1</v>
      </c>
      <c r="E5" s="193">
        <v>133</v>
      </c>
      <c r="G5" s="8"/>
      <c r="H5" s="194" t="s">
        <v>69</v>
      </c>
      <c r="Z5" s="2"/>
      <c r="AA5" s="8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</row>
    <row r="6" spans="1:60" ht="15" customHeight="1" x14ac:dyDescent="0.35">
      <c r="A6" s="8"/>
      <c r="B6" s="196">
        <f>C8/C5</f>
        <v>23.490000000000002</v>
      </c>
      <c r="C6" s="197">
        <f>C5*23</f>
        <v>23</v>
      </c>
      <c r="D6" s="198">
        <f>D8/(C5+D5)</f>
        <v>17.739000000000001</v>
      </c>
      <c r="E6" s="199">
        <f>(C5+D5)*17</f>
        <v>34</v>
      </c>
      <c r="F6" s="8"/>
      <c r="G6" s="8"/>
      <c r="H6" s="200" t="s">
        <v>120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60" ht="39.75" customHeight="1" x14ac:dyDescent="0.35">
      <c r="A7" s="201" t="s">
        <v>65</v>
      </c>
      <c r="B7" s="202" t="s">
        <v>66</v>
      </c>
      <c r="C7" s="11" t="str">
        <f>CONCATENATE(A1," ",B1," ",B5," ",C1)</f>
        <v>meses de los 135 del grupo Interv</v>
      </c>
      <c r="D7" s="11" t="str">
        <f>CONCATENATE(A1," ",B1," ",B5," ",D1)</f>
        <v>meses de los 135 del grupo Contr</v>
      </c>
      <c r="E7" s="20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60" x14ac:dyDescent="0.35">
      <c r="A8" s="204" t="s">
        <v>1</v>
      </c>
      <c r="B8" s="12">
        <v>0.17400000000000002</v>
      </c>
      <c r="C8" s="13">
        <f>B8*B5</f>
        <v>23.490000000000002</v>
      </c>
      <c r="D8" s="343">
        <f>(B8+B9)*B5</f>
        <v>35.478000000000002</v>
      </c>
      <c r="E8" s="205">
        <f>C8-C6</f>
        <v>0.49000000000000199</v>
      </c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8"/>
      <c r="AA8" s="8"/>
    </row>
    <row r="9" spans="1:60" ht="26.5" x14ac:dyDescent="0.35">
      <c r="A9" s="206" t="s">
        <v>3</v>
      </c>
      <c r="B9" s="16">
        <v>8.8800000000000018E-2</v>
      </c>
      <c r="C9" s="344">
        <f>(B10+B9)*B5</f>
        <v>3216.51</v>
      </c>
      <c r="D9" s="343"/>
      <c r="E9" s="207">
        <f>D8-E6</f>
        <v>1.4780000000000015</v>
      </c>
      <c r="F9" s="17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8"/>
      <c r="AA9" s="8"/>
    </row>
    <row r="10" spans="1:60" ht="26.5" x14ac:dyDescent="0.35">
      <c r="A10" s="208" t="s">
        <v>2</v>
      </c>
      <c r="B10" s="18">
        <v>23.737200000000001</v>
      </c>
      <c r="C10" s="344"/>
      <c r="D10" s="19">
        <f>B10*B5</f>
        <v>3204.5220000000004</v>
      </c>
      <c r="E10" s="209">
        <f>D8-C8</f>
        <v>11.988</v>
      </c>
      <c r="F10" s="1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60" x14ac:dyDescent="0.35">
      <c r="A11" s="210"/>
      <c r="B11" s="21">
        <v>24</v>
      </c>
      <c r="C11" s="22">
        <f>C8+C9</f>
        <v>3240</v>
      </c>
      <c r="D11" s="22">
        <f>D8+D10</f>
        <v>3240.0000000000005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0"/>
      <c r="Y11" s="20"/>
      <c r="Z11" s="20"/>
      <c r="AA11" s="20"/>
      <c r="AB11" s="20"/>
      <c r="AC11" s="20"/>
      <c r="AD11" s="20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</row>
    <row r="12" spans="1:60" ht="9" customHeight="1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</row>
    <row r="13" spans="1:60" x14ac:dyDescent="0.35">
      <c r="A13" s="8"/>
      <c r="B13" s="8"/>
      <c r="C13" s="5">
        <f>(E5+D5)*B11</f>
        <v>3216</v>
      </c>
      <c r="D13" s="5">
        <f>E5*B11</f>
        <v>3192</v>
      </c>
      <c r="E13" s="8"/>
      <c r="F13" s="24" t="s">
        <v>12</v>
      </c>
      <c r="G13" s="8"/>
      <c r="H13" s="8"/>
      <c r="I13" s="8"/>
      <c r="J13" s="8"/>
      <c r="K13" s="8"/>
      <c r="L13" s="8"/>
      <c r="M13" s="8"/>
      <c r="N13" s="8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</row>
    <row r="14" spans="1:60" ht="36" customHeight="1" x14ac:dyDescent="0.35">
      <c r="A14" s="345" t="s">
        <v>13</v>
      </c>
      <c r="B14" s="345"/>
      <c r="C14" s="25">
        <f>C9-C13</f>
        <v>0.51000000000021828</v>
      </c>
      <c r="D14" s="25">
        <f>D10-D13</f>
        <v>12.522000000000389</v>
      </c>
      <c r="F14" s="346" t="str">
        <f>IF((AND(((B9+B10)/B11)&gt;((D5+E5)/B5),(B10/B11)&gt;(E5/B5))),E2,G2)</f>
        <v>puede representarse llegando los 135 pacientes, a los 24 meses</v>
      </c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</row>
    <row r="15" spans="1:60" ht="18.75" customHeight="1" thickBot="1" x14ac:dyDescent="0.4">
      <c r="A15" s="211" t="s">
        <v>76</v>
      </c>
      <c r="B15" s="212"/>
      <c r="C15" s="212"/>
      <c r="D15" s="212"/>
      <c r="E15" s="212"/>
      <c r="F15" s="213"/>
      <c r="G15" s="214">
        <v>24</v>
      </c>
      <c r="H15" s="214">
        <v>23</v>
      </c>
      <c r="I15" s="214">
        <v>22</v>
      </c>
      <c r="J15" s="214">
        <v>21</v>
      </c>
      <c r="K15" s="214">
        <v>20</v>
      </c>
      <c r="L15" s="214">
        <v>19</v>
      </c>
      <c r="M15" s="214">
        <v>18</v>
      </c>
      <c r="N15" s="214">
        <v>17</v>
      </c>
      <c r="O15" s="214">
        <v>16</v>
      </c>
      <c r="P15" s="214">
        <v>15</v>
      </c>
      <c r="Q15" s="214">
        <v>14</v>
      </c>
      <c r="R15" s="214">
        <v>13</v>
      </c>
      <c r="S15" s="214">
        <v>12</v>
      </c>
      <c r="T15" s="214">
        <v>11</v>
      </c>
      <c r="U15" s="214">
        <v>10</v>
      </c>
      <c r="V15" s="214">
        <v>9</v>
      </c>
      <c r="W15" s="214">
        <v>8</v>
      </c>
      <c r="X15" s="214">
        <v>7</v>
      </c>
      <c r="Y15" s="214">
        <v>6</v>
      </c>
      <c r="Z15" s="214">
        <v>5</v>
      </c>
      <c r="AA15" s="214">
        <v>4</v>
      </c>
      <c r="AB15" s="214">
        <v>3</v>
      </c>
      <c r="AC15" s="214">
        <v>2</v>
      </c>
      <c r="AD15" s="214">
        <v>1</v>
      </c>
      <c r="AE15" s="213"/>
      <c r="AF15" s="213"/>
      <c r="AG15" s="213"/>
      <c r="AH15" s="213"/>
      <c r="AI15" s="214">
        <v>24</v>
      </c>
      <c r="AJ15" s="214">
        <v>23</v>
      </c>
      <c r="AK15" s="214">
        <v>22</v>
      </c>
      <c r="AL15" s="214">
        <v>21</v>
      </c>
      <c r="AM15" s="214">
        <v>20</v>
      </c>
      <c r="AN15" s="214">
        <v>19</v>
      </c>
      <c r="AO15" s="214">
        <v>18</v>
      </c>
      <c r="AP15" s="214">
        <v>17</v>
      </c>
      <c r="AQ15" s="214">
        <v>16</v>
      </c>
      <c r="AR15" s="214">
        <v>15</v>
      </c>
      <c r="AS15" s="214">
        <v>14</v>
      </c>
      <c r="AT15" s="214">
        <v>13</v>
      </c>
      <c r="AU15" s="214">
        <v>12</v>
      </c>
      <c r="AV15" s="214">
        <v>11</v>
      </c>
      <c r="AW15" s="214">
        <v>10</v>
      </c>
      <c r="AX15" s="214">
        <v>9</v>
      </c>
      <c r="AY15" s="214">
        <v>8</v>
      </c>
      <c r="AZ15" s="214">
        <v>7</v>
      </c>
      <c r="BA15" s="214">
        <v>6</v>
      </c>
      <c r="BB15" s="214">
        <v>5</v>
      </c>
      <c r="BC15" s="214">
        <v>4</v>
      </c>
      <c r="BD15" s="214">
        <v>3</v>
      </c>
      <c r="BE15" s="214">
        <v>2</v>
      </c>
      <c r="BF15" s="214">
        <v>1</v>
      </c>
      <c r="BG15" s="213"/>
      <c r="BH15" s="213"/>
    </row>
    <row r="16" spans="1:60" ht="17.25" customHeight="1" thickBot="1" x14ac:dyDescent="0.4">
      <c r="A16" s="191" t="s">
        <v>115</v>
      </c>
      <c r="B16" s="272"/>
      <c r="C16" s="273" t="s">
        <v>121</v>
      </c>
      <c r="D16" s="253" t="s">
        <v>132</v>
      </c>
      <c r="E16" s="212"/>
      <c r="G16" s="26" t="s">
        <v>124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13"/>
      <c r="AE16" s="213"/>
      <c r="AF16" s="213"/>
      <c r="AG16" s="213"/>
      <c r="AH16" s="213"/>
      <c r="AI16" s="26" t="s">
        <v>126</v>
      </c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13"/>
      <c r="BH16" s="213"/>
    </row>
    <row r="17" spans="1:60" x14ac:dyDescent="0.35">
      <c r="A17" s="215" t="s">
        <v>123</v>
      </c>
      <c r="G17" s="216" t="s">
        <v>78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I17" s="216" t="s">
        <v>78</v>
      </c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</row>
    <row r="18" spans="1:60" x14ac:dyDescent="0.35">
      <c r="A18" s="215" t="s">
        <v>125</v>
      </c>
      <c r="G18" s="217">
        <v>1</v>
      </c>
      <c r="H18" s="217">
        <v>2</v>
      </c>
      <c r="I18" s="217">
        <v>3</v>
      </c>
      <c r="J18" s="217">
        <v>4</v>
      </c>
      <c r="K18" s="217">
        <v>5</v>
      </c>
      <c r="L18" s="217">
        <v>6</v>
      </c>
      <c r="M18" s="217">
        <v>7</v>
      </c>
      <c r="N18" s="217">
        <v>8</v>
      </c>
      <c r="O18" s="217">
        <v>9</v>
      </c>
      <c r="P18" s="217">
        <v>10</v>
      </c>
      <c r="Q18" s="217">
        <v>11</v>
      </c>
      <c r="R18" s="217">
        <v>12</v>
      </c>
      <c r="S18" s="217">
        <v>13</v>
      </c>
      <c r="T18" s="217">
        <v>14</v>
      </c>
      <c r="U18" s="217">
        <v>15</v>
      </c>
      <c r="V18" s="217">
        <v>16</v>
      </c>
      <c r="W18" s="217">
        <v>17</v>
      </c>
      <c r="X18" s="217">
        <v>18</v>
      </c>
      <c r="Y18" s="217">
        <v>19</v>
      </c>
      <c r="Z18" s="217">
        <v>20</v>
      </c>
      <c r="AA18" s="217">
        <v>21</v>
      </c>
      <c r="AB18" s="217">
        <v>22</v>
      </c>
      <c r="AC18" s="217">
        <v>23</v>
      </c>
      <c r="AD18" s="217">
        <v>24</v>
      </c>
      <c r="AE18" s="8"/>
      <c r="AF18" s="8"/>
      <c r="AG18" s="8"/>
      <c r="AH18" s="8"/>
      <c r="AI18" s="217">
        <v>1</v>
      </c>
      <c r="AJ18" s="217">
        <v>2</v>
      </c>
      <c r="AK18" s="217">
        <v>3</v>
      </c>
      <c r="AL18" s="217">
        <v>4</v>
      </c>
      <c r="AM18" s="217">
        <v>5</v>
      </c>
      <c r="AN18" s="217">
        <v>6</v>
      </c>
      <c r="AO18" s="217">
        <v>7</v>
      </c>
      <c r="AP18" s="217">
        <v>8</v>
      </c>
      <c r="AQ18" s="217">
        <v>9</v>
      </c>
      <c r="AR18" s="217">
        <v>10</v>
      </c>
      <c r="AS18" s="217">
        <v>11</v>
      </c>
      <c r="AT18" s="217">
        <v>12</v>
      </c>
      <c r="AU18" s="217">
        <v>13</v>
      </c>
      <c r="AV18" s="217">
        <v>14</v>
      </c>
      <c r="AW18" s="217">
        <v>15</v>
      </c>
      <c r="AX18" s="217">
        <v>16</v>
      </c>
      <c r="AY18" s="217">
        <v>17</v>
      </c>
      <c r="AZ18" s="217">
        <v>18</v>
      </c>
      <c r="BA18" s="217">
        <v>19</v>
      </c>
      <c r="BB18" s="217">
        <v>20</v>
      </c>
      <c r="BC18" s="217">
        <v>21</v>
      </c>
      <c r="BD18" s="217">
        <v>22</v>
      </c>
      <c r="BE18" s="217">
        <v>23</v>
      </c>
      <c r="BF18" s="217">
        <v>24</v>
      </c>
    </row>
    <row r="19" spans="1:60" ht="14.25" customHeight="1" thickBot="1" x14ac:dyDescent="0.4">
      <c r="E19" s="338" t="s">
        <v>79</v>
      </c>
      <c r="F19" s="28">
        <v>135</v>
      </c>
      <c r="G19" s="295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219">
        <v>135</v>
      </c>
      <c r="AH19" s="28">
        <v>135</v>
      </c>
      <c r="AI19" s="27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9">
        <v>135</v>
      </c>
      <c r="BH19" s="339" t="s">
        <v>79</v>
      </c>
    </row>
    <row r="20" spans="1:60" ht="16" thickBot="1" x14ac:dyDescent="0.4">
      <c r="E20" s="338"/>
      <c r="F20" s="298">
        <v>134</v>
      </c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302">
        <v>134</v>
      </c>
      <c r="AH20" s="28">
        <v>134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20">
        <v>134</v>
      </c>
      <c r="BH20" s="339"/>
    </row>
    <row r="21" spans="1:60" ht="13.5" customHeight="1" x14ac:dyDescent="0.35">
      <c r="A21" s="45" t="s">
        <v>29</v>
      </c>
      <c r="B21" s="46"/>
      <c r="C21" s="46"/>
      <c r="D21" s="47"/>
      <c r="E21" s="338"/>
      <c r="F21" s="28">
        <v>133</v>
      </c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8">
        <v>133</v>
      </c>
      <c r="AH21" s="28">
        <v>133</v>
      </c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8">
        <v>133</v>
      </c>
      <c r="BH21" s="339"/>
    </row>
    <row r="22" spans="1:60" x14ac:dyDescent="0.35">
      <c r="A22" s="48" t="s">
        <v>27</v>
      </c>
      <c r="B22" s="221" t="s">
        <v>28</v>
      </c>
      <c r="C22" s="221" t="s">
        <v>20</v>
      </c>
      <c r="D22" s="49" t="s">
        <v>11</v>
      </c>
      <c r="E22" s="338"/>
      <c r="F22" s="28">
        <v>132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>
        <v>132</v>
      </c>
      <c r="AH22" s="28">
        <v>132</v>
      </c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8">
        <v>132</v>
      </c>
      <c r="BH22" s="339"/>
    </row>
    <row r="23" spans="1:60" x14ac:dyDescent="0.35">
      <c r="A23" s="50">
        <v>7.1000000000000004E-3</v>
      </c>
      <c r="B23" s="222">
        <v>1.4500000000000001E-2</v>
      </c>
      <c r="C23" s="223">
        <f>B23-A23</f>
        <v>7.4000000000000003E-3</v>
      </c>
      <c r="D23" s="51">
        <f>1/C23</f>
        <v>135.13513513513513</v>
      </c>
      <c r="E23" s="338"/>
      <c r="F23" s="28">
        <v>131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8">
        <v>131</v>
      </c>
      <c r="AH23" s="28">
        <v>131</v>
      </c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8">
        <v>131</v>
      </c>
      <c r="BH23" s="339"/>
    </row>
    <row r="24" spans="1:60" ht="15" thickBot="1" x14ac:dyDescent="0.4">
      <c r="A24" s="224" t="s">
        <v>80</v>
      </c>
      <c r="B24" s="225">
        <f>A23*D23</f>
        <v>0.95945945945945943</v>
      </c>
      <c r="C24" s="52">
        <f>C23*D23</f>
        <v>1</v>
      </c>
      <c r="D24" s="226">
        <f>(1-B23)*D23</f>
        <v>133.17567567567568</v>
      </c>
      <c r="E24" s="338"/>
      <c r="F24" s="28">
        <v>130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>
        <v>130</v>
      </c>
      <c r="AH24" s="28">
        <v>130</v>
      </c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8">
        <v>130</v>
      </c>
      <c r="BH24" s="339"/>
    </row>
    <row r="25" spans="1:60" x14ac:dyDescent="0.35">
      <c r="F25" s="28">
        <v>129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8">
        <v>129</v>
      </c>
      <c r="AH25" s="28">
        <v>129</v>
      </c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8">
        <v>129</v>
      </c>
    </row>
    <row r="26" spans="1:60" x14ac:dyDescent="0.35">
      <c r="F26" s="28">
        <v>128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8">
        <v>128</v>
      </c>
      <c r="AH26" s="28">
        <v>128</v>
      </c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8">
        <v>128</v>
      </c>
    </row>
    <row r="27" spans="1:60" x14ac:dyDescent="0.35">
      <c r="F27" s="28">
        <v>127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8">
        <v>127</v>
      </c>
      <c r="AH27" s="28">
        <v>127</v>
      </c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8">
        <v>127</v>
      </c>
    </row>
    <row r="28" spans="1:60" x14ac:dyDescent="0.35">
      <c r="F28" s="28">
        <v>126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8">
        <v>126</v>
      </c>
      <c r="AH28" s="28">
        <v>126</v>
      </c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8">
        <v>126</v>
      </c>
    </row>
    <row r="29" spans="1:60" x14ac:dyDescent="0.35">
      <c r="F29" s="28">
        <v>125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8">
        <v>125</v>
      </c>
      <c r="AH29" s="28">
        <v>125</v>
      </c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8">
        <v>125</v>
      </c>
    </row>
    <row r="30" spans="1:60" x14ac:dyDescent="0.35">
      <c r="F30" s="28">
        <v>124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>
        <v>124</v>
      </c>
      <c r="AH30" s="28">
        <v>124</v>
      </c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8">
        <v>124</v>
      </c>
    </row>
    <row r="31" spans="1:60" x14ac:dyDescent="0.35">
      <c r="F31" s="28">
        <v>123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8">
        <v>123</v>
      </c>
      <c r="AH31" s="28">
        <v>123</v>
      </c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8">
        <v>123</v>
      </c>
    </row>
    <row r="32" spans="1:60" x14ac:dyDescent="0.35">
      <c r="F32" s="28">
        <v>122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8">
        <v>122</v>
      </c>
      <c r="AH32" s="28">
        <v>122</v>
      </c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8">
        <v>122</v>
      </c>
    </row>
    <row r="33" spans="6:61" x14ac:dyDescent="0.35">
      <c r="F33" s="28">
        <v>121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8">
        <v>121</v>
      </c>
      <c r="AH33" s="28">
        <v>121</v>
      </c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8">
        <v>121</v>
      </c>
    </row>
    <row r="34" spans="6:61" x14ac:dyDescent="0.35">
      <c r="F34" s="28">
        <v>120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>
        <v>120</v>
      </c>
      <c r="AH34" s="28">
        <v>120</v>
      </c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8">
        <v>120</v>
      </c>
    </row>
    <row r="35" spans="6:61" x14ac:dyDescent="0.35">
      <c r="F35" s="28">
        <v>119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8">
        <v>119</v>
      </c>
      <c r="AH35" s="28">
        <v>119</v>
      </c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8">
        <v>119</v>
      </c>
    </row>
    <row r="36" spans="6:61" x14ac:dyDescent="0.35">
      <c r="F36" s="28">
        <v>118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>
        <v>118</v>
      </c>
      <c r="AH36" s="28">
        <v>118</v>
      </c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8">
        <v>118</v>
      </c>
    </row>
    <row r="37" spans="6:61" x14ac:dyDescent="0.35">
      <c r="F37" s="28">
        <v>117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8">
        <v>117</v>
      </c>
      <c r="AH37" s="28">
        <v>117</v>
      </c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8">
        <v>117</v>
      </c>
    </row>
    <row r="38" spans="6:61" x14ac:dyDescent="0.35">
      <c r="F38" s="28">
        <v>116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8">
        <v>116</v>
      </c>
      <c r="AH38" s="28">
        <v>116</v>
      </c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8">
        <v>116</v>
      </c>
    </row>
    <row r="39" spans="6:61" x14ac:dyDescent="0.35">
      <c r="F39" s="28">
        <v>115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8">
        <v>115</v>
      </c>
      <c r="AH39" s="28">
        <v>115</v>
      </c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8">
        <v>115</v>
      </c>
    </row>
    <row r="40" spans="6:61" x14ac:dyDescent="0.35">
      <c r="F40" s="28">
        <v>114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8">
        <v>114</v>
      </c>
      <c r="AH40" s="28">
        <v>114</v>
      </c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8">
        <v>114</v>
      </c>
    </row>
    <row r="41" spans="6:61" x14ac:dyDescent="0.35">
      <c r="F41" s="28">
        <v>113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8">
        <v>113</v>
      </c>
      <c r="AH41" s="28">
        <v>113</v>
      </c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8">
        <v>113</v>
      </c>
    </row>
    <row r="42" spans="6:61" x14ac:dyDescent="0.35">
      <c r="F42" s="28">
        <v>112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8">
        <v>112</v>
      </c>
      <c r="AF42" s="29"/>
      <c r="AG42" s="29"/>
      <c r="AH42" s="28">
        <v>112</v>
      </c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8">
        <v>112</v>
      </c>
    </row>
    <row r="43" spans="6:61" x14ac:dyDescent="0.35">
      <c r="F43" s="28">
        <v>111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8">
        <v>111</v>
      </c>
      <c r="AF43" s="29"/>
      <c r="AG43" s="29"/>
      <c r="AH43" s="28">
        <v>111</v>
      </c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8">
        <v>111</v>
      </c>
    </row>
    <row r="44" spans="6:61" x14ac:dyDescent="0.35">
      <c r="F44" s="28">
        <v>110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8">
        <v>110</v>
      </c>
      <c r="AF44" s="29"/>
      <c r="AG44" s="29"/>
      <c r="AH44" s="28">
        <v>110</v>
      </c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8">
        <v>110</v>
      </c>
    </row>
    <row r="45" spans="6:61" x14ac:dyDescent="0.35">
      <c r="F45" s="28">
        <v>109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8">
        <v>109</v>
      </c>
      <c r="AF45" s="29"/>
      <c r="AG45" s="29"/>
      <c r="AH45" s="28">
        <v>109</v>
      </c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8">
        <v>109</v>
      </c>
    </row>
    <row r="46" spans="6:61" x14ac:dyDescent="0.35">
      <c r="F46" s="28">
        <v>108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8">
        <v>108</v>
      </c>
      <c r="AF46" s="29"/>
      <c r="AG46" s="29"/>
      <c r="AH46" s="28">
        <v>108</v>
      </c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8">
        <v>108</v>
      </c>
    </row>
    <row r="47" spans="6:61" x14ac:dyDescent="0.35">
      <c r="F47" s="28">
        <v>107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8">
        <v>107</v>
      </c>
      <c r="AF47" s="29"/>
      <c r="AG47" s="29"/>
      <c r="AH47" s="28">
        <v>107</v>
      </c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8">
        <v>107</v>
      </c>
      <c r="BH47" s="29"/>
      <c r="BI47" s="29"/>
    </row>
    <row r="48" spans="6:61" x14ac:dyDescent="0.35">
      <c r="F48" s="28">
        <v>106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8">
        <v>106</v>
      </c>
      <c r="AF48" s="29"/>
      <c r="AG48" s="29"/>
      <c r="AH48" s="28">
        <v>106</v>
      </c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8">
        <v>106</v>
      </c>
      <c r="BH48" s="29"/>
      <c r="BI48" s="29"/>
    </row>
    <row r="49" spans="5:61" x14ac:dyDescent="0.35">
      <c r="F49" s="28">
        <v>105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8">
        <v>105</v>
      </c>
      <c r="AF49" s="29"/>
      <c r="AG49" s="29"/>
      <c r="AH49" s="28">
        <v>105</v>
      </c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8">
        <v>105</v>
      </c>
      <c r="BH49" s="29"/>
      <c r="BI49" s="29"/>
    </row>
    <row r="50" spans="5:61" x14ac:dyDescent="0.35">
      <c r="F50" s="28">
        <v>104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8">
        <v>104</v>
      </c>
      <c r="AF50" s="29"/>
      <c r="AG50" s="29"/>
      <c r="AH50" s="28">
        <v>104</v>
      </c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8">
        <v>104</v>
      </c>
      <c r="BH50" s="29"/>
      <c r="BI50" s="29"/>
    </row>
    <row r="51" spans="5:61" x14ac:dyDescent="0.35">
      <c r="F51" s="28">
        <v>103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8">
        <v>103</v>
      </c>
      <c r="AF51" s="29"/>
      <c r="AG51" s="29"/>
      <c r="AH51" s="28">
        <v>103</v>
      </c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8">
        <v>103</v>
      </c>
      <c r="BH51" s="29"/>
      <c r="BI51" s="29"/>
    </row>
    <row r="52" spans="5:61" x14ac:dyDescent="0.35">
      <c r="F52" s="28">
        <v>102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8">
        <v>102</v>
      </c>
      <c r="AF52" s="29"/>
      <c r="AG52" s="29"/>
      <c r="AH52" s="28">
        <v>102</v>
      </c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8">
        <v>102</v>
      </c>
      <c r="BH52" s="29"/>
      <c r="BI52" s="29"/>
    </row>
    <row r="53" spans="5:61" x14ac:dyDescent="0.35">
      <c r="E53" s="29"/>
      <c r="F53" s="228">
        <v>101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28">
        <v>101</v>
      </c>
      <c r="AF53" s="29"/>
      <c r="AG53" s="29"/>
      <c r="AH53" s="228">
        <v>101</v>
      </c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8">
        <v>101</v>
      </c>
      <c r="BH53" s="29"/>
      <c r="BI53" s="29"/>
    </row>
    <row r="54" spans="5:61" x14ac:dyDescent="0.35">
      <c r="E54" s="183"/>
      <c r="F54" s="227">
        <v>100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27">
        <v>100</v>
      </c>
      <c r="AF54" s="183"/>
      <c r="AG54" s="183"/>
      <c r="AH54" s="227">
        <v>100</v>
      </c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27">
        <v>100</v>
      </c>
      <c r="BH54" s="183"/>
      <c r="BI54" s="29"/>
    </row>
    <row r="55" spans="5:61" x14ac:dyDescent="0.35">
      <c r="F55" s="28">
        <v>99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8">
        <v>99</v>
      </c>
      <c r="AH55" s="28">
        <v>99</v>
      </c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8">
        <v>99</v>
      </c>
      <c r="BH55" s="29"/>
      <c r="BI55" s="29"/>
    </row>
    <row r="56" spans="5:61" x14ac:dyDescent="0.35">
      <c r="F56" s="28">
        <v>98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8">
        <v>98</v>
      </c>
      <c r="AH56" s="28">
        <v>98</v>
      </c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8">
        <v>98</v>
      </c>
      <c r="BH56" s="29"/>
      <c r="BI56" s="29"/>
    </row>
    <row r="57" spans="5:61" x14ac:dyDescent="0.35">
      <c r="F57" s="28">
        <v>97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8">
        <v>97</v>
      </c>
      <c r="AH57" s="28">
        <v>97</v>
      </c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8">
        <v>97</v>
      </c>
      <c r="BH57" s="29"/>
      <c r="BI57" s="29"/>
    </row>
    <row r="58" spans="5:61" x14ac:dyDescent="0.35">
      <c r="F58" s="28">
        <v>96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>
        <v>96</v>
      </c>
      <c r="AH58" s="28">
        <v>96</v>
      </c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8">
        <v>96</v>
      </c>
      <c r="BH58" s="29"/>
      <c r="BI58" s="29"/>
    </row>
    <row r="59" spans="5:61" x14ac:dyDescent="0.35">
      <c r="F59" s="28">
        <v>95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8">
        <v>95</v>
      </c>
      <c r="AH59" s="28">
        <v>95</v>
      </c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8">
        <v>95</v>
      </c>
      <c r="BH59" s="29"/>
      <c r="BI59" s="29"/>
    </row>
    <row r="60" spans="5:61" x14ac:dyDescent="0.35">
      <c r="F60" s="28">
        <v>94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8">
        <v>94</v>
      </c>
      <c r="AH60" s="28">
        <v>94</v>
      </c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8">
        <v>94</v>
      </c>
      <c r="BH60" s="29"/>
      <c r="BI60" s="29"/>
    </row>
    <row r="61" spans="5:61" x14ac:dyDescent="0.35">
      <c r="F61" s="28">
        <v>93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8">
        <v>93</v>
      </c>
      <c r="AH61" s="28">
        <v>93</v>
      </c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8">
        <v>93</v>
      </c>
      <c r="BH61" s="29"/>
      <c r="BI61" s="29"/>
    </row>
    <row r="62" spans="5:61" x14ac:dyDescent="0.35">
      <c r="F62" s="28">
        <v>92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8">
        <v>92</v>
      </c>
      <c r="AH62" s="28">
        <v>92</v>
      </c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8">
        <v>92</v>
      </c>
      <c r="BH62" s="29"/>
      <c r="BI62" s="29"/>
    </row>
    <row r="63" spans="5:61" x14ac:dyDescent="0.35">
      <c r="F63" s="28">
        <v>91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8">
        <v>91</v>
      </c>
      <c r="AH63" s="28">
        <v>91</v>
      </c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8">
        <v>91</v>
      </c>
      <c r="BH63" s="29"/>
      <c r="BI63" s="29"/>
    </row>
    <row r="64" spans="5:61" x14ac:dyDescent="0.35">
      <c r="F64" s="28">
        <v>90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8">
        <v>90</v>
      </c>
      <c r="AH64" s="28">
        <v>90</v>
      </c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8">
        <v>90</v>
      </c>
      <c r="BH64" s="29"/>
      <c r="BI64" s="29"/>
    </row>
    <row r="65" spans="6:61" x14ac:dyDescent="0.35">
      <c r="F65" s="28">
        <v>89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8">
        <v>89</v>
      </c>
      <c r="AH65" s="28">
        <v>89</v>
      </c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8">
        <v>89</v>
      </c>
      <c r="BH65" s="29"/>
      <c r="BI65" s="29"/>
    </row>
    <row r="66" spans="6:61" x14ac:dyDescent="0.35">
      <c r="F66" s="28">
        <v>88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8">
        <v>88</v>
      </c>
      <c r="AH66" s="28">
        <v>88</v>
      </c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8">
        <v>88</v>
      </c>
      <c r="BH66" s="29"/>
      <c r="BI66" s="29"/>
    </row>
    <row r="67" spans="6:61" x14ac:dyDescent="0.35">
      <c r="F67" s="28">
        <v>87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8">
        <v>87</v>
      </c>
      <c r="AH67" s="28">
        <v>87</v>
      </c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8">
        <v>87</v>
      </c>
      <c r="BH67" s="29"/>
      <c r="BI67" s="29"/>
    </row>
    <row r="68" spans="6:61" x14ac:dyDescent="0.35">
      <c r="F68" s="28">
        <v>86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8">
        <v>86</v>
      </c>
      <c r="AH68" s="28">
        <v>86</v>
      </c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8">
        <v>86</v>
      </c>
      <c r="BH68" s="29"/>
      <c r="BI68" s="29"/>
    </row>
    <row r="69" spans="6:61" x14ac:dyDescent="0.35">
      <c r="F69" s="28">
        <v>85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8">
        <v>85</v>
      </c>
      <c r="AH69" s="28">
        <v>85</v>
      </c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8">
        <v>85</v>
      </c>
      <c r="BH69" s="29"/>
      <c r="BI69" s="29"/>
    </row>
    <row r="70" spans="6:61" x14ac:dyDescent="0.35">
      <c r="F70" s="28">
        <v>84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8">
        <v>84</v>
      </c>
      <c r="AH70" s="28">
        <v>84</v>
      </c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8">
        <v>84</v>
      </c>
      <c r="BH70" s="29"/>
      <c r="BI70" s="29"/>
    </row>
    <row r="71" spans="6:61" x14ac:dyDescent="0.35">
      <c r="F71" s="28">
        <v>83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8">
        <v>83</v>
      </c>
      <c r="AH71" s="28">
        <v>83</v>
      </c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8">
        <v>83</v>
      </c>
      <c r="BH71" s="29"/>
      <c r="BI71" s="29"/>
    </row>
    <row r="72" spans="6:61" x14ac:dyDescent="0.35">
      <c r="F72" s="28">
        <v>82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8">
        <v>82</v>
      </c>
      <c r="AH72" s="28">
        <v>82</v>
      </c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8">
        <v>82</v>
      </c>
      <c r="BH72" s="29"/>
      <c r="BI72" s="29"/>
    </row>
    <row r="73" spans="6:61" x14ac:dyDescent="0.35">
      <c r="F73" s="28">
        <v>81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8">
        <v>81</v>
      </c>
      <c r="AH73" s="28">
        <v>81</v>
      </c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8">
        <v>81</v>
      </c>
      <c r="BH73" s="29"/>
      <c r="BI73" s="29"/>
    </row>
    <row r="74" spans="6:61" x14ac:dyDescent="0.35">
      <c r="F74" s="28">
        <v>80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8">
        <v>80</v>
      </c>
      <c r="AH74" s="28">
        <v>80</v>
      </c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8">
        <v>80</v>
      </c>
      <c r="BH74" s="29"/>
      <c r="BI74" s="29"/>
    </row>
    <row r="75" spans="6:61" x14ac:dyDescent="0.35">
      <c r="F75" s="28">
        <v>79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8">
        <v>79</v>
      </c>
      <c r="AH75" s="28">
        <v>79</v>
      </c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8">
        <v>79</v>
      </c>
      <c r="BH75" s="29"/>
      <c r="BI75" s="29"/>
    </row>
    <row r="76" spans="6:61" x14ac:dyDescent="0.35">
      <c r="F76" s="28">
        <v>78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8">
        <v>78</v>
      </c>
      <c r="AH76" s="28">
        <v>78</v>
      </c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8">
        <v>78</v>
      </c>
      <c r="BH76" s="29"/>
      <c r="BI76" s="29"/>
    </row>
    <row r="77" spans="6:61" x14ac:dyDescent="0.35">
      <c r="F77" s="28">
        <v>77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8">
        <v>77</v>
      </c>
      <c r="AH77" s="28">
        <v>77</v>
      </c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8">
        <v>77</v>
      </c>
      <c r="BH77" s="29"/>
      <c r="BI77" s="29"/>
    </row>
    <row r="78" spans="6:61" x14ac:dyDescent="0.35">
      <c r="F78" s="28">
        <v>76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8">
        <v>76</v>
      </c>
      <c r="AH78" s="28">
        <v>76</v>
      </c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8">
        <v>76</v>
      </c>
      <c r="BH78" s="29"/>
      <c r="BI78" s="29"/>
    </row>
    <row r="79" spans="6:61" x14ac:dyDescent="0.35">
      <c r="F79" s="28">
        <v>75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8">
        <v>75</v>
      </c>
      <c r="AH79" s="28">
        <v>75</v>
      </c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8">
        <v>75</v>
      </c>
      <c r="BH79" s="29"/>
      <c r="BI79" s="29"/>
    </row>
    <row r="80" spans="6:61" x14ac:dyDescent="0.35">
      <c r="F80" s="28">
        <v>74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8">
        <v>74</v>
      </c>
      <c r="AH80" s="28">
        <v>74</v>
      </c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8">
        <v>74</v>
      </c>
      <c r="BH80" s="29"/>
      <c r="BI80" s="29"/>
    </row>
    <row r="81" spans="6:61" x14ac:dyDescent="0.35">
      <c r="F81" s="28">
        <v>73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8">
        <v>73</v>
      </c>
      <c r="AH81" s="28">
        <v>73</v>
      </c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8">
        <v>73</v>
      </c>
      <c r="BH81" s="29"/>
      <c r="BI81" s="29"/>
    </row>
    <row r="82" spans="6:61" x14ac:dyDescent="0.35">
      <c r="F82" s="28">
        <v>72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8">
        <v>72</v>
      </c>
      <c r="AH82" s="28">
        <v>72</v>
      </c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8">
        <v>72</v>
      </c>
      <c r="BH82" s="29"/>
      <c r="BI82" s="29"/>
    </row>
    <row r="83" spans="6:61" x14ac:dyDescent="0.35">
      <c r="F83" s="28">
        <v>71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8">
        <v>71</v>
      </c>
      <c r="AH83" s="28">
        <v>71</v>
      </c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8">
        <v>71</v>
      </c>
      <c r="BH83" s="29"/>
      <c r="BI83" s="29"/>
    </row>
    <row r="84" spans="6:61" x14ac:dyDescent="0.35">
      <c r="F84" s="28">
        <v>70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8">
        <v>70</v>
      </c>
      <c r="AH84" s="28">
        <v>70</v>
      </c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8">
        <v>70</v>
      </c>
      <c r="BH84" s="29"/>
      <c r="BI84" s="29"/>
    </row>
    <row r="85" spans="6:61" x14ac:dyDescent="0.35">
      <c r="F85" s="28">
        <v>69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8">
        <v>69</v>
      </c>
      <c r="AH85" s="28">
        <v>69</v>
      </c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8">
        <v>69</v>
      </c>
      <c r="BH85" s="29"/>
      <c r="BI85" s="29"/>
    </row>
    <row r="86" spans="6:61" x14ac:dyDescent="0.35">
      <c r="F86" s="28">
        <v>68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8">
        <v>68</v>
      </c>
      <c r="AH86" s="28">
        <v>68</v>
      </c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8">
        <v>68</v>
      </c>
      <c r="BH86" s="29"/>
      <c r="BI86" s="29"/>
    </row>
    <row r="87" spans="6:61" x14ac:dyDescent="0.35">
      <c r="F87" s="28">
        <v>67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8">
        <v>67</v>
      </c>
      <c r="AH87" s="28">
        <v>67</v>
      </c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8">
        <v>67</v>
      </c>
      <c r="BH87" s="29"/>
      <c r="BI87" s="29"/>
    </row>
    <row r="88" spans="6:61" x14ac:dyDescent="0.35">
      <c r="F88" s="28">
        <v>66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8">
        <v>66</v>
      </c>
      <c r="AH88" s="28">
        <v>66</v>
      </c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8">
        <v>66</v>
      </c>
      <c r="BH88" s="29"/>
      <c r="BI88" s="29"/>
    </row>
    <row r="89" spans="6:61" x14ac:dyDescent="0.35">
      <c r="F89" s="28">
        <v>65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8">
        <v>65</v>
      </c>
      <c r="AH89" s="28">
        <v>65</v>
      </c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8">
        <v>65</v>
      </c>
      <c r="BH89" s="29"/>
      <c r="BI89" s="29"/>
    </row>
    <row r="90" spans="6:61" x14ac:dyDescent="0.35">
      <c r="F90" s="28">
        <v>64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8">
        <v>64</v>
      </c>
      <c r="AH90" s="28">
        <v>64</v>
      </c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8">
        <v>64</v>
      </c>
      <c r="BH90" s="29"/>
      <c r="BI90" s="29"/>
    </row>
    <row r="91" spans="6:61" x14ac:dyDescent="0.35">
      <c r="F91" s="28">
        <v>63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8">
        <v>63</v>
      </c>
      <c r="AH91" s="28">
        <v>63</v>
      </c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8">
        <v>63</v>
      </c>
      <c r="BH91" s="29"/>
      <c r="BI91" s="29"/>
    </row>
    <row r="92" spans="6:61" x14ac:dyDescent="0.35">
      <c r="F92" s="28">
        <v>62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8">
        <v>62</v>
      </c>
      <c r="AH92" s="28">
        <v>62</v>
      </c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8">
        <v>62</v>
      </c>
      <c r="BH92" s="29"/>
      <c r="BI92" s="29"/>
    </row>
    <row r="93" spans="6:61" x14ac:dyDescent="0.35">
      <c r="F93" s="28">
        <v>61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8">
        <v>61</v>
      </c>
      <c r="AH93" s="28">
        <v>61</v>
      </c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8">
        <v>61</v>
      </c>
      <c r="BH93" s="29"/>
      <c r="BI93" s="29"/>
    </row>
    <row r="94" spans="6:61" x14ac:dyDescent="0.35">
      <c r="F94" s="28">
        <v>60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8">
        <v>60</v>
      </c>
      <c r="AH94" s="28">
        <v>60</v>
      </c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8">
        <v>60</v>
      </c>
      <c r="BH94" s="29"/>
      <c r="BI94" s="29"/>
    </row>
    <row r="95" spans="6:61" x14ac:dyDescent="0.35">
      <c r="F95" s="28">
        <v>59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8">
        <v>59</v>
      </c>
      <c r="AH95" s="28">
        <v>59</v>
      </c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8">
        <v>59</v>
      </c>
      <c r="BH95" s="29"/>
      <c r="BI95" s="29"/>
    </row>
    <row r="96" spans="6:61" x14ac:dyDescent="0.35">
      <c r="F96" s="28">
        <v>58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8">
        <v>58</v>
      </c>
      <c r="AH96" s="28">
        <v>58</v>
      </c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8">
        <v>58</v>
      </c>
      <c r="BH96" s="29"/>
      <c r="BI96" s="29"/>
    </row>
    <row r="97" spans="5:61" x14ac:dyDescent="0.35">
      <c r="F97" s="28">
        <v>57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8">
        <v>57</v>
      </c>
      <c r="AH97" s="28">
        <v>57</v>
      </c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8">
        <v>57</v>
      </c>
      <c r="BH97" s="29"/>
      <c r="BI97" s="29"/>
    </row>
    <row r="98" spans="5:61" x14ac:dyDescent="0.35">
      <c r="F98" s="28">
        <v>56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8">
        <v>56</v>
      </c>
      <c r="AH98" s="28">
        <v>56</v>
      </c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8">
        <v>56</v>
      </c>
      <c r="BH98" s="29"/>
      <c r="BI98" s="29"/>
    </row>
    <row r="99" spans="5:61" x14ac:dyDescent="0.35">
      <c r="F99" s="28">
        <v>55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8">
        <v>55</v>
      </c>
      <c r="AF99" s="29"/>
      <c r="AG99" s="29"/>
      <c r="AH99" s="28">
        <v>55</v>
      </c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8">
        <v>55</v>
      </c>
      <c r="BH99" s="29"/>
      <c r="BI99" s="29"/>
    </row>
    <row r="100" spans="5:61" x14ac:dyDescent="0.35">
      <c r="F100" s="28">
        <v>54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8">
        <v>54</v>
      </c>
      <c r="AF100" s="29"/>
      <c r="AG100" s="29"/>
      <c r="AH100" s="28">
        <v>54</v>
      </c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8">
        <v>54</v>
      </c>
      <c r="BH100" s="29"/>
      <c r="BI100" s="29"/>
    </row>
    <row r="101" spans="5:61" x14ac:dyDescent="0.35">
      <c r="F101" s="28">
        <v>53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8">
        <v>53</v>
      </c>
      <c r="AF101" s="29"/>
      <c r="AG101" s="29"/>
      <c r="AH101" s="28">
        <v>53</v>
      </c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8">
        <v>53</v>
      </c>
      <c r="BH101" s="29"/>
      <c r="BI101" s="29"/>
    </row>
    <row r="102" spans="5:61" x14ac:dyDescent="0.35">
      <c r="F102" s="28">
        <v>52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8">
        <v>52</v>
      </c>
      <c r="AF102" s="29"/>
      <c r="AG102" s="29"/>
      <c r="AH102" s="28">
        <v>52</v>
      </c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8">
        <v>52</v>
      </c>
      <c r="BH102" s="29"/>
      <c r="BI102" s="29"/>
    </row>
    <row r="103" spans="5:61" x14ac:dyDescent="0.35">
      <c r="F103" s="28">
        <v>51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8">
        <v>51</v>
      </c>
      <c r="AH103" s="28">
        <v>51</v>
      </c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8">
        <v>51</v>
      </c>
      <c r="BH103" s="29"/>
      <c r="BI103" s="29"/>
    </row>
    <row r="104" spans="5:61" x14ac:dyDescent="0.35">
      <c r="E104" s="183"/>
      <c r="F104" s="227">
        <v>50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27">
        <v>50</v>
      </c>
      <c r="AF104" s="183"/>
      <c r="AG104" s="183"/>
      <c r="AH104" s="227">
        <v>50</v>
      </c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27">
        <v>50</v>
      </c>
      <c r="BH104" s="183"/>
      <c r="BI104" s="29"/>
    </row>
    <row r="105" spans="5:61" x14ac:dyDescent="0.35">
      <c r="F105" s="28">
        <v>49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8">
        <v>49</v>
      </c>
      <c r="AH105" s="28">
        <v>49</v>
      </c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8">
        <v>49</v>
      </c>
      <c r="BH105" s="29"/>
      <c r="BI105" s="29"/>
    </row>
    <row r="106" spans="5:61" x14ac:dyDescent="0.35">
      <c r="F106" s="28">
        <v>48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8">
        <v>48</v>
      </c>
      <c r="AH106" s="28">
        <v>48</v>
      </c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8">
        <v>48</v>
      </c>
      <c r="BH106" s="29"/>
      <c r="BI106" s="29"/>
    </row>
    <row r="107" spans="5:61" x14ac:dyDescent="0.35">
      <c r="F107" s="28">
        <v>47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8">
        <v>47</v>
      </c>
      <c r="AH107" s="28">
        <v>47</v>
      </c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8">
        <v>47</v>
      </c>
      <c r="BH107" s="29"/>
      <c r="BI107" s="29"/>
    </row>
    <row r="108" spans="5:61" x14ac:dyDescent="0.35">
      <c r="F108" s="28">
        <v>46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8">
        <v>46</v>
      </c>
      <c r="AH108" s="28">
        <v>46</v>
      </c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8">
        <v>46</v>
      </c>
      <c r="BH108" s="29"/>
      <c r="BI108" s="29"/>
    </row>
    <row r="109" spans="5:61" x14ac:dyDescent="0.35">
      <c r="F109" s="28">
        <v>45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8">
        <v>45</v>
      </c>
      <c r="AH109" s="28">
        <v>45</v>
      </c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8">
        <v>45</v>
      </c>
      <c r="BH109" s="29"/>
      <c r="BI109" s="29"/>
    </row>
    <row r="110" spans="5:61" x14ac:dyDescent="0.35">
      <c r="F110" s="28">
        <v>44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8">
        <v>44</v>
      </c>
      <c r="AH110" s="28">
        <v>44</v>
      </c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8">
        <v>44</v>
      </c>
      <c r="BH110" s="29"/>
      <c r="BI110" s="29"/>
    </row>
    <row r="111" spans="5:61" x14ac:dyDescent="0.35">
      <c r="F111" s="28">
        <v>43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8">
        <v>43</v>
      </c>
      <c r="AH111" s="28">
        <v>43</v>
      </c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8">
        <v>43</v>
      </c>
      <c r="BH111" s="29"/>
      <c r="BI111" s="29"/>
    </row>
    <row r="112" spans="5:61" x14ac:dyDescent="0.35">
      <c r="F112" s="28">
        <v>42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8">
        <v>42</v>
      </c>
      <c r="AH112" s="28">
        <v>42</v>
      </c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8">
        <v>42</v>
      </c>
      <c r="BH112" s="29"/>
      <c r="BI112" s="29"/>
    </row>
    <row r="113" spans="6:61" x14ac:dyDescent="0.35">
      <c r="F113" s="28">
        <v>41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8">
        <v>41</v>
      </c>
      <c r="AH113" s="28">
        <v>41</v>
      </c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8">
        <v>41</v>
      </c>
      <c r="BH113" s="29"/>
      <c r="BI113" s="29"/>
    </row>
    <row r="114" spans="6:61" x14ac:dyDescent="0.35">
      <c r="F114" s="28">
        <v>40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8">
        <v>40</v>
      </c>
      <c r="AH114" s="28">
        <v>40</v>
      </c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8">
        <v>40</v>
      </c>
      <c r="BH114" s="29"/>
      <c r="BI114" s="29"/>
    </row>
    <row r="115" spans="6:61" x14ac:dyDescent="0.35">
      <c r="F115" s="28">
        <v>39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8">
        <v>39</v>
      </c>
      <c r="AH115" s="28">
        <v>39</v>
      </c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8">
        <v>39</v>
      </c>
      <c r="BH115" s="29"/>
      <c r="BI115" s="29"/>
    </row>
    <row r="116" spans="6:61" x14ac:dyDescent="0.35">
      <c r="F116" s="28">
        <v>38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8">
        <v>38</v>
      </c>
      <c r="AH116" s="28">
        <v>38</v>
      </c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8">
        <v>38</v>
      </c>
      <c r="BH116" s="29"/>
      <c r="BI116" s="29"/>
    </row>
    <row r="117" spans="6:61" x14ac:dyDescent="0.35">
      <c r="F117" s="28">
        <v>37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8">
        <v>37</v>
      </c>
      <c r="AH117" s="28">
        <v>37</v>
      </c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8">
        <v>37</v>
      </c>
      <c r="BH117" s="29"/>
      <c r="BI117" s="29"/>
    </row>
    <row r="118" spans="6:61" x14ac:dyDescent="0.35">
      <c r="F118" s="28">
        <v>36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8">
        <v>36</v>
      </c>
      <c r="AH118" s="28">
        <v>36</v>
      </c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8">
        <v>36</v>
      </c>
      <c r="BH118" s="29"/>
      <c r="BI118" s="29"/>
    </row>
    <row r="119" spans="6:61" x14ac:dyDescent="0.35">
      <c r="F119" s="28">
        <v>35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8">
        <v>35</v>
      </c>
      <c r="AH119" s="28">
        <v>35</v>
      </c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8">
        <v>35</v>
      </c>
      <c r="BH119" s="29"/>
      <c r="BI119" s="29"/>
    </row>
    <row r="120" spans="6:61" x14ac:dyDescent="0.35">
      <c r="F120" s="28">
        <v>34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8">
        <v>34</v>
      </c>
      <c r="AH120" s="28">
        <v>34</v>
      </c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8">
        <v>34</v>
      </c>
      <c r="BH120" s="29"/>
      <c r="BI120" s="29"/>
    </row>
    <row r="121" spans="6:61" x14ac:dyDescent="0.35">
      <c r="F121" s="28">
        <v>33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8">
        <v>33</v>
      </c>
      <c r="AH121" s="28">
        <v>33</v>
      </c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8">
        <v>33</v>
      </c>
      <c r="BH121" s="29"/>
      <c r="BI121" s="29"/>
    </row>
    <row r="122" spans="6:61" x14ac:dyDescent="0.35">
      <c r="F122" s="28">
        <v>32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8">
        <v>32</v>
      </c>
      <c r="AH122" s="28">
        <v>32</v>
      </c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8">
        <v>32</v>
      </c>
      <c r="BH122" s="29"/>
      <c r="BI122" s="29"/>
    </row>
    <row r="123" spans="6:61" x14ac:dyDescent="0.35">
      <c r="F123" s="28">
        <v>31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8">
        <v>31</v>
      </c>
      <c r="AH123" s="28">
        <v>31</v>
      </c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8">
        <v>31</v>
      </c>
      <c r="BH123" s="29"/>
      <c r="BI123" s="29"/>
    </row>
    <row r="124" spans="6:61" x14ac:dyDescent="0.35">
      <c r="F124" s="28">
        <v>30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8">
        <v>30</v>
      </c>
      <c r="AH124" s="28">
        <v>30</v>
      </c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8">
        <v>30</v>
      </c>
      <c r="BH124" s="29"/>
      <c r="BI124" s="29"/>
    </row>
    <row r="125" spans="6:61" x14ac:dyDescent="0.35">
      <c r="F125" s="28">
        <v>29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8">
        <v>29</v>
      </c>
      <c r="AH125" s="28">
        <v>29</v>
      </c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8">
        <v>29</v>
      </c>
      <c r="BH125" s="29"/>
      <c r="BI125" s="29"/>
    </row>
    <row r="126" spans="6:61" x14ac:dyDescent="0.35">
      <c r="F126" s="28">
        <v>28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8">
        <v>28</v>
      </c>
      <c r="AH126" s="28">
        <v>28</v>
      </c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8">
        <v>28</v>
      </c>
      <c r="BH126" s="29"/>
      <c r="BI126" s="29"/>
    </row>
    <row r="127" spans="6:61" x14ac:dyDescent="0.35">
      <c r="F127" s="28">
        <v>27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8">
        <v>27</v>
      </c>
      <c r="AH127" s="28">
        <v>27</v>
      </c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8">
        <v>27</v>
      </c>
      <c r="BH127" s="29"/>
      <c r="BI127" s="29"/>
    </row>
    <row r="128" spans="6:61" x14ac:dyDescent="0.35">
      <c r="F128" s="28">
        <v>26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8">
        <v>26</v>
      </c>
      <c r="AH128" s="28">
        <v>26</v>
      </c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8">
        <v>26</v>
      </c>
      <c r="BH128" s="29"/>
      <c r="BI128" s="29"/>
    </row>
    <row r="129" spans="6:61" x14ac:dyDescent="0.35">
      <c r="F129" s="28">
        <v>25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8">
        <v>25</v>
      </c>
      <c r="AH129" s="28">
        <v>25</v>
      </c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8">
        <v>25</v>
      </c>
      <c r="BH129" s="29"/>
      <c r="BI129" s="29"/>
    </row>
    <row r="130" spans="6:61" x14ac:dyDescent="0.35">
      <c r="F130" s="28">
        <v>24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8">
        <v>24</v>
      </c>
      <c r="AH130" s="28">
        <v>24</v>
      </c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8">
        <v>24</v>
      </c>
      <c r="BH130" s="29"/>
      <c r="BI130" s="29"/>
    </row>
    <row r="131" spans="6:61" x14ac:dyDescent="0.35">
      <c r="F131" s="28">
        <v>23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8">
        <v>23</v>
      </c>
      <c r="AH131" s="28">
        <v>23</v>
      </c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8">
        <v>23</v>
      </c>
      <c r="BH131" s="29"/>
      <c r="BI131" s="29"/>
    </row>
    <row r="132" spans="6:61" x14ac:dyDescent="0.35">
      <c r="F132" s="28">
        <v>22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8">
        <v>22</v>
      </c>
      <c r="AH132" s="28">
        <v>22</v>
      </c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8">
        <v>22</v>
      </c>
      <c r="BH132" s="29"/>
      <c r="BI132" s="29"/>
    </row>
    <row r="133" spans="6:61" x14ac:dyDescent="0.35">
      <c r="F133" s="28">
        <v>21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8">
        <v>21</v>
      </c>
      <c r="AH133" s="28">
        <v>21</v>
      </c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8">
        <v>21</v>
      </c>
      <c r="BH133" s="29"/>
      <c r="BI133" s="29"/>
    </row>
    <row r="134" spans="6:61" x14ac:dyDescent="0.35">
      <c r="F134" s="28">
        <v>20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8">
        <v>20</v>
      </c>
      <c r="AH134" s="28">
        <v>20</v>
      </c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8">
        <v>20</v>
      </c>
      <c r="BH134" s="29"/>
      <c r="BI134" s="29"/>
    </row>
    <row r="135" spans="6:61" x14ac:dyDescent="0.35">
      <c r="F135" s="28">
        <v>19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8">
        <v>19</v>
      </c>
      <c r="AH135" s="28">
        <v>19</v>
      </c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8">
        <v>19</v>
      </c>
      <c r="BH135" s="29"/>
      <c r="BI135" s="29"/>
    </row>
    <row r="136" spans="6:61" x14ac:dyDescent="0.35">
      <c r="F136" s="28">
        <v>18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8">
        <v>18</v>
      </c>
      <c r="AH136" s="28">
        <v>18</v>
      </c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8">
        <v>18</v>
      </c>
      <c r="BH136" s="29"/>
      <c r="BI136" s="29"/>
    </row>
    <row r="137" spans="6:61" x14ac:dyDescent="0.35">
      <c r="F137" s="28">
        <v>17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8">
        <v>17</v>
      </c>
      <c r="AH137" s="28">
        <v>17</v>
      </c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8">
        <v>17</v>
      </c>
      <c r="BH137" s="29"/>
      <c r="BI137" s="29"/>
    </row>
    <row r="138" spans="6:61" x14ac:dyDescent="0.35">
      <c r="F138" s="28">
        <v>16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8">
        <v>16</v>
      </c>
      <c r="AH138" s="28">
        <v>16</v>
      </c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8">
        <v>16</v>
      </c>
      <c r="BH138" s="29"/>
      <c r="BI138" s="29"/>
    </row>
    <row r="139" spans="6:61" x14ac:dyDescent="0.35">
      <c r="F139" s="28">
        <v>15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8">
        <v>15</v>
      </c>
      <c r="AH139" s="28">
        <v>15</v>
      </c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8">
        <v>15</v>
      </c>
      <c r="BH139" s="29"/>
      <c r="BI139" s="29"/>
    </row>
    <row r="140" spans="6:61" x14ac:dyDescent="0.35">
      <c r="F140" s="28">
        <v>14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8">
        <v>14</v>
      </c>
      <c r="AH140" s="28">
        <v>14</v>
      </c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8">
        <v>14</v>
      </c>
      <c r="BH140" s="29"/>
      <c r="BI140" s="29"/>
    </row>
    <row r="141" spans="6:61" x14ac:dyDescent="0.35">
      <c r="F141" s="28">
        <v>13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8">
        <v>13</v>
      </c>
      <c r="AH141" s="28">
        <v>13</v>
      </c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8">
        <v>13</v>
      </c>
      <c r="BH141" s="29"/>
      <c r="BI141" s="29"/>
    </row>
    <row r="142" spans="6:61" x14ac:dyDescent="0.35">
      <c r="F142" s="28">
        <v>12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8">
        <v>12</v>
      </c>
      <c r="AH142" s="28">
        <v>12</v>
      </c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8">
        <v>12</v>
      </c>
      <c r="BH142" s="29"/>
      <c r="BI142" s="29"/>
    </row>
    <row r="143" spans="6:61" x14ac:dyDescent="0.35">
      <c r="F143" s="28">
        <v>11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8">
        <v>11</v>
      </c>
      <c r="AH143" s="28">
        <v>11</v>
      </c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8">
        <v>11</v>
      </c>
      <c r="BH143" s="29"/>
      <c r="BI143" s="29"/>
    </row>
    <row r="144" spans="6:61" x14ac:dyDescent="0.35">
      <c r="F144" s="28">
        <v>10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8">
        <v>10</v>
      </c>
      <c r="AH144" s="28">
        <v>10</v>
      </c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8">
        <v>10</v>
      </c>
      <c r="BH144" s="29"/>
      <c r="BI144" s="29"/>
    </row>
    <row r="145" spans="6:61" x14ac:dyDescent="0.35">
      <c r="F145" s="28">
        <v>9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8">
        <v>9</v>
      </c>
      <c r="AH145" s="28">
        <v>9</v>
      </c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8">
        <v>9</v>
      </c>
      <c r="BH145" s="29"/>
      <c r="BI145" s="29"/>
    </row>
    <row r="146" spans="6:61" x14ac:dyDescent="0.35">
      <c r="F146" s="28">
        <v>8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8">
        <v>8</v>
      </c>
      <c r="AH146" s="28">
        <v>8</v>
      </c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8">
        <v>8</v>
      </c>
      <c r="BH146" s="29"/>
      <c r="BI146" s="29"/>
    </row>
    <row r="147" spans="6:61" x14ac:dyDescent="0.35">
      <c r="F147" s="28">
        <v>7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8">
        <v>7</v>
      </c>
      <c r="AH147" s="28">
        <v>7</v>
      </c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8">
        <v>7</v>
      </c>
      <c r="BH147" s="29"/>
      <c r="BI147" s="29"/>
    </row>
    <row r="148" spans="6:61" x14ac:dyDescent="0.35">
      <c r="F148" s="28">
        <v>6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8">
        <v>6</v>
      </c>
      <c r="AH148" s="28">
        <v>6</v>
      </c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8">
        <v>6</v>
      </c>
    </row>
    <row r="149" spans="6:61" x14ac:dyDescent="0.35">
      <c r="F149" s="28">
        <v>5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8">
        <v>5</v>
      </c>
      <c r="AH149" s="28">
        <v>5</v>
      </c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8">
        <v>5</v>
      </c>
    </row>
    <row r="150" spans="6:61" x14ac:dyDescent="0.35">
      <c r="F150" s="28">
        <v>4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8">
        <v>4</v>
      </c>
      <c r="AH150" s="28">
        <v>4</v>
      </c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8">
        <v>4</v>
      </c>
    </row>
    <row r="151" spans="6:61" x14ac:dyDescent="0.35">
      <c r="F151" s="28">
        <v>3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8">
        <v>3</v>
      </c>
      <c r="AH151" s="28">
        <v>3</v>
      </c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8">
        <v>3</v>
      </c>
    </row>
    <row r="152" spans="6:61" x14ac:dyDescent="0.35">
      <c r="F152" s="28">
        <v>2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8">
        <v>2</v>
      </c>
      <c r="AH152" s="28">
        <v>2</v>
      </c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8">
        <v>2</v>
      </c>
    </row>
    <row r="153" spans="6:61" x14ac:dyDescent="0.35">
      <c r="F153" s="28">
        <v>1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8">
        <v>1</v>
      </c>
      <c r="AH153" s="28">
        <v>1</v>
      </c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8">
        <v>1</v>
      </c>
    </row>
    <row r="154" spans="6:61" x14ac:dyDescent="0.35">
      <c r="G154" s="217">
        <v>1</v>
      </c>
      <c r="H154" s="217">
        <v>2</v>
      </c>
      <c r="I154" s="217">
        <v>3</v>
      </c>
      <c r="J154" s="217">
        <v>4</v>
      </c>
      <c r="K154" s="217">
        <v>5</v>
      </c>
      <c r="L154" s="217">
        <v>6</v>
      </c>
      <c r="M154" s="217">
        <v>7</v>
      </c>
      <c r="N154" s="217">
        <v>8</v>
      </c>
      <c r="O154" s="217">
        <v>9</v>
      </c>
      <c r="P154" s="217">
        <v>10</v>
      </c>
      <c r="Q154" s="217">
        <v>11</v>
      </c>
      <c r="R154" s="217">
        <v>12</v>
      </c>
      <c r="S154" s="217">
        <v>13</v>
      </c>
      <c r="T154" s="217">
        <v>14</v>
      </c>
      <c r="U154" s="217">
        <v>15</v>
      </c>
      <c r="V154" s="217">
        <v>16</v>
      </c>
      <c r="W154" s="217">
        <v>17</v>
      </c>
      <c r="X154" s="217">
        <v>18</v>
      </c>
      <c r="Y154" s="217">
        <v>19</v>
      </c>
      <c r="Z154" s="217">
        <v>20</v>
      </c>
      <c r="AA154" s="217">
        <v>21</v>
      </c>
      <c r="AB154" s="217">
        <v>22</v>
      </c>
      <c r="AC154" s="217">
        <v>23</v>
      </c>
      <c r="AD154" s="217">
        <v>24</v>
      </c>
      <c r="AI154" s="217">
        <v>1</v>
      </c>
      <c r="AJ154" s="217">
        <v>2</v>
      </c>
      <c r="AK154" s="217">
        <v>3</v>
      </c>
      <c r="AL154" s="217">
        <v>4</v>
      </c>
      <c r="AM154" s="217">
        <v>5</v>
      </c>
      <c r="AN154" s="217">
        <v>6</v>
      </c>
      <c r="AO154" s="217">
        <v>7</v>
      </c>
      <c r="AP154" s="217">
        <v>8</v>
      </c>
      <c r="AQ154" s="217">
        <v>9</v>
      </c>
      <c r="AR154" s="217">
        <v>10</v>
      </c>
      <c r="AS154" s="217">
        <v>11</v>
      </c>
      <c r="AT154" s="217">
        <v>12</v>
      </c>
      <c r="AU154" s="217">
        <v>13</v>
      </c>
      <c r="AV154" s="217">
        <v>14</v>
      </c>
      <c r="AW154" s="217">
        <v>15</v>
      </c>
      <c r="AX154" s="217">
        <v>16</v>
      </c>
      <c r="AY154" s="217">
        <v>17</v>
      </c>
      <c r="AZ154" s="217">
        <v>18</v>
      </c>
      <c r="BA154" s="217">
        <v>19</v>
      </c>
      <c r="BB154" s="217">
        <v>20</v>
      </c>
      <c r="BC154" s="217">
        <v>21</v>
      </c>
      <c r="BD154" s="217">
        <v>22</v>
      </c>
      <c r="BE154" s="217">
        <v>23</v>
      </c>
      <c r="BF154" s="217">
        <v>24</v>
      </c>
    </row>
    <row r="155" spans="6:61" x14ac:dyDescent="0.35">
      <c r="G155" s="216" t="s">
        <v>78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I155" s="216" t="s">
        <v>78</v>
      </c>
      <c r="AJ155" s="26"/>
      <c r="AK155" s="26"/>
    </row>
    <row r="156" spans="6:61" x14ac:dyDescent="0.35">
      <c r="G156" s="26" t="s">
        <v>124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13"/>
      <c r="AE156" s="213"/>
      <c r="AF156" s="213"/>
      <c r="AG156" s="213"/>
      <c r="AH156" s="213"/>
      <c r="AI156" s="26" t="s">
        <v>126</v>
      </c>
      <c r="AJ156" s="26"/>
    </row>
  </sheetData>
  <mergeCells count="7">
    <mergeCell ref="E19:E24"/>
    <mergeCell ref="BH19:BH24"/>
    <mergeCell ref="A4:BH4"/>
    <mergeCell ref="D8:D9"/>
    <mergeCell ref="C9:C10"/>
    <mergeCell ref="A14:B14"/>
    <mergeCell ref="F14:R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t-nnt 1 a 8, desde MA</vt:lpstr>
      <vt:lpstr>Gr1 Mort, 3x3</vt:lpstr>
      <vt:lpstr>Gr2 Ict, 3x3</vt:lpstr>
      <vt:lpstr>Gr3 IctHem, 3x3</vt:lpstr>
      <vt:lpstr>Gr8 HemIntrc, 3x3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2022-05-19T17:46:34Z</dcterms:modified>
</cp:coreProperties>
</file>