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20220612-Galo\0-Datos\10-Temas publc\20220603-VÑ PEACE 1\"/>
    </mc:Choice>
  </mc:AlternateContent>
  <xr:revisionPtr revIDLastSave="0" documentId="13_ncr:1_{042BA2E6-595A-44A7-91EC-94F1D7460FAD}" xr6:coauthVersionLast="47" xr6:coauthVersionMax="47" xr10:uidLastSave="{00000000-0000-0000-0000-000000000000}"/>
  <bookViews>
    <workbookView xWindow="-110" yWindow="-110" windowWidth="19420" windowHeight="10420" tabRatio="704" xr2:uid="{00000000-000D-0000-FFFF-FFFF00000000}"/>
  </bookViews>
  <sheets>
    <sheet name="t-s OS 1, 2" sheetId="4" r:id="rId1"/>
    <sheet name="t-s PFS 3, 4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8" i="6" l="1"/>
  <c r="AQ12" i="4"/>
  <c r="AD64" i="6" l="1"/>
  <c r="AC64" i="6"/>
  <c r="AB64" i="6"/>
  <c r="AD63" i="6"/>
  <c r="AB63" i="6"/>
  <c r="AD62" i="6"/>
  <c r="AQ59" i="6" s="1"/>
  <c r="AB62" i="6"/>
  <c r="AD61" i="6"/>
  <c r="AP59" i="6" s="1"/>
  <c r="AB61" i="6"/>
  <c r="AD60" i="6"/>
  <c r="AB60" i="6"/>
  <c r="AB59" i="6"/>
  <c r="AD50" i="6"/>
  <c r="AQ45" i="6" s="1"/>
  <c r="AC50" i="6"/>
  <c r="AB50" i="6"/>
  <c r="AD49" i="6"/>
  <c r="AP45" i="6" s="1"/>
  <c r="AB49" i="6"/>
  <c r="AD48" i="6"/>
  <c r="AB48" i="6"/>
  <c r="AD47" i="6"/>
  <c r="AB47" i="6"/>
  <c r="AD46" i="6"/>
  <c r="AB46" i="6"/>
  <c r="AB45" i="6"/>
  <c r="AD30" i="6"/>
  <c r="AC30" i="6"/>
  <c r="AB30" i="6"/>
  <c r="AD29" i="6"/>
  <c r="AB29" i="6"/>
  <c r="AD28" i="6"/>
  <c r="AB28" i="6"/>
  <c r="AD27" i="6"/>
  <c r="AQ24" i="6" s="1"/>
  <c r="AB27" i="6"/>
  <c r="AD26" i="6"/>
  <c r="AP24" i="6" s="1"/>
  <c r="AB26" i="6"/>
  <c r="AD25" i="6"/>
  <c r="AB25" i="6"/>
  <c r="AB24" i="6"/>
  <c r="AD15" i="6"/>
  <c r="AC15" i="6"/>
  <c r="AB15" i="6"/>
  <c r="AD14" i="6"/>
  <c r="AQ9" i="6" s="1"/>
  <c r="AB14" i="6"/>
  <c r="AD13" i="6"/>
  <c r="AP9" i="6" s="1"/>
  <c r="AB13" i="6"/>
  <c r="AD12" i="6"/>
  <c r="AB12" i="6"/>
  <c r="AD11" i="6"/>
  <c r="AB11" i="6"/>
  <c r="AD10" i="6"/>
  <c r="AB10" i="6"/>
  <c r="AB9" i="6"/>
  <c r="AD61" i="4"/>
  <c r="AD62" i="4"/>
  <c r="AP59" i="4" s="1"/>
  <c r="AD63" i="4"/>
  <c r="AQ59" i="4" s="1"/>
  <c r="AD64" i="4"/>
  <c r="AD60" i="4"/>
  <c r="AD47" i="4"/>
  <c r="AD48" i="4"/>
  <c r="AD49" i="4"/>
  <c r="AD50" i="4"/>
  <c r="AD46" i="4"/>
  <c r="AC64" i="4"/>
  <c r="AB64" i="4"/>
  <c r="AB63" i="4"/>
  <c r="AB62" i="4"/>
  <c r="AB61" i="4"/>
  <c r="AB60" i="4"/>
  <c r="AB59" i="4"/>
  <c r="AC50" i="4"/>
  <c r="AB50" i="4"/>
  <c r="AB49" i="4"/>
  <c r="AB48" i="4"/>
  <c r="AB47" i="4"/>
  <c r="AS45" i="4" s="1"/>
  <c r="AS48" i="4" s="1"/>
  <c r="AB46" i="4"/>
  <c r="AB45" i="4"/>
  <c r="AD26" i="4"/>
  <c r="AD27" i="4"/>
  <c r="AD28" i="4"/>
  <c r="AP24" i="4" s="1"/>
  <c r="AD29" i="4"/>
  <c r="AQ24" i="4" s="1"/>
  <c r="AD30" i="4"/>
  <c r="AD25" i="4"/>
  <c r="AC30" i="4"/>
  <c r="AB30" i="4"/>
  <c r="AB29" i="4"/>
  <c r="AB28" i="4"/>
  <c r="AV24" i="4" s="1"/>
  <c r="AB27" i="4"/>
  <c r="AB26" i="4"/>
  <c r="AB25" i="4"/>
  <c r="AB24" i="4"/>
  <c r="AD11" i="4"/>
  <c r="AD12" i="4"/>
  <c r="AD13" i="4"/>
  <c r="AD14" i="4"/>
  <c r="AP9" i="4" s="1"/>
  <c r="AD15" i="4"/>
  <c r="AQ9" i="4" s="1"/>
  <c r="AD10" i="4"/>
  <c r="AB10" i="4"/>
  <c r="AB11" i="4"/>
  <c r="AS9" i="4" s="1"/>
  <c r="AS12" i="4" s="1"/>
  <c r="AB12" i="4"/>
  <c r="AB13" i="4"/>
  <c r="AB14" i="4"/>
  <c r="AV9" i="4" s="1"/>
  <c r="AB15" i="4"/>
  <c r="AB9" i="4"/>
  <c r="AC15" i="4"/>
  <c r="AS45" i="6" l="1"/>
  <c r="AS48" i="6" s="1"/>
  <c r="AP60" i="6"/>
  <c r="AR60" i="6" s="1"/>
  <c r="AR59" i="6"/>
  <c r="AP25" i="6"/>
  <c r="AR25" i="6" s="1"/>
  <c r="AR24" i="6"/>
  <c r="AP10" i="6"/>
  <c r="AR10" i="6" s="1"/>
  <c r="AS10" i="6" s="1"/>
  <c r="AR9" i="6"/>
  <c r="AS9" i="6"/>
  <c r="AS12" i="6" s="1"/>
  <c r="AR45" i="6"/>
  <c r="AP46" i="6"/>
  <c r="AR46" i="6" s="1"/>
  <c r="AS59" i="6"/>
  <c r="AS62" i="6" s="1"/>
  <c r="AS24" i="6"/>
  <c r="AS27" i="6" s="1"/>
  <c r="AS24" i="4"/>
  <c r="AS27" i="4" s="1"/>
  <c r="AS59" i="4"/>
  <c r="AS62" i="4" s="1"/>
  <c r="AP60" i="4"/>
  <c r="AR60" i="4" s="1"/>
  <c r="AR59" i="4"/>
  <c r="AP10" i="4"/>
  <c r="AR10" i="4" s="1"/>
  <c r="AR9" i="4"/>
  <c r="AS10" i="4" s="1"/>
  <c r="AS13" i="4" s="1"/>
  <c r="AP25" i="4"/>
  <c r="AR25" i="4" s="1"/>
  <c r="AR24" i="4"/>
  <c r="AS25" i="4" s="1"/>
  <c r="AS28" i="4" s="1"/>
  <c r="E35" i="4"/>
  <c r="D35" i="4"/>
  <c r="E20" i="4"/>
  <c r="D20" i="4"/>
  <c r="F19" i="4"/>
  <c r="F20" i="4" s="1"/>
  <c r="E69" i="4"/>
  <c r="D69" i="4"/>
  <c r="E55" i="4"/>
  <c r="D55" i="4"/>
  <c r="F54" i="4"/>
  <c r="F55" i="4" s="1"/>
  <c r="E69" i="6"/>
  <c r="D69" i="6"/>
  <c r="E55" i="6"/>
  <c r="D55" i="6"/>
  <c r="F54" i="6"/>
  <c r="F55" i="6" s="1"/>
  <c r="E35" i="6"/>
  <c r="D35" i="6"/>
  <c r="E20" i="6"/>
  <c r="D20" i="6"/>
  <c r="F19" i="6"/>
  <c r="F20" i="6" s="1"/>
  <c r="F68" i="4"/>
  <c r="F69" i="4" s="1"/>
  <c r="F68" i="6"/>
  <c r="F69" i="6" s="1"/>
  <c r="F34" i="4"/>
  <c r="F35" i="4" s="1"/>
  <c r="F34" i="6"/>
  <c r="F35" i="6" s="1"/>
  <c r="L11" i="6"/>
  <c r="L12" i="6"/>
  <c r="L13" i="6"/>
  <c r="L14" i="6"/>
  <c r="L15" i="6"/>
  <c r="L10" i="6"/>
  <c r="AS46" i="6" l="1"/>
  <c r="AS25" i="6"/>
  <c r="AS13" i="6"/>
  <c r="AV10" i="6"/>
  <c r="AS60" i="6"/>
  <c r="AS60" i="4"/>
  <c r="AV25" i="4"/>
  <c r="AV10" i="4"/>
  <c r="L11" i="4"/>
  <c r="L12" i="4"/>
  <c r="L13" i="4"/>
  <c r="L14" i="4"/>
  <c r="L15" i="4"/>
  <c r="L10" i="4"/>
  <c r="AS63" i="6" l="1"/>
  <c r="AV60" i="6"/>
  <c r="AS28" i="6"/>
  <c r="AV25" i="6"/>
  <c r="AV46" i="6"/>
  <c r="AS49" i="6"/>
  <c r="AS63" i="4"/>
  <c r="AV60" i="4"/>
  <c r="T11" i="6"/>
  <c r="T10" i="6"/>
  <c r="A64" i="6"/>
  <c r="D63" i="6"/>
  <c r="A63" i="6"/>
  <c r="D62" i="6"/>
  <c r="A62" i="6"/>
  <c r="D61" i="6"/>
  <c r="A61" i="6"/>
  <c r="D60" i="6"/>
  <c r="AC60" i="6" s="1"/>
  <c r="A60" i="6"/>
  <c r="D59" i="6"/>
  <c r="AC59" i="6" s="1"/>
  <c r="T50" i="6"/>
  <c r="S50" i="6"/>
  <c r="L50" i="6"/>
  <c r="A50" i="6"/>
  <c r="T49" i="6"/>
  <c r="S49" i="6"/>
  <c r="L49" i="6"/>
  <c r="D49" i="6"/>
  <c r="A49" i="6"/>
  <c r="T48" i="6"/>
  <c r="S48" i="6"/>
  <c r="L48" i="6"/>
  <c r="D48" i="6"/>
  <c r="AC48" i="6" s="1"/>
  <c r="A48" i="6"/>
  <c r="T47" i="6"/>
  <c r="S47" i="6"/>
  <c r="L47" i="6"/>
  <c r="D47" i="6"/>
  <c r="AC47" i="6" s="1"/>
  <c r="A47" i="6"/>
  <c r="T46" i="6"/>
  <c r="S46" i="6"/>
  <c r="L46" i="6"/>
  <c r="D46" i="6"/>
  <c r="AC46" i="6" s="1"/>
  <c r="A46" i="6"/>
  <c r="D45" i="6"/>
  <c r="AC45" i="6" s="1"/>
  <c r="A30" i="6"/>
  <c r="D29" i="6"/>
  <c r="A29" i="6"/>
  <c r="D28" i="6"/>
  <c r="AC28" i="6" s="1"/>
  <c r="A28" i="6"/>
  <c r="D27" i="6"/>
  <c r="A27" i="6"/>
  <c r="D26" i="6"/>
  <c r="A26" i="6"/>
  <c r="D25" i="6"/>
  <c r="AC25" i="6" s="1"/>
  <c r="A25" i="6"/>
  <c r="D24" i="6"/>
  <c r="AC24" i="6" s="1"/>
  <c r="T15" i="6"/>
  <c r="S15" i="6"/>
  <c r="A15" i="6"/>
  <c r="T14" i="6"/>
  <c r="S14" i="6"/>
  <c r="D14" i="6"/>
  <c r="A14" i="6"/>
  <c r="T13" i="6"/>
  <c r="S13" i="6"/>
  <c r="D13" i="6"/>
  <c r="A13" i="6"/>
  <c r="T12" i="6"/>
  <c r="S12" i="6"/>
  <c r="D12" i="6"/>
  <c r="A12" i="6"/>
  <c r="S11" i="6"/>
  <c r="D11" i="6"/>
  <c r="AC11" i="6" s="1"/>
  <c r="A11" i="6"/>
  <c r="S10" i="6"/>
  <c r="D10" i="6"/>
  <c r="AC10" i="6" s="1"/>
  <c r="A10" i="6"/>
  <c r="D9" i="6"/>
  <c r="D27" i="4"/>
  <c r="AC27" i="4" s="1"/>
  <c r="D28" i="4"/>
  <c r="D29" i="4"/>
  <c r="D11" i="4"/>
  <c r="AC11" i="4" s="1"/>
  <c r="D12" i="4"/>
  <c r="AC12" i="4" s="1"/>
  <c r="D13" i="4"/>
  <c r="AC13" i="4" s="1"/>
  <c r="D14" i="4"/>
  <c r="A30" i="4"/>
  <c r="A29" i="4"/>
  <c r="A28" i="4"/>
  <c r="A27" i="4"/>
  <c r="A26" i="4"/>
  <c r="A25" i="4"/>
  <c r="A12" i="4"/>
  <c r="A13" i="4"/>
  <c r="A14" i="4"/>
  <c r="A15" i="4"/>
  <c r="S14" i="4"/>
  <c r="T14" i="4"/>
  <c r="A64" i="4"/>
  <c r="D63" i="4"/>
  <c r="AQ62" i="4" s="1"/>
  <c r="A63" i="4"/>
  <c r="D62" i="4"/>
  <c r="A62" i="4"/>
  <c r="D61" i="4"/>
  <c r="A61" i="4"/>
  <c r="D60" i="4"/>
  <c r="AC60" i="4" s="1"/>
  <c r="A60" i="4"/>
  <c r="D59" i="4"/>
  <c r="AC59" i="4" s="1"/>
  <c r="T50" i="4"/>
  <c r="S50" i="4"/>
  <c r="L50" i="4"/>
  <c r="A50" i="4"/>
  <c r="T49" i="4"/>
  <c r="S49" i="4"/>
  <c r="L49" i="4"/>
  <c r="D49" i="4"/>
  <c r="AQ48" i="4" s="1"/>
  <c r="A49" i="4"/>
  <c r="T48" i="4"/>
  <c r="S48" i="4"/>
  <c r="L48" i="4"/>
  <c r="D48" i="4"/>
  <c r="A48" i="4"/>
  <c r="T47" i="4"/>
  <c r="S47" i="4"/>
  <c r="L47" i="4"/>
  <c r="D47" i="4"/>
  <c r="AC47" i="4" s="1"/>
  <c r="A47" i="4"/>
  <c r="S46" i="4"/>
  <c r="L46" i="4"/>
  <c r="D46" i="4"/>
  <c r="AC46" i="4" s="1"/>
  <c r="A46" i="4"/>
  <c r="D45" i="4"/>
  <c r="AC45" i="4" s="1"/>
  <c r="S11" i="4"/>
  <c r="S12" i="4"/>
  <c r="T12" i="4"/>
  <c r="S13" i="4"/>
  <c r="T13" i="4"/>
  <c r="S15" i="4"/>
  <c r="T15" i="4"/>
  <c r="S10" i="4"/>
  <c r="E30" i="6" l="1"/>
  <c r="F30" i="6" s="1"/>
  <c r="G30" i="6" s="1"/>
  <c r="AC29" i="6"/>
  <c r="AP62" i="6"/>
  <c r="AC61" i="6"/>
  <c r="E50" i="6"/>
  <c r="F50" i="6" s="1"/>
  <c r="G50" i="6" s="1"/>
  <c r="AP48" i="6"/>
  <c r="AR48" i="6" s="1"/>
  <c r="AC49" i="6"/>
  <c r="E64" i="6"/>
  <c r="F64" i="6" s="1"/>
  <c r="G64" i="6" s="1"/>
  <c r="AC63" i="6"/>
  <c r="AP12" i="6"/>
  <c r="AC12" i="6"/>
  <c r="AR49" i="6"/>
  <c r="AV48" i="6" s="1"/>
  <c r="AV49" i="6" s="1"/>
  <c r="E15" i="6"/>
  <c r="F15" i="6" s="1"/>
  <c r="G15" i="6" s="1"/>
  <c r="AC14" i="6"/>
  <c r="E27" i="6"/>
  <c r="F27" i="6" s="1"/>
  <c r="G27" i="6" s="1"/>
  <c r="AP27" i="6"/>
  <c r="AR27" i="6" s="1"/>
  <c r="AR28" i="6" s="1"/>
  <c r="AV27" i="6" s="1"/>
  <c r="AV28" i="6" s="1"/>
  <c r="AC26" i="6"/>
  <c r="AQ62" i="6"/>
  <c r="AC62" i="6"/>
  <c r="AQ12" i="6"/>
  <c r="AC13" i="6"/>
  <c r="AQ27" i="6"/>
  <c r="AC27" i="6"/>
  <c r="E10" i="6"/>
  <c r="F10" i="6" s="1"/>
  <c r="AC9" i="6"/>
  <c r="AC62" i="4"/>
  <c r="AP62" i="4"/>
  <c r="AR62" i="4" s="1"/>
  <c r="AR63" i="4" s="1"/>
  <c r="AV62" i="4" s="1"/>
  <c r="AV63" i="4" s="1"/>
  <c r="AC48" i="4"/>
  <c r="AP45" i="4" s="1"/>
  <c r="AP48" i="4"/>
  <c r="AR48" i="4" s="1"/>
  <c r="E15" i="4"/>
  <c r="F15" i="4" s="1"/>
  <c r="G15" i="4" s="1"/>
  <c r="AP12" i="4"/>
  <c r="AR12" i="4" s="1"/>
  <c r="AR13" i="4" s="1"/>
  <c r="AV12" i="4" s="1"/>
  <c r="AV13" i="4" s="1"/>
  <c r="AC14" i="4"/>
  <c r="AP27" i="4"/>
  <c r="AC28" i="4"/>
  <c r="E30" i="4"/>
  <c r="F30" i="4" s="1"/>
  <c r="G30" i="4" s="1"/>
  <c r="AQ27" i="4"/>
  <c r="AC29" i="4"/>
  <c r="E64" i="4"/>
  <c r="F64" i="4" s="1"/>
  <c r="G64" i="4" s="1"/>
  <c r="AC63" i="4"/>
  <c r="E62" i="4"/>
  <c r="F62" i="4" s="1"/>
  <c r="G62" i="4" s="1"/>
  <c r="AC61" i="4"/>
  <c r="E50" i="4"/>
  <c r="F50" i="4" s="1"/>
  <c r="G50" i="4" s="1"/>
  <c r="AC49" i="4"/>
  <c r="AQ45" i="4" s="1"/>
  <c r="E63" i="6"/>
  <c r="F63" i="6" s="1"/>
  <c r="G63" i="6" s="1"/>
  <c r="E14" i="6"/>
  <c r="F14" i="6" s="1"/>
  <c r="G14" i="6" s="1"/>
  <c r="E28" i="6"/>
  <c r="F28" i="6" s="1"/>
  <c r="G28" i="6" s="1"/>
  <c r="E14" i="4"/>
  <c r="F14" i="4" s="1"/>
  <c r="G14" i="4" s="1"/>
  <c r="E13" i="4"/>
  <c r="F13" i="4" s="1"/>
  <c r="G13" i="4" s="1"/>
  <c r="E12" i="4"/>
  <c r="F12" i="4" s="1"/>
  <c r="G12" i="4" s="1"/>
  <c r="E29" i="4"/>
  <c r="F29" i="4" s="1"/>
  <c r="G29" i="4" s="1"/>
  <c r="E28" i="4"/>
  <c r="F28" i="4" s="1"/>
  <c r="G28" i="4" s="1"/>
  <c r="E49" i="4"/>
  <c r="F49" i="4" s="1"/>
  <c r="G49" i="4" s="1"/>
  <c r="E60" i="4"/>
  <c r="F60" i="4" s="1"/>
  <c r="G60" i="4" s="1"/>
  <c r="H60" i="4" s="1"/>
  <c r="E12" i="6"/>
  <c r="F12" i="6" s="1"/>
  <c r="G12" i="6" s="1"/>
  <c r="E60" i="6"/>
  <c r="F60" i="6" s="1"/>
  <c r="G60" i="6" s="1"/>
  <c r="H60" i="6" s="1"/>
  <c r="E25" i="6"/>
  <c r="F25" i="6" s="1"/>
  <c r="G25" i="6" s="1"/>
  <c r="H25" i="6" s="1"/>
  <c r="E61" i="6"/>
  <c r="F61" i="6" s="1"/>
  <c r="G61" i="6" s="1"/>
  <c r="E47" i="6"/>
  <c r="F47" i="6" s="1"/>
  <c r="G47" i="6" s="1"/>
  <c r="E48" i="6"/>
  <c r="F48" i="6" s="1"/>
  <c r="G48" i="6" s="1"/>
  <c r="E46" i="6"/>
  <c r="F46" i="6" s="1"/>
  <c r="G46" i="6" s="1"/>
  <c r="H46" i="6" s="1"/>
  <c r="G10" i="6"/>
  <c r="H10" i="6" s="1"/>
  <c r="E13" i="6"/>
  <c r="F13" i="6" s="1"/>
  <c r="G13" i="6" s="1"/>
  <c r="E11" i="6"/>
  <c r="F11" i="6" s="1"/>
  <c r="G11" i="6" s="1"/>
  <c r="H11" i="6" s="1"/>
  <c r="E29" i="6"/>
  <c r="F29" i="6" s="1"/>
  <c r="G29" i="6" s="1"/>
  <c r="E62" i="6"/>
  <c r="F62" i="6" s="1"/>
  <c r="G62" i="6" s="1"/>
  <c r="E49" i="6"/>
  <c r="F49" i="6" s="1"/>
  <c r="G49" i="6" s="1"/>
  <c r="E26" i="6"/>
  <c r="F26" i="6" s="1"/>
  <c r="G26" i="6" s="1"/>
  <c r="E48" i="4"/>
  <c r="F48" i="4" s="1"/>
  <c r="G48" i="4" s="1"/>
  <c r="E61" i="4"/>
  <c r="F61" i="4" s="1"/>
  <c r="G61" i="4" s="1"/>
  <c r="E46" i="4"/>
  <c r="F46" i="4" s="1"/>
  <c r="G46" i="4" s="1"/>
  <c r="H46" i="4" s="1"/>
  <c r="E63" i="4"/>
  <c r="F63" i="4" s="1"/>
  <c r="G63" i="4" s="1"/>
  <c r="E47" i="4"/>
  <c r="F47" i="4" s="1"/>
  <c r="G47" i="4" s="1"/>
  <c r="A11" i="4"/>
  <c r="A10" i="4"/>
  <c r="AR12" i="6" l="1"/>
  <c r="AR13" i="6" s="1"/>
  <c r="AV12" i="6" s="1"/>
  <c r="AV13" i="6" s="1"/>
  <c r="AR62" i="6"/>
  <c r="AR63" i="6" s="1"/>
  <c r="AV62" i="6" s="1"/>
  <c r="AV63" i="6" s="1"/>
  <c r="AR45" i="4"/>
  <c r="AP46" i="4"/>
  <c r="AR46" i="4" s="1"/>
  <c r="AR27" i="4"/>
  <c r="AR28" i="4" s="1"/>
  <c r="AV27" i="4" s="1"/>
  <c r="AV28" i="4" s="1"/>
  <c r="H61" i="4"/>
  <c r="H62" i="4" s="1"/>
  <c r="H63" i="4" s="1"/>
  <c r="H64" i="4" s="1"/>
  <c r="H12" i="6"/>
  <c r="H61" i="6"/>
  <c r="H62" i="6" s="1"/>
  <c r="H63" i="6" s="1"/>
  <c r="H64" i="6" s="1"/>
  <c r="H47" i="6"/>
  <c r="H48" i="6" s="1"/>
  <c r="H49" i="6" s="1"/>
  <c r="H50" i="6" s="1"/>
  <c r="F51" i="6"/>
  <c r="F16" i="6"/>
  <c r="H26" i="6"/>
  <c r="H27" i="6" s="1"/>
  <c r="H28" i="6" s="1"/>
  <c r="H29" i="6" s="1"/>
  <c r="H30" i="6" s="1"/>
  <c r="F65" i="6"/>
  <c r="H13" i="6"/>
  <c r="H14" i="6" s="1"/>
  <c r="H15" i="6" s="1"/>
  <c r="F31" i="6"/>
  <c r="F65" i="4"/>
  <c r="F51" i="4"/>
  <c r="H47" i="4"/>
  <c r="H48" i="4" s="1"/>
  <c r="H49" i="4" s="1"/>
  <c r="H50" i="4" s="1"/>
  <c r="AS46" i="4" l="1"/>
  <c r="D26" i="4"/>
  <c r="D25" i="4"/>
  <c r="AC25" i="4" s="1"/>
  <c r="D24" i="4"/>
  <c r="AC24" i="4" s="1"/>
  <c r="AS49" i="4" l="1"/>
  <c r="AR49" i="4" s="1"/>
  <c r="AV48" i="4" s="1"/>
  <c r="AV49" i="4" s="1"/>
  <c r="AV46" i="4"/>
  <c r="E27" i="4"/>
  <c r="F27" i="4" s="1"/>
  <c r="G27" i="4" s="1"/>
  <c r="AC26" i="4"/>
  <c r="E25" i="4"/>
  <c r="F25" i="4" s="1"/>
  <c r="G25" i="4" s="1"/>
  <c r="H25" i="4" s="1"/>
  <c r="E26" i="4"/>
  <c r="F26" i="4" s="1"/>
  <c r="G26" i="4" s="1"/>
  <c r="D10" i="4"/>
  <c r="D9" i="4"/>
  <c r="AC9" i="4" s="1"/>
  <c r="E11" i="4" l="1"/>
  <c r="F11" i="4" s="1"/>
  <c r="G11" i="4" s="1"/>
  <c r="AC10" i="4"/>
  <c r="H26" i="4"/>
  <c r="H27" i="4" s="1"/>
  <c r="H28" i="4" s="1"/>
  <c r="H29" i="4" s="1"/>
  <c r="H30" i="4" s="1"/>
  <c r="F31" i="4"/>
  <c r="E10" i="4"/>
  <c r="F10" i="4" s="1"/>
  <c r="G10" i="4" l="1"/>
  <c r="H10" i="4" s="1"/>
  <c r="H11" i="4" s="1"/>
  <c r="H12" i="4" s="1"/>
  <c r="H13" i="4" s="1"/>
  <c r="H14" i="4" s="1"/>
  <c r="H15" i="4" s="1"/>
  <c r="F16" i="4"/>
</calcChain>
</file>

<file path=xl/sharedStrings.xml><?xml version="1.0" encoding="utf-8"?>
<sst xmlns="http://schemas.openxmlformats.org/spreadsheetml/2006/main" count="378" uniqueCount="74">
  <si>
    <r>
      <t>n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sujetos en riesgo (al comienzo del intervalo)</t>
    </r>
  </si>
  <si>
    <r>
      <t>s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supervivientes (al final del intervalo)</t>
    </r>
  </si>
  <si>
    <t>Nº pac en riesgo</t>
  </si>
  <si>
    <t>Acumulado</t>
  </si>
  <si>
    <t>obtenidos exponencialmente</t>
  </si>
  <si>
    <t>% Supervivencia control</t>
  </si>
  <si>
    <t>% Supervivencia intervención</t>
  </si>
  <si>
    <t>NNT</t>
  </si>
  <si>
    <t>% de Supervivencia, por interpolación en los gráficos de la Función de Supervivencia K-M</t>
  </si>
  <si>
    <r>
      <t>S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S</t>
    </r>
    <r>
      <rPr>
        <vertAlign val="subscript"/>
        <sz val="10"/>
        <rFont val="Calibri"/>
        <family val="2"/>
      </rPr>
      <t>c</t>
    </r>
    <r>
      <rPr>
        <vertAlign val="superscript"/>
        <sz val="10"/>
        <rFont val="Calibri"/>
        <family val="2"/>
      </rPr>
      <t>HR</t>
    </r>
    <r>
      <rPr>
        <sz val="10"/>
        <rFont val="Calibri"/>
        <family val="2"/>
      </rPr>
      <t xml:space="preserve"> =&gt; Log </t>
    </r>
    <r>
      <rPr>
        <vertAlign val="subscript"/>
        <sz val="10"/>
        <rFont val="Calibri"/>
        <family val="2"/>
      </rPr>
      <t>Sc</t>
    </r>
    <r>
      <rPr>
        <sz val="10"/>
        <rFont val="Calibri"/>
        <family val="2"/>
      </rPr>
      <t xml:space="preserve"> S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HR</t>
    </r>
    <r>
      <rPr>
        <sz val="10"/>
        <rFont val="Calibri"/>
        <family val="2"/>
        <scheme val="minor"/>
      </rPr>
      <t xml:space="preserve"> [En excel así: HR = LOG(Si;Sc)]</t>
    </r>
  </si>
  <si>
    <r>
      <t>HR</t>
    </r>
    <r>
      <rPr>
        <b/>
        <i/>
        <vertAlign val="subscript"/>
        <sz val="9"/>
        <color indexed="12"/>
        <rFont val="Calibri"/>
        <family val="2"/>
      </rPr>
      <t>i</t>
    </r>
  </si>
  <si>
    <t>MATERIAL</t>
  </si>
  <si>
    <t>FORMAL</t>
  </si>
  <si>
    <r>
      <t xml:space="preserve">"Supervivencia formal", </t>
    </r>
    <r>
      <rPr>
        <b/>
        <i/>
        <sz val="10"/>
        <rFont val="Calibri"/>
        <family val="2"/>
        <scheme val="minor"/>
      </rPr>
      <t>tSLEv</t>
    </r>
    <r>
      <rPr>
        <i/>
        <sz val="10"/>
        <rFont val="Calibri"/>
        <family val="2"/>
        <scheme val="minor"/>
      </rPr>
      <t xml:space="preserve"> desde las ABC por píxeles</t>
    </r>
  </si>
  <si>
    <r>
      <t>PtSLEv formal (</t>
    </r>
    <r>
      <rPr>
        <i/>
        <sz val="10"/>
        <rFont val="Calibri"/>
        <family val="2"/>
        <scheme val="minor"/>
      </rPr>
      <t>por diferencia en la estimación puntual ABC por píxeles)</t>
    </r>
  </si>
  <si>
    <t>Supervivientes</t>
  </si>
  <si>
    <t>Censurados</t>
  </si>
  <si>
    <t>Pacientes</t>
  </si>
  <si>
    <t>20220430-ECA Peace1, CáPrSC-m TDA [DCTX vs no] x [Abi vs no]. Fizazi</t>
  </si>
  <si>
    <t xml:space="preserve">Fizazi K, Foulon S, Carles J, Roubaud G, on behalf of the PEACE-1 investigators. Abiraterone plus prednisone added to androgen deprivation therapy and docetaxel in de novo metastatic castration-sensitive prostate cancer (PEACE-1): a multicentre, open-label, randomised, phase 3 study with a 2 × 2 factorial design. Lancet. 2022 Apr 30;399(10336):1695-1707. </t>
  </si>
  <si>
    <t>OS</t>
  </si>
  <si>
    <t>tiempo final del intervalo (años)</t>
  </si>
  <si>
    <t>total años con los que contribuyen los supervivientes al final de los intervalos</t>
  </si>
  <si>
    <t>años │ n origen</t>
  </si>
  <si>
    <t>años</t>
  </si>
  <si>
    <t>Nº pac-año</t>
  </si>
  <si>
    <t>Muertos</t>
  </si>
  <si>
    <t>infinito</t>
  </si>
  <si>
    <r>
      <t xml:space="preserve">Grupo B2 [TDA </t>
    </r>
    <r>
      <rPr>
        <b/>
        <sz val="10"/>
        <color rgb="FF00B05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 xml:space="preserve"> DCTX]; n= 355</t>
    </r>
  </si>
  <si>
    <r>
      <t xml:space="preserve">Grupo A2 [TDA </t>
    </r>
    <r>
      <rPr>
        <b/>
        <sz val="10"/>
        <color rgb="FF00B05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 xml:space="preserve"> DCTX </t>
    </r>
    <r>
      <rPr>
        <b/>
        <sz val="10"/>
        <color rgb="FF00B05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 xml:space="preserve"> Abir]; n= 355</t>
    </r>
  </si>
  <si>
    <r>
      <t xml:space="preserve">Grupo A1 [TDA </t>
    </r>
    <r>
      <rPr>
        <b/>
        <sz val="10"/>
        <color rgb="FF00B05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 xml:space="preserve">- </t>
    </r>
    <r>
      <rPr>
        <b/>
        <sz val="10"/>
        <rFont val="Calibri"/>
        <family val="2"/>
        <scheme val="minor"/>
      </rPr>
      <t>DCTX</t>
    </r>
    <r>
      <rPr>
        <b/>
        <sz val="10"/>
        <color rgb="FF00B050"/>
        <rFont val="Calibri"/>
        <family val="2"/>
        <scheme val="minor"/>
      </rPr>
      <t xml:space="preserve"> +</t>
    </r>
    <r>
      <rPr>
        <b/>
        <sz val="10"/>
        <rFont val="Calibri"/>
        <family val="2"/>
        <scheme val="minor"/>
      </rPr>
      <t xml:space="preserve"> Abir]; n= 583</t>
    </r>
  </si>
  <si>
    <r>
      <t xml:space="preserve">Grupo B1 [TDA </t>
    </r>
    <r>
      <rPr>
        <b/>
        <sz val="10"/>
        <color rgb="FF00B05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 xml:space="preserve">- </t>
    </r>
    <r>
      <rPr>
        <b/>
        <sz val="10"/>
        <rFont val="Calibri"/>
        <family val="2"/>
        <scheme val="minor"/>
      </rPr>
      <t>DCTX]; n= 589</t>
    </r>
  </si>
  <si>
    <r>
      <t xml:space="preserve">"Supervivencia formal", </t>
    </r>
    <r>
      <rPr>
        <b/>
        <i/>
        <sz val="10"/>
        <rFont val="Calibri"/>
        <family val="2"/>
        <scheme val="minor"/>
      </rPr>
      <t>tS</t>
    </r>
    <r>
      <rPr>
        <i/>
        <sz val="10"/>
        <rFont val="Calibri"/>
        <family val="2"/>
        <scheme val="minor"/>
      </rPr>
      <t xml:space="preserve"> desde las ABC por píxeles</t>
    </r>
  </si>
  <si>
    <r>
      <t>PtS formal (</t>
    </r>
    <r>
      <rPr>
        <i/>
        <sz val="10"/>
        <rFont val="Calibri"/>
        <family val="2"/>
        <scheme val="minor"/>
      </rPr>
      <t>por diferencia en la estimación puntual ABC por píxeles)</t>
    </r>
  </si>
  <si>
    <t>PFS</t>
  </si>
  <si>
    <t>tiempo inicial del intervalo (años)</t>
  </si>
  <si>
    <r>
      <rPr>
        <sz val="10"/>
        <color theme="1"/>
        <rFont val="Calibri"/>
        <family val="2"/>
        <scheme val="minor"/>
      </rPr>
      <t xml:space="preserve">posible </t>
    </r>
    <r>
      <rPr>
        <i/>
        <sz val="10"/>
        <color rgb="FF008000"/>
        <rFont val="Calibri"/>
        <family val="2"/>
        <scheme val="minor"/>
      </rPr>
      <t>p &lt; 0,05</t>
    </r>
  </si>
  <si>
    <t>Dice que mediana de seguimiento 4,4 años, con HR 0,82 (IC 95,1%; 0,69-0.98)</t>
  </si>
  <si>
    <t>Dice que mediana de seguimiento 3,8 años, con HR 0,75 (IC 95,1%; 0,59-0,95)</t>
  </si>
  <si>
    <t>Dice que mediana de seguimiento 3,5 años, con HR 0,54 (IC 99,9%; 0,41-0,71)</t>
  </si>
  <si>
    <t>p ???</t>
  </si>
  <si>
    <r>
      <rPr>
        <b/>
        <sz val="18"/>
        <color rgb="FF993300"/>
        <rFont val="Calibri"/>
        <family val="2"/>
        <scheme val="minor"/>
      </rPr>
      <t xml:space="preserve">Tabla s-2 [OS; A2 vs B2: </t>
    </r>
    <r>
      <rPr>
        <b/>
        <sz val="18"/>
        <rFont val="Calibri"/>
        <family val="2"/>
        <scheme val="minor"/>
      </rPr>
      <t xml:space="preserve">Supervivientes al final de cada intervalo en OS, y </t>
    </r>
    <r>
      <rPr>
        <b/>
        <i/>
        <sz val="18"/>
        <rFont val="Calibri"/>
        <family val="2"/>
        <scheme val="minor"/>
      </rPr>
      <t>Función de Supervivencia</t>
    </r>
    <r>
      <rPr>
        <b/>
        <sz val="18"/>
        <rFont val="Calibri"/>
        <family val="2"/>
        <scheme val="minor"/>
      </rPr>
      <t xml:space="preserve">, Grupo A2 [TDA </t>
    </r>
    <r>
      <rPr>
        <b/>
        <sz val="18"/>
        <color rgb="FF00B050"/>
        <rFont val="Calibri"/>
        <family val="2"/>
        <scheme val="minor"/>
      </rPr>
      <t>+</t>
    </r>
    <r>
      <rPr>
        <b/>
        <sz val="18"/>
        <rFont val="Calibri"/>
        <family val="2"/>
        <scheme val="minor"/>
      </rPr>
      <t xml:space="preserve"> DCTX</t>
    </r>
    <r>
      <rPr>
        <b/>
        <sz val="18"/>
        <color rgb="FF00B050"/>
        <rFont val="Calibri"/>
        <family val="2"/>
        <scheme val="minor"/>
      </rPr>
      <t xml:space="preserve"> +</t>
    </r>
    <r>
      <rPr>
        <b/>
        <sz val="18"/>
        <rFont val="Calibri"/>
        <family val="2"/>
        <scheme val="minor"/>
      </rPr>
      <t xml:space="preserve"> Abir] vs Grupo B2 [TDA </t>
    </r>
    <r>
      <rPr>
        <b/>
        <sz val="18"/>
        <color rgb="FF00B050"/>
        <rFont val="Calibri"/>
        <family val="2"/>
        <scheme val="minor"/>
      </rPr>
      <t>+</t>
    </r>
    <r>
      <rPr>
        <b/>
        <sz val="18"/>
        <rFont val="Calibri"/>
        <family val="2"/>
        <scheme val="minor"/>
      </rPr>
      <t xml:space="preserve"> DCTX]. Figura 2.D del artículo original, pág 1702.</t>
    </r>
  </si>
  <si>
    <r>
      <rPr>
        <b/>
        <sz val="18"/>
        <color rgb="FF993300"/>
        <rFont val="Calibri"/>
        <family val="2"/>
        <scheme val="minor"/>
      </rPr>
      <t xml:space="preserve">Tabla s-1 [OS; A1 vs B1]: </t>
    </r>
    <r>
      <rPr>
        <b/>
        <sz val="18"/>
        <rFont val="Calibri"/>
        <family val="2"/>
        <scheme val="minor"/>
      </rPr>
      <t xml:space="preserve">Supervivientes al final de cada intervalo en OS, y </t>
    </r>
    <r>
      <rPr>
        <b/>
        <i/>
        <sz val="18"/>
        <rFont val="Calibri"/>
        <family val="2"/>
        <scheme val="minor"/>
      </rPr>
      <t>Función de Supervivencia</t>
    </r>
    <r>
      <rPr>
        <b/>
        <sz val="18"/>
        <rFont val="Calibri"/>
        <family val="2"/>
        <scheme val="minor"/>
      </rPr>
      <t xml:space="preserve">, Grupo A1 [TDA </t>
    </r>
    <r>
      <rPr>
        <b/>
        <sz val="18"/>
        <color rgb="FF00B050"/>
        <rFont val="Calibri"/>
        <family val="2"/>
        <scheme val="minor"/>
      </rPr>
      <t>+</t>
    </r>
    <r>
      <rPr>
        <b/>
        <sz val="18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>-</t>
    </r>
    <r>
      <rPr>
        <b/>
        <sz val="18"/>
        <rFont val="Calibri"/>
        <family val="2"/>
        <scheme val="minor"/>
      </rPr>
      <t xml:space="preserve"> DCTX </t>
    </r>
    <r>
      <rPr>
        <b/>
        <sz val="18"/>
        <color rgb="FF00B050"/>
        <rFont val="Calibri"/>
        <family val="2"/>
        <scheme val="minor"/>
      </rPr>
      <t>+</t>
    </r>
    <r>
      <rPr>
        <b/>
        <sz val="18"/>
        <rFont val="Calibri"/>
        <family val="2"/>
        <scheme val="minor"/>
      </rPr>
      <t xml:space="preserve"> Abir] vs Grupo B1 [TDA </t>
    </r>
    <r>
      <rPr>
        <b/>
        <sz val="18"/>
        <color rgb="FF00B050"/>
        <rFont val="Calibri"/>
        <family val="2"/>
        <scheme val="minor"/>
      </rPr>
      <t>+</t>
    </r>
    <r>
      <rPr>
        <b/>
        <sz val="18"/>
        <color rgb="FFFF0000"/>
        <rFont val="Calibri"/>
        <family val="2"/>
        <scheme val="minor"/>
      </rPr>
      <t xml:space="preserve"> -</t>
    </r>
    <r>
      <rPr>
        <b/>
        <sz val="18"/>
        <rFont val="Calibri"/>
        <family val="2"/>
        <scheme val="minor"/>
      </rPr>
      <t xml:space="preserve"> DCTX]. Figura 2.C del artículo original, pág 1702.</t>
    </r>
  </si>
  <si>
    <t>% Supervivientes</t>
  </si>
  <si>
    <r>
      <rPr>
        <i/>
        <sz val="10"/>
        <color theme="7" tint="-0.499984740745262"/>
        <rFont val="Calibri"/>
        <family val="2"/>
        <scheme val="minor"/>
      </rPr>
      <t>% Supervivencia</t>
    </r>
    <r>
      <rPr>
        <i/>
        <sz val="10"/>
        <color rgb="FF0000FF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</rPr>
      <t>│</t>
    </r>
    <r>
      <rPr>
        <i/>
        <sz val="10"/>
        <color theme="7" tint="-0.249977111117893"/>
        <rFont val="Calibri"/>
        <family val="2"/>
      </rPr>
      <t xml:space="preserve"> </t>
    </r>
    <r>
      <rPr>
        <i/>
        <sz val="10"/>
        <color rgb="FFFF9933"/>
        <rFont val="Calibri"/>
        <family val="2"/>
      </rPr>
      <t>censuras</t>
    </r>
  </si>
  <si>
    <t xml:space="preserve">% Supervivientes </t>
  </si>
  <si>
    <r>
      <t xml:space="preserve">sólo por la proximidad al de la cohorte completa, en 3,5 meses, </t>
    </r>
    <r>
      <rPr>
        <sz val="9"/>
        <color theme="1"/>
        <rFont val="Calibri"/>
        <family val="2"/>
        <scheme val="minor"/>
      </rPr>
      <t>con HR 0,50 (IC 99,9%; 0,34-0·71)</t>
    </r>
  </si>
  <si>
    <t>% S sup e inf</t>
  </si>
  <si>
    <t>t interv sup</t>
  </si>
  <si>
    <t>mediana t</t>
  </si>
  <si>
    <t>nº pac sup e inf</t>
  </si>
  <si>
    <t>nº pac mediana</t>
  </si>
  <si>
    <t>Percentil mediana</t>
  </si>
  <si>
    <t>Supervivencia</t>
  </si>
  <si>
    <t>No alcanz</t>
  </si>
  <si>
    <r>
      <rPr>
        <b/>
        <sz val="18"/>
        <color rgb="FF993300"/>
        <rFont val="Calibri"/>
        <family val="2"/>
        <scheme val="minor"/>
      </rPr>
      <t xml:space="preserve">CONT. Tabla s-1 [OS; A1 vs B1]: </t>
    </r>
    <r>
      <rPr>
        <b/>
        <i/>
        <sz val="18"/>
        <color theme="7" tint="-0.249977111117893"/>
        <rFont val="Calibri"/>
        <family val="2"/>
        <scheme val="minor"/>
      </rPr>
      <t>Mediana de Supervivencia</t>
    </r>
    <r>
      <rPr>
        <b/>
        <sz val="18"/>
        <color rgb="FF993300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y</t>
    </r>
    <r>
      <rPr>
        <b/>
        <sz val="18"/>
        <color rgb="FF993300"/>
        <rFont val="Calibri"/>
        <family val="2"/>
        <scheme val="minor"/>
      </rPr>
      <t xml:space="preserve"> </t>
    </r>
    <r>
      <rPr>
        <b/>
        <sz val="18"/>
        <color rgb="FF008000"/>
        <rFont val="Calibri"/>
        <family val="2"/>
        <scheme val="minor"/>
      </rPr>
      <t>Mediana de Supervientes</t>
    </r>
    <r>
      <rPr>
        <b/>
        <sz val="18"/>
        <rFont val="Calibri"/>
        <family val="2"/>
        <scheme val="minor"/>
      </rPr>
      <t xml:space="preserve">, Grupo A1 [TDA </t>
    </r>
    <r>
      <rPr>
        <b/>
        <sz val="18"/>
        <color rgb="FF00B050"/>
        <rFont val="Calibri"/>
        <family val="2"/>
        <scheme val="minor"/>
      </rPr>
      <t>+</t>
    </r>
    <r>
      <rPr>
        <b/>
        <sz val="18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>-</t>
    </r>
    <r>
      <rPr>
        <b/>
        <sz val="18"/>
        <rFont val="Calibri"/>
        <family val="2"/>
        <scheme val="minor"/>
      </rPr>
      <t xml:space="preserve"> DCTX </t>
    </r>
    <r>
      <rPr>
        <b/>
        <sz val="18"/>
        <color rgb="FF00B050"/>
        <rFont val="Calibri"/>
        <family val="2"/>
        <scheme val="minor"/>
      </rPr>
      <t>+</t>
    </r>
    <r>
      <rPr>
        <b/>
        <sz val="18"/>
        <rFont val="Calibri"/>
        <family val="2"/>
        <scheme val="minor"/>
      </rPr>
      <t xml:space="preserve"> Abir] vs Grupo B1 [TDA </t>
    </r>
    <r>
      <rPr>
        <b/>
        <sz val="18"/>
        <color rgb="FF00B050"/>
        <rFont val="Calibri"/>
        <family val="2"/>
        <scheme val="minor"/>
      </rPr>
      <t>+</t>
    </r>
    <r>
      <rPr>
        <b/>
        <sz val="18"/>
        <color rgb="FFFF0000"/>
        <rFont val="Calibri"/>
        <family val="2"/>
        <scheme val="minor"/>
      </rPr>
      <t xml:space="preserve"> -</t>
    </r>
    <r>
      <rPr>
        <b/>
        <sz val="18"/>
        <rFont val="Calibri"/>
        <family val="2"/>
        <scheme val="minor"/>
      </rPr>
      <t xml:space="preserve"> DCTX]. Figura 2.C del artículo original, pág 1702.</t>
    </r>
  </si>
  <si>
    <t>Supervivientes LP</t>
  </si>
  <si>
    <t>SupervivenciaLP</t>
  </si>
  <si>
    <t>% Supervivientes LP</t>
  </si>
  <si>
    <r>
      <rPr>
        <i/>
        <sz val="10"/>
        <color theme="7" tint="-0.499984740745262"/>
        <rFont val="Calibri"/>
        <family val="2"/>
        <scheme val="minor"/>
      </rPr>
      <t>% Supervivencia LP</t>
    </r>
    <r>
      <rPr>
        <i/>
        <sz val="10"/>
        <color rgb="FF0000FF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</rPr>
      <t>│</t>
    </r>
    <r>
      <rPr>
        <i/>
        <sz val="10"/>
        <color theme="7" tint="-0.249977111117893"/>
        <rFont val="Calibri"/>
        <family val="2"/>
      </rPr>
      <t xml:space="preserve"> </t>
    </r>
    <r>
      <rPr>
        <i/>
        <sz val="10"/>
        <color rgb="FFFF9933"/>
        <rFont val="Calibri"/>
        <family val="2"/>
      </rPr>
      <t>censuras</t>
    </r>
  </si>
  <si>
    <r>
      <rPr>
        <b/>
        <sz val="18"/>
        <color rgb="FF993300"/>
        <rFont val="Calibri"/>
        <family val="2"/>
        <scheme val="minor"/>
      </rPr>
      <t xml:space="preserve">Tabla s-3 [PFS; A1 vs B1]: </t>
    </r>
    <r>
      <rPr>
        <b/>
        <sz val="18"/>
        <rFont val="Calibri"/>
        <family val="2"/>
        <scheme val="minor"/>
      </rPr>
      <t xml:space="preserve">Supervivientes Libres de Progresión al final de cada intervalo en PFS, y </t>
    </r>
    <r>
      <rPr>
        <b/>
        <i/>
        <sz val="18"/>
        <rFont val="Calibri"/>
        <family val="2"/>
        <scheme val="minor"/>
      </rPr>
      <t>Función de Supervivencia Libre de Progresión</t>
    </r>
    <r>
      <rPr>
        <b/>
        <sz val="18"/>
        <rFont val="Calibri"/>
        <family val="2"/>
        <scheme val="minor"/>
      </rPr>
      <t xml:space="preserve">, Grupo A1 [TDA </t>
    </r>
    <r>
      <rPr>
        <b/>
        <sz val="18"/>
        <color rgb="FF00B050"/>
        <rFont val="Calibri"/>
        <family val="2"/>
        <scheme val="minor"/>
      </rPr>
      <t>+</t>
    </r>
    <r>
      <rPr>
        <b/>
        <sz val="18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>-</t>
    </r>
    <r>
      <rPr>
        <b/>
        <sz val="18"/>
        <rFont val="Calibri"/>
        <family val="2"/>
        <scheme val="minor"/>
      </rPr>
      <t xml:space="preserve"> DCTX </t>
    </r>
    <r>
      <rPr>
        <b/>
        <sz val="18"/>
        <color rgb="FF00B050"/>
        <rFont val="Calibri"/>
        <family val="2"/>
        <scheme val="minor"/>
      </rPr>
      <t>+</t>
    </r>
    <r>
      <rPr>
        <b/>
        <sz val="18"/>
        <rFont val="Calibri"/>
        <family val="2"/>
        <scheme val="minor"/>
      </rPr>
      <t xml:space="preserve"> Abir] vs Grupo B1 [TDA + DCTX]. Figura 2.A del artículo original, pág 1702.</t>
    </r>
  </si>
  <si>
    <r>
      <rPr>
        <b/>
        <sz val="18"/>
        <color rgb="FF993300"/>
        <rFont val="Calibri"/>
        <family val="2"/>
        <scheme val="minor"/>
      </rPr>
      <t xml:space="preserve">Tabla s-4 [PFS; A2 vs B2: </t>
    </r>
    <r>
      <rPr>
        <b/>
        <sz val="18"/>
        <rFont val="Calibri"/>
        <family val="2"/>
        <scheme val="minor"/>
      </rPr>
      <t xml:space="preserve">Supervivientes Libres de Progresión al final de cada intervalo en PFS, y </t>
    </r>
    <r>
      <rPr>
        <b/>
        <i/>
        <sz val="18"/>
        <rFont val="Calibri"/>
        <family val="2"/>
        <scheme val="minor"/>
      </rPr>
      <t>Función de Supervivencia Libre de Progresión</t>
    </r>
    <r>
      <rPr>
        <b/>
        <sz val="18"/>
        <rFont val="Calibri"/>
        <family val="2"/>
        <scheme val="minor"/>
      </rPr>
      <t xml:space="preserve">, Grupo A2 [TDA </t>
    </r>
    <r>
      <rPr>
        <b/>
        <sz val="18"/>
        <color rgb="FF00B050"/>
        <rFont val="Calibri"/>
        <family val="2"/>
        <scheme val="minor"/>
      </rPr>
      <t>+</t>
    </r>
    <r>
      <rPr>
        <b/>
        <sz val="18"/>
        <rFont val="Calibri"/>
        <family val="2"/>
        <scheme val="minor"/>
      </rPr>
      <t xml:space="preserve"> DCTX</t>
    </r>
    <r>
      <rPr>
        <b/>
        <sz val="18"/>
        <color rgb="FF00B050"/>
        <rFont val="Calibri"/>
        <family val="2"/>
        <scheme val="minor"/>
      </rPr>
      <t xml:space="preserve"> +</t>
    </r>
    <r>
      <rPr>
        <b/>
        <sz val="18"/>
        <rFont val="Calibri"/>
        <family val="2"/>
        <scheme val="minor"/>
      </rPr>
      <t xml:space="preserve"> Abir] vs Grupo B2 [TDA </t>
    </r>
    <r>
      <rPr>
        <b/>
        <sz val="18"/>
        <color rgb="FF00B050"/>
        <rFont val="Calibri"/>
        <family val="2"/>
        <scheme val="minor"/>
      </rPr>
      <t>+</t>
    </r>
    <r>
      <rPr>
        <b/>
        <sz val="18"/>
        <rFont val="Calibri"/>
        <family val="2"/>
        <scheme val="minor"/>
      </rPr>
      <t xml:space="preserve"> DCTX]. Figura 2.B del artículo original, pág 1702.</t>
    </r>
  </si>
  <si>
    <r>
      <rPr>
        <b/>
        <sz val="18"/>
        <color rgb="FF993300"/>
        <rFont val="Calibri"/>
        <family val="2"/>
        <scheme val="minor"/>
      </rPr>
      <t xml:space="preserve">CONT. Tabla s-3 [PFS; A1 vs B1]: </t>
    </r>
    <r>
      <rPr>
        <b/>
        <i/>
        <sz val="18"/>
        <color theme="7" tint="-0.249977111117893"/>
        <rFont val="Calibri"/>
        <family val="2"/>
        <scheme val="minor"/>
      </rPr>
      <t>Mediana de Supervivencia LP</t>
    </r>
    <r>
      <rPr>
        <b/>
        <sz val="18"/>
        <rFont val="Calibri"/>
        <family val="2"/>
        <scheme val="minor"/>
      </rPr>
      <t xml:space="preserve"> y </t>
    </r>
    <r>
      <rPr>
        <b/>
        <sz val="18"/>
        <color rgb="FF008000"/>
        <rFont val="Calibri"/>
        <family val="2"/>
        <scheme val="minor"/>
      </rPr>
      <t>Mediana de Supervivientes LP</t>
    </r>
    <r>
      <rPr>
        <b/>
        <sz val="18"/>
        <rFont val="Calibri"/>
        <family val="2"/>
        <scheme val="minor"/>
      </rPr>
      <t xml:space="preserve">, Grupo A1 [TDA </t>
    </r>
    <r>
      <rPr>
        <b/>
        <sz val="18"/>
        <color rgb="FF00B050"/>
        <rFont val="Calibri"/>
        <family val="2"/>
        <scheme val="minor"/>
      </rPr>
      <t>+</t>
    </r>
    <r>
      <rPr>
        <b/>
        <sz val="18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>-</t>
    </r>
    <r>
      <rPr>
        <b/>
        <sz val="18"/>
        <rFont val="Calibri"/>
        <family val="2"/>
        <scheme val="minor"/>
      </rPr>
      <t xml:space="preserve"> DCTX </t>
    </r>
    <r>
      <rPr>
        <b/>
        <sz val="18"/>
        <color rgb="FF00B050"/>
        <rFont val="Calibri"/>
        <family val="2"/>
        <scheme val="minor"/>
      </rPr>
      <t>+</t>
    </r>
    <r>
      <rPr>
        <b/>
        <sz val="18"/>
        <rFont val="Calibri"/>
        <family val="2"/>
        <scheme val="minor"/>
      </rPr>
      <t xml:space="preserve"> Abir] vs Grupo B1 [TDA + DCTX]. Figura 2.A del artículo original, pág 1702.</t>
    </r>
  </si>
  <si>
    <r>
      <rPr>
        <b/>
        <sz val="18"/>
        <color rgb="FF993300"/>
        <rFont val="Calibri"/>
        <family val="2"/>
        <scheme val="minor"/>
      </rPr>
      <t xml:space="preserve">CONT. Tabla s-4 [PFS; A2 vs B2: </t>
    </r>
    <r>
      <rPr>
        <b/>
        <i/>
        <sz val="18"/>
        <color theme="7" tint="-0.249977111117893"/>
        <rFont val="Calibri"/>
        <family val="2"/>
        <scheme val="minor"/>
      </rPr>
      <t>Mediana de Supervivencia LP</t>
    </r>
    <r>
      <rPr>
        <b/>
        <sz val="18"/>
        <rFont val="Calibri"/>
        <family val="2"/>
        <scheme val="minor"/>
      </rPr>
      <t xml:space="preserve"> y </t>
    </r>
    <r>
      <rPr>
        <b/>
        <sz val="18"/>
        <color rgb="FF008000"/>
        <rFont val="Calibri"/>
        <family val="2"/>
        <scheme val="minor"/>
      </rPr>
      <t>Mediana de Supervivientes LP</t>
    </r>
    <r>
      <rPr>
        <b/>
        <sz val="18"/>
        <rFont val="Calibri"/>
        <family val="2"/>
        <scheme val="minor"/>
      </rPr>
      <t xml:space="preserve">, Grupo A2 [TDA </t>
    </r>
    <r>
      <rPr>
        <b/>
        <sz val="18"/>
        <color rgb="FF00B050"/>
        <rFont val="Calibri"/>
        <family val="2"/>
        <scheme val="minor"/>
      </rPr>
      <t>+</t>
    </r>
    <r>
      <rPr>
        <b/>
        <sz val="18"/>
        <rFont val="Calibri"/>
        <family val="2"/>
        <scheme val="minor"/>
      </rPr>
      <t xml:space="preserve"> DCTX</t>
    </r>
    <r>
      <rPr>
        <b/>
        <sz val="18"/>
        <color rgb="FF00B050"/>
        <rFont val="Calibri"/>
        <family val="2"/>
        <scheme val="minor"/>
      </rPr>
      <t xml:space="preserve"> +</t>
    </r>
    <r>
      <rPr>
        <b/>
        <sz val="18"/>
        <rFont val="Calibri"/>
        <family val="2"/>
        <scheme val="minor"/>
      </rPr>
      <t xml:space="preserve"> Abir] vs Grupo B2 [TDA </t>
    </r>
    <r>
      <rPr>
        <b/>
        <sz val="18"/>
        <color rgb="FF00B050"/>
        <rFont val="Calibri"/>
        <family val="2"/>
        <scheme val="minor"/>
      </rPr>
      <t>+</t>
    </r>
    <r>
      <rPr>
        <b/>
        <sz val="18"/>
        <rFont val="Calibri"/>
        <family val="2"/>
        <scheme val="minor"/>
      </rPr>
      <t xml:space="preserve"> DCTX]. Figura 2.B del artículo original, pág 1702.</t>
    </r>
  </si>
  <si>
    <r>
      <rPr>
        <b/>
        <sz val="18"/>
        <color rgb="FF993300"/>
        <rFont val="Calibri"/>
        <family val="2"/>
        <scheme val="minor"/>
      </rPr>
      <t xml:space="preserve">CONT. Tabla s-2 [OS; A2 vs B2: </t>
    </r>
    <r>
      <rPr>
        <b/>
        <i/>
        <sz val="18"/>
        <color theme="7" tint="-0.249977111117893"/>
        <rFont val="Calibri"/>
        <family val="2"/>
        <scheme val="minor"/>
      </rPr>
      <t>Mediana de Supervivencia</t>
    </r>
    <r>
      <rPr>
        <b/>
        <sz val="18"/>
        <rFont val="Calibri"/>
        <family val="2"/>
        <scheme val="minor"/>
      </rPr>
      <t xml:space="preserve"> y </t>
    </r>
    <r>
      <rPr>
        <b/>
        <sz val="18"/>
        <color rgb="FF008000"/>
        <rFont val="Calibri"/>
        <family val="2"/>
        <scheme val="minor"/>
      </rPr>
      <t>Mediana de Supervivientes</t>
    </r>
    <r>
      <rPr>
        <b/>
        <sz val="18"/>
        <rFont val="Calibri"/>
        <family val="2"/>
        <scheme val="minor"/>
      </rPr>
      <t xml:space="preserve">, Grupo A2 [TDA </t>
    </r>
    <r>
      <rPr>
        <b/>
        <sz val="18"/>
        <color rgb="FF00B050"/>
        <rFont val="Calibri"/>
        <family val="2"/>
        <scheme val="minor"/>
      </rPr>
      <t>+</t>
    </r>
    <r>
      <rPr>
        <b/>
        <sz val="18"/>
        <rFont val="Calibri"/>
        <family val="2"/>
        <scheme val="minor"/>
      </rPr>
      <t xml:space="preserve"> DCTX</t>
    </r>
    <r>
      <rPr>
        <b/>
        <sz val="18"/>
        <color rgb="FF00B050"/>
        <rFont val="Calibri"/>
        <family val="2"/>
        <scheme val="minor"/>
      </rPr>
      <t xml:space="preserve"> +</t>
    </r>
    <r>
      <rPr>
        <b/>
        <sz val="18"/>
        <rFont val="Calibri"/>
        <family val="2"/>
        <scheme val="minor"/>
      </rPr>
      <t xml:space="preserve"> Abir] vs Grupo B2 [TDA </t>
    </r>
    <r>
      <rPr>
        <b/>
        <sz val="18"/>
        <color rgb="FF00B050"/>
        <rFont val="Calibri"/>
        <family val="2"/>
        <scheme val="minor"/>
      </rPr>
      <t>+</t>
    </r>
    <r>
      <rPr>
        <b/>
        <sz val="18"/>
        <rFont val="Calibri"/>
        <family val="2"/>
        <scheme val="minor"/>
      </rPr>
      <t xml:space="preserve"> DCTX]. Figura 2.D del artículo original, pág 1702.</t>
    </r>
  </si>
  <si>
    <t>% de Supervivencia LP, por interpolación en los gráficos de la Función de Supervivencia K-M</t>
  </si>
  <si>
    <t>% Supervivencia LP control</t>
  </si>
  <si>
    <t>% Supervivencia LP intervención</t>
  </si>
  <si>
    <t>Con progresión o muerto</t>
  </si>
  <si>
    <r>
      <t xml:space="preserve">"Supervivencia LP formal", </t>
    </r>
    <r>
      <rPr>
        <b/>
        <i/>
        <sz val="10"/>
        <rFont val="Calibri"/>
        <family val="2"/>
        <scheme val="minor"/>
      </rPr>
      <t>tSLP</t>
    </r>
    <r>
      <rPr>
        <i/>
        <sz val="10"/>
        <rFont val="Calibri"/>
        <family val="2"/>
        <scheme val="minor"/>
      </rPr>
      <t xml:space="preserve"> desde las ABC por píxeles</t>
    </r>
  </si>
  <si>
    <r>
      <t>PtSLP formal (</t>
    </r>
    <r>
      <rPr>
        <i/>
        <sz val="10"/>
        <rFont val="Calibri"/>
        <family val="2"/>
        <scheme val="minor"/>
      </rPr>
      <t>por diferencia en la estimación puntual ABC por píxeles)</t>
    </r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</si>
  <si>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Abir:</t>
    </r>
    <r>
      <rPr>
        <sz val="10"/>
        <rFont val="Calibri"/>
        <family val="2"/>
      </rPr>
      <t xml:space="preserve"> abiraterona;</t>
    </r>
    <r>
      <rPr>
        <b/>
        <sz val="10"/>
        <rFont val="Calibri"/>
        <family val="2"/>
      </rPr>
      <t xml:space="preserve"> DCTX:</t>
    </r>
    <r>
      <rPr>
        <sz val="10"/>
        <rFont val="Calibri"/>
        <family val="2"/>
      </rPr>
      <t xml:space="preserve"> docetaxel; </t>
    </r>
    <r>
      <rPr>
        <b/>
        <sz val="10"/>
        <rFont val="Calibri"/>
        <family val="2"/>
      </rPr>
      <t>HR:</t>
    </r>
    <r>
      <rPr>
        <sz val="10"/>
        <rFont val="Calibri"/>
        <family val="2"/>
      </rPr>
      <t xml:space="preserve"> hazard ratio;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para evitar 1 evento más con la intervención que con el control; </t>
    </r>
    <r>
      <rPr>
        <b/>
        <sz val="10"/>
        <rFont val="Calibri"/>
        <family val="2"/>
      </rPr>
      <t>RT:</t>
    </r>
    <r>
      <rPr>
        <sz val="10"/>
        <rFont val="Calibri"/>
        <family val="2"/>
      </rPr>
      <t xml:space="preserve"> radioterapia; </t>
    </r>
    <r>
      <rPr>
        <b/>
        <sz val="10"/>
        <rFont val="Calibri"/>
        <family val="2"/>
      </rPr>
      <t>TDA:</t>
    </r>
    <r>
      <rPr>
        <sz val="10"/>
        <rFont val="Calibri"/>
        <family val="2"/>
      </rPr>
      <t xml:space="preserve"> terapia de "deprivación" androgénica; </t>
    </r>
    <r>
      <rPr>
        <b/>
        <sz val="10"/>
        <rFont val="Calibri"/>
        <family val="2"/>
      </rPr>
      <t>tS:</t>
    </r>
    <r>
      <rPr>
        <sz val="10"/>
        <rFont val="Calibri"/>
        <family val="2"/>
      </rPr>
      <t xml:space="preserve"> tiempo medio de supervivencia; </t>
    </r>
    <r>
      <rPr>
        <b/>
        <sz val="10"/>
        <rFont val="Calibri"/>
        <family val="2"/>
      </rPr>
      <t xml:space="preserve">PtS: </t>
    </r>
    <r>
      <rPr>
        <sz val="10"/>
        <rFont val="Calibri"/>
        <family val="2"/>
      </rPr>
      <t xml:space="preserve">prolongación del tiempo medio de supervivencia; </t>
    </r>
    <r>
      <rPr>
        <b/>
        <sz val="10"/>
        <rFont val="Calibri"/>
        <family val="2"/>
      </rPr>
      <t>tSLP:</t>
    </r>
    <r>
      <rPr>
        <sz val="10"/>
        <rFont val="Calibri"/>
        <family val="2"/>
      </rPr>
      <t xml:space="preserve"> tiempo medio de supervivencia libre de progresión; </t>
    </r>
    <r>
      <rPr>
        <b/>
        <sz val="10"/>
        <rFont val="Calibri"/>
        <family val="2"/>
      </rPr>
      <t>PtSLP:</t>
    </r>
    <r>
      <rPr>
        <sz val="10"/>
        <rFont val="Calibri"/>
        <family val="2"/>
      </rPr>
      <t xml:space="preserve"> prolongación del tiempo medio de supervivencia libre de progresión; </t>
    </r>
    <r>
      <rPr>
        <b/>
        <sz val="10"/>
        <rFont val="Calibri"/>
        <family val="2"/>
      </rPr>
      <t xml:space="preserve">OS </t>
    </r>
    <r>
      <rPr>
        <sz val="10"/>
        <rFont val="Calibri"/>
        <family val="2"/>
      </rPr>
      <t xml:space="preserve">(Overal Survival): supervivencia global; </t>
    </r>
    <r>
      <rPr>
        <b/>
        <sz val="10"/>
        <rFont val="Calibri"/>
        <family val="2"/>
      </rPr>
      <t>PFS</t>
    </r>
    <r>
      <rPr>
        <sz val="10"/>
        <rFont val="Calibri"/>
        <family val="2"/>
      </rPr>
      <t xml:space="preserve"> (Progression-Free Survival): supervivencia libre de progresión =SLP.</t>
    </r>
  </si>
  <si>
    <r>
      <t xml:space="preserve">Cálculo manual de la </t>
    </r>
    <r>
      <rPr>
        <b/>
        <i/>
        <sz val="11"/>
        <rFont val="Calibri"/>
        <family val="2"/>
        <scheme val="minor"/>
      </rPr>
      <t>Mediana de Supervivencia LP</t>
    </r>
    <r>
      <rPr>
        <b/>
        <sz val="11"/>
        <rFont val="Calibri"/>
        <family val="2"/>
        <scheme val="minor"/>
      </rPr>
      <t xml:space="preserve"> y la Mediana de Supervivientes LP, y del nº del paciente de entre los supervivientes LP en riesgo que la establece</t>
    </r>
  </si>
  <si>
    <r>
      <t xml:space="preserve">Cálculo manual de la </t>
    </r>
    <r>
      <rPr>
        <b/>
        <i/>
        <sz val="11"/>
        <rFont val="Calibri"/>
        <family val="2"/>
        <scheme val="minor"/>
      </rPr>
      <t>Mediana de Supervivencia</t>
    </r>
    <r>
      <rPr>
        <b/>
        <sz val="11"/>
        <rFont val="Calibri"/>
        <family val="2"/>
        <scheme val="minor"/>
      </rPr>
      <t xml:space="preserve"> y Mediana de Supervivientes, y del nº del paciente de entre los supervivientes en riesgo que la establece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</si>
</sst>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0.0%"/>
    <numFmt numFmtId="168" formatCode="_-* #,##0.0\ _€_-;\-* #,##0.0\ _€_-;_-* &quot;-&quot;??\ _€_-;_-@_-"/>
  </numFmts>
  <fonts count="53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vertAlign val="subscript"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52"/>
      <name val="Calibri"/>
      <family val="2"/>
      <scheme val="minor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sz val="10"/>
      <color theme="2" tint="-0.249977111117893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0"/>
      <name val="Calibri"/>
      <family val="2"/>
    </font>
    <font>
      <i/>
      <sz val="8"/>
      <color rgb="FF993300"/>
      <name val="Calibri"/>
      <family val="2"/>
      <scheme val="minor"/>
    </font>
    <font>
      <i/>
      <sz val="8"/>
      <color rgb="FF669900"/>
      <name val="Calibri"/>
      <family val="2"/>
      <scheme val="minor"/>
    </font>
    <font>
      <i/>
      <sz val="10"/>
      <color rgb="FF9933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vertAlign val="subscript"/>
      <sz val="9"/>
      <color indexed="12"/>
      <name val="Calibri"/>
      <family val="2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009900"/>
      <name val="Calibri"/>
      <family val="2"/>
      <scheme val="minor"/>
    </font>
    <font>
      <sz val="10"/>
      <color rgb="FFFF66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Calibri"/>
      <family val="2"/>
    </font>
    <font>
      <b/>
      <sz val="10"/>
      <name val="Calibri"/>
      <family val="2"/>
    </font>
    <font>
      <i/>
      <sz val="10"/>
      <color rgb="FF008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993300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0"/>
      <color rgb="FFFF9900"/>
      <name val="Calibri"/>
      <family val="2"/>
    </font>
    <font>
      <sz val="10"/>
      <color rgb="FF008000"/>
      <name val="Calibri"/>
      <family val="2"/>
      <scheme val="minor"/>
    </font>
    <font>
      <i/>
      <sz val="10"/>
      <color theme="7" tint="-0.249977111117893"/>
      <name val="Calibri"/>
      <family val="2"/>
      <scheme val="minor"/>
    </font>
    <font>
      <i/>
      <sz val="10"/>
      <color theme="7" tint="-0.499984740745262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i/>
      <sz val="10"/>
      <name val="Calibri"/>
      <family val="2"/>
    </font>
    <font>
      <i/>
      <sz val="10"/>
      <color theme="7" tint="-0.249977111117893"/>
      <name val="Calibri"/>
      <family val="2"/>
    </font>
    <font>
      <i/>
      <sz val="10"/>
      <color rgb="FFFF9933"/>
      <name val="Calibri"/>
      <family val="2"/>
    </font>
    <font>
      <sz val="9"/>
      <color rgb="FFFF66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i/>
      <sz val="18"/>
      <color theme="7" tint="-0.249977111117893"/>
      <name val="Calibri"/>
      <family val="2"/>
      <scheme val="minor"/>
    </font>
    <font>
      <b/>
      <sz val="18"/>
      <color rgb="FF008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/>
    </xf>
    <xf numFmtId="164" fontId="4" fillId="0" borderId="0" xfId="1" applyFont="1"/>
    <xf numFmtId="164" fontId="4" fillId="0" borderId="0" xfId="1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65" fontId="5" fillId="0" borderId="0" xfId="0" applyNumberFormat="1" applyFont="1" applyBorder="1"/>
    <xf numFmtId="0" fontId="2" fillId="0" borderId="0" xfId="0" applyFont="1"/>
    <xf numFmtId="164" fontId="2" fillId="0" borderId="0" xfId="0" applyNumberFormat="1" applyFont="1" applyFill="1" applyBorder="1"/>
    <xf numFmtId="0" fontId="8" fillId="0" borderId="0" xfId="0" applyFont="1"/>
    <xf numFmtId="0" fontId="4" fillId="0" borderId="0" xfId="0" applyFont="1" applyFill="1"/>
    <xf numFmtId="0" fontId="9" fillId="0" borderId="0" xfId="0" applyFont="1" applyAlignment="1">
      <alignment vertical="center"/>
    </xf>
    <xf numFmtId="1" fontId="4" fillId="3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9" fontId="10" fillId="0" borderId="0" xfId="0" applyNumberFormat="1" applyFont="1" applyFill="1" applyAlignment="1">
      <alignment horizontal="center" vertical="center"/>
    </xf>
    <xf numFmtId="164" fontId="4" fillId="0" borderId="0" xfId="1" applyFont="1" applyFill="1"/>
    <xf numFmtId="0" fontId="4" fillId="0" borderId="0" xfId="0" applyFont="1" applyBorder="1" applyAlignment="1">
      <alignment horizontal="right"/>
    </xf>
    <xf numFmtId="1" fontId="5" fillId="0" borderId="0" xfId="1" applyNumberFormat="1" applyFont="1" applyFill="1" applyBorder="1" applyAlignment="1">
      <alignment horizontal="center"/>
    </xf>
    <xf numFmtId="0" fontId="11" fillId="0" borderId="0" xfId="0" applyFont="1"/>
    <xf numFmtId="164" fontId="4" fillId="0" borderId="0" xfId="0" applyNumberFormat="1" applyFont="1"/>
    <xf numFmtId="49" fontId="7" fillId="0" borderId="1" xfId="0" applyNumberFormat="1" applyFont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right" vertical="center"/>
    </xf>
    <xf numFmtId="164" fontId="4" fillId="0" borderId="1" xfId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66" fontId="10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0" fillId="0" borderId="0" xfId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0" xfId="1" applyNumberFormat="1" applyFont="1" applyFill="1" applyAlignment="1">
      <alignment horizontal="center"/>
    </xf>
    <xf numFmtId="0" fontId="14" fillId="0" borderId="0" xfId="0" applyFont="1"/>
    <xf numFmtId="164" fontId="4" fillId="0" borderId="0" xfId="1" applyFont="1" applyAlignment="1">
      <alignment horizontal="center" vertical="center"/>
    </xf>
    <xf numFmtId="164" fontId="7" fillId="0" borderId="1" xfId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9" fontId="19" fillId="0" borderId="1" xfId="2" applyFont="1" applyFill="1" applyBorder="1" applyAlignment="1">
      <alignment horizontal="center"/>
    </xf>
    <xf numFmtId="9" fontId="20" fillId="0" borderId="1" xfId="2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10" fillId="4" borderId="1" xfId="0" applyNumberFormat="1" applyFont="1" applyFill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 vertical="top" wrapText="1"/>
    </xf>
    <xf numFmtId="9" fontId="25" fillId="0" borderId="0" xfId="2" applyFont="1" applyAlignment="1">
      <alignment horizontal="center"/>
    </xf>
    <xf numFmtId="9" fontId="26" fillId="0" borderId="0" xfId="2" applyFont="1" applyAlignment="1">
      <alignment horizontal="center"/>
    </xf>
    <xf numFmtId="9" fontId="27" fillId="0" borderId="0" xfId="2" applyFont="1" applyAlignment="1">
      <alignment horizontal="center"/>
    </xf>
    <xf numFmtId="0" fontId="4" fillId="0" borderId="0" xfId="0" applyFont="1" applyBorder="1" applyAlignment="1">
      <alignment horizontal="center"/>
    </xf>
    <xf numFmtId="9" fontId="28" fillId="0" borderId="0" xfId="2" applyFont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66" fontId="4" fillId="0" borderId="0" xfId="1" applyNumberFormat="1" applyFont="1" applyFill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164" fontId="4" fillId="0" borderId="0" xfId="1" applyFont="1" applyFill="1" applyAlignment="1">
      <alignment vertical="center"/>
    </xf>
    <xf numFmtId="2" fontId="10" fillId="0" borderId="1" xfId="1" applyNumberFormat="1" applyFont="1" applyBorder="1" applyAlignment="1">
      <alignment horizontal="center" vertical="center"/>
    </xf>
    <xf numFmtId="9" fontId="19" fillId="0" borderId="1" xfId="2" applyFont="1" applyFill="1" applyBorder="1" applyAlignment="1">
      <alignment horizontal="center" vertical="center"/>
    </xf>
    <xf numFmtId="9" fontId="20" fillId="0" borderId="1" xfId="2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9" fontId="27" fillId="0" borderId="0" xfId="2" applyNumberFormat="1" applyFont="1" applyAlignment="1">
      <alignment horizontal="center"/>
    </xf>
    <xf numFmtId="9" fontId="26" fillId="0" borderId="0" xfId="2" applyNumberFormat="1" applyFont="1" applyAlignment="1">
      <alignment horizontal="center"/>
    </xf>
    <xf numFmtId="9" fontId="25" fillId="0" borderId="0" xfId="2" applyNumberFormat="1" applyFont="1" applyAlignment="1">
      <alignment horizontal="center"/>
    </xf>
    <xf numFmtId="0" fontId="38" fillId="0" borderId="0" xfId="0" applyFont="1" applyAlignment="1">
      <alignment horizontal="left" vertical="center"/>
    </xf>
    <xf numFmtId="2" fontId="10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39" fillId="0" borderId="1" xfId="1" applyNumberFormat="1" applyFont="1" applyFill="1" applyBorder="1" applyAlignment="1">
      <alignment horizontal="center" vertical="center" wrapText="1"/>
    </xf>
    <xf numFmtId="49" fontId="40" fillId="0" borderId="1" xfId="1" applyNumberFormat="1" applyFont="1" applyFill="1" applyBorder="1" applyAlignment="1">
      <alignment horizontal="center" vertical="center" wrapText="1"/>
    </xf>
    <xf numFmtId="10" fontId="39" fillId="0" borderId="1" xfId="2" applyNumberFormat="1" applyFont="1" applyFill="1" applyBorder="1" applyAlignment="1">
      <alignment horizontal="center" vertical="center"/>
    </xf>
    <xf numFmtId="10" fontId="40" fillId="0" borderId="1" xfId="2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7" fillId="0" borderId="0" xfId="0" applyFont="1"/>
    <xf numFmtId="0" fontId="46" fillId="0" borderId="0" xfId="0" applyFont="1" applyAlignment="1">
      <alignment vertical="center"/>
    </xf>
    <xf numFmtId="167" fontId="4" fillId="0" borderId="0" xfId="2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8" fillId="3" borderId="1" xfId="1" applyNumberFormat="1" applyFont="1" applyFill="1" applyBorder="1" applyAlignment="1">
      <alignment horizontal="center" vertical="center"/>
    </xf>
    <xf numFmtId="167" fontId="4" fillId="0" borderId="0" xfId="2" applyNumberFormat="1" applyFont="1" applyFill="1" applyBorder="1" applyAlignment="1">
      <alignment vertical="center"/>
    </xf>
    <xf numFmtId="167" fontId="4" fillId="2" borderId="0" xfId="2" applyNumberFormat="1" applyFont="1" applyFill="1" applyBorder="1" applyAlignment="1">
      <alignment vertical="center"/>
    </xf>
    <xf numFmtId="2" fontId="4" fillId="5" borderId="1" xfId="0" applyNumberFormat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vertical="center"/>
    </xf>
    <xf numFmtId="164" fontId="4" fillId="0" borderId="0" xfId="1" applyFont="1" applyFill="1" applyBorder="1" applyAlignment="1">
      <alignment horizontal="center" vertical="center"/>
    </xf>
    <xf numFmtId="165" fontId="48" fillId="2" borderId="0" xfId="1" applyNumberFormat="1" applyFont="1" applyFill="1" applyBorder="1" applyAlignment="1">
      <alignment vertical="center"/>
    </xf>
    <xf numFmtId="168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4" fillId="5" borderId="1" xfId="0" applyNumberFormat="1" applyFont="1" applyFill="1" applyBorder="1" applyAlignment="1">
      <alignment vertical="center"/>
    </xf>
    <xf numFmtId="2" fontId="10" fillId="5" borderId="1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9" fontId="10" fillId="5" borderId="1" xfId="2" applyFont="1" applyFill="1" applyBorder="1" applyAlignment="1">
      <alignment horizontal="center" vertical="center"/>
    </xf>
    <xf numFmtId="9" fontId="4" fillId="5" borderId="1" xfId="2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vertical="center"/>
    </xf>
    <xf numFmtId="167" fontId="48" fillId="2" borderId="9" xfId="2" applyNumberFormat="1" applyFont="1" applyFill="1" applyBorder="1" applyAlignment="1">
      <alignment vertical="center"/>
    </xf>
    <xf numFmtId="167" fontId="4" fillId="0" borderId="9" xfId="2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11" xfId="1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164" fontId="4" fillId="0" borderId="13" xfId="1" applyFont="1" applyFill="1" applyBorder="1" applyAlignment="1">
      <alignment vertical="center"/>
    </xf>
    <xf numFmtId="164" fontId="4" fillId="0" borderId="14" xfId="1" applyFont="1" applyFill="1" applyBorder="1" applyAlignment="1">
      <alignment vertical="center"/>
    </xf>
    <xf numFmtId="168" fontId="4" fillId="0" borderId="14" xfId="1" applyNumberFormat="1" applyFont="1" applyFill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right" vertical="center"/>
    </xf>
    <xf numFmtId="9" fontId="4" fillId="5" borderId="1" xfId="2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left" vertical="center" wrapText="1"/>
    </xf>
    <xf numFmtId="0" fontId="33" fillId="4" borderId="3" xfId="0" applyFont="1" applyFill="1" applyBorder="1" applyAlignment="1">
      <alignment horizontal="left" vertical="center" wrapText="1"/>
    </xf>
    <xf numFmtId="0" fontId="33" fillId="4" borderId="4" xfId="0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8000"/>
      <color rgb="FF009900"/>
      <color rgb="FFFF6600"/>
      <color rgb="FFFF7C80"/>
      <color rgb="FFCCFFFF"/>
      <color rgb="FF993300"/>
      <color rgb="FFFFFF99"/>
      <color rgb="FF00CC00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Hazards Ratio (obtenidos exponencialmente) al final de dac intervalo, condicionado al anterior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'Supervientes final intervalo'!#REF!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'Supervientes final intervalo'!#REF!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'Supervientes final intervalo'!#REF!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05B-4B83-9982-B5DC31BFE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229224"/>
        <c:axId val="742232832"/>
      </c:lineChart>
      <c:catAx>
        <c:axId val="742229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tiempo (meses)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2232832"/>
        <c:crosses val="autoZero"/>
        <c:auto val="1"/>
        <c:lblAlgn val="ctr"/>
        <c:lblOffset val="100"/>
        <c:noMultiLvlLbl val="0"/>
      </c:catAx>
      <c:valAx>
        <c:axId val="74223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-250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aseline="0">
                    <a:solidFill>
                      <a:sysClr val="windowText" lastClr="000000"/>
                    </a:solidFill>
                  </a:rPr>
                  <a:t>HR </a:t>
                </a:r>
                <a:r>
                  <a:rPr lang="es-ES" sz="1400" b="1" baseline="-25000">
                    <a:solidFill>
                      <a:srgbClr val="0000FF"/>
                    </a:solidFill>
                  </a:rPr>
                  <a:t>i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458036235053951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-250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222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 i="1">
                <a:solidFill>
                  <a:schemeClr val="accent4">
                    <a:lumMod val="75000"/>
                  </a:schemeClr>
                </a:solidFill>
              </a:rPr>
              <a:t>% Supervivencia LP │ censuras </a:t>
            </a:r>
            <a:r>
              <a:rPr lang="es-ES" sz="1100" b="1"/>
              <a:t>vs</a:t>
            </a:r>
            <a:r>
              <a:rPr lang="es-ES" sz="1100" b="1">
                <a:solidFill>
                  <a:srgbClr val="008000"/>
                </a:solidFill>
              </a:rPr>
              <a:t> % Supervivientes LP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141994056516079"/>
          <c:y val="0.16394972654682685"/>
          <c:w val="0.83446041119860015"/>
          <c:h val="0.645886920384951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't-s PFS 3, 4'!$AC$23</c:f>
              <c:strCache>
                <c:ptCount val="1"/>
                <c:pt idx="0">
                  <c:v>% Supervivientes LP</c:v>
                </c:pt>
              </c:strCache>
            </c:strRef>
          </c:tx>
          <c:spPr>
            <a:ln w="19050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8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229442507837108E-2"/>
                  <c:y val="3.2134814402469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37-4D27-9251-259B65581237}"/>
                </c:ext>
              </c:extLst>
            </c:dLbl>
            <c:dLbl>
              <c:idx val="1"/>
              <c:layout>
                <c:manualLayout>
                  <c:x val="-8.3075331009404521E-2"/>
                  <c:y val="9.1813755435626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37-4D27-9251-259B65581237}"/>
                </c:ext>
              </c:extLst>
            </c:dLbl>
            <c:dLbl>
              <c:idx val="2"/>
              <c:layout>
                <c:manualLayout>
                  <c:x val="-8.8613686410031492E-2"/>
                  <c:y val="9.181375543562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37-4D27-9251-259B65581237}"/>
                </c:ext>
              </c:extLst>
            </c:dLbl>
            <c:dLbl>
              <c:idx val="3"/>
              <c:layout>
                <c:manualLayout>
                  <c:x val="-9.1382864110345019E-2"/>
                  <c:y val="9.181375543562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37-4D27-9251-259B65581237}"/>
                </c:ext>
              </c:extLst>
            </c:dLbl>
            <c:dLbl>
              <c:idx val="4"/>
              <c:layout>
                <c:manualLayout>
                  <c:x val="-9.969039721128542E-2"/>
                  <c:y val="9.181375543562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37-4D27-9251-259B65581237}"/>
                </c:ext>
              </c:extLst>
            </c:dLbl>
            <c:dLbl>
              <c:idx val="5"/>
              <c:layout>
                <c:manualLayout>
                  <c:x val="-8.3075331009404521E-2"/>
                  <c:y val="9.181375543562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37-4D27-9251-259B65581237}"/>
                </c:ext>
              </c:extLst>
            </c:dLbl>
            <c:dLbl>
              <c:idx val="6"/>
              <c:layout>
                <c:manualLayout>
                  <c:x val="-6.9229442507837094E-2"/>
                  <c:y val="2.2953438858906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37-4D27-9251-259B6558123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 PFS 3, 4'!$AB$24:$AB$30</c:f>
              <c:numCache>
                <c:formatCode>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't-s PFS 3, 4'!$AC$24:$AC$30</c:f>
              <c:numCache>
                <c:formatCode>0.00%</c:formatCode>
                <c:ptCount val="7"/>
                <c:pt idx="0">
                  <c:v>1</c:v>
                </c:pt>
                <c:pt idx="1">
                  <c:v>0.76910016977928697</c:v>
                </c:pt>
                <c:pt idx="2">
                  <c:v>0.46519524617996605</c:v>
                </c:pt>
                <c:pt idx="3">
                  <c:v>0.26825127334465193</c:v>
                </c:pt>
                <c:pt idx="4">
                  <c:v>0.12224108658743633</c:v>
                </c:pt>
                <c:pt idx="5">
                  <c:v>5.2631578947368418E-2</c:v>
                </c:pt>
                <c:pt idx="6">
                  <c:v>1.1884550084889643E-2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37-4D27-9251-259B65581237}"/>
            </c:ext>
          </c:extLst>
        </c:ser>
        <c:ser>
          <c:idx val="1"/>
          <c:order val="1"/>
          <c:tx>
            <c:strRef>
              <c:f>'t-s PFS 3, 4'!$AD$23</c:f>
              <c:strCache>
                <c:ptCount val="1"/>
                <c:pt idx="0">
                  <c:v>% Supervivencia LP │ censuras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 PFS 3, 4'!$AB$24:$AB$30</c:f>
              <c:numCache>
                <c:formatCode>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't-s PFS 3, 4'!$AD$24:$AD$30</c:f>
              <c:numCache>
                <c:formatCode>0.00%</c:formatCode>
                <c:ptCount val="7"/>
                <c:pt idx="0">
                  <c:v>1</c:v>
                </c:pt>
                <c:pt idx="1">
                  <c:v>0.8</c:v>
                </c:pt>
                <c:pt idx="2">
                  <c:v>0.55000000000000004</c:v>
                </c:pt>
                <c:pt idx="3">
                  <c:v>0.4</c:v>
                </c:pt>
                <c:pt idx="4">
                  <c:v>0.31</c:v>
                </c:pt>
                <c:pt idx="5">
                  <c:v>0.27</c:v>
                </c:pt>
                <c:pt idx="6">
                  <c:v>0.27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37-4D27-9251-259B65581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045672"/>
        <c:axId val="839041736"/>
      </c:scatterChart>
      <c:valAx>
        <c:axId val="839045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ysClr val="windowText" lastClr="000000"/>
                    </a:solidFill>
                  </a:rPr>
                  <a:t>tiempo</a:t>
                </a:r>
                <a:r>
                  <a:rPr lang="es-ES" sz="900" baseline="0">
                    <a:solidFill>
                      <a:sysClr val="windowText" lastClr="000000"/>
                    </a:solidFill>
                  </a:rPr>
                  <a:t> (años)</a:t>
                </a:r>
                <a:endParaRPr lang="es-ES" sz="9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15556846019247592"/>
              <c:y val="0.87564741907261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9041736"/>
        <c:crosses val="autoZero"/>
        <c:crossBetween val="midCat"/>
      </c:valAx>
      <c:valAx>
        <c:axId val="8390417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rgbClr val="008000"/>
                    </a:solidFill>
                  </a:rPr>
                  <a:t>%</a:t>
                </a:r>
                <a:r>
                  <a:rPr lang="es-ES" sz="900" baseline="0">
                    <a:solidFill>
                      <a:srgbClr val="008000"/>
                    </a:solidFill>
                  </a:rPr>
                  <a:t> Supervivientes LP</a:t>
                </a:r>
                <a:r>
                  <a:rPr lang="es-ES" sz="900" baseline="0">
                    <a:solidFill>
                      <a:sysClr val="windowText" lastClr="000000"/>
                    </a:solidFill>
                  </a:rPr>
                  <a:t> y </a:t>
                </a:r>
                <a:r>
                  <a:rPr lang="es-ES" sz="900" i="1" baseline="0">
                    <a:solidFill>
                      <a:schemeClr val="accent4">
                        <a:lumMod val="75000"/>
                      </a:schemeClr>
                    </a:solidFill>
                  </a:rPr>
                  <a:t>% Supervivencia LP</a:t>
                </a:r>
                <a:endParaRPr lang="es-ES" sz="900" i="1">
                  <a:solidFill>
                    <a:schemeClr val="accent4">
                      <a:lumMod val="7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8.3333333333333332E-3"/>
              <c:y val="0.15013888888888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9045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81321084864393"/>
          <c:y val="0.91261519393409141"/>
          <c:w val="0.70081780402449689"/>
          <c:h val="7.7991012878047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 i="1">
                <a:solidFill>
                  <a:schemeClr val="accent4">
                    <a:lumMod val="75000"/>
                  </a:schemeClr>
                </a:solidFill>
              </a:rPr>
              <a:t>%</a:t>
            </a:r>
            <a:r>
              <a:rPr lang="es-ES" sz="1100" b="1" i="1" baseline="0">
                <a:solidFill>
                  <a:schemeClr val="accent4">
                    <a:lumMod val="75000"/>
                  </a:schemeClr>
                </a:solidFill>
              </a:rPr>
              <a:t> Supervivencia │censuras </a:t>
            </a:r>
            <a:r>
              <a:rPr lang="es-ES" sz="1100" b="1" baseline="0"/>
              <a:t>vs </a:t>
            </a:r>
            <a:r>
              <a:rPr lang="es-ES" sz="1100" b="1" baseline="0">
                <a:solidFill>
                  <a:srgbClr val="008000"/>
                </a:solidFill>
              </a:rPr>
              <a:t>% Supervivientes</a:t>
            </a:r>
            <a:endParaRPr lang="es-ES" sz="1100" b="1">
              <a:solidFill>
                <a:srgbClr val="008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237121361653123"/>
          <c:y val="0.16998332438987512"/>
          <c:w val="0.83363195104050913"/>
          <c:h val="0.618862529243664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't-s OS 1, 2'!$AC$8</c:f>
              <c:strCache>
                <c:ptCount val="1"/>
                <c:pt idx="0">
                  <c:v>% Supervivientes</c:v>
                </c:pt>
              </c:strCache>
            </c:strRef>
          </c:tx>
          <c:spPr>
            <a:ln w="19050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8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198053953142021E-2"/>
                  <c:y val="2.749797644484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C5-4860-98EF-BCA638B230A9}"/>
                </c:ext>
              </c:extLst>
            </c:dLbl>
            <c:dLbl>
              <c:idx val="1"/>
              <c:layout>
                <c:manualLayout>
                  <c:x val="-9.1359915559110258E-2"/>
                  <c:y val="1.374898822242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C5-4860-98EF-BCA638B230A9}"/>
                </c:ext>
              </c:extLst>
            </c:dLbl>
            <c:dLbl>
              <c:idx val="2"/>
              <c:layout>
                <c:manualLayout>
                  <c:x val="-9.9665362428120283E-2"/>
                  <c:y val="9.1659921482812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C5-4860-98EF-BCA638B230A9}"/>
                </c:ext>
              </c:extLst>
            </c:dLbl>
            <c:dLbl>
              <c:idx val="3"/>
              <c:layout>
                <c:manualLayout>
                  <c:x val="-9.4128397848780271E-2"/>
                  <c:y val="-4.5829960741406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C5-4860-98EF-BCA638B230A9}"/>
                </c:ext>
              </c:extLst>
            </c:dLbl>
            <c:dLbl>
              <c:idx val="4"/>
              <c:layout>
                <c:manualLayout>
                  <c:x val="-9.1359915559110258E-2"/>
                  <c:y val="-4.5829960741406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C5-4860-98EF-BCA638B230A9}"/>
                </c:ext>
              </c:extLst>
            </c:dLbl>
            <c:dLbl>
              <c:idx val="5"/>
              <c:layout>
                <c:manualLayout>
                  <c:x val="-9.9665362428120283E-2"/>
                  <c:y val="-8.40206240791586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C5-4860-98EF-BCA638B230A9}"/>
                </c:ext>
              </c:extLst>
            </c:dLbl>
            <c:dLbl>
              <c:idx val="6"/>
              <c:layout>
                <c:manualLayout>
                  <c:x val="-8.5822950979770343E-2"/>
                  <c:y val="-8.40206240791586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C5-4860-98EF-BCA638B230A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 OS 1, 2'!$AB$9:$AB$15</c:f>
              <c:numCache>
                <c:formatCode>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't-s OS 1, 2'!$AC$9:$AC$15</c:f>
              <c:numCache>
                <c:formatCode>0.00%</c:formatCode>
                <c:ptCount val="7"/>
                <c:pt idx="0">
                  <c:v>1</c:v>
                </c:pt>
                <c:pt idx="1">
                  <c:v>0.92795883361921094</c:v>
                </c:pt>
                <c:pt idx="2">
                  <c:v>0.8061749571183533</c:v>
                </c:pt>
                <c:pt idx="3">
                  <c:v>0.58319039451114918</c:v>
                </c:pt>
                <c:pt idx="4">
                  <c:v>0.39451114922813035</c:v>
                </c:pt>
                <c:pt idx="5">
                  <c:v>0.19039451114922812</c:v>
                </c:pt>
                <c:pt idx="6">
                  <c:v>8.0617495711835338E-2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C5-4860-98EF-BCA638B230A9}"/>
            </c:ext>
          </c:extLst>
        </c:ser>
        <c:ser>
          <c:idx val="1"/>
          <c:order val="1"/>
          <c:tx>
            <c:strRef>
              <c:f>'t-s OS 1, 2'!$AD$8</c:f>
              <c:strCache>
                <c:ptCount val="1"/>
                <c:pt idx="0">
                  <c:v>% Supervivencia │ censuras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 OS 1, 2'!$AB$9:$AB$15</c:f>
              <c:numCache>
                <c:formatCode>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't-s OS 1, 2'!$AD$9:$AD$15</c:f>
              <c:numCache>
                <c:formatCode>0.00%</c:formatCode>
                <c:ptCount val="7"/>
                <c:pt idx="0">
                  <c:v>1</c:v>
                </c:pt>
                <c:pt idx="1">
                  <c:v>0.93</c:v>
                </c:pt>
                <c:pt idx="2">
                  <c:v>0.82</c:v>
                </c:pt>
                <c:pt idx="3">
                  <c:v>0.71</c:v>
                </c:pt>
                <c:pt idx="4">
                  <c:v>0.64</c:v>
                </c:pt>
                <c:pt idx="5">
                  <c:v>0.55000000000000004</c:v>
                </c:pt>
                <c:pt idx="6">
                  <c:v>0.48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C5-4860-98EF-BCA638B23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657024"/>
        <c:axId val="790658992"/>
      </c:scatterChart>
      <c:valAx>
        <c:axId val="79065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chemeClr val="tx1"/>
                    </a:solidFill>
                  </a:rPr>
                  <a:t>tiempo (años)</a:t>
                </a:r>
              </a:p>
            </c:rich>
          </c:tx>
          <c:layout>
            <c:manualLayout>
              <c:xMode val="edge"/>
              <c:yMode val="edge"/>
              <c:x val="7.867237075560278E-2"/>
              <c:y val="0.87245993638444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0658992"/>
        <c:crosses val="autoZero"/>
        <c:crossBetween val="midCat"/>
      </c:valAx>
      <c:valAx>
        <c:axId val="7906589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rgbClr val="008000"/>
                    </a:solidFill>
                  </a:rPr>
                  <a:t>% de</a:t>
                </a:r>
                <a:r>
                  <a:rPr lang="es-ES" sz="900" baseline="0">
                    <a:solidFill>
                      <a:srgbClr val="008000"/>
                    </a:solidFill>
                  </a:rPr>
                  <a:t> Supervivientes</a:t>
                </a:r>
                <a:r>
                  <a:rPr lang="es-ES" sz="900" baseline="0">
                    <a:solidFill>
                      <a:schemeClr val="tx1"/>
                    </a:solidFill>
                  </a:rPr>
                  <a:t> y </a:t>
                </a:r>
                <a:r>
                  <a:rPr lang="es-ES" sz="900" i="1" baseline="0">
                    <a:solidFill>
                      <a:schemeClr val="accent4">
                        <a:lumMod val="75000"/>
                      </a:schemeClr>
                    </a:solidFill>
                  </a:rPr>
                  <a:t>% de Supervivencia</a:t>
                </a:r>
                <a:endParaRPr lang="es-ES" sz="900" i="1">
                  <a:solidFill>
                    <a:schemeClr val="accent4">
                      <a:lumMod val="7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065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908040649812489"/>
          <c:y val="0.89489758706618849"/>
          <c:w val="0.70067895557004667"/>
          <c:h val="7.8177271707549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 i="1">
                <a:solidFill>
                  <a:schemeClr val="accent4">
                    <a:lumMod val="75000"/>
                  </a:schemeClr>
                </a:solidFill>
              </a:rPr>
              <a:t>% de</a:t>
            </a:r>
            <a:r>
              <a:rPr lang="es-ES" sz="1100" b="1" i="1" baseline="0">
                <a:solidFill>
                  <a:schemeClr val="accent4">
                    <a:lumMod val="75000"/>
                  </a:schemeClr>
                </a:solidFill>
              </a:rPr>
              <a:t> Supervivencia │ censuras </a:t>
            </a:r>
            <a:r>
              <a:rPr lang="es-ES" sz="1100" b="1" baseline="0">
                <a:solidFill>
                  <a:sysClr val="windowText" lastClr="000000"/>
                </a:solidFill>
              </a:rPr>
              <a:t>vs </a:t>
            </a:r>
            <a:r>
              <a:rPr lang="es-ES" sz="1100" b="1" baseline="0">
                <a:solidFill>
                  <a:srgbClr val="008000"/>
                </a:solidFill>
              </a:rPr>
              <a:t>% de Supervivientes</a:t>
            </a:r>
            <a:endParaRPr lang="es-ES" sz="1100" b="1">
              <a:solidFill>
                <a:srgbClr val="008000"/>
              </a:solidFill>
            </a:endParaRPr>
          </a:p>
        </c:rich>
      </c:tx>
      <c:layout>
        <c:manualLayout>
          <c:xMode val="edge"/>
          <c:yMode val="edge"/>
          <c:x val="0.10750212169501844"/>
          <c:y val="2.2914988639939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577433363948542"/>
          <c:y val="0.17456638345905909"/>
          <c:w val="0.85021836232183656"/>
          <c:h val="0.61886239170412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't-s OS 1, 2'!$AC$23</c:f>
              <c:strCache>
                <c:ptCount val="1"/>
                <c:pt idx="0">
                  <c:v>% Supervivientes</c:v>
                </c:pt>
              </c:strCache>
            </c:strRef>
          </c:tx>
          <c:spPr>
            <a:ln w="19050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8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8155813095459266E-2"/>
                  <c:y val="2.291498863993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1E-46D1-AA1F-9A72AF07C664}"/>
                </c:ext>
              </c:extLst>
            </c:dLbl>
            <c:dLbl>
              <c:idx val="1"/>
              <c:layout>
                <c:manualLayout>
                  <c:x val="-8.3079732993513233E-2"/>
                  <c:y val="2.291498863993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1E-46D1-AA1F-9A72AF07C664}"/>
                </c:ext>
              </c:extLst>
            </c:dLbl>
            <c:dLbl>
              <c:idx val="2"/>
              <c:layout>
                <c:manualLayout>
                  <c:x val="-8.861838185974745E-2"/>
                  <c:y val="4.5829977279878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1E-46D1-AA1F-9A72AF07C664}"/>
                </c:ext>
              </c:extLst>
            </c:dLbl>
            <c:dLbl>
              <c:idx val="3"/>
              <c:layout>
                <c:manualLayout>
                  <c:x val="-9.1387706292864565E-2"/>
                  <c:y val="-8.40206543993420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1E-46D1-AA1F-9A72AF07C664}"/>
                </c:ext>
              </c:extLst>
            </c:dLbl>
            <c:dLbl>
              <c:idx val="4"/>
              <c:layout>
                <c:manualLayout>
                  <c:x val="-8.8618381859747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1E-46D1-AA1F-9A72AF07C664}"/>
                </c:ext>
              </c:extLst>
            </c:dLbl>
            <c:dLbl>
              <c:idx val="5"/>
              <c:layout>
                <c:manualLayout>
                  <c:x val="-9.6926355159098879E-2"/>
                  <c:y val="9.16599545597579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1E-46D1-AA1F-9A72AF07C664}"/>
                </c:ext>
              </c:extLst>
            </c:dLbl>
            <c:dLbl>
              <c:idx val="6"/>
              <c:layout>
                <c:manualLayout>
                  <c:x val="-5.5386488662342262E-2"/>
                  <c:y val="3.6663981823903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1E-46D1-AA1F-9A72AF07C66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 OS 1, 2'!$AB$24:$AB$30</c:f>
              <c:numCache>
                <c:formatCode>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't-s OS 1, 2'!$AC$24:$AC$30</c:f>
              <c:numCache>
                <c:formatCode>0.00%</c:formatCode>
                <c:ptCount val="7"/>
                <c:pt idx="0">
                  <c:v>1</c:v>
                </c:pt>
                <c:pt idx="1">
                  <c:v>0.94397283531409171</c:v>
                </c:pt>
                <c:pt idx="2">
                  <c:v>0.81494057724957558</c:v>
                </c:pt>
                <c:pt idx="3">
                  <c:v>0.56706281833616301</c:v>
                </c:pt>
                <c:pt idx="4">
                  <c:v>0.35144312393887944</c:v>
                </c:pt>
                <c:pt idx="5">
                  <c:v>0.17147707979626486</c:v>
                </c:pt>
                <c:pt idx="6">
                  <c:v>6.2818336162988112E-2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1E-46D1-AA1F-9A72AF07C664}"/>
            </c:ext>
          </c:extLst>
        </c:ser>
        <c:ser>
          <c:idx val="1"/>
          <c:order val="1"/>
          <c:tx>
            <c:strRef>
              <c:f>'t-s OS 1, 2'!$AD$23</c:f>
              <c:strCache>
                <c:ptCount val="1"/>
                <c:pt idx="0">
                  <c:v>% Supervivencia │ censuras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 OS 1, 2'!$AB$24:$AB$30</c:f>
              <c:numCache>
                <c:formatCode>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't-s OS 1, 2'!$AD$24:$AD$30</c:f>
              <c:numCache>
                <c:formatCode>0.00%</c:formatCode>
                <c:ptCount val="7"/>
                <c:pt idx="0">
                  <c:v>1</c:v>
                </c:pt>
                <c:pt idx="1">
                  <c:v>0.93</c:v>
                </c:pt>
                <c:pt idx="2">
                  <c:v>0.82</c:v>
                </c:pt>
                <c:pt idx="3">
                  <c:v>0.69</c:v>
                </c:pt>
                <c:pt idx="4">
                  <c:v>0.56000000000000005</c:v>
                </c:pt>
                <c:pt idx="5">
                  <c:v>0.49</c:v>
                </c:pt>
                <c:pt idx="6">
                  <c:v>0.42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1E-46D1-AA1F-9A72AF07C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228416"/>
        <c:axId val="680230384"/>
      </c:scatterChart>
      <c:valAx>
        <c:axId val="680228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ysClr val="windowText" lastClr="000000"/>
                    </a:solidFill>
                  </a:rPr>
                  <a:t>tiempo (años)</a:t>
                </a:r>
              </a:p>
            </c:rich>
          </c:tx>
          <c:layout>
            <c:manualLayout>
              <c:xMode val="edge"/>
              <c:yMode val="edge"/>
              <c:x val="0.11200499961185845"/>
              <c:y val="0.863082401577417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0230384"/>
        <c:crosses val="autoZero"/>
        <c:crossBetween val="midCat"/>
      </c:valAx>
      <c:valAx>
        <c:axId val="680230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8000"/>
                    </a:solidFill>
                  </a:rPr>
                  <a:t>% de Supervivientes </a:t>
                </a:r>
                <a:r>
                  <a:rPr lang="es-ES">
                    <a:solidFill>
                      <a:sysClr val="windowText" lastClr="000000"/>
                    </a:solidFill>
                  </a:rPr>
                  <a:t>y </a:t>
                </a:r>
                <a:r>
                  <a:rPr lang="es-ES" i="1">
                    <a:solidFill>
                      <a:schemeClr val="accent4">
                        <a:lumMod val="75000"/>
                      </a:schemeClr>
                    </a:solidFill>
                  </a:rPr>
                  <a:t>% de Supervivencia</a:t>
                </a:r>
              </a:p>
            </c:rich>
          </c:tx>
          <c:layout>
            <c:manualLayout>
              <c:xMode val="edge"/>
              <c:yMode val="edge"/>
              <c:x val="8.3079732993513247E-3"/>
              <c:y val="0.11472542430619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80228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743154971395275"/>
          <c:y val="0.90891237885729625"/>
          <c:w val="0.7008179573092645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 i="1">
                <a:solidFill>
                  <a:schemeClr val="accent4">
                    <a:lumMod val="75000"/>
                  </a:schemeClr>
                </a:solidFill>
              </a:rPr>
              <a:t>% Superviencia</a:t>
            </a:r>
            <a:r>
              <a:rPr lang="es-ES" sz="1100" b="1" i="1" baseline="0">
                <a:solidFill>
                  <a:schemeClr val="accent4">
                    <a:lumMod val="75000"/>
                  </a:schemeClr>
                </a:solidFill>
              </a:rPr>
              <a:t> │censuras </a:t>
            </a:r>
            <a:r>
              <a:rPr lang="es-ES" sz="1100" b="1" baseline="0">
                <a:solidFill>
                  <a:sysClr val="windowText" lastClr="000000"/>
                </a:solidFill>
              </a:rPr>
              <a:t>vs </a:t>
            </a:r>
            <a:r>
              <a:rPr lang="es-ES" sz="1100" b="1" baseline="0">
                <a:solidFill>
                  <a:srgbClr val="008000"/>
                </a:solidFill>
              </a:rPr>
              <a:t>% Supervivientes</a:t>
            </a:r>
            <a:endParaRPr lang="es-ES" sz="1100" b="1">
              <a:solidFill>
                <a:srgbClr val="008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836600528329657"/>
          <c:y val="0.17171283226272793"/>
          <c:w val="0.82198337707786528"/>
          <c:h val="0.614984324876057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't-s OS 1, 2'!$AC$44</c:f>
              <c:strCache>
                <c:ptCount val="1"/>
                <c:pt idx="0">
                  <c:v>% Supervivientes </c:v>
                </c:pt>
              </c:strCache>
            </c:strRef>
          </c:tx>
          <c:spPr>
            <a:ln w="19050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8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710305907567538E-2"/>
                  <c:y val="3.6464468318621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68-49D8-B22C-4A23A1B817D2}"/>
                </c:ext>
              </c:extLst>
            </c:dLbl>
            <c:dLbl>
              <c:idx val="1"/>
              <c:layout>
                <c:manualLayout>
                  <c:x val="-7.1803775199819828E-2"/>
                  <c:y val="2.2790292699138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68-49D8-B22C-4A23A1B817D2}"/>
                </c:ext>
              </c:extLst>
            </c:dLbl>
            <c:dLbl>
              <c:idx val="2"/>
              <c:layout>
                <c:manualLayout>
                  <c:x val="-8.5612193507477466E-2"/>
                  <c:y val="1.8232234159310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68-49D8-B22C-4A23A1B817D2}"/>
                </c:ext>
              </c:extLst>
            </c:dLbl>
            <c:dLbl>
              <c:idx val="3"/>
              <c:layout>
                <c:manualLayout>
                  <c:x val="-8.5612193507477521E-2"/>
                  <c:y val="-8.35634412315047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68-49D8-B22C-4A23A1B817D2}"/>
                </c:ext>
              </c:extLst>
            </c:dLbl>
            <c:dLbl>
              <c:idx val="4"/>
              <c:layout>
                <c:manualLayout>
                  <c:x val="-8.8373877169009046E-2"/>
                  <c:y val="4.55805853982765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68-49D8-B22C-4A23A1B817D2}"/>
                </c:ext>
              </c:extLst>
            </c:dLbl>
            <c:dLbl>
              <c:idx val="5"/>
              <c:layout>
                <c:manualLayout>
                  <c:x val="-9.66589281536035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68-49D8-B22C-4A23A1B817D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 OS 1, 2'!$AB$45:$AB$50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't-s OS 1, 2'!$AC$45:$AC$50</c:f>
              <c:numCache>
                <c:formatCode>0.00%</c:formatCode>
                <c:ptCount val="6"/>
                <c:pt idx="0">
                  <c:v>1</c:v>
                </c:pt>
                <c:pt idx="1">
                  <c:v>0.92394366197183098</c:v>
                </c:pt>
                <c:pt idx="2">
                  <c:v>0.80845070422535215</c:v>
                </c:pt>
                <c:pt idx="3">
                  <c:v>0.51549295774647885</c:v>
                </c:pt>
                <c:pt idx="4">
                  <c:v>0.27605633802816903</c:v>
                </c:pt>
                <c:pt idx="5">
                  <c:v>7.0422535211267609E-2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68-49D8-B22C-4A23A1B817D2}"/>
            </c:ext>
          </c:extLst>
        </c:ser>
        <c:ser>
          <c:idx val="1"/>
          <c:order val="1"/>
          <c:tx>
            <c:strRef>
              <c:f>'t-s OS 1, 2'!$AD$44</c:f>
              <c:strCache>
                <c:ptCount val="1"/>
                <c:pt idx="0">
                  <c:v>% Supervivencia │ censuras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 OS 1, 2'!$AB$45:$AB$50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't-s OS 1, 2'!$AD$45:$AD$50</c:f>
              <c:numCache>
                <c:formatCode>0.00%</c:formatCode>
                <c:ptCount val="6"/>
                <c:pt idx="0">
                  <c:v>1</c:v>
                </c:pt>
                <c:pt idx="1">
                  <c:v>0.93</c:v>
                </c:pt>
                <c:pt idx="2">
                  <c:v>0.83</c:v>
                </c:pt>
                <c:pt idx="3">
                  <c:v>0.71</c:v>
                </c:pt>
                <c:pt idx="4">
                  <c:v>0.62</c:v>
                </c:pt>
                <c:pt idx="5">
                  <c:v>0.56000000000000005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68-49D8-B22C-4A23A1B81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757560"/>
        <c:axId val="826753952"/>
      </c:scatterChart>
      <c:valAx>
        <c:axId val="826757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ysClr val="windowText" lastClr="000000"/>
                    </a:solidFill>
                  </a:rPr>
                  <a:t>tiempo (años)</a:t>
                </a:r>
              </a:p>
            </c:rich>
          </c:tx>
          <c:layout>
            <c:manualLayout>
              <c:xMode val="edge"/>
              <c:yMode val="edge"/>
              <c:x val="0.13092816056211351"/>
              <c:y val="0.86508792746154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6753952"/>
        <c:crosses val="autoZero"/>
        <c:crossBetween val="midCat"/>
      </c:valAx>
      <c:valAx>
        <c:axId val="8267539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rgbClr val="008000"/>
                    </a:solidFill>
                  </a:rPr>
                  <a:t>% de Supervivientes </a:t>
                </a:r>
                <a:r>
                  <a:rPr lang="es-ES" sz="900"/>
                  <a:t>y </a:t>
                </a:r>
                <a:r>
                  <a:rPr lang="es-ES" sz="900" i="1">
                    <a:solidFill>
                      <a:schemeClr val="accent4">
                        <a:lumMod val="75000"/>
                      </a:schemeClr>
                    </a:solidFill>
                  </a:rPr>
                  <a:t>% de Supervivencia</a:t>
                </a:r>
              </a:p>
            </c:rich>
          </c:tx>
          <c:layout>
            <c:manualLayout>
              <c:xMode val="edge"/>
              <c:yMode val="edge"/>
              <c:x val="8.5364294344158851E-3"/>
              <c:y val="0.121574188324622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6757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739072648372"/>
          <c:y val="0.904849989627725"/>
          <c:w val="0.7050876588469932"/>
          <c:h val="7.7340497898807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 i="1">
                <a:solidFill>
                  <a:schemeClr val="accent4">
                    <a:lumMod val="75000"/>
                  </a:schemeClr>
                </a:solidFill>
              </a:rPr>
              <a:t>% Supervivencia │ censuras </a:t>
            </a:r>
            <a:r>
              <a:rPr lang="es-ES" sz="1100" b="1">
                <a:solidFill>
                  <a:sysClr val="windowText" lastClr="000000"/>
                </a:solidFill>
              </a:rPr>
              <a:t>vs </a:t>
            </a:r>
            <a:r>
              <a:rPr lang="es-ES" sz="1100" b="1">
                <a:solidFill>
                  <a:srgbClr val="008000"/>
                </a:solidFill>
              </a:rPr>
              <a:t>%</a:t>
            </a:r>
            <a:r>
              <a:rPr lang="es-ES" sz="1100" b="1" baseline="0">
                <a:solidFill>
                  <a:srgbClr val="008000"/>
                </a:solidFill>
              </a:rPr>
              <a:t> Supervivientes</a:t>
            </a:r>
            <a:endParaRPr lang="es-ES" sz="1100" b="1">
              <a:solidFill>
                <a:srgbClr val="008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399246789235581"/>
          <c:y val="0.16745411062552476"/>
          <c:w val="0.82465526535162637"/>
          <c:h val="0.63268954370387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't-s OS 1, 2'!$AC$58</c:f>
              <c:strCache>
                <c:ptCount val="1"/>
                <c:pt idx="0">
                  <c:v>% Supervivientes </c:v>
                </c:pt>
              </c:strCache>
            </c:strRef>
          </c:tx>
          <c:spPr>
            <a:ln w="19050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8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6706950544718716E-2"/>
                  <c:y val="2.783941988786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69-41A1-8CAB-9523D328B989}"/>
                </c:ext>
              </c:extLst>
            </c:dLbl>
            <c:dLbl>
              <c:idx val="1"/>
              <c:layout>
                <c:manualLayout>
                  <c:x val="-9.1722056998988263E-2"/>
                  <c:y val="1.8559613258578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69-41A1-8CAB-9523D328B989}"/>
                </c:ext>
              </c:extLst>
            </c:dLbl>
            <c:dLbl>
              <c:idx val="2"/>
              <c:layout>
                <c:manualLayout>
                  <c:x val="-8.3383688180898391E-2"/>
                  <c:y val="1.3919709943933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69-41A1-8CAB-9523D328B989}"/>
                </c:ext>
              </c:extLst>
            </c:dLbl>
            <c:dLbl>
              <c:idx val="3"/>
              <c:layout>
                <c:manualLayout>
                  <c:x val="-8.3383688180898391E-2"/>
                  <c:y val="-8.50639114362545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69-41A1-8CAB-9523D328B989}"/>
                </c:ext>
              </c:extLst>
            </c:dLbl>
            <c:dLbl>
              <c:idx val="4"/>
              <c:layout>
                <c:manualLayout>
                  <c:x val="-9.1722056998988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69-41A1-8CAB-9523D328B989}"/>
                </c:ext>
              </c:extLst>
            </c:dLbl>
            <c:dLbl>
              <c:idx val="5"/>
              <c:layout>
                <c:manualLayout>
                  <c:x val="-8.3383688180898391E-2"/>
                  <c:y val="4.63990331464463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69-41A1-8CAB-9523D328B98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 OS 1, 2'!$AB$59:$AB$64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't-s OS 1, 2'!$AC$59:$AC$64</c:f>
              <c:numCache>
                <c:formatCode>0.00%</c:formatCode>
                <c:ptCount val="6"/>
                <c:pt idx="0">
                  <c:v>1</c:v>
                </c:pt>
                <c:pt idx="1">
                  <c:v>0.92676056338028168</c:v>
                </c:pt>
                <c:pt idx="2">
                  <c:v>0.79154929577464783</c:v>
                </c:pt>
                <c:pt idx="3">
                  <c:v>0.48450704225352115</c:v>
                </c:pt>
                <c:pt idx="4">
                  <c:v>0.21971830985915494</c:v>
                </c:pt>
                <c:pt idx="5">
                  <c:v>5.0704225352112678E-2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69-41A1-8CAB-9523D328B989}"/>
            </c:ext>
          </c:extLst>
        </c:ser>
        <c:ser>
          <c:idx val="1"/>
          <c:order val="1"/>
          <c:tx>
            <c:strRef>
              <c:f>'t-s OS 1, 2'!$AD$58</c:f>
              <c:strCache>
                <c:ptCount val="1"/>
                <c:pt idx="0">
                  <c:v>% Supervivencia │ censuras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 OS 1, 2'!$AB$59:$AB$64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't-s OS 1, 2'!$AD$59:$AD$64</c:f>
              <c:numCache>
                <c:formatCode>0.00%</c:formatCode>
                <c:ptCount val="6"/>
                <c:pt idx="0">
                  <c:v>1</c:v>
                </c:pt>
                <c:pt idx="1">
                  <c:v>0.93</c:v>
                </c:pt>
                <c:pt idx="2">
                  <c:v>0.82</c:v>
                </c:pt>
                <c:pt idx="3">
                  <c:v>0.69</c:v>
                </c:pt>
                <c:pt idx="4">
                  <c:v>0.54</c:v>
                </c:pt>
                <c:pt idx="5">
                  <c:v>0.42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69-41A1-8CAB-9523D328B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223128"/>
        <c:axId val="841224112"/>
      </c:scatterChart>
      <c:valAx>
        <c:axId val="841223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ysClr val="windowText" lastClr="000000"/>
                    </a:solidFill>
                  </a:rPr>
                  <a:t>tiempo</a:t>
                </a:r>
                <a:r>
                  <a:rPr lang="es-ES" sz="900" baseline="0">
                    <a:solidFill>
                      <a:sysClr val="windowText" lastClr="000000"/>
                    </a:solidFill>
                  </a:rPr>
                  <a:t> (años)</a:t>
                </a:r>
                <a:endParaRPr lang="es-ES" sz="9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13560069849705825"/>
              <c:y val="0.861382340454915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1224112"/>
        <c:crosses val="autoZero"/>
        <c:crossBetween val="midCat"/>
      </c:valAx>
      <c:valAx>
        <c:axId val="8412241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rgbClr val="008000"/>
                    </a:solidFill>
                  </a:rPr>
                  <a:t>% de Supervivientes </a:t>
                </a:r>
                <a:r>
                  <a:rPr lang="es-ES" sz="900"/>
                  <a:t>y</a:t>
                </a:r>
                <a:r>
                  <a:rPr lang="es-ES" sz="900" i="1">
                    <a:solidFill>
                      <a:schemeClr val="accent4">
                        <a:lumMod val="75000"/>
                      </a:schemeClr>
                    </a:solidFill>
                  </a:rPr>
                  <a:t> % de Supervivencia</a:t>
                </a:r>
              </a:p>
            </c:rich>
          </c:tx>
          <c:layout>
            <c:manualLayout>
              <c:xMode val="edge"/>
              <c:yMode val="edge"/>
              <c:x val="8.3799512347679794E-3"/>
              <c:y val="7.46560443326321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1223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384056732423051"/>
          <c:y val="0.90778137360136146"/>
          <c:w val="0.70860823002416162"/>
          <c:h val="7.85346818087374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Hazards Ratio (obtenidos exponencialmente) al final de dac intervalo, condicionado al anterior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'Supervientes final intervalo'!#REF!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'Supervientes final intervalo'!#REF!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'Supervientes final intervalo'!#REF!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775-4258-9204-3FAFF8A63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229224"/>
        <c:axId val="742232832"/>
      </c:lineChart>
      <c:catAx>
        <c:axId val="742229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tiempo (meses)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2232832"/>
        <c:crosses val="autoZero"/>
        <c:auto val="1"/>
        <c:lblAlgn val="ctr"/>
        <c:lblOffset val="100"/>
        <c:noMultiLvlLbl val="0"/>
      </c:catAx>
      <c:valAx>
        <c:axId val="74223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-250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aseline="0">
                    <a:solidFill>
                      <a:sysClr val="windowText" lastClr="000000"/>
                    </a:solidFill>
                  </a:rPr>
                  <a:t>HR </a:t>
                </a:r>
                <a:r>
                  <a:rPr lang="es-ES" sz="1400" b="1" baseline="-25000">
                    <a:solidFill>
                      <a:srgbClr val="0000FF"/>
                    </a:solidFill>
                  </a:rPr>
                  <a:t>i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458036235053951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-250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222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 i="1">
                <a:solidFill>
                  <a:schemeClr val="accent4">
                    <a:lumMod val="75000"/>
                  </a:schemeClr>
                </a:solidFill>
              </a:rPr>
              <a:t>% Supervivencia LP │ censuras </a:t>
            </a:r>
            <a:r>
              <a:rPr lang="es-ES" sz="1100" b="1"/>
              <a:t>vs</a:t>
            </a:r>
            <a:r>
              <a:rPr lang="es-ES" sz="1100" b="1">
                <a:solidFill>
                  <a:srgbClr val="008000"/>
                </a:solidFill>
              </a:rPr>
              <a:t> % Supervivientes</a:t>
            </a:r>
            <a:r>
              <a:rPr lang="es-ES" sz="1100" b="1" baseline="0">
                <a:solidFill>
                  <a:srgbClr val="008000"/>
                </a:solidFill>
              </a:rPr>
              <a:t> LP</a:t>
            </a:r>
            <a:endParaRPr lang="es-ES" sz="1100" b="1">
              <a:solidFill>
                <a:srgbClr val="008000"/>
              </a:solidFill>
            </a:endParaRPr>
          </a:p>
        </c:rich>
      </c:tx>
      <c:layout>
        <c:manualLayout>
          <c:xMode val="edge"/>
          <c:yMode val="edge"/>
          <c:x val="8.5249999999999992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2718876786637476"/>
          <c:y val="0.15935903877504548"/>
          <c:w val="0.83869160104986873"/>
          <c:h val="0.64125729075532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't-s PFS 3, 4'!$AC$8</c:f>
              <c:strCache>
                <c:ptCount val="1"/>
                <c:pt idx="0">
                  <c:v>% Supervivientes LP</c:v>
                </c:pt>
              </c:strCache>
            </c:strRef>
          </c:tx>
          <c:spPr>
            <a:ln w="19050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8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6460264807523622E-2"/>
                  <c:y val="2.7544126630688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7B-40BA-A10C-4DBA486FB099}"/>
                </c:ext>
              </c:extLst>
            </c:dLbl>
            <c:dLbl>
              <c:idx val="1"/>
              <c:layout>
                <c:manualLayout>
                  <c:x val="-8.5844508709718007E-2"/>
                  <c:y val="4.59068777178136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7B-40BA-A10C-4DBA486FB099}"/>
                </c:ext>
              </c:extLst>
            </c:dLbl>
            <c:dLbl>
              <c:idx val="2"/>
              <c:layout>
                <c:manualLayout>
                  <c:x val="-9.1382864110344977E-2"/>
                  <c:y val="4.59068777178136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7B-40BA-A10C-4DBA486FB099}"/>
                </c:ext>
              </c:extLst>
            </c:dLbl>
            <c:dLbl>
              <c:idx val="3"/>
              <c:layout>
                <c:manualLayout>
                  <c:x val="-9.69212195109720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7B-40BA-A10C-4DBA486FB099}"/>
                </c:ext>
              </c:extLst>
            </c:dLbl>
            <c:dLbl>
              <c:idx val="4"/>
              <c:layout>
                <c:manualLayout>
                  <c:x val="-8.0306153309091133E-2"/>
                  <c:y val="9.181375543562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7B-40BA-A10C-4DBA486FB099}"/>
                </c:ext>
              </c:extLst>
            </c:dLbl>
            <c:dLbl>
              <c:idx val="5"/>
              <c:layout>
                <c:manualLayout>
                  <c:x val="-8.0306153309091036E-2"/>
                  <c:y val="1.377206331534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7B-40BA-A10C-4DBA486FB099}"/>
                </c:ext>
              </c:extLst>
            </c:dLbl>
            <c:dLbl>
              <c:idx val="6"/>
              <c:layout>
                <c:manualLayout>
                  <c:x val="-8.0306153309091133E-2"/>
                  <c:y val="2.7544126630688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7B-40BA-A10C-4DBA486FB09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 PFS 3, 4'!$AB$9:$AB$15</c:f>
              <c:numCache>
                <c:formatCode>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't-s PFS 3, 4'!$AC$9:$AC$15</c:f>
              <c:numCache>
                <c:formatCode>0.00%</c:formatCode>
                <c:ptCount val="7"/>
                <c:pt idx="0">
                  <c:v>1</c:v>
                </c:pt>
                <c:pt idx="1">
                  <c:v>0.84905660377358494</c:v>
                </c:pt>
                <c:pt idx="2">
                  <c:v>0.60891938250428812</c:v>
                </c:pt>
                <c:pt idx="3">
                  <c:v>0.39451114922813035</c:v>
                </c:pt>
                <c:pt idx="4">
                  <c:v>0.20411663807890223</c:v>
                </c:pt>
                <c:pt idx="5">
                  <c:v>8.0617495711835338E-2</c:v>
                </c:pt>
                <c:pt idx="6">
                  <c:v>2.0583190394511151E-2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7B-40BA-A10C-4DBA486FB099}"/>
            </c:ext>
          </c:extLst>
        </c:ser>
        <c:ser>
          <c:idx val="1"/>
          <c:order val="1"/>
          <c:tx>
            <c:strRef>
              <c:f>'t-s PFS 3, 4'!$AD$8</c:f>
              <c:strCache>
                <c:ptCount val="1"/>
                <c:pt idx="0">
                  <c:v>% Supervivencia LP │ censuras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 PFS 3, 4'!$AB$9:$AB$15</c:f>
              <c:numCache>
                <c:formatCode>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't-s PFS 3, 4'!$AD$9:$AD$15</c:f>
              <c:numCache>
                <c:formatCode>0.00%</c:formatCode>
                <c:ptCount val="7"/>
                <c:pt idx="0">
                  <c:v>1</c:v>
                </c:pt>
                <c:pt idx="1">
                  <c:v>0.87</c:v>
                </c:pt>
                <c:pt idx="2">
                  <c:v>0.7</c:v>
                </c:pt>
                <c:pt idx="3">
                  <c:v>0.6</c:v>
                </c:pt>
                <c:pt idx="4">
                  <c:v>0.52</c:v>
                </c:pt>
                <c:pt idx="5">
                  <c:v>0.45</c:v>
                </c:pt>
                <c:pt idx="6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7B-40BA-A10C-4DBA486FB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039736"/>
        <c:axId val="799045312"/>
      </c:scatterChart>
      <c:valAx>
        <c:axId val="799039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ysClr val="windowText" lastClr="000000"/>
                    </a:solidFill>
                  </a:rPr>
                  <a:t>tiempo (años)</a:t>
                </a:r>
              </a:p>
            </c:rich>
          </c:tx>
          <c:layout>
            <c:manualLayout>
              <c:xMode val="edge"/>
              <c:yMode val="edge"/>
              <c:x val="0.12988779527559055"/>
              <c:y val="0.87462890055409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9045312"/>
        <c:crosses val="autoZero"/>
        <c:crossBetween val="midCat"/>
      </c:valAx>
      <c:valAx>
        <c:axId val="7990453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rgbClr val="008000"/>
                    </a:solidFill>
                  </a:rPr>
                  <a:t>% Supervivientes LP</a:t>
                </a:r>
                <a:r>
                  <a:rPr lang="es-ES" sz="900">
                    <a:solidFill>
                      <a:sysClr val="windowText" lastClr="000000"/>
                    </a:solidFill>
                  </a:rPr>
                  <a:t> y </a:t>
                </a:r>
                <a:r>
                  <a:rPr lang="es-ES" sz="900" i="1">
                    <a:solidFill>
                      <a:schemeClr val="accent4">
                        <a:lumMod val="75000"/>
                      </a:schemeClr>
                    </a:solidFill>
                  </a:rPr>
                  <a:t>% Supervivencia LP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15476851851851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9039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25765529308839"/>
          <c:y val="0.90798556430446198"/>
          <c:w val="0.7008178040244968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 i="1">
                <a:solidFill>
                  <a:schemeClr val="accent4">
                    <a:lumMod val="75000"/>
                  </a:schemeClr>
                </a:solidFill>
              </a:rPr>
              <a:t>% Supervivencia LP │ censuras </a:t>
            </a:r>
            <a:r>
              <a:rPr lang="es-ES" sz="1100" b="1">
                <a:solidFill>
                  <a:sysClr val="windowText" lastClr="000000"/>
                </a:solidFill>
              </a:rPr>
              <a:t>vs </a:t>
            </a:r>
            <a:r>
              <a:rPr lang="es-ES" sz="1100" b="1">
                <a:solidFill>
                  <a:srgbClr val="008000"/>
                </a:solidFill>
              </a:rPr>
              <a:t>% Supervivientes LP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2328444535442094"/>
          <c:y val="0.15476837808976618"/>
          <c:w val="0.84259601469539369"/>
          <c:h val="0.650516550014581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't-s PFS 3, 4'!$AC$44</c:f>
              <c:strCache>
                <c:ptCount val="1"/>
                <c:pt idx="0">
                  <c:v>% Supervivientes LP</c:v>
                </c:pt>
              </c:strCache>
            </c:strRef>
          </c:tx>
          <c:spPr>
            <a:ln w="19050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8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691087107210137E-2"/>
                  <c:y val="3.2356240386848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B4-42C4-B736-C59C59143924}"/>
                </c:ext>
              </c:extLst>
            </c:dLbl>
            <c:dLbl>
              <c:idx val="1"/>
              <c:layout>
                <c:manualLayout>
                  <c:x val="-8.3075331009404493E-2"/>
                  <c:y val="9.2446401105280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B4-42C4-B736-C59C59143924}"/>
                </c:ext>
              </c:extLst>
            </c:dLbl>
            <c:dLbl>
              <c:idx val="2"/>
              <c:layout>
                <c:manualLayout>
                  <c:x val="-8.8613686410031492E-2"/>
                  <c:y val="9.2446401105280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B4-42C4-B736-C59C59143924}"/>
                </c:ext>
              </c:extLst>
            </c:dLbl>
            <c:dLbl>
              <c:idx val="3"/>
              <c:layout>
                <c:manualLayout>
                  <c:x val="-9.41520418106584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B4-42C4-B736-C59C59143924}"/>
                </c:ext>
              </c:extLst>
            </c:dLbl>
            <c:dLbl>
              <c:idx val="4"/>
              <c:layout>
                <c:manualLayout>
                  <c:x val="-9.1382864110344977E-2"/>
                  <c:y val="4.62232005526402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B4-42C4-B736-C59C59143924}"/>
                </c:ext>
              </c:extLst>
            </c:dLbl>
            <c:dLbl>
              <c:idx val="5"/>
              <c:layout>
                <c:manualLayout>
                  <c:x val="-8.5844508709718007E-2"/>
                  <c:y val="4.62232005526402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B4-42C4-B736-C59C5914392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 PFS 3, 4'!$AB$45:$AB$50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't-s PFS 3, 4'!$AC$45:$AC$50</c:f>
              <c:numCache>
                <c:formatCode>0.00%</c:formatCode>
                <c:ptCount val="6"/>
                <c:pt idx="0">
                  <c:v>1</c:v>
                </c:pt>
                <c:pt idx="1">
                  <c:v>0.85352112676056335</c:v>
                </c:pt>
                <c:pt idx="2">
                  <c:v>0.56338028169014087</c:v>
                </c:pt>
                <c:pt idx="3">
                  <c:v>0.29577464788732394</c:v>
                </c:pt>
                <c:pt idx="4">
                  <c:v>9.8591549295774641E-2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B4-42C4-B736-C59C59143924}"/>
            </c:ext>
          </c:extLst>
        </c:ser>
        <c:ser>
          <c:idx val="1"/>
          <c:order val="1"/>
          <c:tx>
            <c:strRef>
              <c:f>'t-s PFS 3, 4'!$AD$44</c:f>
              <c:strCache>
                <c:ptCount val="1"/>
                <c:pt idx="0">
                  <c:v>% Supervivencia LP │ censuras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't-s PFS 3, 4'!$AB$45:$AB$50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't-s PFS 3, 4'!$AD$45:$AD$50</c:f>
              <c:numCache>
                <c:formatCode>0.00%</c:formatCode>
                <c:ptCount val="6"/>
                <c:pt idx="0">
                  <c:v>1</c:v>
                </c:pt>
                <c:pt idx="1">
                  <c:v>0.86</c:v>
                </c:pt>
                <c:pt idx="2">
                  <c:v>0.71</c:v>
                </c:pt>
                <c:pt idx="3">
                  <c:v>0.57999999999999996</c:v>
                </c:pt>
                <c:pt idx="4">
                  <c:v>0.51</c:v>
                </c:pt>
                <c:pt idx="5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B4-42C4-B736-C59C59143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461064"/>
        <c:axId val="408456800"/>
      </c:scatterChart>
      <c:valAx>
        <c:axId val="408461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ysClr val="windowText" lastClr="000000"/>
                    </a:solidFill>
                  </a:rPr>
                  <a:t>tiempo (años</a:t>
                </a:r>
                <a:r>
                  <a:rPr lang="es-ES" sz="900"/>
                  <a:t>)</a:t>
                </a:r>
              </a:p>
            </c:rich>
          </c:tx>
          <c:layout>
            <c:manualLayout>
              <c:xMode val="edge"/>
              <c:yMode val="edge"/>
              <c:x val="0.10742621504212965"/>
              <c:y val="0.880247698121008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8456800"/>
        <c:crosses val="autoZero"/>
        <c:crossBetween val="midCat"/>
      </c:valAx>
      <c:valAx>
        <c:axId val="4084568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rgbClr val="008000"/>
                    </a:solidFill>
                  </a:rPr>
                  <a:t>%</a:t>
                </a:r>
                <a:r>
                  <a:rPr lang="es-ES" sz="900" baseline="0">
                    <a:solidFill>
                      <a:srgbClr val="008000"/>
                    </a:solidFill>
                  </a:rPr>
                  <a:t> Supervivientes LP</a:t>
                </a:r>
                <a:r>
                  <a:rPr lang="es-ES" sz="900" baseline="0">
                    <a:solidFill>
                      <a:sysClr val="windowText" lastClr="000000"/>
                    </a:solidFill>
                  </a:rPr>
                  <a:t> y </a:t>
                </a:r>
                <a:r>
                  <a:rPr lang="es-ES" sz="900" i="1" baseline="0">
                    <a:solidFill>
                      <a:schemeClr val="accent4">
                        <a:lumMod val="75000"/>
                      </a:schemeClr>
                    </a:solidFill>
                  </a:rPr>
                  <a:t>% Supervivencia LP</a:t>
                </a:r>
                <a:endParaRPr lang="es-ES" sz="900" i="1">
                  <a:solidFill>
                    <a:schemeClr val="accent4">
                      <a:lumMod val="7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1.309603006760064E-2"/>
              <c:y val="0.15476837808976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8461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31036745406823"/>
          <c:y val="0.90335593467483233"/>
          <c:w val="0.7076012685914260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 i="1">
                <a:solidFill>
                  <a:schemeClr val="accent4">
                    <a:lumMod val="75000"/>
                  </a:schemeClr>
                </a:solidFill>
              </a:rPr>
              <a:t>% Supervivencia LP │ censuras </a:t>
            </a:r>
            <a:r>
              <a:rPr lang="es-ES" sz="1100" b="1">
                <a:solidFill>
                  <a:sysClr val="windowText" lastClr="000000"/>
                </a:solidFill>
              </a:rPr>
              <a:t>vs </a:t>
            </a:r>
            <a:r>
              <a:rPr lang="es-ES" sz="1100" b="1">
                <a:solidFill>
                  <a:srgbClr val="008000"/>
                </a:solidFill>
              </a:rPr>
              <a:t>%</a:t>
            </a:r>
            <a:r>
              <a:rPr lang="es-ES" sz="1100" b="1" baseline="0">
                <a:solidFill>
                  <a:srgbClr val="008000"/>
                </a:solidFill>
              </a:rPr>
              <a:t> Supervivientes</a:t>
            </a:r>
            <a:endParaRPr lang="es-ES" sz="1100" b="1">
              <a:solidFill>
                <a:srgbClr val="008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663319232331612"/>
          <c:y val="0.15476854645923746"/>
          <c:w val="0.81924715660542435"/>
          <c:h val="0.64125729075532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't-s PFS 3, 4'!$AC$58</c:f>
              <c:strCache>
                <c:ptCount val="1"/>
                <c:pt idx="0">
                  <c:v>% Supervivientes LP</c:v>
                </c:pt>
              </c:strCache>
            </c:strRef>
          </c:tx>
          <c:spPr>
            <a:ln w="19050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8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691087107210137E-2"/>
                  <c:y val="2.2989496153513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E7-4B83-8ECE-1C650F7CB8BE}"/>
                </c:ext>
              </c:extLst>
            </c:dLbl>
            <c:dLbl>
              <c:idx val="1"/>
              <c:layout>
                <c:manualLayout>
                  <c:x val="-8.0306153309091063E-2"/>
                  <c:y val="1.3793697692107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E7-4B83-8ECE-1C650F7CB8BE}"/>
                </c:ext>
              </c:extLst>
            </c:dLbl>
            <c:dLbl>
              <c:idx val="2"/>
              <c:layout>
                <c:manualLayout>
                  <c:x val="-8.3075331009404577E-2"/>
                  <c:y val="4.597899230702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E7-4B83-8ECE-1C650F7CB8BE}"/>
                </c:ext>
              </c:extLst>
            </c:dLbl>
            <c:dLbl>
              <c:idx val="3"/>
              <c:layout>
                <c:manualLayout>
                  <c:x val="-7.753697560877755E-2"/>
                  <c:y val="9.19579846140534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E7-4B83-8ECE-1C650F7CB8BE}"/>
                </c:ext>
              </c:extLst>
            </c:dLbl>
            <c:dLbl>
              <c:idx val="4"/>
              <c:layout>
                <c:manualLayout>
                  <c:x val="-7.753697560877755E-2"/>
                  <c:y val="4.597899230702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E7-4B83-8ECE-1C650F7CB8BE}"/>
                </c:ext>
              </c:extLst>
            </c:dLbl>
            <c:dLbl>
              <c:idx val="5"/>
              <c:layout>
                <c:manualLayout>
                  <c:x val="-7.753697560877755E-2"/>
                  <c:y val="9.19579846140534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E7-4B83-8ECE-1C650F7CB8B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 PFS 3, 4'!$AB$59:$AB$64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't-s PFS 3, 4'!$AC$59:$AC$64</c:f>
              <c:numCache>
                <c:formatCode>0.00%</c:formatCode>
                <c:ptCount val="6"/>
                <c:pt idx="0">
                  <c:v>1</c:v>
                </c:pt>
                <c:pt idx="1">
                  <c:v>0.77183098591549293</c:v>
                </c:pt>
                <c:pt idx="2">
                  <c:v>0.38591549295774646</c:v>
                </c:pt>
                <c:pt idx="3">
                  <c:v>0.17183098591549295</c:v>
                </c:pt>
                <c:pt idx="4">
                  <c:v>4.507042253521127E-2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E7-4B83-8ECE-1C650F7CB8BE}"/>
            </c:ext>
          </c:extLst>
        </c:ser>
        <c:ser>
          <c:idx val="1"/>
          <c:order val="1"/>
          <c:tx>
            <c:strRef>
              <c:f>'t-s PFS 3, 4'!$AD$58</c:f>
              <c:strCache>
                <c:ptCount val="1"/>
                <c:pt idx="0">
                  <c:v>% Supervivencia LP │ censuras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't-s PFS 3, 4'!$AB$59:$AB$64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't-s PFS 3, 4'!$AD$59:$AD$64</c:f>
              <c:numCache>
                <c:formatCode>0.00%</c:formatCode>
                <c:ptCount val="6"/>
                <c:pt idx="0">
                  <c:v>1</c:v>
                </c:pt>
                <c:pt idx="1">
                  <c:v>0.8</c:v>
                </c:pt>
                <c:pt idx="2">
                  <c:v>0.52</c:v>
                </c:pt>
                <c:pt idx="3">
                  <c:v>0.48</c:v>
                </c:pt>
                <c:pt idx="4">
                  <c:v>0.28999999999999998</c:v>
                </c:pt>
                <c:pt idx="5">
                  <c:v>0.28999999999999998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E7-4B83-8ECE-1C650F7CB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875296"/>
        <c:axId val="794875624"/>
      </c:scatterChart>
      <c:valAx>
        <c:axId val="79487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ysClr val="windowText" lastClr="000000"/>
                    </a:solidFill>
                  </a:rPr>
                  <a:t>tiempo (años)</a:t>
                </a:r>
              </a:p>
            </c:rich>
          </c:tx>
          <c:layout>
            <c:manualLayout>
              <c:xMode val="edge"/>
              <c:yMode val="edge"/>
              <c:x val="0.13709164479440072"/>
              <c:y val="0.857128900554097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4875624"/>
        <c:crosses val="autoZero"/>
        <c:crossBetween val="midCat"/>
      </c:valAx>
      <c:valAx>
        <c:axId val="7948756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900">
                    <a:solidFill>
                      <a:srgbClr val="009900"/>
                    </a:solidFill>
                  </a:rPr>
                  <a:t>% Supervivientes LP </a:t>
                </a:r>
                <a:r>
                  <a:rPr lang="es-ES" sz="900">
                    <a:solidFill>
                      <a:sysClr val="windowText" lastClr="000000"/>
                    </a:solidFill>
                  </a:rPr>
                  <a:t>y </a:t>
                </a:r>
                <a:r>
                  <a:rPr lang="es-ES" sz="900" i="1">
                    <a:solidFill>
                      <a:schemeClr val="accent4">
                        <a:lumMod val="75000"/>
                      </a:schemeClr>
                    </a:solidFill>
                  </a:rPr>
                  <a:t>% Supervivencia</a:t>
                </a:r>
                <a:r>
                  <a:rPr lang="es-ES" sz="900" i="1" baseline="0">
                    <a:solidFill>
                      <a:schemeClr val="accent4">
                        <a:lumMod val="75000"/>
                      </a:schemeClr>
                    </a:solidFill>
                  </a:rPr>
                  <a:t> LP</a:t>
                </a:r>
                <a:endParaRPr lang="es-ES" sz="900" i="1">
                  <a:solidFill>
                    <a:schemeClr val="accent4">
                      <a:lumMod val="7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4875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64370078740165"/>
          <c:y val="0.90335593467483233"/>
          <c:w val="0.7076012685914260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png"/><Relationship Id="rId7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image" Target="../media/image4.png"/><Relationship Id="rId7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63501</xdr:colOff>
      <xdr:row>2</xdr:row>
      <xdr:rowOff>0</xdr:rowOff>
    </xdr:from>
    <xdr:to>
      <xdr:col>23</xdr:col>
      <xdr:colOff>444501</xdr:colOff>
      <xdr:row>2</xdr:row>
      <xdr:rowOff>29030</xdr:rowOff>
    </xdr:to>
    <xdr:graphicFrame macro="">
      <xdr:nvGraphicFramePr>
        <xdr:cNvPr id="1271878" name="Gráfico 1271877">
          <a:extLst>
            <a:ext uri="{FF2B5EF4-FFF2-40B4-BE49-F238E27FC236}">
              <a16:creationId xmlns:a16="http://schemas.microsoft.com/office/drawing/2014/main" id="{3733A91E-FB8A-4066-9C46-F0A863E7B7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</xdr:col>
      <xdr:colOff>62469</xdr:colOff>
      <xdr:row>1</xdr:row>
      <xdr:rowOff>99786</xdr:rowOff>
    </xdr:from>
    <xdr:to>
      <xdr:col>24</xdr:col>
      <xdr:colOff>598715</xdr:colOff>
      <xdr:row>6</xdr:row>
      <xdr:rowOff>101927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725FA4-66C5-76E9-7AA2-A43DB4B58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4612" y="426357"/>
          <a:ext cx="3012746" cy="1344712"/>
        </a:xfrm>
        <a:prstGeom prst="rect">
          <a:avLst/>
        </a:prstGeom>
      </xdr:spPr>
    </xdr:pic>
    <xdr:clientData/>
  </xdr:twoCellAnchor>
  <xdr:twoCellAnchor>
    <xdr:from>
      <xdr:col>7</xdr:col>
      <xdr:colOff>562427</xdr:colOff>
      <xdr:row>49</xdr:row>
      <xdr:rowOff>127001</xdr:rowOff>
    </xdr:from>
    <xdr:to>
      <xdr:col>9</xdr:col>
      <xdr:colOff>299356</xdr:colOff>
      <xdr:row>51</xdr:row>
      <xdr:rowOff>11115</xdr:rowOff>
    </xdr:to>
    <xdr:sp macro="" textlink="">
      <xdr:nvSpPr>
        <xdr:cNvPr id="4" name="Forma libre: forma 3">
          <a:extLst>
            <a:ext uri="{FF2B5EF4-FFF2-40B4-BE49-F238E27FC236}">
              <a16:creationId xmlns:a16="http://schemas.microsoft.com/office/drawing/2014/main" id="{A2F8C6CF-8A7D-FC10-D39D-8774C74EAEC8}"/>
            </a:ext>
          </a:extLst>
        </xdr:cNvPr>
        <xdr:cNvSpPr/>
      </xdr:nvSpPr>
      <xdr:spPr>
        <a:xfrm>
          <a:off x="5542641" y="11919858"/>
          <a:ext cx="1170215" cy="210686"/>
        </a:xfrm>
        <a:custGeom>
          <a:avLst/>
          <a:gdLst>
            <a:gd name="connsiteX0" fmla="*/ 0 w 1641928"/>
            <a:gd name="connsiteY0" fmla="*/ 81643 h 183472"/>
            <a:gd name="connsiteX1" fmla="*/ 698500 w 1641928"/>
            <a:gd name="connsiteY1" fmla="*/ 181428 h 183472"/>
            <a:gd name="connsiteX2" fmla="*/ 1641928 w 1641928"/>
            <a:gd name="connsiteY2" fmla="*/ 0 h 183472"/>
            <a:gd name="connsiteX3" fmla="*/ 1641928 w 1641928"/>
            <a:gd name="connsiteY3" fmla="*/ 0 h 183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41928" h="183472">
              <a:moveTo>
                <a:pt x="0" y="81643"/>
              </a:moveTo>
              <a:cubicBezTo>
                <a:pt x="212422" y="138339"/>
                <a:pt x="424845" y="195035"/>
                <a:pt x="698500" y="181428"/>
              </a:cubicBezTo>
              <a:cubicBezTo>
                <a:pt x="972155" y="167821"/>
                <a:pt x="1641928" y="0"/>
                <a:pt x="1641928" y="0"/>
              </a:cubicBezTo>
              <a:lnTo>
                <a:pt x="1641928" y="0"/>
              </a:ln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526144</xdr:colOff>
      <xdr:row>63</xdr:row>
      <xdr:rowOff>117929</xdr:rowOff>
    </xdr:from>
    <xdr:to>
      <xdr:col>9</xdr:col>
      <xdr:colOff>263073</xdr:colOff>
      <xdr:row>65</xdr:row>
      <xdr:rowOff>2043</xdr:rowOff>
    </xdr:to>
    <xdr:sp macro="" textlink="">
      <xdr:nvSpPr>
        <xdr:cNvPr id="8" name="Forma libre: forma 7">
          <a:extLst>
            <a:ext uri="{FF2B5EF4-FFF2-40B4-BE49-F238E27FC236}">
              <a16:creationId xmlns:a16="http://schemas.microsoft.com/office/drawing/2014/main" id="{0CBEBE63-96EF-4562-A393-C341E9999E59}"/>
            </a:ext>
          </a:extLst>
        </xdr:cNvPr>
        <xdr:cNvSpPr/>
      </xdr:nvSpPr>
      <xdr:spPr>
        <a:xfrm>
          <a:off x="5506358" y="15149286"/>
          <a:ext cx="1170215" cy="210686"/>
        </a:xfrm>
        <a:custGeom>
          <a:avLst/>
          <a:gdLst>
            <a:gd name="connsiteX0" fmla="*/ 0 w 1641928"/>
            <a:gd name="connsiteY0" fmla="*/ 81643 h 183472"/>
            <a:gd name="connsiteX1" fmla="*/ 698500 w 1641928"/>
            <a:gd name="connsiteY1" fmla="*/ 181428 h 183472"/>
            <a:gd name="connsiteX2" fmla="*/ 1641928 w 1641928"/>
            <a:gd name="connsiteY2" fmla="*/ 0 h 183472"/>
            <a:gd name="connsiteX3" fmla="*/ 1641928 w 1641928"/>
            <a:gd name="connsiteY3" fmla="*/ 0 h 183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41928" h="183472">
              <a:moveTo>
                <a:pt x="0" y="81643"/>
              </a:moveTo>
              <a:cubicBezTo>
                <a:pt x="212422" y="138339"/>
                <a:pt x="424845" y="195035"/>
                <a:pt x="698500" y="181428"/>
              </a:cubicBezTo>
              <a:cubicBezTo>
                <a:pt x="972155" y="167821"/>
                <a:pt x="1641928" y="0"/>
                <a:pt x="1641928" y="0"/>
              </a:cubicBezTo>
              <a:lnTo>
                <a:pt x="1641928" y="0"/>
              </a:ln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698500</xdr:colOff>
      <xdr:row>49</xdr:row>
      <xdr:rowOff>99786</xdr:rowOff>
    </xdr:from>
    <xdr:to>
      <xdr:col>16</xdr:col>
      <xdr:colOff>344715</xdr:colOff>
      <xdr:row>56</xdr:row>
      <xdr:rowOff>7865</xdr:rowOff>
    </xdr:to>
    <xdr:sp macro="" textlink="">
      <xdr:nvSpPr>
        <xdr:cNvPr id="11" name="Forma libre: forma 10">
          <a:extLst>
            <a:ext uri="{FF2B5EF4-FFF2-40B4-BE49-F238E27FC236}">
              <a16:creationId xmlns:a16="http://schemas.microsoft.com/office/drawing/2014/main" id="{C500EAD7-0E27-FC27-8649-48531A47C571}"/>
            </a:ext>
          </a:extLst>
        </xdr:cNvPr>
        <xdr:cNvSpPr/>
      </xdr:nvSpPr>
      <xdr:spPr>
        <a:xfrm>
          <a:off x="3202214" y="11684000"/>
          <a:ext cx="9915072" cy="1051079"/>
        </a:xfrm>
        <a:custGeom>
          <a:avLst/>
          <a:gdLst>
            <a:gd name="connsiteX0" fmla="*/ 0 w 9915072"/>
            <a:gd name="connsiteY0" fmla="*/ 825500 h 1051079"/>
            <a:gd name="connsiteX1" fmla="*/ 2866572 w 9915072"/>
            <a:gd name="connsiteY1" fmla="*/ 997857 h 1051079"/>
            <a:gd name="connsiteX2" fmla="*/ 9915072 w 9915072"/>
            <a:gd name="connsiteY2" fmla="*/ 0 h 10510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15072" h="1051079">
              <a:moveTo>
                <a:pt x="0" y="825500"/>
              </a:moveTo>
              <a:cubicBezTo>
                <a:pt x="607030" y="980470"/>
                <a:pt x="1214060" y="1135440"/>
                <a:pt x="2866572" y="997857"/>
              </a:cubicBezTo>
              <a:cubicBezTo>
                <a:pt x="4519084" y="860274"/>
                <a:pt x="7217078" y="430137"/>
                <a:pt x="9915072" y="0"/>
              </a:cubicBezTo>
            </a:path>
          </a:pathLst>
        </a:custGeom>
        <a:noFill/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553357</xdr:colOff>
      <xdr:row>49</xdr:row>
      <xdr:rowOff>72572</xdr:rowOff>
    </xdr:from>
    <xdr:to>
      <xdr:col>15</xdr:col>
      <xdr:colOff>426357</xdr:colOff>
      <xdr:row>70</xdr:row>
      <xdr:rowOff>99149</xdr:rowOff>
    </xdr:to>
    <xdr:sp macro="" textlink="">
      <xdr:nvSpPr>
        <xdr:cNvPr id="12" name="Forma libre: forma 11">
          <a:extLst>
            <a:ext uri="{FF2B5EF4-FFF2-40B4-BE49-F238E27FC236}">
              <a16:creationId xmlns:a16="http://schemas.microsoft.com/office/drawing/2014/main" id="{7B886954-EFEA-0137-B88B-819986084B43}"/>
            </a:ext>
          </a:extLst>
        </xdr:cNvPr>
        <xdr:cNvSpPr/>
      </xdr:nvSpPr>
      <xdr:spPr>
        <a:xfrm>
          <a:off x="3057071" y="11656786"/>
          <a:ext cx="9153072" cy="4308292"/>
        </a:xfrm>
        <a:custGeom>
          <a:avLst/>
          <a:gdLst>
            <a:gd name="connsiteX0" fmla="*/ 0 w 9153072"/>
            <a:gd name="connsiteY0" fmla="*/ 4045857 h 4308292"/>
            <a:gd name="connsiteX1" fmla="*/ 1614715 w 9153072"/>
            <a:gd name="connsiteY1" fmla="*/ 4290785 h 4308292"/>
            <a:gd name="connsiteX2" fmla="*/ 7620000 w 9153072"/>
            <a:gd name="connsiteY2" fmla="*/ 3619500 h 4308292"/>
            <a:gd name="connsiteX3" fmla="*/ 9153072 w 9153072"/>
            <a:gd name="connsiteY3" fmla="*/ 0 h 4308292"/>
            <a:gd name="connsiteX4" fmla="*/ 9153072 w 9153072"/>
            <a:gd name="connsiteY4" fmla="*/ 0 h 4308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153072" h="4308292">
              <a:moveTo>
                <a:pt x="0" y="4045857"/>
              </a:moveTo>
              <a:cubicBezTo>
                <a:pt x="172357" y="4203851"/>
                <a:pt x="344715" y="4361845"/>
                <a:pt x="1614715" y="4290785"/>
              </a:cubicBezTo>
              <a:cubicBezTo>
                <a:pt x="2884715" y="4219726"/>
                <a:pt x="6363607" y="4334631"/>
                <a:pt x="7620000" y="3619500"/>
              </a:cubicBezTo>
              <a:cubicBezTo>
                <a:pt x="8876393" y="2904369"/>
                <a:pt x="9153072" y="0"/>
                <a:pt x="9153072" y="0"/>
              </a:cubicBezTo>
              <a:lnTo>
                <a:pt x="9153072" y="0"/>
              </a:lnTo>
            </a:path>
          </a:pathLst>
        </a:custGeom>
        <a:noFill/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607786</xdr:colOff>
      <xdr:row>51</xdr:row>
      <xdr:rowOff>18142</xdr:rowOff>
    </xdr:from>
    <xdr:to>
      <xdr:col>8</xdr:col>
      <xdr:colOff>244928</xdr:colOff>
      <xdr:row>54</xdr:row>
      <xdr:rowOff>151897</xdr:rowOff>
    </xdr:to>
    <xdr:sp macro="" textlink="">
      <xdr:nvSpPr>
        <xdr:cNvPr id="14" name="Forma libre: forma 13">
          <a:extLst>
            <a:ext uri="{FF2B5EF4-FFF2-40B4-BE49-F238E27FC236}">
              <a16:creationId xmlns:a16="http://schemas.microsoft.com/office/drawing/2014/main" id="{42A78A89-A315-7471-2674-554B030B9104}"/>
            </a:ext>
          </a:extLst>
        </xdr:cNvPr>
        <xdr:cNvSpPr/>
      </xdr:nvSpPr>
      <xdr:spPr>
        <a:xfrm>
          <a:off x="3991429" y="12137571"/>
          <a:ext cx="2140856" cy="623612"/>
        </a:xfrm>
        <a:custGeom>
          <a:avLst/>
          <a:gdLst>
            <a:gd name="connsiteX0" fmla="*/ 0 w 2068285"/>
            <a:gd name="connsiteY0" fmla="*/ 562429 h 623612"/>
            <a:gd name="connsiteX1" fmla="*/ 1088571 w 2068285"/>
            <a:gd name="connsiteY1" fmla="*/ 571500 h 623612"/>
            <a:gd name="connsiteX2" fmla="*/ 2068285 w 2068285"/>
            <a:gd name="connsiteY2" fmla="*/ 0 h 623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68285" h="623612">
              <a:moveTo>
                <a:pt x="0" y="562429"/>
              </a:moveTo>
              <a:cubicBezTo>
                <a:pt x="371928" y="613833"/>
                <a:pt x="743857" y="665238"/>
                <a:pt x="1088571" y="571500"/>
              </a:cubicBezTo>
              <a:cubicBezTo>
                <a:pt x="1433285" y="477762"/>
                <a:pt x="1750785" y="238881"/>
                <a:pt x="2068285" y="0"/>
              </a:cubicBez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644071</xdr:colOff>
      <xdr:row>64</xdr:row>
      <xdr:rowOff>145143</xdr:rowOff>
    </xdr:from>
    <xdr:to>
      <xdr:col>8</xdr:col>
      <xdr:colOff>281213</xdr:colOff>
      <xdr:row>68</xdr:row>
      <xdr:rowOff>115612</xdr:rowOff>
    </xdr:to>
    <xdr:sp macro="" textlink="">
      <xdr:nvSpPr>
        <xdr:cNvPr id="16" name="Forma libre: forma 15">
          <a:extLst>
            <a:ext uri="{FF2B5EF4-FFF2-40B4-BE49-F238E27FC236}">
              <a16:creationId xmlns:a16="http://schemas.microsoft.com/office/drawing/2014/main" id="{08EDC8BB-42AD-4C9A-ADFE-BE55055F15CE}"/>
            </a:ext>
          </a:extLst>
        </xdr:cNvPr>
        <xdr:cNvSpPr/>
      </xdr:nvSpPr>
      <xdr:spPr>
        <a:xfrm>
          <a:off x="4027714" y="15031357"/>
          <a:ext cx="2068285" cy="623612"/>
        </a:xfrm>
        <a:custGeom>
          <a:avLst/>
          <a:gdLst>
            <a:gd name="connsiteX0" fmla="*/ 0 w 2068285"/>
            <a:gd name="connsiteY0" fmla="*/ 562429 h 623612"/>
            <a:gd name="connsiteX1" fmla="*/ 1088571 w 2068285"/>
            <a:gd name="connsiteY1" fmla="*/ 571500 h 623612"/>
            <a:gd name="connsiteX2" fmla="*/ 2068285 w 2068285"/>
            <a:gd name="connsiteY2" fmla="*/ 0 h 623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68285" h="623612">
              <a:moveTo>
                <a:pt x="0" y="562429"/>
              </a:moveTo>
              <a:cubicBezTo>
                <a:pt x="371928" y="613833"/>
                <a:pt x="743857" y="665238"/>
                <a:pt x="1088571" y="571500"/>
              </a:cubicBezTo>
              <a:cubicBezTo>
                <a:pt x="1433285" y="477762"/>
                <a:pt x="1750785" y="238881"/>
                <a:pt x="2068285" y="0"/>
              </a:cubicBez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544286</xdr:colOff>
      <xdr:row>14</xdr:row>
      <xdr:rowOff>136071</xdr:rowOff>
    </xdr:from>
    <xdr:to>
      <xdr:col>9</xdr:col>
      <xdr:colOff>281215</xdr:colOff>
      <xdr:row>16</xdr:row>
      <xdr:rowOff>20187</xdr:rowOff>
    </xdr:to>
    <xdr:sp macro="" textlink="">
      <xdr:nvSpPr>
        <xdr:cNvPr id="17" name="Forma libre: forma 16">
          <a:extLst>
            <a:ext uri="{FF2B5EF4-FFF2-40B4-BE49-F238E27FC236}">
              <a16:creationId xmlns:a16="http://schemas.microsoft.com/office/drawing/2014/main" id="{DF9CBBDF-68DD-45FB-B509-CFF4DFEB94AA}"/>
            </a:ext>
          </a:extLst>
        </xdr:cNvPr>
        <xdr:cNvSpPr/>
      </xdr:nvSpPr>
      <xdr:spPr>
        <a:xfrm>
          <a:off x="5524500" y="3900714"/>
          <a:ext cx="1170215" cy="210687"/>
        </a:xfrm>
        <a:custGeom>
          <a:avLst/>
          <a:gdLst>
            <a:gd name="connsiteX0" fmla="*/ 0 w 1641928"/>
            <a:gd name="connsiteY0" fmla="*/ 81643 h 183472"/>
            <a:gd name="connsiteX1" fmla="*/ 698500 w 1641928"/>
            <a:gd name="connsiteY1" fmla="*/ 181428 h 183472"/>
            <a:gd name="connsiteX2" fmla="*/ 1641928 w 1641928"/>
            <a:gd name="connsiteY2" fmla="*/ 0 h 183472"/>
            <a:gd name="connsiteX3" fmla="*/ 1641928 w 1641928"/>
            <a:gd name="connsiteY3" fmla="*/ 0 h 183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41928" h="183472">
              <a:moveTo>
                <a:pt x="0" y="81643"/>
              </a:moveTo>
              <a:cubicBezTo>
                <a:pt x="212422" y="138339"/>
                <a:pt x="424845" y="195035"/>
                <a:pt x="698500" y="181428"/>
              </a:cubicBezTo>
              <a:cubicBezTo>
                <a:pt x="972155" y="167821"/>
                <a:pt x="1641928" y="0"/>
                <a:pt x="1641928" y="0"/>
              </a:cubicBezTo>
              <a:lnTo>
                <a:pt x="1641928" y="0"/>
              </a:ln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526143</xdr:colOff>
      <xdr:row>29</xdr:row>
      <xdr:rowOff>72572</xdr:rowOff>
    </xdr:from>
    <xdr:to>
      <xdr:col>9</xdr:col>
      <xdr:colOff>263072</xdr:colOff>
      <xdr:row>30</xdr:row>
      <xdr:rowOff>119973</xdr:rowOff>
    </xdr:to>
    <xdr:sp macro="" textlink="">
      <xdr:nvSpPr>
        <xdr:cNvPr id="18" name="Forma libre: forma 17">
          <a:extLst>
            <a:ext uri="{FF2B5EF4-FFF2-40B4-BE49-F238E27FC236}">
              <a16:creationId xmlns:a16="http://schemas.microsoft.com/office/drawing/2014/main" id="{F0222900-2C99-45D7-AFEE-73F2474A5E82}"/>
            </a:ext>
          </a:extLst>
        </xdr:cNvPr>
        <xdr:cNvSpPr/>
      </xdr:nvSpPr>
      <xdr:spPr>
        <a:xfrm>
          <a:off x="5433786" y="7157358"/>
          <a:ext cx="1569357" cy="210686"/>
        </a:xfrm>
        <a:custGeom>
          <a:avLst/>
          <a:gdLst>
            <a:gd name="connsiteX0" fmla="*/ 0 w 1641928"/>
            <a:gd name="connsiteY0" fmla="*/ 81643 h 183472"/>
            <a:gd name="connsiteX1" fmla="*/ 698500 w 1641928"/>
            <a:gd name="connsiteY1" fmla="*/ 181428 h 183472"/>
            <a:gd name="connsiteX2" fmla="*/ 1641928 w 1641928"/>
            <a:gd name="connsiteY2" fmla="*/ 0 h 183472"/>
            <a:gd name="connsiteX3" fmla="*/ 1641928 w 1641928"/>
            <a:gd name="connsiteY3" fmla="*/ 0 h 183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41928" h="183472">
              <a:moveTo>
                <a:pt x="0" y="81643"/>
              </a:moveTo>
              <a:cubicBezTo>
                <a:pt x="212422" y="138339"/>
                <a:pt x="424845" y="195035"/>
                <a:pt x="698500" y="181428"/>
              </a:cubicBezTo>
              <a:cubicBezTo>
                <a:pt x="972155" y="167821"/>
                <a:pt x="1641928" y="0"/>
                <a:pt x="1641928" y="0"/>
              </a:cubicBezTo>
              <a:lnTo>
                <a:pt x="1641928" y="0"/>
              </a:ln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589642</xdr:colOff>
      <xdr:row>30</xdr:row>
      <xdr:rowOff>145143</xdr:rowOff>
    </xdr:from>
    <xdr:to>
      <xdr:col>8</xdr:col>
      <xdr:colOff>226785</xdr:colOff>
      <xdr:row>34</xdr:row>
      <xdr:rowOff>142827</xdr:rowOff>
    </xdr:to>
    <xdr:sp macro="" textlink="">
      <xdr:nvSpPr>
        <xdr:cNvPr id="19" name="Forma libre: forma 18">
          <a:extLst>
            <a:ext uri="{FF2B5EF4-FFF2-40B4-BE49-F238E27FC236}">
              <a16:creationId xmlns:a16="http://schemas.microsoft.com/office/drawing/2014/main" id="{56BF9F53-F578-460B-95F8-B7BCDE83A8F8}"/>
            </a:ext>
          </a:extLst>
        </xdr:cNvPr>
        <xdr:cNvSpPr/>
      </xdr:nvSpPr>
      <xdr:spPr>
        <a:xfrm>
          <a:off x="3973285" y="7393214"/>
          <a:ext cx="2068286" cy="650827"/>
        </a:xfrm>
        <a:custGeom>
          <a:avLst/>
          <a:gdLst>
            <a:gd name="connsiteX0" fmla="*/ 0 w 2068285"/>
            <a:gd name="connsiteY0" fmla="*/ 562429 h 623612"/>
            <a:gd name="connsiteX1" fmla="*/ 1088571 w 2068285"/>
            <a:gd name="connsiteY1" fmla="*/ 571500 h 623612"/>
            <a:gd name="connsiteX2" fmla="*/ 2068285 w 2068285"/>
            <a:gd name="connsiteY2" fmla="*/ 0 h 623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68285" h="623612">
              <a:moveTo>
                <a:pt x="0" y="562429"/>
              </a:moveTo>
              <a:cubicBezTo>
                <a:pt x="371928" y="613833"/>
                <a:pt x="743857" y="665238"/>
                <a:pt x="1088571" y="571500"/>
              </a:cubicBezTo>
              <a:cubicBezTo>
                <a:pt x="1433285" y="477762"/>
                <a:pt x="1750785" y="238881"/>
                <a:pt x="2068285" y="0"/>
              </a:cubicBez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589642</xdr:colOff>
      <xdr:row>15</xdr:row>
      <xdr:rowOff>158751</xdr:rowOff>
    </xdr:from>
    <xdr:to>
      <xdr:col>8</xdr:col>
      <xdr:colOff>222249</xdr:colOff>
      <xdr:row>19</xdr:row>
      <xdr:rowOff>160971</xdr:rowOff>
    </xdr:to>
    <xdr:sp macro="" textlink="">
      <xdr:nvSpPr>
        <xdr:cNvPr id="20" name="Forma libre: forma 19">
          <a:extLst>
            <a:ext uri="{FF2B5EF4-FFF2-40B4-BE49-F238E27FC236}">
              <a16:creationId xmlns:a16="http://schemas.microsoft.com/office/drawing/2014/main" id="{8B141C26-67BA-4D7F-85F7-51D902E39A65}"/>
            </a:ext>
          </a:extLst>
        </xdr:cNvPr>
        <xdr:cNvSpPr/>
      </xdr:nvSpPr>
      <xdr:spPr>
        <a:xfrm>
          <a:off x="3967842" y="4057651"/>
          <a:ext cx="2071007" cy="662620"/>
        </a:xfrm>
        <a:custGeom>
          <a:avLst/>
          <a:gdLst>
            <a:gd name="connsiteX0" fmla="*/ 0 w 2068285"/>
            <a:gd name="connsiteY0" fmla="*/ 562429 h 623612"/>
            <a:gd name="connsiteX1" fmla="*/ 1088571 w 2068285"/>
            <a:gd name="connsiteY1" fmla="*/ 571500 h 623612"/>
            <a:gd name="connsiteX2" fmla="*/ 2068285 w 2068285"/>
            <a:gd name="connsiteY2" fmla="*/ 0 h 623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68285" h="623612">
              <a:moveTo>
                <a:pt x="0" y="562429"/>
              </a:moveTo>
              <a:cubicBezTo>
                <a:pt x="371928" y="613833"/>
                <a:pt x="743857" y="665238"/>
                <a:pt x="1088571" y="571500"/>
              </a:cubicBezTo>
              <a:cubicBezTo>
                <a:pt x="1433285" y="477762"/>
                <a:pt x="1750785" y="238881"/>
                <a:pt x="2068285" y="0"/>
              </a:cubicBezTo>
            </a:path>
          </a:pathLst>
        </a:custGeom>
        <a:noFill/>
        <a:ln w="1270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653144</xdr:colOff>
      <xdr:row>14</xdr:row>
      <xdr:rowOff>99785</xdr:rowOff>
    </xdr:from>
    <xdr:to>
      <xdr:col>16</xdr:col>
      <xdr:colOff>299359</xdr:colOff>
      <xdr:row>21</xdr:row>
      <xdr:rowOff>7864</xdr:rowOff>
    </xdr:to>
    <xdr:sp macro="" textlink="">
      <xdr:nvSpPr>
        <xdr:cNvPr id="21" name="Forma libre: forma 20">
          <a:extLst>
            <a:ext uri="{FF2B5EF4-FFF2-40B4-BE49-F238E27FC236}">
              <a16:creationId xmlns:a16="http://schemas.microsoft.com/office/drawing/2014/main" id="{65B8F777-361F-46EA-A08A-59EBDAEBA8E9}"/>
            </a:ext>
          </a:extLst>
        </xdr:cNvPr>
        <xdr:cNvSpPr/>
      </xdr:nvSpPr>
      <xdr:spPr>
        <a:xfrm>
          <a:off x="3156858" y="3819071"/>
          <a:ext cx="9915072" cy="1051079"/>
        </a:xfrm>
        <a:custGeom>
          <a:avLst/>
          <a:gdLst>
            <a:gd name="connsiteX0" fmla="*/ 0 w 9915072"/>
            <a:gd name="connsiteY0" fmla="*/ 825500 h 1051079"/>
            <a:gd name="connsiteX1" fmla="*/ 2866572 w 9915072"/>
            <a:gd name="connsiteY1" fmla="*/ 997857 h 1051079"/>
            <a:gd name="connsiteX2" fmla="*/ 9915072 w 9915072"/>
            <a:gd name="connsiteY2" fmla="*/ 0 h 10510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15072" h="1051079">
              <a:moveTo>
                <a:pt x="0" y="825500"/>
              </a:moveTo>
              <a:cubicBezTo>
                <a:pt x="607030" y="980470"/>
                <a:pt x="1214060" y="1135440"/>
                <a:pt x="2866572" y="997857"/>
              </a:cubicBezTo>
              <a:cubicBezTo>
                <a:pt x="4519084" y="860274"/>
                <a:pt x="7217078" y="430137"/>
                <a:pt x="9915072" y="0"/>
              </a:cubicBezTo>
            </a:path>
          </a:pathLst>
        </a:custGeom>
        <a:noFill/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571499</xdr:colOff>
      <xdr:row>14</xdr:row>
      <xdr:rowOff>108858</xdr:rowOff>
    </xdr:from>
    <xdr:to>
      <xdr:col>15</xdr:col>
      <xdr:colOff>444500</xdr:colOff>
      <xdr:row>36</xdr:row>
      <xdr:rowOff>103686</xdr:rowOff>
    </xdr:to>
    <xdr:sp macro="" textlink="">
      <xdr:nvSpPr>
        <xdr:cNvPr id="22" name="Forma libre: forma 21">
          <a:extLst>
            <a:ext uri="{FF2B5EF4-FFF2-40B4-BE49-F238E27FC236}">
              <a16:creationId xmlns:a16="http://schemas.microsoft.com/office/drawing/2014/main" id="{B64ECBA5-C5F7-4399-991B-86659A001F10}"/>
            </a:ext>
          </a:extLst>
        </xdr:cNvPr>
        <xdr:cNvSpPr/>
      </xdr:nvSpPr>
      <xdr:spPr>
        <a:xfrm>
          <a:off x="3075213" y="3828144"/>
          <a:ext cx="9153073" cy="4503328"/>
        </a:xfrm>
        <a:custGeom>
          <a:avLst/>
          <a:gdLst>
            <a:gd name="connsiteX0" fmla="*/ 0 w 9153072"/>
            <a:gd name="connsiteY0" fmla="*/ 4045857 h 4308292"/>
            <a:gd name="connsiteX1" fmla="*/ 1614715 w 9153072"/>
            <a:gd name="connsiteY1" fmla="*/ 4290785 h 4308292"/>
            <a:gd name="connsiteX2" fmla="*/ 7620000 w 9153072"/>
            <a:gd name="connsiteY2" fmla="*/ 3619500 h 4308292"/>
            <a:gd name="connsiteX3" fmla="*/ 9153072 w 9153072"/>
            <a:gd name="connsiteY3" fmla="*/ 0 h 4308292"/>
            <a:gd name="connsiteX4" fmla="*/ 9153072 w 9153072"/>
            <a:gd name="connsiteY4" fmla="*/ 0 h 4308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153072" h="4308292">
              <a:moveTo>
                <a:pt x="0" y="4045857"/>
              </a:moveTo>
              <a:cubicBezTo>
                <a:pt x="172357" y="4203851"/>
                <a:pt x="344715" y="4361845"/>
                <a:pt x="1614715" y="4290785"/>
              </a:cubicBezTo>
              <a:cubicBezTo>
                <a:pt x="2884715" y="4219726"/>
                <a:pt x="6363607" y="4334631"/>
                <a:pt x="7620000" y="3619500"/>
              </a:cubicBezTo>
              <a:cubicBezTo>
                <a:pt x="8876393" y="2904369"/>
                <a:pt x="9153072" y="0"/>
                <a:pt x="9153072" y="0"/>
              </a:cubicBezTo>
              <a:lnTo>
                <a:pt x="9153072" y="0"/>
              </a:lnTo>
            </a:path>
          </a:pathLst>
        </a:custGeom>
        <a:noFill/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15</xdr:col>
      <xdr:colOff>408215</xdr:colOff>
      <xdr:row>19</xdr:row>
      <xdr:rowOff>45358</xdr:rowOff>
    </xdr:from>
    <xdr:to>
      <xdr:col>19</xdr:col>
      <xdr:colOff>667654</xdr:colOff>
      <xdr:row>30</xdr:row>
      <xdr:rowOff>70341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20CF31-B821-9F90-2102-0C7570049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58072" y="4789715"/>
          <a:ext cx="3316511" cy="2737341"/>
        </a:xfrm>
        <a:prstGeom prst="rect">
          <a:avLst/>
        </a:prstGeom>
      </xdr:spPr>
    </xdr:pic>
    <xdr:clientData/>
  </xdr:twoCellAnchor>
  <xdr:twoCellAnchor editAs="oneCell">
    <xdr:from>
      <xdr:col>16</xdr:col>
      <xdr:colOff>172357</xdr:colOff>
      <xdr:row>52</xdr:row>
      <xdr:rowOff>90714</xdr:rowOff>
    </xdr:from>
    <xdr:to>
      <xdr:col>19</xdr:col>
      <xdr:colOff>609744</xdr:colOff>
      <xdr:row>63</xdr:row>
      <xdr:rowOff>55026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599C0E9-052B-4A35-F455-A82DF4B2B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811000" y="12536714"/>
          <a:ext cx="2505673" cy="2712955"/>
        </a:xfrm>
        <a:prstGeom prst="rect">
          <a:avLst/>
        </a:prstGeom>
      </xdr:spPr>
    </xdr:pic>
    <xdr:clientData/>
  </xdr:twoCellAnchor>
  <xdr:twoCellAnchor>
    <xdr:from>
      <xdr:col>30</xdr:col>
      <xdr:colOff>179220</xdr:colOff>
      <xdr:row>7</xdr:row>
      <xdr:rowOff>40664</xdr:rowOff>
    </xdr:from>
    <xdr:to>
      <xdr:col>35</xdr:col>
      <xdr:colOff>760698</xdr:colOff>
      <xdr:row>18</xdr:row>
      <xdr:rowOff>33407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D8F0A0A-0E6B-17D9-9294-E7B8E752A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210736</xdr:colOff>
      <xdr:row>22</xdr:row>
      <xdr:rowOff>11508</xdr:rowOff>
    </xdr:from>
    <xdr:to>
      <xdr:col>35</xdr:col>
      <xdr:colOff>791307</xdr:colOff>
      <xdr:row>33</xdr:row>
      <xdr:rowOff>42351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82BAE39-91A2-28AA-FDA8-3DC040C70D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325493</xdr:colOff>
      <xdr:row>42</xdr:row>
      <xdr:rowOff>134195</xdr:rowOff>
    </xdr:from>
    <xdr:to>
      <xdr:col>36</xdr:col>
      <xdr:colOff>0</xdr:colOff>
      <xdr:row>53</xdr:row>
      <xdr:rowOff>141122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A88644C-2F2A-AB44-DA5A-6444BAE70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222803</xdr:colOff>
      <xdr:row>56</xdr:row>
      <xdr:rowOff>147982</xdr:rowOff>
    </xdr:from>
    <xdr:to>
      <xdr:col>35</xdr:col>
      <xdr:colOff>791542</xdr:colOff>
      <xdr:row>68</xdr:row>
      <xdr:rowOff>53008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30F73CB-FC40-7B3C-C6D2-0D7CDA57B3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63501</xdr:colOff>
      <xdr:row>2</xdr:row>
      <xdr:rowOff>0</xdr:rowOff>
    </xdr:from>
    <xdr:to>
      <xdr:col>23</xdr:col>
      <xdr:colOff>444501</xdr:colOff>
      <xdr:row>2</xdr:row>
      <xdr:rowOff>29030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6A4A97A-70B8-4A3C-A40F-B8E6E404B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402441</xdr:colOff>
      <xdr:row>1</xdr:row>
      <xdr:rowOff>72572</xdr:rowOff>
    </xdr:from>
    <xdr:to>
      <xdr:col>25</xdr:col>
      <xdr:colOff>460547</xdr:colOff>
      <xdr:row>7</xdr:row>
      <xdr:rowOff>146151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7766C0-B16E-4960-BD7D-E70548E53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76370" y="235858"/>
          <a:ext cx="2507392" cy="1615722"/>
        </a:xfrm>
        <a:prstGeom prst="rect">
          <a:avLst/>
        </a:prstGeom>
      </xdr:spPr>
    </xdr:pic>
    <xdr:clientData/>
  </xdr:twoCellAnchor>
  <xdr:oneCellAnchor>
    <xdr:from>
      <xdr:col>22</xdr:col>
      <xdr:colOff>123700</xdr:colOff>
      <xdr:row>37</xdr:row>
      <xdr:rowOff>9072</xdr:rowOff>
    </xdr:from>
    <xdr:ext cx="2897084" cy="1344712"/>
    <xdr:pic>
      <xdr:nvPicPr>
        <xdr:cNvPr id="4" name="Imagen 3">
          <a:extLst>
            <a:ext uri="{FF2B5EF4-FFF2-40B4-BE49-F238E27FC236}">
              <a16:creationId xmlns:a16="http://schemas.microsoft.com/office/drawing/2014/main" id="{55F87097-685E-4CD4-AE06-6B9752598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97629" y="8962572"/>
          <a:ext cx="2897084" cy="1344712"/>
        </a:xfrm>
        <a:prstGeom prst="rect">
          <a:avLst/>
        </a:prstGeom>
      </xdr:spPr>
    </xdr:pic>
    <xdr:clientData/>
  </xdr:oneCellAnchor>
  <xdr:twoCellAnchor>
    <xdr:from>
      <xdr:col>7</xdr:col>
      <xdr:colOff>498930</xdr:colOff>
      <xdr:row>14</xdr:row>
      <xdr:rowOff>72571</xdr:rowOff>
    </xdr:from>
    <xdr:to>
      <xdr:col>9</xdr:col>
      <xdr:colOff>235859</xdr:colOff>
      <xdr:row>15</xdr:row>
      <xdr:rowOff>119972</xdr:rowOff>
    </xdr:to>
    <xdr:sp macro="" textlink="">
      <xdr:nvSpPr>
        <xdr:cNvPr id="7" name="Forma libre: forma 6">
          <a:extLst>
            <a:ext uri="{FF2B5EF4-FFF2-40B4-BE49-F238E27FC236}">
              <a16:creationId xmlns:a16="http://schemas.microsoft.com/office/drawing/2014/main" id="{8DBFFED7-2366-474E-BE14-3DDE4D08BEFF}"/>
            </a:ext>
          </a:extLst>
        </xdr:cNvPr>
        <xdr:cNvSpPr/>
      </xdr:nvSpPr>
      <xdr:spPr>
        <a:xfrm>
          <a:off x="5406573" y="3791857"/>
          <a:ext cx="1569357" cy="210686"/>
        </a:xfrm>
        <a:custGeom>
          <a:avLst/>
          <a:gdLst>
            <a:gd name="connsiteX0" fmla="*/ 0 w 1641928"/>
            <a:gd name="connsiteY0" fmla="*/ 81643 h 183472"/>
            <a:gd name="connsiteX1" fmla="*/ 698500 w 1641928"/>
            <a:gd name="connsiteY1" fmla="*/ 181428 h 183472"/>
            <a:gd name="connsiteX2" fmla="*/ 1641928 w 1641928"/>
            <a:gd name="connsiteY2" fmla="*/ 0 h 183472"/>
            <a:gd name="connsiteX3" fmla="*/ 1641928 w 1641928"/>
            <a:gd name="connsiteY3" fmla="*/ 0 h 183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41928" h="183472">
              <a:moveTo>
                <a:pt x="0" y="81643"/>
              </a:moveTo>
              <a:cubicBezTo>
                <a:pt x="212422" y="138339"/>
                <a:pt x="424845" y="195035"/>
                <a:pt x="698500" y="181428"/>
              </a:cubicBezTo>
              <a:cubicBezTo>
                <a:pt x="972155" y="167821"/>
                <a:pt x="1641928" y="0"/>
                <a:pt x="1641928" y="0"/>
              </a:cubicBezTo>
              <a:lnTo>
                <a:pt x="1641928" y="0"/>
              </a:ln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508000</xdr:colOff>
      <xdr:row>29</xdr:row>
      <xdr:rowOff>81642</xdr:rowOff>
    </xdr:from>
    <xdr:to>
      <xdr:col>9</xdr:col>
      <xdr:colOff>244929</xdr:colOff>
      <xdr:row>30</xdr:row>
      <xdr:rowOff>129043</xdr:rowOff>
    </xdr:to>
    <xdr:sp macro="" textlink="">
      <xdr:nvSpPr>
        <xdr:cNvPr id="8" name="Forma libre: forma 7">
          <a:extLst>
            <a:ext uri="{FF2B5EF4-FFF2-40B4-BE49-F238E27FC236}">
              <a16:creationId xmlns:a16="http://schemas.microsoft.com/office/drawing/2014/main" id="{4C12D982-C506-4BCD-B245-22790A41BFC5}"/>
            </a:ext>
          </a:extLst>
        </xdr:cNvPr>
        <xdr:cNvSpPr/>
      </xdr:nvSpPr>
      <xdr:spPr>
        <a:xfrm>
          <a:off x="5415643" y="6676571"/>
          <a:ext cx="1569357" cy="210686"/>
        </a:xfrm>
        <a:custGeom>
          <a:avLst/>
          <a:gdLst>
            <a:gd name="connsiteX0" fmla="*/ 0 w 1641928"/>
            <a:gd name="connsiteY0" fmla="*/ 81643 h 183472"/>
            <a:gd name="connsiteX1" fmla="*/ 698500 w 1641928"/>
            <a:gd name="connsiteY1" fmla="*/ 181428 h 183472"/>
            <a:gd name="connsiteX2" fmla="*/ 1641928 w 1641928"/>
            <a:gd name="connsiteY2" fmla="*/ 0 h 183472"/>
            <a:gd name="connsiteX3" fmla="*/ 1641928 w 1641928"/>
            <a:gd name="connsiteY3" fmla="*/ 0 h 183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41928" h="183472">
              <a:moveTo>
                <a:pt x="0" y="81643"/>
              </a:moveTo>
              <a:cubicBezTo>
                <a:pt x="212422" y="138339"/>
                <a:pt x="424845" y="195035"/>
                <a:pt x="698500" y="181428"/>
              </a:cubicBezTo>
              <a:cubicBezTo>
                <a:pt x="972155" y="167821"/>
                <a:pt x="1641928" y="0"/>
                <a:pt x="1641928" y="0"/>
              </a:cubicBezTo>
              <a:lnTo>
                <a:pt x="1641928" y="0"/>
              </a:ln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562429</xdr:colOff>
      <xdr:row>49</xdr:row>
      <xdr:rowOff>63500</xdr:rowOff>
    </xdr:from>
    <xdr:to>
      <xdr:col>9</xdr:col>
      <xdr:colOff>299358</xdr:colOff>
      <xdr:row>50</xdr:row>
      <xdr:rowOff>110900</xdr:rowOff>
    </xdr:to>
    <xdr:sp macro="" textlink="">
      <xdr:nvSpPr>
        <xdr:cNvPr id="9" name="Forma libre: forma 8">
          <a:extLst>
            <a:ext uri="{FF2B5EF4-FFF2-40B4-BE49-F238E27FC236}">
              <a16:creationId xmlns:a16="http://schemas.microsoft.com/office/drawing/2014/main" id="{A373928B-A58B-4B3F-8CF5-BCDBCE931CDE}"/>
            </a:ext>
          </a:extLst>
        </xdr:cNvPr>
        <xdr:cNvSpPr/>
      </xdr:nvSpPr>
      <xdr:spPr>
        <a:xfrm>
          <a:off x="5470072" y="11811000"/>
          <a:ext cx="1569357" cy="210686"/>
        </a:xfrm>
        <a:custGeom>
          <a:avLst/>
          <a:gdLst>
            <a:gd name="connsiteX0" fmla="*/ 0 w 1641928"/>
            <a:gd name="connsiteY0" fmla="*/ 81643 h 183472"/>
            <a:gd name="connsiteX1" fmla="*/ 698500 w 1641928"/>
            <a:gd name="connsiteY1" fmla="*/ 181428 h 183472"/>
            <a:gd name="connsiteX2" fmla="*/ 1641928 w 1641928"/>
            <a:gd name="connsiteY2" fmla="*/ 0 h 183472"/>
            <a:gd name="connsiteX3" fmla="*/ 1641928 w 1641928"/>
            <a:gd name="connsiteY3" fmla="*/ 0 h 183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41928" h="183472">
              <a:moveTo>
                <a:pt x="0" y="81643"/>
              </a:moveTo>
              <a:cubicBezTo>
                <a:pt x="212422" y="138339"/>
                <a:pt x="424845" y="195035"/>
                <a:pt x="698500" y="181428"/>
              </a:cubicBezTo>
              <a:cubicBezTo>
                <a:pt x="972155" y="167821"/>
                <a:pt x="1641928" y="0"/>
                <a:pt x="1641928" y="0"/>
              </a:cubicBezTo>
              <a:lnTo>
                <a:pt x="1641928" y="0"/>
              </a:ln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rgbClr val="FFC000"/>
            </a:solidFill>
          </a:endParaRPr>
        </a:p>
      </xdr:txBody>
    </xdr:sp>
    <xdr:clientData/>
  </xdr:twoCellAnchor>
  <xdr:twoCellAnchor>
    <xdr:from>
      <xdr:col>7</xdr:col>
      <xdr:colOff>544286</xdr:colOff>
      <xdr:row>63</xdr:row>
      <xdr:rowOff>81643</xdr:rowOff>
    </xdr:from>
    <xdr:to>
      <xdr:col>9</xdr:col>
      <xdr:colOff>281215</xdr:colOff>
      <xdr:row>64</xdr:row>
      <xdr:rowOff>129043</xdr:rowOff>
    </xdr:to>
    <xdr:sp macro="" textlink="">
      <xdr:nvSpPr>
        <xdr:cNvPr id="10" name="Forma libre: forma 9">
          <a:extLst>
            <a:ext uri="{FF2B5EF4-FFF2-40B4-BE49-F238E27FC236}">
              <a16:creationId xmlns:a16="http://schemas.microsoft.com/office/drawing/2014/main" id="{190D5D9E-CDE8-40CC-A28E-FCE931058118}"/>
            </a:ext>
          </a:extLst>
        </xdr:cNvPr>
        <xdr:cNvSpPr/>
      </xdr:nvSpPr>
      <xdr:spPr>
        <a:xfrm>
          <a:off x="5451929" y="14478000"/>
          <a:ext cx="1569357" cy="210686"/>
        </a:xfrm>
        <a:custGeom>
          <a:avLst/>
          <a:gdLst>
            <a:gd name="connsiteX0" fmla="*/ 0 w 1641928"/>
            <a:gd name="connsiteY0" fmla="*/ 81643 h 183472"/>
            <a:gd name="connsiteX1" fmla="*/ 698500 w 1641928"/>
            <a:gd name="connsiteY1" fmla="*/ 181428 h 183472"/>
            <a:gd name="connsiteX2" fmla="*/ 1641928 w 1641928"/>
            <a:gd name="connsiteY2" fmla="*/ 0 h 183472"/>
            <a:gd name="connsiteX3" fmla="*/ 1641928 w 1641928"/>
            <a:gd name="connsiteY3" fmla="*/ 0 h 183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41928" h="183472">
              <a:moveTo>
                <a:pt x="0" y="81643"/>
              </a:moveTo>
              <a:cubicBezTo>
                <a:pt x="212422" y="138339"/>
                <a:pt x="424845" y="195035"/>
                <a:pt x="698500" y="181428"/>
              </a:cubicBezTo>
              <a:cubicBezTo>
                <a:pt x="972155" y="167821"/>
                <a:pt x="1641928" y="0"/>
                <a:pt x="1641928" y="0"/>
              </a:cubicBezTo>
              <a:lnTo>
                <a:pt x="1641928" y="0"/>
              </a:ln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625929</xdr:colOff>
      <xdr:row>50</xdr:row>
      <xdr:rowOff>136072</xdr:rowOff>
    </xdr:from>
    <xdr:to>
      <xdr:col>8</xdr:col>
      <xdr:colOff>308428</xdr:colOff>
      <xdr:row>54</xdr:row>
      <xdr:rowOff>115612</xdr:rowOff>
    </xdr:to>
    <xdr:sp macro="" textlink="">
      <xdr:nvSpPr>
        <xdr:cNvPr id="11" name="Forma libre: forma 10">
          <a:extLst>
            <a:ext uri="{FF2B5EF4-FFF2-40B4-BE49-F238E27FC236}">
              <a16:creationId xmlns:a16="http://schemas.microsoft.com/office/drawing/2014/main" id="{35A57E63-F640-449F-814D-C45585658A55}"/>
            </a:ext>
          </a:extLst>
        </xdr:cNvPr>
        <xdr:cNvSpPr/>
      </xdr:nvSpPr>
      <xdr:spPr>
        <a:xfrm>
          <a:off x="4009572" y="12373429"/>
          <a:ext cx="2113642" cy="795969"/>
        </a:xfrm>
        <a:custGeom>
          <a:avLst/>
          <a:gdLst>
            <a:gd name="connsiteX0" fmla="*/ 0 w 2068285"/>
            <a:gd name="connsiteY0" fmla="*/ 562429 h 623612"/>
            <a:gd name="connsiteX1" fmla="*/ 1088571 w 2068285"/>
            <a:gd name="connsiteY1" fmla="*/ 571500 h 623612"/>
            <a:gd name="connsiteX2" fmla="*/ 2068285 w 2068285"/>
            <a:gd name="connsiteY2" fmla="*/ 0 h 623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68285" h="623612">
              <a:moveTo>
                <a:pt x="0" y="562429"/>
              </a:moveTo>
              <a:cubicBezTo>
                <a:pt x="371928" y="613833"/>
                <a:pt x="743857" y="665238"/>
                <a:pt x="1088571" y="571500"/>
              </a:cubicBezTo>
              <a:cubicBezTo>
                <a:pt x="1433285" y="477762"/>
                <a:pt x="1750785" y="238881"/>
                <a:pt x="2068285" y="0"/>
              </a:cubicBez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526141</xdr:colOff>
      <xdr:row>65</xdr:row>
      <xdr:rowOff>0</xdr:rowOff>
    </xdr:from>
    <xdr:to>
      <xdr:col>8</xdr:col>
      <xdr:colOff>217713</xdr:colOff>
      <xdr:row>68</xdr:row>
      <xdr:rowOff>160969</xdr:rowOff>
    </xdr:to>
    <xdr:sp macro="" textlink="">
      <xdr:nvSpPr>
        <xdr:cNvPr id="12" name="Forma libre: forma 11">
          <a:extLst>
            <a:ext uri="{FF2B5EF4-FFF2-40B4-BE49-F238E27FC236}">
              <a16:creationId xmlns:a16="http://schemas.microsoft.com/office/drawing/2014/main" id="{7A4619BF-0CEA-4DCB-971C-03BBC9CCE1BF}"/>
            </a:ext>
          </a:extLst>
        </xdr:cNvPr>
        <xdr:cNvSpPr/>
      </xdr:nvSpPr>
      <xdr:spPr>
        <a:xfrm>
          <a:off x="3909784" y="15702643"/>
          <a:ext cx="2122715" cy="832255"/>
        </a:xfrm>
        <a:custGeom>
          <a:avLst/>
          <a:gdLst>
            <a:gd name="connsiteX0" fmla="*/ 0 w 2068285"/>
            <a:gd name="connsiteY0" fmla="*/ 562429 h 623612"/>
            <a:gd name="connsiteX1" fmla="*/ 1088571 w 2068285"/>
            <a:gd name="connsiteY1" fmla="*/ 571500 h 623612"/>
            <a:gd name="connsiteX2" fmla="*/ 2068285 w 2068285"/>
            <a:gd name="connsiteY2" fmla="*/ 0 h 623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68285" h="623612">
              <a:moveTo>
                <a:pt x="0" y="562429"/>
              </a:moveTo>
              <a:cubicBezTo>
                <a:pt x="371928" y="613833"/>
                <a:pt x="743857" y="665238"/>
                <a:pt x="1088571" y="571500"/>
              </a:cubicBezTo>
              <a:cubicBezTo>
                <a:pt x="1433285" y="477762"/>
                <a:pt x="1750785" y="238881"/>
                <a:pt x="2068285" y="0"/>
              </a:cubicBez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689429</xdr:colOff>
      <xdr:row>49</xdr:row>
      <xdr:rowOff>136073</xdr:rowOff>
    </xdr:from>
    <xdr:to>
      <xdr:col>16</xdr:col>
      <xdr:colOff>308429</xdr:colOff>
      <xdr:row>55</xdr:row>
      <xdr:rowOff>162081</xdr:rowOff>
    </xdr:to>
    <xdr:sp macro="" textlink="">
      <xdr:nvSpPr>
        <xdr:cNvPr id="13" name="Forma libre: forma 12">
          <a:extLst>
            <a:ext uri="{FF2B5EF4-FFF2-40B4-BE49-F238E27FC236}">
              <a16:creationId xmlns:a16="http://schemas.microsoft.com/office/drawing/2014/main" id="{F6076026-D723-4774-9714-FFE9CD166D4A}"/>
            </a:ext>
          </a:extLst>
        </xdr:cNvPr>
        <xdr:cNvSpPr/>
      </xdr:nvSpPr>
      <xdr:spPr>
        <a:xfrm>
          <a:off x="3193143" y="12210144"/>
          <a:ext cx="9887857" cy="1169008"/>
        </a:xfrm>
        <a:custGeom>
          <a:avLst/>
          <a:gdLst>
            <a:gd name="connsiteX0" fmla="*/ 0 w 9915072"/>
            <a:gd name="connsiteY0" fmla="*/ 825500 h 1051079"/>
            <a:gd name="connsiteX1" fmla="*/ 2866572 w 9915072"/>
            <a:gd name="connsiteY1" fmla="*/ 997857 h 1051079"/>
            <a:gd name="connsiteX2" fmla="*/ 9915072 w 9915072"/>
            <a:gd name="connsiteY2" fmla="*/ 0 h 10510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15072" h="1051079">
              <a:moveTo>
                <a:pt x="0" y="825500"/>
              </a:moveTo>
              <a:cubicBezTo>
                <a:pt x="607030" y="980470"/>
                <a:pt x="1214060" y="1135440"/>
                <a:pt x="2866572" y="997857"/>
              </a:cubicBezTo>
              <a:cubicBezTo>
                <a:pt x="4519084" y="860274"/>
                <a:pt x="7217078" y="430137"/>
                <a:pt x="9915072" y="0"/>
              </a:cubicBezTo>
            </a:path>
          </a:pathLst>
        </a:custGeom>
        <a:noFill/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689429</xdr:colOff>
      <xdr:row>14</xdr:row>
      <xdr:rowOff>136071</xdr:rowOff>
    </xdr:from>
    <xdr:to>
      <xdr:col>16</xdr:col>
      <xdr:colOff>335643</xdr:colOff>
      <xdr:row>21</xdr:row>
      <xdr:rowOff>44152</xdr:rowOff>
    </xdr:to>
    <xdr:sp macro="" textlink="">
      <xdr:nvSpPr>
        <xdr:cNvPr id="14" name="Forma libre: forma 13">
          <a:extLst>
            <a:ext uri="{FF2B5EF4-FFF2-40B4-BE49-F238E27FC236}">
              <a16:creationId xmlns:a16="http://schemas.microsoft.com/office/drawing/2014/main" id="{BC523D88-D27C-4CE2-B505-ACD739E0C43E}"/>
            </a:ext>
          </a:extLst>
        </xdr:cNvPr>
        <xdr:cNvSpPr/>
      </xdr:nvSpPr>
      <xdr:spPr>
        <a:xfrm>
          <a:off x="3193143" y="3855357"/>
          <a:ext cx="9915071" cy="1214366"/>
        </a:xfrm>
        <a:custGeom>
          <a:avLst/>
          <a:gdLst>
            <a:gd name="connsiteX0" fmla="*/ 0 w 9915072"/>
            <a:gd name="connsiteY0" fmla="*/ 825500 h 1051079"/>
            <a:gd name="connsiteX1" fmla="*/ 2866572 w 9915072"/>
            <a:gd name="connsiteY1" fmla="*/ 997857 h 1051079"/>
            <a:gd name="connsiteX2" fmla="*/ 9915072 w 9915072"/>
            <a:gd name="connsiteY2" fmla="*/ 0 h 10510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15072" h="1051079">
              <a:moveTo>
                <a:pt x="0" y="825500"/>
              </a:moveTo>
              <a:cubicBezTo>
                <a:pt x="607030" y="980470"/>
                <a:pt x="1214060" y="1135440"/>
                <a:pt x="2866572" y="997857"/>
              </a:cubicBezTo>
              <a:cubicBezTo>
                <a:pt x="4519084" y="860274"/>
                <a:pt x="7217078" y="430137"/>
                <a:pt x="9915072" y="0"/>
              </a:cubicBezTo>
            </a:path>
          </a:pathLst>
        </a:custGeom>
        <a:noFill/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562429</xdr:colOff>
      <xdr:row>49</xdr:row>
      <xdr:rowOff>99786</xdr:rowOff>
    </xdr:from>
    <xdr:to>
      <xdr:col>15</xdr:col>
      <xdr:colOff>399143</xdr:colOff>
      <xdr:row>70</xdr:row>
      <xdr:rowOff>44720</xdr:rowOff>
    </xdr:to>
    <xdr:sp macro="" textlink="">
      <xdr:nvSpPr>
        <xdr:cNvPr id="15" name="Forma libre: forma 14">
          <a:extLst>
            <a:ext uri="{FF2B5EF4-FFF2-40B4-BE49-F238E27FC236}">
              <a16:creationId xmlns:a16="http://schemas.microsoft.com/office/drawing/2014/main" id="{AA10B710-5A35-4733-BC96-FCE3475DBB48}"/>
            </a:ext>
          </a:extLst>
        </xdr:cNvPr>
        <xdr:cNvSpPr/>
      </xdr:nvSpPr>
      <xdr:spPr>
        <a:xfrm>
          <a:off x="3066143" y="12173857"/>
          <a:ext cx="9116786" cy="4571363"/>
        </a:xfrm>
        <a:custGeom>
          <a:avLst/>
          <a:gdLst>
            <a:gd name="connsiteX0" fmla="*/ 0 w 9153072"/>
            <a:gd name="connsiteY0" fmla="*/ 4045857 h 4308292"/>
            <a:gd name="connsiteX1" fmla="*/ 1614715 w 9153072"/>
            <a:gd name="connsiteY1" fmla="*/ 4290785 h 4308292"/>
            <a:gd name="connsiteX2" fmla="*/ 7620000 w 9153072"/>
            <a:gd name="connsiteY2" fmla="*/ 3619500 h 4308292"/>
            <a:gd name="connsiteX3" fmla="*/ 9153072 w 9153072"/>
            <a:gd name="connsiteY3" fmla="*/ 0 h 4308292"/>
            <a:gd name="connsiteX4" fmla="*/ 9153072 w 9153072"/>
            <a:gd name="connsiteY4" fmla="*/ 0 h 4308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153072" h="4308292">
              <a:moveTo>
                <a:pt x="0" y="4045857"/>
              </a:moveTo>
              <a:cubicBezTo>
                <a:pt x="172357" y="4203851"/>
                <a:pt x="344715" y="4361845"/>
                <a:pt x="1614715" y="4290785"/>
              </a:cubicBezTo>
              <a:cubicBezTo>
                <a:pt x="2884715" y="4219726"/>
                <a:pt x="6363607" y="4334631"/>
                <a:pt x="7620000" y="3619500"/>
              </a:cubicBezTo>
              <a:cubicBezTo>
                <a:pt x="8876393" y="2904369"/>
                <a:pt x="9153072" y="0"/>
                <a:pt x="9153072" y="0"/>
              </a:cubicBezTo>
              <a:lnTo>
                <a:pt x="9153072" y="0"/>
              </a:lnTo>
            </a:path>
          </a:pathLst>
        </a:custGeom>
        <a:noFill/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571501</xdr:colOff>
      <xdr:row>14</xdr:row>
      <xdr:rowOff>117929</xdr:rowOff>
    </xdr:from>
    <xdr:to>
      <xdr:col>15</xdr:col>
      <xdr:colOff>335643</xdr:colOff>
      <xdr:row>36</xdr:row>
      <xdr:rowOff>90078</xdr:rowOff>
    </xdr:to>
    <xdr:sp macro="" textlink="">
      <xdr:nvSpPr>
        <xdr:cNvPr id="16" name="Forma libre: forma 15">
          <a:extLst>
            <a:ext uri="{FF2B5EF4-FFF2-40B4-BE49-F238E27FC236}">
              <a16:creationId xmlns:a16="http://schemas.microsoft.com/office/drawing/2014/main" id="{F5E332AA-7E84-4901-9ED9-890C02C7048E}"/>
            </a:ext>
          </a:extLst>
        </xdr:cNvPr>
        <xdr:cNvSpPr/>
      </xdr:nvSpPr>
      <xdr:spPr>
        <a:xfrm>
          <a:off x="3075215" y="3837215"/>
          <a:ext cx="9044214" cy="4807220"/>
        </a:xfrm>
        <a:custGeom>
          <a:avLst/>
          <a:gdLst>
            <a:gd name="connsiteX0" fmla="*/ 0 w 9153072"/>
            <a:gd name="connsiteY0" fmla="*/ 4045857 h 4308292"/>
            <a:gd name="connsiteX1" fmla="*/ 1614715 w 9153072"/>
            <a:gd name="connsiteY1" fmla="*/ 4290785 h 4308292"/>
            <a:gd name="connsiteX2" fmla="*/ 7620000 w 9153072"/>
            <a:gd name="connsiteY2" fmla="*/ 3619500 h 4308292"/>
            <a:gd name="connsiteX3" fmla="*/ 9153072 w 9153072"/>
            <a:gd name="connsiteY3" fmla="*/ 0 h 4308292"/>
            <a:gd name="connsiteX4" fmla="*/ 9153072 w 9153072"/>
            <a:gd name="connsiteY4" fmla="*/ 0 h 4308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153072" h="4308292">
              <a:moveTo>
                <a:pt x="0" y="4045857"/>
              </a:moveTo>
              <a:cubicBezTo>
                <a:pt x="172357" y="4203851"/>
                <a:pt x="344715" y="4361845"/>
                <a:pt x="1614715" y="4290785"/>
              </a:cubicBezTo>
              <a:cubicBezTo>
                <a:pt x="2884715" y="4219726"/>
                <a:pt x="6363607" y="4334631"/>
                <a:pt x="7620000" y="3619500"/>
              </a:cubicBezTo>
              <a:cubicBezTo>
                <a:pt x="8876393" y="2904369"/>
                <a:pt x="9153072" y="0"/>
                <a:pt x="9153072" y="0"/>
              </a:cubicBezTo>
              <a:lnTo>
                <a:pt x="9153072" y="0"/>
              </a:lnTo>
            </a:path>
          </a:pathLst>
        </a:custGeom>
        <a:noFill/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553357</xdr:colOff>
      <xdr:row>30</xdr:row>
      <xdr:rowOff>127000</xdr:rowOff>
    </xdr:from>
    <xdr:to>
      <xdr:col>8</xdr:col>
      <xdr:colOff>263071</xdr:colOff>
      <xdr:row>35</xdr:row>
      <xdr:rowOff>18143</xdr:rowOff>
    </xdr:to>
    <xdr:sp macro="" textlink="">
      <xdr:nvSpPr>
        <xdr:cNvPr id="17" name="Forma libre: forma 16">
          <a:extLst>
            <a:ext uri="{FF2B5EF4-FFF2-40B4-BE49-F238E27FC236}">
              <a16:creationId xmlns:a16="http://schemas.microsoft.com/office/drawing/2014/main" id="{4979FECE-DDD5-41D7-BCF3-D62DD071703B}"/>
            </a:ext>
          </a:extLst>
        </xdr:cNvPr>
        <xdr:cNvSpPr/>
      </xdr:nvSpPr>
      <xdr:spPr>
        <a:xfrm>
          <a:off x="3937000" y="7538357"/>
          <a:ext cx="2140857" cy="870857"/>
        </a:xfrm>
        <a:custGeom>
          <a:avLst/>
          <a:gdLst>
            <a:gd name="connsiteX0" fmla="*/ 0 w 2068285"/>
            <a:gd name="connsiteY0" fmla="*/ 562429 h 623612"/>
            <a:gd name="connsiteX1" fmla="*/ 1088571 w 2068285"/>
            <a:gd name="connsiteY1" fmla="*/ 571500 h 623612"/>
            <a:gd name="connsiteX2" fmla="*/ 2068285 w 2068285"/>
            <a:gd name="connsiteY2" fmla="*/ 0 h 623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68285" h="623612">
              <a:moveTo>
                <a:pt x="0" y="562429"/>
              </a:moveTo>
              <a:cubicBezTo>
                <a:pt x="371928" y="613833"/>
                <a:pt x="743857" y="665238"/>
                <a:pt x="1088571" y="571500"/>
              </a:cubicBezTo>
              <a:cubicBezTo>
                <a:pt x="1433285" y="477762"/>
                <a:pt x="1750785" y="238881"/>
                <a:pt x="2068285" y="0"/>
              </a:cubicBez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562428</xdr:colOff>
      <xdr:row>15</xdr:row>
      <xdr:rowOff>145143</xdr:rowOff>
    </xdr:from>
    <xdr:to>
      <xdr:col>8</xdr:col>
      <xdr:colOff>281213</xdr:colOff>
      <xdr:row>20</xdr:row>
      <xdr:rowOff>27214</xdr:rowOff>
    </xdr:to>
    <xdr:sp macro="" textlink="">
      <xdr:nvSpPr>
        <xdr:cNvPr id="18" name="Forma libre: forma 17">
          <a:extLst>
            <a:ext uri="{FF2B5EF4-FFF2-40B4-BE49-F238E27FC236}">
              <a16:creationId xmlns:a16="http://schemas.microsoft.com/office/drawing/2014/main" id="{C6E72AFA-C082-425B-A39D-DE576AF3A173}"/>
            </a:ext>
          </a:extLst>
        </xdr:cNvPr>
        <xdr:cNvSpPr/>
      </xdr:nvSpPr>
      <xdr:spPr>
        <a:xfrm>
          <a:off x="3946071" y="4027714"/>
          <a:ext cx="2149928" cy="861786"/>
        </a:xfrm>
        <a:custGeom>
          <a:avLst/>
          <a:gdLst>
            <a:gd name="connsiteX0" fmla="*/ 0 w 2068285"/>
            <a:gd name="connsiteY0" fmla="*/ 562429 h 623612"/>
            <a:gd name="connsiteX1" fmla="*/ 1088571 w 2068285"/>
            <a:gd name="connsiteY1" fmla="*/ 571500 h 623612"/>
            <a:gd name="connsiteX2" fmla="*/ 2068285 w 2068285"/>
            <a:gd name="connsiteY2" fmla="*/ 0 h 623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68285" h="623612">
              <a:moveTo>
                <a:pt x="0" y="562429"/>
              </a:moveTo>
              <a:cubicBezTo>
                <a:pt x="371928" y="613833"/>
                <a:pt x="743857" y="665238"/>
                <a:pt x="1088571" y="571500"/>
              </a:cubicBezTo>
              <a:cubicBezTo>
                <a:pt x="1433285" y="477762"/>
                <a:pt x="1750785" y="238881"/>
                <a:pt x="2068285" y="0"/>
              </a:cubicBezTo>
            </a:path>
          </a:pathLst>
        </a:cu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15</xdr:col>
      <xdr:colOff>417286</xdr:colOff>
      <xdr:row>17</xdr:row>
      <xdr:rowOff>36285</xdr:rowOff>
    </xdr:from>
    <xdr:to>
      <xdr:col>19</xdr:col>
      <xdr:colOff>701113</xdr:colOff>
      <xdr:row>28</xdr:row>
      <xdr:rowOff>141992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8BCE739-E3A5-AF5E-3DC4-81E41C5F1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03429" y="4444999"/>
          <a:ext cx="3340898" cy="2999492"/>
        </a:xfrm>
        <a:prstGeom prst="rect">
          <a:avLst/>
        </a:prstGeom>
      </xdr:spPr>
    </xdr:pic>
    <xdr:clientData/>
  </xdr:twoCellAnchor>
  <xdr:twoCellAnchor editAs="oneCell">
    <xdr:from>
      <xdr:col>16</xdr:col>
      <xdr:colOff>326572</xdr:colOff>
      <xdr:row>52</xdr:row>
      <xdr:rowOff>181428</xdr:rowOff>
    </xdr:from>
    <xdr:to>
      <xdr:col>19</xdr:col>
      <xdr:colOff>794442</xdr:colOff>
      <xdr:row>63</xdr:row>
      <xdr:rowOff>134723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8925E1C-305D-933C-FC61-11E912E96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001501" y="13126357"/>
          <a:ext cx="2536156" cy="2847079"/>
        </a:xfrm>
        <a:prstGeom prst="rect">
          <a:avLst/>
        </a:prstGeom>
      </xdr:spPr>
    </xdr:pic>
    <xdr:clientData/>
  </xdr:twoCellAnchor>
  <xdr:twoCellAnchor>
    <xdr:from>
      <xdr:col>30</xdr:col>
      <xdr:colOff>317499</xdr:colOff>
      <xdr:row>7</xdr:row>
      <xdr:rowOff>7257</xdr:rowOff>
    </xdr:from>
    <xdr:to>
      <xdr:col>36</xdr:col>
      <xdr:colOff>99785</xdr:colOff>
      <xdr:row>17</xdr:row>
      <xdr:rowOff>165100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93B745BE-7959-DAFF-F445-940648B19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143564</xdr:colOff>
      <xdr:row>42</xdr:row>
      <xdr:rowOff>94421</xdr:rowOff>
    </xdr:from>
    <xdr:to>
      <xdr:col>35</xdr:col>
      <xdr:colOff>724136</xdr:colOff>
      <xdr:row>52</xdr:row>
      <xdr:rowOff>243193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739B6802-31DC-5648-2392-0E2A949B32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371928</xdr:colOff>
      <xdr:row>56</xdr:row>
      <xdr:rowOff>143328</xdr:rowOff>
    </xdr:from>
    <xdr:to>
      <xdr:col>36</xdr:col>
      <xdr:colOff>154214</xdr:colOff>
      <xdr:row>67</xdr:row>
      <xdr:rowOff>56242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BCA33AD-BDA1-EA1E-C97C-EF3682CEC3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322233</xdr:colOff>
      <xdr:row>22</xdr:row>
      <xdr:rowOff>5285</xdr:rowOff>
    </xdr:from>
    <xdr:to>
      <xdr:col>36</xdr:col>
      <xdr:colOff>104519</xdr:colOff>
      <xdr:row>32</xdr:row>
      <xdr:rowOff>204146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BA2EAD94-AF83-678C-6C14-CCBF3BB2BF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W72"/>
  <sheetViews>
    <sheetView tabSelected="1" zoomScale="70" zoomScaleNormal="70" workbookViewId="0"/>
  </sheetViews>
  <sheetFormatPr baseColWidth="10" defaultColWidth="11.453125" defaultRowHeight="13" x14ac:dyDescent="0.3"/>
  <cols>
    <col min="1" max="1" width="7.453125" style="1" customWidth="1"/>
    <col min="2" max="2" width="8.81640625" style="1" customWidth="1"/>
    <col min="3" max="3" width="10" style="1" customWidth="1"/>
    <col min="4" max="4" width="9.54296875" style="1" customWidth="1"/>
    <col min="5" max="5" width="12.54296875" style="1" customWidth="1"/>
    <col min="6" max="6" width="10.81640625" style="1" customWidth="1"/>
    <col min="7" max="7" width="12.08984375" style="1" customWidth="1"/>
    <col min="8" max="8" width="13" style="1" customWidth="1"/>
    <col min="9" max="9" width="7.54296875" style="1" customWidth="1"/>
    <col min="10" max="10" width="11.453125" style="1"/>
    <col min="11" max="11" width="5.36328125" style="1" customWidth="1"/>
    <col min="12" max="12" width="12.54296875" style="1" customWidth="1"/>
    <col min="13" max="13" width="9.26953125" style="1" customWidth="1"/>
    <col min="14" max="14" width="9.54296875" style="1" customWidth="1"/>
    <col min="15" max="15" width="12.453125" style="1" customWidth="1"/>
    <col min="16" max="16" width="14.08984375" style="2" customWidth="1"/>
    <col min="17" max="17" width="13.6328125" style="2" customWidth="1"/>
    <col min="18" max="18" width="5.81640625" style="2" customWidth="1"/>
    <col min="19" max="19" width="10.1796875" style="2" customWidth="1"/>
    <col min="20" max="20" width="13" style="2" customWidth="1"/>
    <col min="21" max="21" width="12.81640625" style="2" customWidth="1"/>
    <col min="22" max="22" width="11.81640625" style="2" customWidth="1"/>
    <col min="23" max="23" width="12.1796875" style="2" customWidth="1"/>
    <col min="24" max="24" width="11.453125" style="2"/>
    <col min="25" max="27" width="11.453125" style="1"/>
    <col min="28" max="28" width="14.453125" style="1" customWidth="1"/>
    <col min="29" max="29" width="11.6328125" style="1" customWidth="1"/>
    <col min="30" max="36" width="11.453125" style="1"/>
    <col min="37" max="37" width="14.08984375" style="1" customWidth="1"/>
    <col min="38" max="38" width="11.453125" style="1"/>
    <col min="39" max="39" width="12.6328125" style="1" customWidth="1"/>
    <col min="40" max="40" width="3.36328125" style="1" customWidth="1"/>
    <col min="41" max="41" width="11.453125" style="1"/>
    <col min="42" max="42" width="8.81640625" style="1" customWidth="1"/>
    <col min="43" max="43" width="9.08984375" style="1" customWidth="1"/>
    <col min="44" max="44" width="11.453125" style="1"/>
    <col min="45" max="45" width="7.54296875" style="1" customWidth="1"/>
    <col min="46" max="46" width="5" style="1" customWidth="1"/>
    <col min="47" max="48" width="11.453125" style="1"/>
    <col min="49" max="49" width="1.7265625" style="1" customWidth="1"/>
    <col min="50" max="16384" width="11.453125" style="1"/>
  </cols>
  <sheetData>
    <row r="2" spans="1:49" ht="18.75" customHeight="1" x14ac:dyDescent="0.35">
      <c r="A2" s="25" t="s">
        <v>18</v>
      </c>
      <c r="C2" s="16"/>
      <c r="AF2" s="97"/>
    </row>
    <row r="3" spans="1:49" x14ac:dyDescent="0.3">
      <c r="A3" s="14" t="s">
        <v>19</v>
      </c>
      <c r="I3" s="12"/>
      <c r="J3" s="12"/>
      <c r="K3" s="12"/>
      <c r="L3" s="12"/>
      <c r="M3" s="12"/>
      <c r="N3" s="12"/>
      <c r="O3" s="12"/>
      <c r="P3" s="12"/>
      <c r="Q3" s="13"/>
    </row>
    <row r="4" spans="1:49" ht="13.5" thickBot="1" x14ac:dyDescent="0.35">
      <c r="I4" s="12"/>
      <c r="J4" s="12"/>
      <c r="K4" s="12"/>
      <c r="L4" s="12"/>
      <c r="M4" s="12"/>
      <c r="N4" s="12"/>
      <c r="O4" s="12"/>
    </row>
    <row r="5" spans="1:49" ht="47.5" customHeight="1" thickBot="1" x14ac:dyDescent="0.35">
      <c r="A5" s="146" t="s">
        <v>42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8"/>
      <c r="Y5" s="2"/>
      <c r="Z5" s="2"/>
      <c r="AA5" s="2"/>
      <c r="AB5" s="146" t="s">
        <v>55</v>
      </c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8"/>
    </row>
    <row r="6" spans="1:49" x14ac:dyDescent="0.3">
      <c r="A6" s="3"/>
      <c r="F6" s="4"/>
      <c r="Y6" s="2"/>
      <c r="Z6" s="2"/>
      <c r="AA6" s="2"/>
    </row>
    <row r="7" spans="1:49" x14ac:dyDescent="0.3">
      <c r="A7" s="3" t="s">
        <v>20</v>
      </c>
      <c r="B7" s="3" t="s">
        <v>30</v>
      </c>
      <c r="H7" s="58" t="s">
        <v>11</v>
      </c>
      <c r="I7" s="58"/>
      <c r="J7" s="59" t="s">
        <v>12</v>
      </c>
      <c r="K7" s="58"/>
      <c r="L7" s="59" t="s">
        <v>12</v>
      </c>
      <c r="P7" s="1"/>
      <c r="Q7" s="1"/>
      <c r="R7" s="1"/>
      <c r="S7" s="1"/>
      <c r="T7" s="1"/>
      <c r="U7" s="1"/>
      <c r="V7" s="1"/>
      <c r="W7" s="1"/>
      <c r="X7" s="1"/>
    </row>
    <row r="8" spans="1:49" ht="80" x14ac:dyDescent="0.35">
      <c r="A8" s="5" t="s">
        <v>35</v>
      </c>
      <c r="B8" s="5" t="s">
        <v>21</v>
      </c>
      <c r="C8" s="5" t="s">
        <v>0</v>
      </c>
      <c r="D8" s="18" t="s">
        <v>1</v>
      </c>
      <c r="E8" s="10"/>
      <c r="F8" s="10"/>
      <c r="G8" s="10"/>
      <c r="H8" s="29" t="s">
        <v>22</v>
      </c>
      <c r="J8" s="30" t="s">
        <v>32</v>
      </c>
      <c r="K8" s="7"/>
      <c r="L8" s="32" t="s">
        <v>33</v>
      </c>
      <c r="M8" s="7"/>
      <c r="N8" s="7"/>
      <c r="O8" s="141" t="s">
        <v>21</v>
      </c>
      <c r="P8" s="144" t="s">
        <v>8</v>
      </c>
      <c r="Q8" s="145"/>
      <c r="R8" s="1"/>
      <c r="S8" s="90" t="s">
        <v>4</v>
      </c>
      <c r="T8" s="40" t="s">
        <v>9</v>
      </c>
      <c r="U8" s="1"/>
      <c r="V8" s="7"/>
      <c r="W8" s="7"/>
      <c r="X8" s="7"/>
      <c r="Y8" s="7"/>
      <c r="Z8" s="7"/>
      <c r="AB8" s="91" t="s">
        <v>21</v>
      </c>
      <c r="AC8" s="92" t="s">
        <v>43</v>
      </c>
      <c r="AD8" s="93" t="s">
        <v>44</v>
      </c>
      <c r="AL8" s="120" t="s">
        <v>53</v>
      </c>
      <c r="AM8" s="121" t="s">
        <v>15</v>
      </c>
      <c r="AN8" s="51"/>
      <c r="AO8" s="152" t="s">
        <v>73</v>
      </c>
      <c r="AP8" s="152"/>
      <c r="AQ8" s="152"/>
      <c r="AR8" s="152"/>
      <c r="AS8" s="152"/>
      <c r="AT8" s="152"/>
      <c r="AU8" s="152"/>
      <c r="AV8" s="152"/>
      <c r="AW8" s="152"/>
    </row>
    <row r="9" spans="1:49" s="51" customFormat="1" ht="21" x14ac:dyDescent="0.3">
      <c r="A9" s="1"/>
      <c r="B9" s="52">
        <v>0</v>
      </c>
      <c r="C9" s="5">
        <v>583</v>
      </c>
      <c r="D9" s="53">
        <f>C10</f>
        <v>583</v>
      </c>
      <c r="E9" s="27" t="s">
        <v>2</v>
      </c>
      <c r="F9" s="28" t="s">
        <v>25</v>
      </c>
      <c r="G9" s="50" t="s">
        <v>23</v>
      </c>
      <c r="H9" s="39" t="s">
        <v>3</v>
      </c>
      <c r="J9" s="54"/>
      <c r="K9" s="55"/>
      <c r="L9" s="56"/>
      <c r="M9" s="56"/>
      <c r="N9" s="56"/>
      <c r="P9" s="41" t="s">
        <v>5</v>
      </c>
      <c r="Q9" s="42" t="s">
        <v>6</v>
      </c>
      <c r="R9" s="43" t="s">
        <v>24</v>
      </c>
      <c r="S9" s="48" t="s">
        <v>10</v>
      </c>
      <c r="T9" s="49" t="s">
        <v>7</v>
      </c>
      <c r="V9" s="56"/>
      <c r="W9" s="56"/>
      <c r="X9" s="56"/>
      <c r="Y9" s="56"/>
      <c r="Z9" s="56"/>
      <c r="AA9" s="56"/>
      <c r="AB9" s="96">
        <f>B9</f>
        <v>0</v>
      </c>
      <c r="AC9" s="94">
        <f>D9/C9</f>
        <v>1</v>
      </c>
      <c r="AD9" s="95">
        <v>1</v>
      </c>
      <c r="AK9" s="109" t="s">
        <v>49</v>
      </c>
      <c r="AL9" s="142">
        <v>5.7142857142857144</v>
      </c>
      <c r="AM9" s="143">
        <v>3.4409090909090909</v>
      </c>
      <c r="AN9" s="1"/>
      <c r="AO9" s="122" t="s">
        <v>47</v>
      </c>
      <c r="AP9" s="123">
        <f>AD14</f>
        <v>0.55000000000000004</v>
      </c>
      <c r="AQ9" s="123">
        <f>AD15</f>
        <v>0.48</v>
      </c>
      <c r="AR9" s="124">
        <f>AP9-AQ9</f>
        <v>7.0000000000000062E-2</v>
      </c>
      <c r="AS9" s="125">
        <f>AB11-AB10</f>
        <v>1</v>
      </c>
      <c r="AT9" s="126"/>
      <c r="AU9" s="126" t="s">
        <v>48</v>
      </c>
      <c r="AV9" s="101">
        <f>AB14</f>
        <v>5</v>
      </c>
      <c r="AW9" s="127"/>
    </row>
    <row r="10" spans="1:49" x14ac:dyDescent="0.3">
      <c r="A10" s="60">
        <f>B9</f>
        <v>0</v>
      </c>
      <c r="B10" s="17">
        <v>1</v>
      </c>
      <c r="C10" s="6">
        <v>583</v>
      </c>
      <c r="D10" s="19">
        <f t="shared" ref="D10:D14" si="0">C11</f>
        <v>541</v>
      </c>
      <c r="E10" s="34">
        <f>AVERAGE(D9:D10)</f>
        <v>562</v>
      </c>
      <c r="F10" s="34">
        <f t="shared" ref="F10:F15" si="1">E10*(B10-B9)</f>
        <v>562</v>
      </c>
      <c r="G10" s="36">
        <f>F10/C9</f>
        <v>0.96397941680960553</v>
      </c>
      <c r="H10" s="35">
        <f>G10</f>
        <v>0.96397941680960553</v>
      </c>
      <c r="I10" s="37">
        <v>1</v>
      </c>
      <c r="J10" s="31">
        <v>0.92978395061728392</v>
      </c>
      <c r="K10" s="55"/>
      <c r="L10" s="62">
        <f t="shared" ref="L10:L15" si="2">J10-J25</f>
        <v>0</v>
      </c>
      <c r="M10" s="7" t="s">
        <v>24</v>
      </c>
      <c r="N10" s="7"/>
      <c r="O10" s="17">
        <v>1</v>
      </c>
      <c r="P10" s="44">
        <v>0.93</v>
      </c>
      <c r="Q10" s="45">
        <v>0.93</v>
      </c>
      <c r="R10" s="37">
        <v>1</v>
      </c>
      <c r="S10" s="46">
        <f>(IF(P10=Q10,1,LOG(Q10,P10)))</f>
        <v>1</v>
      </c>
      <c r="T10" s="47" t="s">
        <v>27</v>
      </c>
      <c r="U10" s="89" t="s">
        <v>40</v>
      </c>
      <c r="V10" s="56"/>
      <c r="W10" s="56"/>
      <c r="X10" s="7"/>
      <c r="Y10" s="7"/>
      <c r="Z10" s="7"/>
      <c r="AA10" s="7"/>
      <c r="AB10" s="96">
        <f t="shared" ref="AB10:AB15" si="3">B10</f>
        <v>1</v>
      </c>
      <c r="AC10" s="94">
        <f>D10/C9</f>
        <v>0.92795883361921094</v>
      </c>
      <c r="AD10" s="95">
        <f>Q10</f>
        <v>0.93</v>
      </c>
      <c r="AK10" s="109"/>
      <c r="AL10" s="112"/>
      <c r="AM10" s="100"/>
      <c r="AO10" s="128"/>
      <c r="AP10" s="102">
        <f>AP9</f>
        <v>0.55000000000000004</v>
      </c>
      <c r="AQ10" s="103">
        <v>0.5</v>
      </c>
      <c r="AR10" s="99">
        <f>AP10-AQ10</f>
        <v>5.0000000000000044E-2</v>
      </c>
      <c r="AS10" s="117">
        <f>AR10*AS9/AR9</f>
        <v>0.7142857142857143</v>
      </c>
      <c r="AT10" s="57"/>
      <c r="AU10" s="57" t="s">
        <v>49</v>
      </c>
      <c r="AV10" s="104">
        <f>AV9+AS10</f>
        <v>5.7142857142857144</v>
      </c>
      <c r="AW10" s="129"/>
    </row>
    <row r="11" spans="1:49" x14ac:dyDescent="0.3">
      <c r="A11" s="60">
        <f t="shared" ref="A11:A15" si="4">B10</f>
        <v>1</v>
      </c>
      <c r="B11" s="17">
        <v>2</v>
      </c>
      <c r="C11" s="6">
        <v>541</v>
      </c>
      <c r="D11" s="19">
        <f t="shared" si="0"/>
        <v>470</v>
      </c>
      <c r="E11" s="34">
        <f t="shared" ref="E11:E15" si="5">AVERAGE(D10:D11)</f>
        <v>505.5</v>
      </c>
      <c r="F11" s="34">
        <f t="shared" si="1"/>
        <v>505.5</v>
      </c>
      <c r="G11" s="36">
        <f>F11/C9</f>
        <v>0.86706689536878212</v>
      </c>
      <c r="H11" s="36">
        <f>G11+H10</f>
        <v>1.8310463121783878</v>
      </c>
      <c r="I11" s="37">
        <v>2</v>
      </c>
      <c r="J11" s="31">
        <v>1.8819444444444444</v>
      </c>
      <c r="K11" s="55"/>
      <c r="L11" s="62">
        <f t="shared" si="2"/>
        <v>0</v>
      </c>
      <c r="M11" s="7" t="s">
        <v>24</v>
      </c>
      <c r="N11" s="7"/>
      <c r="O11" s="17">
        <v>2</v>
      </c>
      <c r="P11" s="44">
        <v>0.82</v>
      </c>
      <c r="Q11" s="45">
        <v>0.82</v>
      </c>
      <c r="R11" s="37">
        <v>2</v>
      </c>
      <c r="S11" s="46">
        <f t="shared" ref="S11:S15" si="6">(IF(P11=Q11,1,LOG(Q11,P11)))</f>
        <v>1</v>
      </c>
      <c r="T11" s="47" t="s">
        <v>27</v>
      </c>
      <c r="U11" s="89" t="s">
        <v>40</v>
      </c>
      <c r="V11" s="56"/>
      <c r="W11" s="56"/>
      <c r="X11" s="7"/>
      <c r="Y11" s="7"/>
      <c r="Z11" s="7"/>
      <c r="AA11" s="7"/>
      <c r="AB11" s="96">
        <f t="shared" si="3"/>
        <v>2</v>
      </c>
      <c r="AC11" s="94">
        <f>D11/C9</f>
        <v>0.8061749571183533</v>
      </c>
      <c r="AD11" s="95">
        <f t="shared" ref="AD11:AD15" si="7">Q11</f>
        <v>0.82</v>
      </c>
      <c r="AK11" s="109" t="s">
        <v>51</v>
      </c>
      <c r="AL11" s="113">
        <v>65.285714285714278</v>
      </c>
      <c r="AM11" s="114">
        <v>291.5</v>
      </c>
      <c r="AO11" s="128"/>
      <c r="AP11" s="105"/>
      <c r="AQ11" s="105"/>
      <c r="AR11" s="106"/>
      <c r="AS11" s="118"/>
      <c r="AT11" s="57"/>
      <c r="AU11" s="57"/>
      <c r="AV11" s="57"/>
      <c r="AW11" s="129"/>
    </row>
    <row r="12" spans="1:49" x14ac:dyDescent="0.3">
      <c r="A12" s="60">
        <f t="shared" si="4"/>
        <v>2</v>
      </c>
      <c r="B12" s="17">
        <v>3</v>
      </c>
      <c r="C12" s="6">
        <v>470</v>
      </c>
      <c r="D12" s="19">
        <f t="shared" si="0"/>
        <v>340</v>
      </c>
      <c r="E12" s="34">
        <f t="shared" si="5"/>
        <v>405</v>
      </c>
      <c r="F12" s="34">
        <f t="shared" si="1"/>
        <v>405</v>
      </c>
      <c r="G12" s="36">
        <f>F12/C9</f>
        <v>0.69468267581475129</v>
      </c>
      <c r="H12" s="36">
        <f t="shared" ref="H12:H15" si="8">G12+H11</f>
        <v>2.5257289879931388</v>
      </c>
      <c r="I12" s="37">
        <v>3</v>
      </c>
      <c r="J12" s="31">
        <v>2.613425925925926</v>
      </c>
      <c r="K12" s="55"/>
      <c r="L12" s="62">
        <f t="shared" si="2"/>
        <v>3.7037037037037202E-2</v>
      </c>
      <c r="M12" s="7" t="s">
        <v>24</v>
      </c>
      <c r="N12" s="7"/>
      <c r="O12" s="17">
        <v>3</v>
      </c>
      <c r="P12" s="44">
        <v>0.69</v>
      </c>
      <c r="Q12" s="45">
        <v>0.71</v>
      </c>
      <c r="R12" s="37">
        <v>3</v>
      </c>
      <c r="S12" s="46">
        <f t="shared" si="6"/>
        <v>0.92299604117288847</v>
      </c>
      <c r="T12" s="47">
        <f t="shared" ref="T12:T15" si="9">1/(Q12-P12)</f>
        <v>49.999999999999957</v>
      </c>
      <c r="U12" s="89" t="s">
        <v>40</v>
      </c>
      <c r="V12" s="56"/>
      <c r="W12" s="56"/>
      <c r="X12" s="7"/>
      <c r="Y12" s="7"/>
      <c r="Z12" s="7"/>
      <c r="AA12" s="7"/>
      <c r="AB12" s="96">
        <f t="shared" si="3"/>
        <v>3</v>
      </c>
      <c r="AC12" s="94">
        <f>D12/C9</f>
        <v>0.58319039451114918</v>
      </c>
      <c r="AD12" s="95">
        <f t="shared" si="7"/>
        <v>0.71</v>
      </c>
      <c r="AK12" s="109" t="s">
        <v>52</v>
      </c>
      <c r="AL12" s="115">
        <v>0.11198235726537611</v>
      </c>
      <c r="AM12" s="116">
        <v>0.5</v>
      </c>
      <c r="AO12" s="128" t="s">
        <v>50</v>
      </c>
      <c r="AP12" s="107">
        <f>D14</f>
        <v>111</v>
      </c>
      <c r="AQ12" s="107">
        <f>D15</f>
        <v>47</v>
      </c>
      <c r="AR12" s="108">
        <f>AP12-AQ12</f>
        <v>64</v>
      </c>
      <c r="AS12" s="82">
        <f>AS9</f>
        <v>1</v>
      </c>
      <c r="AT12" s="57"/>
      <c r="AU12" s="119" t="s">
        <v>51</v>
      </c>
      <c r="AV12" s="110">
        <f>AP12-AR13</f>
        <v>65.285714285714278</v>
      </c>
      <c r="AW12" s="130"/>
    </row>
    <row r="13" spans="1:49" x14ac:dyDescent="0.3">
      <c r="A13" s="60">
        <f t="shared" si="4"/>
        <v>3</v>
      </c>
      <c r="B13" s="17">
        <v>4</v>
      </c>
      <c r="C13" s="6">
        <v>340</v>
      </c>
      <c r="D13" s="19">
        <f t="shared" si="0"/>
        <v>230</v>
      </c>
      <c r="E13" s="34">
        <f t="shared" si="5"/>
        <v>285</v>
      </c>
      <c r="F13" s="34">
        <f t="shared" si="1"/>
        <v>285</v>
      </c>
      <c r="G13" s="36">
        <f>F13/C9</f>
        <v>0.48885077186963982</v>
      </c>
      <c r="H13" s="36">
        <f t="shared" si="8"/>
        <v>3.0145797598627788</v>
      </c>
      <c r="I13" s="37">
        <v>4</v>
      </c>
      <c r="J13" s="31">
        <v>3.3082942097026602</v>
      </c>
      <c r="K13" s="55"/>
      <c r="L13" s="62">
        <f t="shared" si="2"/>
        <v>6.7292644757433351E-2</v>
      </c>
      <c r="M13" s="7" t="s">
        <v>24</v>
      </c>
      <c r="N13" s="7"/>
      <c r="O13" s="17">
        <v>4</v>
      </c>
      <c r="P13" s="44">
        <v>0.56000000000000005</v>
      </c>
      <c r="Q13" s="45">
        <v>0.64</v>
      </c>
      <c r="R13" s="37">
        <v>4</v>
      </c>
      <c r="S13" s="46">
        <f t="shared" si="6"/>
        <v>0.76970139152551464</v>
      </c>
      <c r="T13" s="47">
        <f t="shared" si="9"/>
        <v>12.500000000000007</v>
      </c>
      <c r="U13" s="84" t="s">
        <v>36</v>
      </c>
      <c r="V13" s="56" t="s">
        <v>37</v>
      </c>
      <c r="W13" s="56"/>
      <c r="X13" s="7"/>
      <c r="Y13" s="7"/>
      <c r="Z13" s="7"/>
      <c r="AA13" s="7"/>
      <c r="AB13" s="96">
        <f t="shared" si="3"/>
        <v>4</v>
      </c>
      <c r="AC13" s="94">
        <f>D13/C9</f>
        <v>0.39451114922813035</v>
      </c>
      <c r="AD13" s="95">
        <f t="shared" si="7"/>
        <v>0.64</v>
      </c>
      <c r="AO13" s="131"/>
      <c r="AP13" s="132"/>
      <c r="AQ13" s="132"/>
      <c r="AR13" s="133">
        <f>AR12*AS13/AS12</f>
        <v>45.714285714285715</v>
      </c>
      <c r="AS13" s="134">
        <f>AS10</f>
        <v>0.7142857142857143</v>
      </c>
      <c r="AT13" s="135"/>
      <c r="AU13" s="136" t="s">
        <v>52</v>
      </c>
      <c r="AV13" s="137">
        <f>AV12/C9</f>
        <v>0.11198235726537611</v>
      </c>
      <c r="AW13" s="138"/>
    </row>
    <row r="14" spans="1:49" x14ac:dyDescent="0.3">
      <c r="A14" s="60">
        <f t="shared" si="4"/>
        <v>4</v>
      </c>
      <c r="B14" s="17">
        <v>5</v>
      </c>
      <c r="C14" s="6">
        <v>230</v>
      </c>
      <c r="D14" s="19">
        <f t="shared" si="0"/>
        <v>111</v>
      </c>
      <c r="E14" s="34">
        <f t="shared" si="5"/>
        <v>170.5</v>
      </c>
      <c r="F14" s="34">
        <f t="shared" si="1"/>
        <v>170.5</v>
      </c>
      <c r="G14" s="36">
        <f>F14/C9</f>
        <v>0.29245283018867924</v>
      </c>
      <c r="H14" s="36">
        <f t="shared" si="8"/>
        <v>3.3070325900514579</v>
      </c>
      <c r="I14" s="37">
        <v>5</v>
      </c>
      <c r="J14" s="31">
        <v>3.8578522656734946</v>
      </c>
      <c r="K14" s="55"/>
      <c r="L14" s="62">
        <f t="shared" si="2"/>
        <v>0.11949099937926722</v>
      </c>
      <c r="M14" s="7" t="s">
        <v>24</v>
      </c>
      <c r="N14" s="7"/>
      <c r="O14" s="17">
        <v>5</v>
      </c>
      <c r="P14" s="44">
        <v>0.49</v>
      </c>
      <c r="Q14" s="45">
        <v>0.55000000000000004</v>
      </c>
      <c r="R14" s="37">
        <v>5</v>
      </c>
      <c r="S14" s="46">
        <f t="shared" si="6"/>
        <v>0.83806980405429521</v>
      </c>
      <c r="T14" s="47">
        <f t="shared" si="9"/>
        <v>16.666666666666654</v>
      </c>
      <c r="U14" s="89" t="s">
        <v>40</v>
      </c>
      <c r="V14" s="56"/>
      <c r="W14" s="56"/>
      <c r="X14" s="7"/>
      <c r="Y14" s="7"/>
      <c r="Z14" s="7"/>
      <c r="AA14" s="7"/>
      <c r="AB14" s="96">
        <f t="shared" si="3"/>
        <v>5</v>
      </c>
      <c r="AC14" s="94">
        <f>D14/C9</f>
        <v>0.19039451114922812</v>
      </c>
      <c r="AD14" s="95">
        <f t="shared" si="7"/>
        <v>0.55000000000000004</v>
      </c>
    </row>
    <row r="15" spans="1:49" x14ac:dyDescent="0.3">
      <c r="A15" s="60">
        <f t="shared" si="4"/>
        <v>5</v>
      </c>
      <c r="B15" s="17">
        <v>6</v>
      </c>
      <c r="C15" s="6">
        <v>111</v>
      </c>
      <c r="D15" s="6">
        <v>47</v>
      </c>
      <c r="E15" s="34">
        <f t="shared" si="5"/>
        <v>79</v>
      </c>
      <c r="F15" s="34">
        <f t="shared" si="1"/>
        <v>79</v>
      </c>
      <c r="G15" s="36">
        <f>F15/C9</f>
        <v>0.13550600343053174</v>
      </c>
      <c r="H15" s="36">
        <f t="shared" si="8"/>
        <v>3.4425385934819897</v>
      </c>
      <c r="I15" s="37">
        <v>6</v>
      </c>
      <c r="J15" s="31">
        <v>4.4361370716510899</v>
      </c>
      <c r="K15" s="55"/>
      <c r="L15" s="62">
        <f t="shared" si="2"/>
        <v>0.22663551401869153</v>
      </c>
      <c r="M15" s="7" t="s">
        <v>24</v>
      </c>
      <c r="N15" s="7"/>
      <c r="O15" s="17">
        <v>6</v>
      </c>
      <c r="P15" s="44">
        <v>0.42</v>
      </c>
      <c r="Q15" s="45">
        <v>0.48</v>
      </c>
      <c r="R15" s="37">
        <v>6</v>
      </c>
      <c r="S15" s="46">
        <f t="shared" si="6"/>
        <v>0.84607342335483793</v>
      </c>
      <c r="T15" s="47">
        <f t="shared" si="9"/>
        <v>16.666666666666668</v>
      </c>
      <c r="U15" s="89" t="s">
        <v>40</v>
      </c>
      <c r="V15" s="56"/>
      <c r="W15" s="56"/>
      <c r="X15" s="7"/>
      <c r="Y15" s="7"/>
      <c r="Z15" s="7"/>
      <c r="AA15" s="7"/>
      <c r="AB15" s="96">
        <f t="shared" si="3"/>
        <v>6</v>
      </c>
      <c r="AC15" s="94">
        <f>D15/C9</f>
        <v>8.0617495711835338E-2</v>
      </c>
      <c r="AD15" s="95">
        <f t="shared" si="7"/>
        <v>0.48</v>
      </c>
    </row>
    <row r="16" spans="1:49" x14ac:dyDescent="0.3">
      <c r="D16" s="20"/>
      <c r="E16" s="15"/>
      <c r="F16" s="70">
        <f>SUM(F10:F15)</f>
        <v>2007</v>
      </c>
      <c r="G16" s="22"/>
      <c r="H16" s="22"/>
      <c r="K16" s="55"/>
      <c r="L16" s="7"/>
      <c r="M16" s="7"/>
      <c r="N16" s="9"/>
      <c r="O16" s="11"/>
      <c r="P16" s="11"/>
      <c r="Q16" s="11"/>
      <c r="R16" s="11"/>
      <c r="S16" s="11"/>
      <c r="T16" s="11"/>
      <c r="U16" s="51"/>
      <c r="V16" s="51"/>
      <c r="W16" s="51"/>
    </row>
    <row r="17" spans="1:49" x14ac:dyDescent="0.3">
      <c r="D17" s="20"/>
      <c r="E17" s="15"/>
      <c r="F17" s="21"/>
      <c r="G17" s="33"/>
      <c r="H17" s="15"/>
      <c r="I17" s="22"/>
      <c r="K17" s="55"/>
      <c r="O17" s="11"/>
      <c r="P17" s="11"/>
      <c r="Q17" s="11"/>
      <c r="R17" s="11"/>
      <c r="S17" s="11"/>
      <c r="T17" s="11"/>
      <c r="U17" s="51"/>
      <c r="V17" s="83"/>
      <c r="W17" s="83"/>
      <c r="X17" s="11"/>
      <c r="Y17" s="11"/>
      <c r="Z17" s="11"/>
    </row>
    <row r="18" spans="1:49" x14ac:dyDescent="0.3">
      <c r="C18" s="63" t="s">
        <v>17</v>
      </c>
      <c r="D18" s="63" t="s">
        <v>26</v>
      </c>
      <c r="E18" s="63" t="s">
        <v>15</v>
      </c>
      <c r="F18" s="63" t="s">
        <v>16</v>
      </c>
      <c r="G18" s="33"/>
      <c r="H18" s="15"/>
      <c r="I18" s="22"/>
      <c r="K18" s="55"/>
      <c r="O18" s="11"/>
      <c r="P18" s="11"/>
      <c r="Q18" s="11"/>
      <c r="R18" s="11"/>
      <c r="S18" s="11"/>
      <c r="T18" s="11"/>
      <c r="U18" s="51"/>
      <c r="V18" s="83"/>
      <c r="W18" s="83"/>
      <c r="X18" s="11"/>
      <c r="Y18" s="11"/>
      <c r="Z18" s="11"/>
    </row>
    <row r="19" spans="1:49" x14ac:dyDescent="0.3">
      <c r="C19" s="60">
        <v>583</v>
      </c>
      <c r="D19" s="60">
        <v>228</v>
      </c>
      <c r="E19" s="60">
        <v>47</v>
      </c>
      <c r="F19" s="60">
        <f>C19-D19-E19</f>
        <v>308</v>
      </c>
      <c r="G19" s="33"/>
      <c r="H19" s="15"/>
      <c r="I19" s="22"/>
      <c r="K19" s="55"/>
      <c r="O19" s="11"/>
      <c r="P19" s="11"/>
      <c r="Q19" s="11"/>
      <c r="R19" s="11"/>
      <c r="S19" s="11"/>
      <c r="T19" s="11"/>
      <c r="U19" s="51"/>
      <c r="V19" s="83"/>
      <c r="W19" s="83"/>
      <c r="X19" s="11"/>
      <c r="Y19" s="11"/>
      <c r="Z19" s="11"/>
    </row>
    <row r="20" spans="1:49" x14ac:dyDescent="0.3">
      <c r="D20" s="68">
        <f>D19/C19</f>
        <v>0.39108061749571182</v>
      </c>
      <c r="E20" s="65">
        <f>E19/C19</f>
        <v>8.0617495711835338E-2</v>
      </c>
      <c r="F20" s="64">
        <f>F19/C19</f>
        <v>0.52830188679245282</v>
      </c>
      <c r="G20" s="33"/>
      <c r="H20" s="15"/>
      <c r="I20" s="22"/>
      <c r="K20" s="55"/>
      <c r="O20" s="11"/>
      <c r="P20" s="11"/>
      <c r="Q20" s="11"/>
      <c r="R20" s="11"/>
      <c r="S20" s="11"/>
      <c r="T20" s="11"/>
      <c r="U20" s="51"/>
      <c r="V20" s="83"/>
      <c r="W20" s="83"/>
      <c r="X20" s="11"/>
      <c r="Y20" s="11"/>
      <c r="Z20" s="11"/>
    </row>
    <row r="21" spans="1:49" x14ac:dyDescent="0.3">
      <c r="D21" s="10"/>
      <c r="E21" s="23"/>
      <c r="F21" s="24"/>
      <c r="G21" s="21"/>
      <c r="H21" s="26"/>
      <c r="I21" s="7"/>
      <c r="J21" s="8"/>
      <c r="K21" s="55"/>
      <c r="L21" s="7"/>
      <c r="M21" s="9"/>
      <c r="N21" s="9"/>
      <c r="O21" s="11"/>
      <c r="P21" s="11"/>
      <c r="Q21" s="11"/>
      <c r="R21" s="11"/>
      <c r="S21" s="11"/>
      <c r="T21" s="11"/>
      <c r="U21" s="51"/>
      <c r="V21" s="83"/>
      <c r="W21" s="83"/>
      <c r="X21" s="11"/>
      <c r="Y21" s="11"/>
      <c r="Z21" s="11"/>
    </row>
    <row r="22" spans="1:49" x14ac:dyDescent="0.3">
      <c r="A22" s="3" t="s">
        <v>20</v>
      </c>
      <c r="B22" s="3" t="s">
        <v>31</v>
      </c>
      <c r="H22" s="58" t="s">
        <v>11</v>
      </c>
      <c r="I22" s="58"/>
      <c r="J22" s="59" t="s">
        <v>12</v>
      </c>
      <c r="L22" s="7"/>
      <c r="O22" s="11"/>
      <c r="P22" s="11"/>
      <c r="Q22" s="11"/>
      <c r="R22" s="11"/>
      <c r="S22" s="11"/>
      <c r="T22" s="11"/>
      <c r="U22" s="57"/>
      <c r="V22" s="57"/>
      <c r="W22" s="57"/>
    </row>
    <row r="23" spans="1:49" ht="80" customHeight="1" x14ac:dyDescent="0.35">
      <c r="A23" s="5" t="s">
        <v>35</v>
      </c>
      <c r="B23" s="5" t="s">
        <v>21</v>
      </c>
      <c r="C23" s="5" t="s">
        <v>0</v>
      </c>
      <c r="D23" s="18" t="s">
        <v>1</v>
      </c>
      <c r="E23" s="10"/>
      <c r="F23" s="10"/>
      <c r="G23" s="10"/>
      <c r="H23" s="29" t="s">
        <v>22</v>
      </c>
      <c r="J23" s="30" t="s">
        <v>32</v>
      </c>
      <c r="K23" s="7"/>
      <c r="L23" s="7"/>
      <c r="U23" s="57"/>
      <c r="V23" s="57"/>
      <c r="W23" s="57"/>
      <c r="AB23" s="91" t="s">
        <v>21</v>
      </c>
      <c r="AC23" s="92" t="s">
        <v>43</v>
      </c>
      <c r="AD23" s="93" t="s">
        <v>44</v>
      </c>
      <c r="AL23" s="120" t="s">
        <v>53</v>
      </c>
      <c r="AM23" s="121" t="s">
        <v>15</v>
      </c>
      <c r="AN23" s="51"/>
      <c r="AO23" s="152" t="s">
        <v>73</v>
      </c>
      <c r="AP23" s="152"/>
      <c r="AQ23" s="152"/>
      <c r="AR23" s="152"/>
      <c r="AS23" s="152"/>
      <c r="AT23" s="152"/>
      <c r="AU23" s="152"/>
      <c r="AV23" s="152"/>
      <c r="AW23" s="152"/>
    </row>
    <row r="24" spans="1:49" s="51" customFormat="1" ht="18" customHeight="1" x14ac:dyDescent="0.3">
      <c r="A24" s="1"/>
      <c r="B24" s="52">
        <v>0</v>
      </c>
      <c r="C24" s="5">
        <v>589</v>
      </c>
      <c r="D24" s="53">
        <f>C25</f>
        <v>589</v>
      </c>
      <c r="E24" s="27" t="s">
        <v>2</v>
      </c>
      <c r="F24" s="28" t="s">
        <v>25</v>
      </c>
      <c r="G24" s="50" t="s">
        <v>23</v>
      </c>
      <c r="H24" s="39" t="s">
        <v>3</v>
      </c>
      <c r="J24" s="54"/>
      <c r="P24" s="57"/>
      <c r="Q24" s="57"/>
      <c r="R24" s="57"/>
      <c r="S24" s="57"/>
      <c r="T24" s="57"/>
      <c r="U24" s="57"/>
      <c r="V24" s="57"/>
      <c r="W24" s="57"/>
      <c r="X24" s="57"/>
      <c r="AA24" s="1"/>
      <c r="AB24" s="96">
        <f>B24</f>
        <v>0</v>
      </c>
      <c r="AC24" s="94">
        <f>D24/C24</f>
        <v>1</v>
      </c>
      <c r="AD24" s="95">
        <v>1</v>
      </c>
      <c r="AK24" s="109" t="s">
        <v>49</v>
      </c>
      <c r="AL24" s="111">
        <v>4.8571428571428568</v>
      </c>
      <c r="AM24" s="104">
        <v>3.311023622047244</v>
      </c>
      <c r="AN24" s="1"/>
      <c r="AO24" s="122" t="s">
        <v>47</v>
      </c>
      <c r="AP24" s="123">
        <f>AD28</f>
        <v>0.56000000000000005</v>
      </c>
      <c r="AQ24" s="123">
        <f>AD29</f>
        <v>0.49</v>
      </c>
      <c r="AR24" s="124">
        <f>AP24-AQ24</f>
        <v>7.0000000000000062E-2</v>
      </c>
      <c r="AS24" s="125">
        <f>AB26-AB25</f>
        <v>1</v>
      </c>
      <c r="AT24" s="126"/>
      <c r="AU24" s="126" t="s">
        <v>48</v>
      </c>
      <c r="AV24" s="101">
        <f>AB28</f>
        <v>4</v>
      </c>
      <c r="AW24" s="127"/>
    </row>
    <row r="25" spans="1:49" x14ac:dyDescent="0.3">
      <c r="A25" s="60">
        <f>B24</f>
        <v>0</v>
      </c>
      <c r="B25" s="17">
        <v>1</v>
      </c>
      <c r="C25" s="6">
        <v>589</v>
      </c>
      <c r="D25" s="19">
        <f t="shared" ref="D25:D29" si="10">C26</f>
        <v>556</v>
      </c>
      <c r="E25" s="34">
        <f>AVERAGE(D24:D25)</f>
        <v>572.5</v>
      </c>
      <c r="F25" s="34">
        <f t="shared" ref="F25:F30" si="11">E25*(B25-B24)</f>
        <v>572.5</v>
      </c>
      <c r="G25" s="36">
        <f>F25/C24</f>
        <v>0.97198641765704585</v>
      </c>
      <c r="H25" s="35">
        <f>G25</f>
        <v>0.97198641765704585</v>
      </c>
      <c r="I25" s="37">
        <v>1</v>
      </c>
      <c r="J25" s="31">
        <v>0.92978395061728392</v>
      </c>
      <c r="Q25" s="57"/>
      <c r="R25" s="57"/>
      <c r="S25" s="57"/>
      <c r="T25" s="57"/>
      <c r="U25" s="57"/>
      <c r="V25" s="57"/>
      <c r="W25" s="57"/>
      <c r="AB25" s="96">
        <f t="shared" ref="AB25:AB30" si="12">B25</f>
        <v>1</v>
      </c>
      <c r="AC25" s="94">
        <f>D25/C24</f>
        <v>0.94397283531409171</v>
      </c>
      <c r="AD25" s="95">
        <f>P10</f>
        <v>0.93</v>
      </c>
      <c r="AK25" s="109"/>
      <c r="AL25" s="112"/>
      <c r="AM25" s="100"/>
      <c r="AO25" s="128"/>
      <c r="AP25" s="102">
        <f>AP24</f>
        <v>0.56000000000000005</v>
      </c>
      <c r="AQ25" s="103">
        <v>0.5</v>
      </c>
      <c r="AR25" s="99">
        <f>AP25-AQ25</f>
        <v>6.0000000000000053E-2</v>
      </c>
      <c r="AS25" s="117">
        <f>AR25*AS24/AR24</f>
        <v>0.8571428571428571</v>
      </c>
      <c r="AT25" s="57"/>
      <c r="AU25" s="57" t="s">
        <v>49</v>
      </c>
      <c r="AV25" s="104">
        <f>AV24+AS25</f>
        <v>4.8571428571428568</v>
      </c>
      <c r="AW25" s="129"/>
    </row>
    <row r="26" spans="1:49" x14ac:dyDescent="0.3">
      <c r="A26" s="60">
        <f t="shared" ref="A26:A30" si="13">B25</f>
        <v>1</v>
      </c>
      <c r="B26" s="17">
        <v>2</v>
      </c>
      <c r="C26" s="6">
        <v>556</v>
      </c>
      <c r="D26" s="19">
        <f t="shared" si="10"/>
        <v>480</v>
      </c>
      <c r="E26" s="34">
        <f t="shared" ref="E26:E30" si="14">AVERAGE(D25:D26)</f>
        <v>518</v>
      </c>
      <c r="F26" s="34">
        <f t="shared" si="11"/>
        <v>518</v>
      </c>
      <c r="G26" s="36">
        <f>F26/C24</f>
        <v>0.87945670628183359</v>
      </c>
      <c r="H26" s="36">
        <f>G26+H25</f>
        <v>1.8514431239388793</v>
      </c>
      <c r="I26" s="37">
        <v>2</v>
      </c>
      <c r="J26" s="31">
        <v>1.8819444444444444</v>
      </c>
      <c r="Q26" s="57"/>
      <c r="R26" s="57"/>
      <c r="S26" s="57"/>
      <c r="T26" s="57"/>
      <c r="U26" s="57"/>
      <c r="V26" s="57"/>
      <c r="W26" s="57"/>
      <c r="AB26" s="96">
        <f t="shared" si="12"/>
        <v>2</v>
      </c>
      <c r="AC26" s="94">
        <f>D26/C24</f>
        <v>0.81494057724957558</v>
      </c>
      <c r="AD26" s="95">
        <f t="shared" ref="AD26:AD30" si="15">P11</f>
        <v>0.82</v>
      </c>
      <c r="AK26" s="109" t="s">
        <v>51</v>
      </c>
      <c r="AL26" s="113">
        <v>116.14285714285715</v>
      </c>
      <c r="AM26" s="114">
        <v>294.5</v>
      </c>
      <c r="AO26" s="128"/>
      <c r="AP26" s="105"/>
      <c r="AQ26" s="105"/>
      <c r="AR26" s="106"/>
      <c r="AS26" s="118"/>
      <c r="AT26" s="57"/>
      <c r="AU26" s="57"/>
      <c r="AV26" s="57"/>
      <c r="AW26" s="129"/>
    </row>
    <row r="27" spans="1:49" x14ac:dyDescent="0.3">
      <c r="A27" s="60">
        <f t="shared" si="13"/>
        <v>2</v>
      </c>
      <c r="B27" s="17">
        <v>3</v>
      </c>
      <c r="C27" s="6">
        <v>480</v>
      </c>
      <c r="D27" s="19">
        <f t="shared" si="10"/>
        <v>334</v>
      </c>
      <c r="E27" s="34">
        <f t="shared" si="14"/>
        <v>407</v>
      </c>
      <c r="F27" s="34">
        <f t="shared" si="11"/>
        <v>407</v>
      </c>
      <c r="G27" s="36">
        <f>F27/C24</f>
        <v>0.69100169779286924</v>
      </c>
      <c r="H27" s="36">
        <f t="shared" ref="H27:H30" si="16">G27+H26</f>
        <v>2.5424448217317486</v>
      </c>
      <c r="I27" s="37">
        <v>3</v>
      </c>
      <c r="J27" s="31">
        <v>2.5763888888888888</v>
      </c>
      <c r="Q27" s="57"/>
      <c r="R27" s="57"/>
      <c r="S27" s="57"/>
      <c r="T27" s="57"/>
      <c r="U27" s="57"/>
      <c r="V27" s="57"/>
      <c r="W27" s="57"/>
      <c r="AB27" s="96">
        <f t="shared" si="12"/>
        <v>3</v>
      </c>
      <c r="AC27" s="94">
        <f>D27/C24</f>
        <v>0.56706281833616301</v>
      </c>
      <c r="AD27" s="95">
        <f t="shared" si="15"/>
        <v>0.69</v>
      </c>
      <c r="AK27" s="109" t="s">
        <v>52</v>
      </c>
      <c r="AL27" s="115">
        <v>0.19718651467378123</v>
      </c>
      <c r="AM27" s="116">
        <v>0.5</v>
      </c>
      <c r="AO27" s="128" t="s">
        <v>50</v>
      </c>
      <c r="AP27" s="107">
        <f>D28</f>
        <v>207</v>
      </c>
      <c r="AQ27" s="107">
        <f>D29</f>
        <v>101</v>
      </c>
      <c r="AR27" s="108">
        <f>AP27-AQ27</f>
        <v>106</v>
      </c>
      <c r="AS27" s="82">
        <f>AS24</f>
        <v>1</v>
      </c>
      <c r="AT27" s="57"/>
      <c r="AU27" s="119" t="s">
        <v>51</v>
      </c>
      <c r="AV27" s="110">
        <f>AP27-AR28</f>
        <v>116.14285714285715</v>
      </c>
      <c r="AW27" s="130"/>
    </row>
    <row r="28" spans="1:49" x14ac:dyDescent="0.3">
      <c r="A28" s="60">
        <f t="shared" si="13"/>
        <v>3</v>
      </c>
      <c r="B28" s="17">
        <v>4</v>
      </c>
      <c r="C28" s="6">
        <v>334</v>
      </c>
      <c r="D28" s="19">
        <f t="shared" si="10"/>
        <v>207</v>
      </c>
      <c r="E28" s="34">
        <f t="shared" si="14"/>
        <v>270.5</v>
      </c>
      <c r="F28" s="34">
        <f t="shared" si="11"/>
        <v>270.5</v>
      </c>
      <c r="G28" s="36">
        <f>F28/C24</f>
        <v>0.45925297113752123</v>
      </c>
      <c r="H28" s="36">
        <f t="shared" si="16"/>
        <v>3.0016977928692699</v>
      </c>
      <c r="I28" s="37">
        <v>4</v>
      </c>
      <c r="J28" s="31">
        <v>3.2410015649452268</v>
      </c>
      <c r="Q28" s="57"/>
      <c r="R28" s="57"/>
      <c r="S28" s="57"/>
      <c r="T28" s="57"/>
      <c r="U28" s="57"/>
      <c r="V28" s="57"/>
      <c r="W28" s="57"/>
      <c r="AB28" s="96">
        <f t="shared" si="12"/>
        <v>4</v>
      </c>
      <c r="AC28" s="94">
        <f>D28/C24</f>
        <v>0.35144312393887944</v>
      </c>
      <c r="AD28" s="95">
        <f t="shared" si="15"/>
        <v>0.56000000000000005</v>
      </c>
      <c r="AO28" s="131"/>
      <c r="AP28" s="132"/>
      <c r="AQ28" s="132"/>
      <c r="AR28" s="133">
        <f>AR27*AS28/AS27</f>
        <v>90.857142857142847</v>
      </c>
      <c r="AS28" s="134">
        <f>AS25</f>
        <v>0.8571428571428571</v>
      </c>
      <c r="AT28" s="135"/>
      <c r="AU28" s="136" t="s">
        <v>52</v>
      </c>
      <c r="AV28" s="137">
        <f>AV27/C24</f>
        <v>0.19718651467378123</v>
      </c>
      <c r="AW28" s="138"/>
    </row>
    <row r="29" spans="1:49" x14ac:dyDescent="0.3">
      <c r="A29" s="60">
        <f t="shared" si="13"/>
        <v>4</v>
      </c>
      <c r="B29" s="17">
        <v>5</v>
      </c>
      <c r="C29" s="6">
        <v>207</v>
      </c>
      <c r="D29" s="19">
        <f t="shared" si="10"/>
        <v>101</v>
      </c>
      <c r="E29" s="34">
        <f t="shared" si="14"/>
        <v>154</v>
      </c>
      <c r="F29" s="34">
        <f t="shared" si="11"/>
        <v>154</v>
      </c>
      <c r="G29" s="36">
        <f>F29/C24</f>
        <v>0.26146010186757218</v>
      </c>
      <c r="H29" s="36">
        <f t="shared" si="16"/>
        <v>3.263157894736842</v>
      </c>
      <c r="I29" s="37">
        <v>5</v>
      </c>
      <c r="J29" s="31">
        <v>3.7383612662942274</v>
      </c>
      <c r="Q29" s="57"/>
      <c r="R29" s="57"/>
      <c r="S29" s="57"/>
      <c r="T29" s="57"/>
      <c r="U29" s="57"/>
      <c r="V29" s="57"/>
      <c r="W29" s="57"/>
      <c r="AB29" s="96">
        <f t="shared" si="12"/>
        <v>5</v>
      </c>
      <c r="AC29" s="94">
        <f>D29/C24</f>
        <v>0.17147707979626486</v>
      </c>
      <c r="AD29" s="95">
        <f t="shared" si="15"/>
        <v>0.49</v>
      </c>
    </row>
    <row r="30" spans="1:49" x14ac:dyDescent="0.3">
      <c r="A30" s="60">
        <f t="shared" si="13"/>
        <v>5</v>
      </c>
      <c r="B30" s="17">
        <v>6</v>
      </c>
      <c r="C30" s="6">
        <v>101</v>
      </c>
      <c r="D30" s="6">
        <v>37</v>
      </c>
      <c r="E30" s="34">
        <f t="shared" si="14"/>
        <v>69</v>
      </c>
      <c r="F30" s="34">
        <f t="shared" si="11"/>
        <v>69</v>
      </c>
      <c r="G30" s="36">
        <f>F30/C24</f>
        <v>0.11714770797962648</v>
      </c>
      <c r="H30" s="36">
        <f t="shared" si="16"/>
        <v>3.3803056027164686</v>
      </c>
      <c r="I30" s="37">
        <v>6</v>
      </c>
      <c r="J30" s="31">
        <v>4.2095015576323984</v>
      </c>
      <c r="Q30" s="57"/>
      <c r="R30" s="57"/>
      <c r="S30" s="57"/>
      <c r="T30" s="57"/>
      <c r="U30" s="57"/>
      <c r="V30" s="57"/>
      <c r="W30" s="57"/>
      <c r="AB30" s="96">
        <f t="shared" si="12"/>
        <v>6</v>
      </c>
      <c r="AC30" s="94">
        <f>D30/C24</f>
        <v>6.2818336162988112E-2</v>
      </c>
      <c r="AD30" s="95">
        <f t="shared" si="15"/>
        <v>0.42</v>
      </c>
    </row>
    <row r="31" spans="1:49" x14ac:dyDescent="0.3">
      <c r="D31" s="20"/>
      <c r="E31" s="15"/>
      <c r="F31" s="69">
        <f>SUM(F25:F30)</f>
        <v>1991</v>
      </c>
      <c r="G31" s="22"/>
      <c r="H31" s="22"/>
      <c r="Q31" s="57"/>
      <c r="R31" s="57"/>
      <c r="S31" s="57"/>
      <c r="T31" s="57"/>
      <c r="U31" s="57"/>
      <c r="V31" s="57"/>
      <c r="W31" s="57"/>
    </row>
    <row r="32" spans="1:49" x14ac:dyDescent="0.3">
      <c r="Q32" s="57"/>
      <c r="R32" s="57"/>
      <c r="S32" s="57"/>
      <c r="T32" s="57"/>
      <c r="U32" s="57"/>
      <c r="V32" s="57"/>
      <c r="W32" s="57"/>
    </row>
    <row r="33" spans="1:49" x14ac:dyDescent="0.3">
      <c r="C33" s="63" t="s">
        <v>17</v>
      </c>
      <c r="D33" s="63" t="s">
        <v>26</v>
      </c>
      <c r="E33" s="63" t="s">
        <v>15</v>
      </c>
      <c r="F33" s="63" t="s">
        <v>16</v>
      </c>
      <c r="Q33" s="57"/>
      <c r="R33" s="57"/>
      <c r="S33" s="57"/>
      <c r="T33" s="57"/>
      <c r="U33" s="57"/>
      <c r="V33" s="57"/>
      <c r="W33" s="57"/>
    </row>
    <row r="34" spans="1:49" x14ac:dyDescent="0.3">
      <c r="C34" s="60">
        <v>589</v>
      </c>
      <c r="D34" s="60">
        <v>268</v>
      </c>
      <c r="E34" s="60">
        <v>37</v>
      </c>
      <c r="F34" s="60">
        <f>C34-D34-E34</f>
        <v>284</v>
      </c>
      <c r="Q34" s="57"/>
      <c r="R34" s="57"/>
      <c r="S34" s="57"/>
      <c r="T34" s="57"/>
      <c r="U34" s="57"/>
      <c r="V34" s="57"/>
      <c r="W34" s="57"/>
    </row>
    <row r="35" spans="1:49" x14ac:dyDescent="0.3">
      <c r="D35" s="68">
        <f>D34/C34</f>
        <v>0.45500848896434637</v>
      </c>
      <c r="E35" s="65">
        <f>E34/C34</f>
        <v>6.2818336162988112E-2</v>
      </c>
      <c r="F35" s="64">
        <f>F34/C34</f>
        <v>0.48217317487266553</v>
      </c>
      <c r="Q35" s="57"/>
      <c r="R35" s="57"/>
      <c r="S35" s="57"/>
      <c r="T35" s="57"/>
      <c r="U35" s="57"/>
      <c r="V35" s="57"/>
      <c r="W35" s="57"/>
    </row>
    <row r="36" spans="1:49" x14ac:dyDescent="0.3">
      <c r="Q36" s="57"/>
      <c r="R36" s="57"/>
      <c r="S36" s="57"/>
      <c r="T36" s="57"/>
      <c r="U36" s="57"/>
      <c r="V36" s="57"/>
      <c r="W36" s="57"/>
    </row>
    <row r="37" spans="1:49" x14ac:dyDescent="0.3">
      <c r="Q37" s="57"/>
      <c r="R37" s="57"/>
      <c r="S37" s="57"/>
      <c r="T37" s="57"/>
      <c r="U37" s="57"/>
      <c r="V37" s="57"/>
      <c r="W37" s="57"/>
    </row>
    <row r="38" spans="1:49" ht="14.5" x14ac:dyDescent="0.35">
      <c r="A38" s="25" t="s">
        <v>18</v>
      </c>
      <c r="C38" s="16"/>
      <c r="U38" s="57"/>
      <c r="V38" s="57"/>
      <c r="W38" s="57"/>
    </row>
    <row r="39" spans="1:49" x14ac:dyDescent="0.3">
      <c r="A39" s="14" t="s">
        <v>19</v>
      </c>
      <c r="I39" s="12"/>
      <c r="J39" s="12"/>
      <c r="K39" s="12"/>
      <c r="L39" s="12"/>
      <c r="M39" s="12"/>
      <c r="N39" s="12"/>
      <c r="O39" s="12"/>
      <c r="P39" s="12"/>
      <c r="Q39" s="13"/>
      <c r="U39" s="57"/>
      <c r="V39" s="57"/>
      <c r="W39" s="57"/>
    </row>
    <row r="40" spans="1:49" ht="13.5" thickBot="1" x14ac:dyDescent="0.35">
      <c r="I40" s="12"/>
      <c r="J40" s="12"/>
      <c r="K40" s="12"/>
      <c r="L40" s="12"/>
      <c r="M40" s="12"/>
      <c r="N40" s="12"/>
      <c r="O40" s="12"/>
      <c r="U40" s="57"/>
      <c r="V40" s="57"/>
      <c r="W40" s="57"/>
    </row>
    <row r="41" spans="1:49" ht="46" customHeight="1" thickBot="1" x14ac:dyDescent="0.35">
      <c r="A41" s="146" t="s">
        <v>41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8"/>
      <c r="U41" s="57"/>
      <c r="V41" s="57"/>
      <c r="W41" s="57"/>
      <c r="AB41" s="146" t="s">
        <v>64</v>
      </c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8"/>
    </row>
    <row r="42" spans="1:49" x14ac:dyDescent="0.3">
      <c r="A42" s="3"/>
      <c r="F42" s="4"/>
      <c r="U42" s="57"/>
      <c r="V42" s="57"/>
      <c r="W42" s="57"/>
    </row>
    <row r="43" spans="1:49" x14ac:dyDescent="0.3">
      <c r="A43" s="3" t="s">
        <v>20</v>
      </c>
      <c r="B43" s="3" t="s">
        <v>29</v>
      </c>
      <c r="H43" s="58" t="s">
        <v>11</v>
      </c>
      <c r="I43" s="58"/>
      <c r="J43" s="59" t="s">
        <v>12</v>
      </c>
      <c r="K43" s="58"/>
      <c r="L43" s="59" t="s">
        <v>12</v>
      </c>
      <c r="P43" s="1"/>
      <c r="Q43" s="1"/>
      <c r="R43" s="1"/>
      <c r="S43" s="1"/>
      <c r="T43" s="1"/>
      <c r="U43" s="51"/>
      <c r="V43" s="57"/>
      <c r="W43" s="57"/>
    </row>
    <row r="44" spans="1:49" ht="80" customHeight="1" x14ac:dyDescent="0.35">
      <c r="A44" s="5" t="s">
        <v>35</v>
      </c>
      <c r="B44" s="5" t="s">
        <v>21</v>
      </c>
      <c r="C44" s="5" t="s">
        <v>0</v>
      </c>
      <c r="D44" s="18" t="s">
        <v>1</v>
      </c>
      <c r="E44" s="10"/>
      <c r="F44" s="10"/>
      <c r="G44" s="10"/>
      <c r="H44" s="29" t="s">
        <v>22</v>
      </c>
      <c r="J44" s="30" t="s">
        <v>13</v>
      </c>
      <c r="K44" s="7"/>
      <c r="L44" s="32" t="s">
        <v>14</v>
      </c>
      <c r="M44" s="7"/>
      <c r="N44" s="7"/>
      <c r="O44" s="141" t="s">
        <v>21</v>
      </c>
      <c r="P44" s="144" t="s">
        <v>8</v>
      </c>
      <c r="Q44" s="145"/>
      <c r="R44" s="1"/>
      <c r="S44" s="90" t="s">
        <v>4</v>
      </c>
      <c r="T44" s="40" t="s">
        <v>9</v>
      </c>
      <c r="U44" s="51"/>
      <c r="V44" s="57"/>
      <c r="W44" s="57"/>
      <c r="AB44" s="91" t="s">
        <v>21</v>
      </c>
      <c r="AC44" s="92" t="s">
        <v>45</v>
      </c>
      <c r="AD44" s="93" t="s">
        <v>44</v>
      </c>
      <c r="AL44" s="120" t="s">
        <v>53</v>
      </c>
      <c r="AM44" s="121" t="s">
        <v>15</v>
      </c>
      <c r="AN44" s="51"/>
      <c r="AO44" s="152" t="s">
        <v>73</v>
      </c>
      <c r="AP44" s="152"/>
      <c r="AQ44" s="152"/>
      <c r="AR44" s="152"/>
      <c r="AS44" s="152"/>
      <c r="AT44" s="152"/>
      <c r="AU44" s="152"/>
      <c r="AV44" s="152"/>
      <c r="AW44" s="152"/>
    </row>
    <row r="45" spans="1:49" ht="21" x14ac:dyDescent="0.3">
      <c r="B45" s="52">
        <v>0</v>
      </c>
      <c r="C45" s="5">
        <v>355</v>
      </c>
      <c r="D45" s="53">
        <f>C46</f>
        <v>355</v>
      </c>
      <c r="E45" s="27" t="s">
        <v>2</v>
      </c>
      <c r="F45" s="28" t="s">
        <v>25</v>
      </c>
      <c r="G45" s="50" t="s">
        <v>23</v>
      </c>
      <c r="H45" s="39" t="s">
        <v>3</v>
      </c>
      <c r="I45" s="51"/>
      <c r="J45" s="54"/>
      <c r="K45" s="55"/>
      <c r="L45" s="56"/>
      <c r="M45" s="56"/>
      <c r="N45" s="56"/>
      <c r="O45" s="51"/>
      <c r="P45" s="41" t="s">
        <v>5</v>
      </c>
      <c r="Q45" s="42" t="s">
        <v>6</v>
      </c>
      <c r="R45" s="43" t="s">
        <v>24</v>
      </c>
      <c r="S45" s="48" t="s">
        <v>10</v>
      </c>
      <c r="T45" s="49" t="s">
        <v>7</v>
      </c>
      <c r="U45" s="51"/>
      <c r="V45" s="57"/>
      <c r="W45" s="57"/>
      <c r="AB45" s="96">
        <f>B45</f>
        <v>0</v>
      </c>
      <c r="AC45" s="94">
        <f>D45/C45</f>
        <v>1</v>
      </c>
      <c r="AD45" s="95">
        <v>1</v>
      </c>
      <c r="AK45" s="109" t="s">
        <v>49</v>
      </c>
      <c r="AL45" s="111" t="s">
        <v>54</v>
      </c>
      <c r="AM45" s="143">
        <v>3.0647058823529409</v>
      </c>
      <c r="AO45" s="122" t="s">
        <v>47</v>
      </c>
      <c r="AP45" s="123">
        <f>AC48</f>
        <v>0.51549295774647885</v>
      </c>
      <c r="AQ45" s="123">
        <f>AC49</f>
        <v>0.27605633802816903</v>
      </c>
      <c r="AR45" s="124">
        <f>AP45-AQ45</f>
        <v>0.23943661971830982</v>
      </c>
      <c r="AS45" s="125">
        <f>AB47-AB46</f>
        <v>1</v>
      </c>
      <c r="AT45" s="126"/>
      <c r="AU45" s="126" t="s">
        <v>48</v>
      </c>
      <c r="AV45" s="101">
        <v>3</v>
      </c>
      <c r="AW45" s="127"/>
    </row>
    <row r="46" spans="1:49" x14ac:dyDescent="0.3">
      <c r="A46" s="60">
        <f>B45</f>
        <v>0</v>
      </c>
      <c r="B46" s="17">
        <v>1</v>
      </c>
      <c r="C46" s="6">
        <v>355</v>
      </c>
      <c r="D46" s="19">
        <f t="shared" ref="D46:D49" si="17">C47</f>
        <v>328</v>
      </c>
      <c r="E46" s="34">
        <f>AVERAGE(D45:D46)</f>
        <v>341.5</v>
      </c>
      <c r="F46" s="34">
        <f t="shared" ref="F46:F50" si="18">E46*(B46-B45)</f>
        <v>341.5</v>
      </c>
      <c r="G46" s="36">
        <f>F46/C45</f>
        <v>0.96197183098591554</v>
      </c>
      <c r="H46" s="35">
        <f>G46</f>
        <v>0.96197183098591554</v>
      </c>
      <c r="I46" s="37">
        <v>1</v>
      </c>
      <c r="J46" s="61">
        <v>0.97560975609756095</v>
      </c>
      <c r="K46" s="55"/>
      <c r="L46" s="62">
        <f>J46-J60</f>
        <v>0</v>
      </c>
      <c r="M46" s="7" t="s">
        <v>24</v>
      </c>
      <c r="N46" s="7"/>
      <c r="O46" s="17">
        <v>1</v>
      </c>
      <c r="P46" s="44">
        <v>0.93</v>
      </c>
      <c r="Q46" s="45">
        <v>0.93</v>
      </c>
      <c r="R46" s="37">
        <v>1</v>
      </c>
      <c r="S46" s="46">
        <f>(IF(P46=Q46,1,LOG(Q46,P46)))</f>
        <v>1</v>
      </c>
      <c r="T46" s="47" t="s">
        <v>27</v>
      </c>
      <c r="U46" s="89" t="s">
        <v>40</v>
      </c>
      <c r="V46" s="57"/>
      <c r="W46" s="57"/>
      <c r="AB46" s="96">
        <f t="shared" ref="AB46:AB50" si="19">B46</f>
        <v>1</v>
      </c>
      <c r="AC46" s="94">
        <f>D46/C45</f>
        <v>0.92394366197183098</v>
      </c>
      <c r="AD46" s="95">
        <f>Q46</f>
        <v>0.93</v>
      </c>
      <c r="AK46" s="109"/>
      <c r="AL46" s="112"/>
      <c r="AM46" s="100"/>
      <c r="AO46" s="128"/>
      <c r="AP46" s="102">
        <f>AP45</f>
        <v>0.51549295774647885</v>
      </c>
      <c r="AQ46" s="103">
        <v>0.5</v>
      </c>
      <c r="AR46" s="99">
        <f>AP46-AQ46</f>
        <v>1.5492957746478853E-2</v>
      </c>
      <c r="AS46" s="117">
        <f>AR46*AS45/AR45</f>
        <v>6.4705882352941099E-2</v>
      </c>
      <c r="AT46" s="57"/>
      <c r="AU46" s="57" t="s">
        <v>49</v>
      </c>
      <c r="AV46" s="104">
        <f>AV45+AS46</f>
        <v>3.0647058823529409</v>
      </c>
      <c r="AW46" s="129"/>
    </row>
    <row r="47" spans="1:49" x14ac:dyDescent="0.3">
      <c r="A47" s="60">
        <f t="shared" ref="A47:A50" si="20">B46</f>
        <v>1</v>
      </c>
      <c r="B47" s="17">
        <v>2</v>
      </c>
      <c r="C47" s="6">
        <v>328</v>
      </c>
      <c r="D47" s="19">
        <f t="shared" si="17"/>
        <v>287</v>
      </c>
      <c r="E47" s="34">
        <f t="shared" ref="E47:E50" si="21">AVERAGE(D46:D47)</f>
        <v>307.5</v>
      </c>
      <c r="F47" s="34">
        <f t="shared" si="18"/>
        <v>307.5</v>
      </c>
      <c r="G47" s="36">
        <f>F47/C45</f>
        <v>0.86619718309859151</v>
      </c>
      <c r="H47" s="36">
        <f>G47+H46</f>
        <v>1.828169014084507</v>
      </c>
      <c r="I47" s="37">
        <v>2</v>
      </c>
      <c r="J47" s="31">
        <v>1.8604336043360434</v>
      </c>
      <c r="K47" s="55"/>
      <c r="L47" s="62">
        <f>J47-J61</f>
        <v>1.0162601626016343E-2</v>
      </c>
      <c r="M47" s="7" t="s">
        <v>24</v>
      </c>
      <c r="N47" s="7"/>
      <c r="O47" s="17">
        <v>2</v>
      </c>
      <c r="P47" s="44">
        <v>0.82</v>
      </c>
      <c r="Q47" s="45">
        <v>0.83</v>
      </c>
      <c r="R47" s="37">
        <v>2</v>
      </c>
      <c r="S47" s="46">
        <f t="shared" ref="S47:S50" si="22">(IF(P47=Q47,1,LOG(Q47,P47)))</f>
        <v>0.93892011491458471</v>
      </c>
      <c r="T47" s="47">
        <f t="shared" ref="T47:T50" si="23">1/(Q47-P47)</f>
        <v>99.999999999999915</v>
      </c>
      <c r="U47" s="89" t="s">
        <v>40</v>
      </c>
      <c r="V47" s="57"/>
      <c r="W47" s="57"/>
      <c r="AB47" s="96">
        <f t="shared" si="19"/>
        <v>2</v>
      </c>
      <c r="AC47" s="94">
        <f>D47/C45</f>
        <v>0.80845070422535215</v>
      </c>
      <c r="AD47" s="95">
        <f t="shared" ref="AD47:AD50" si="24">Q47</f>
        <v>0.83</v>
      </c>
      <c r="AK47" s="109" t="s">
        <v>51</v>
      </c>
      <c r="AL47" s="113"/>
      <c r="AM47" s="114">
        <v>177.5</v>
      </c>
      <c r="AO47" s="128"/>
      <c r="AP47" s="105"/>
      <c r="AQ47" s="105"/>
      <c r="AR47" s="106"/>
      <c r="AS47" s="118"/>
      <c r="AT47" s="57"/>
      <c r="AU47" s="57"/>
      <c r="AV47" s="57"/>
      <c r="AW47" s="129"/>
    </row>
    <row r="48" spans="1:49" x14ac:dyDescent="0.3">
      <c r="A48" s="60">
        <f t="shared" si="20"/>
        <v>2</v>
      </c>
      <c r="B48" s="17">
        <v>3</v>
      </c>
      <c r="C48" s="6">
        <v>287</v>
      </c>
      <c r="D48" s="19">
        <f t="shared" si="17"/>
        <v>183</v>
      </c>
      <c r="E48" s="34">
        <f t="shared" si="21"/>
        <v>235</v>
      </c>
      <c r="F48" s="34">
        <f t="shared" si="18"/>
        <v>235</v>
      </c>
      <c r="G48" s="36">
        <f>F48/C45</f>
        <v>0.6619718309859155</v>
      </c>
      <c r="H48" s="36">
        <f t="shared" ref="H48:H50" si="25">G48+H47</f>
        <v>2.4901408450704228</v>
      </c>
      <c r="I48" s="37">
        <v>3</v>
      </c>
      <c r="J48" s="31">
        <v>2.6475409836065573</v>
      </c>
      <c r="K48" s="55"/>
      <c r="L48" s="62">
        <f>J48-J62</f>
        <v>6.4207650273223837E-2</v>
      </c>
      <c r="M48" s="7" t="s">
        <v>24</v>
      </c>
      <c r="N48" s="7"/>
      <c r="O48" s="17">
        <v>3</v>
      </c>
      <c r="P48" s="44">
        <v>0.69</v>
      </c>
      <c r="Q48" s="45">
        <v>0.71</v>
      </c>
      <c r="R48" s="37">
        <v>3</v>
      </c>
      <c r="S48" s="46">
        <f t="shared" si="22"/>
        <v>0.92299604117288847</v>
      </c>
      <c r="T48" s="47">
        <f t="shared" si="23"/>
        <v>49.999999999999957</v>
      </c>
      <c r="U48" s="89" t="s">
        <v>40</v>
      </c>
      <c r="V48" s="57"/>
      <c r="W48" s="57"/>
      <c r="AB48" s="96">
        <f t="shared" si="19"/>
        <v>3</v>
      </c>
      <c r="AC48" s="94">
        <f>D48/C45</f>
        <v>0.51549295774647885</v>
      </c>
      <c r="AD48" s="95">
        <f t="shared" si="24"/>
        <v>0.71</v>
      </c>
      <c r="AK48" s="109" t="s">
        <v>52</v>
      </c>
      <c r="AL48" s="115"/>
      <c r="AM48" s="116">
        <v>0.5</v>
      </c>
      <c r="AO48" s="128" t="s">
        <v>50</v>
      </c>
      <c r="AP48" s="107">
        <f>D48</f>
        <v>183</v>
      </c>
      <c r="AQ48" s="107">
        <f>D49</f>
        <v>98</v>
      </c>
      <c r="AR48" s="108">
        <f>AP48-AQ48</f>
        <v>85</v>
      </c>
      <c r="AS48" s="82">
        <f>AS45</f>
        <v>1</v>
      </c>
      <c r="AT48" s="57"/>
      <c r="AU48" s="119" t="s">
        <v>51</v>
      </c>
      <c r="AV48" s="110">
        <f>AP48-AR49</f>
        <v>177.5</v>
      </c>
      <c r="AW48" s="130"/>
    </row>
    <row r="49" spans="1:49" x14ac:dyDescent="0.3">
      <c r="A49" s="60">
        <f t="shared" si="20"/>
        <v>3</v>
      </c>
      <c r="B49" s="17">
        <v>4</v>
      </c>
      <c r="C49" s="6">
        <v>183</v>
      </c>
      <c r="D49" s="19">
        <f t="shared" si="17"/>
        <v>98</v>
      </c>
      <c r="E49" s="34">
        <f t="shared" si="21"/>
        <v>140.5</v>
      </c>
      <c r="F49" s="34">
        <f t="shared" si="18"/>
        <v>140.5</v>
      </c>
      <c r="G49" s="36">
        <f>F49/C45</f>
        <v>0.39577464788732392</v>
      </c>
      <c r="H49" s="36">
        <f t="shared" si="25"/>
        <v>2.8859154929577469</v>
      </c>
      <c r="I49" s="37">
        <v>4</v>
      </c>
      <c r="J49" s="31">
        <v>3.3216735253772289</v>
      </c>
      <c r="K49" s="55"/>
      <c r="L49" s="62">
        <f>J49-J63</f>
        <v>0.1268861454046637</v>
      </c>
      <c r="M49" s="7" t="s">
        <v>24</v>
      </c>
      <c r="N49" s="7"/>
      <c r="O49" s="17">
        <v>4</v>
      </c>
      <c r="P49" s="44">
        <v>0.54</v>
      </c>
      <c r="Q49" s="45">
        <v>0.62</v>
      </c>
      <c r="R49" s="37">
        <v>4</v>
      </c>
      <c r="S49" s="46">
        <f t="shared" si="22"/>
        <v>0.7757977181862632</v>
      </c>
      <c r="T49" s="47">
        <f t="shared" si="23"/>
        <v>12.500000000000007</v>
      </c>
      <c r="U49" s="84" t="s">
        <v>36</v>
      </c>
      <c r="V49" s="56" t="s">
        <v>38</v>
      </c>
      <c r="W49" s="57"/>
      <c r="AB49" s="96">
        <f t="shared" si="19"/>
        <v>4</v>
      </c>
      <c r="AC49" s="94">
        <f>D49/C45</f>
        <v>0.27605633802816903</v>
      </c>
      <c r="AD49" s="95">
        <f t="shared" si="24"/>
        <v>0.62</v>
      </c>
      <c r="AO49" s="131"/>
      <c r="AP49" s="132"/>
      <c r="AQ49" s="132"/>
      <c r="AR49" s="133">
        <f>AR48*AS49/AS48</f>
        <v>5.4999999999999938</v>
      </c>
      <c r="AS49" s="134">
        <f>AS46</f>
        <v>6.4705882352941099E-2</v>
      </c>
      <c r="AT49" s="135"/>
      <c r="AU49" s="136" t="s">
        <v>52</v>
      </c>
      <c r="AV49" s="137">
        <f>AV48/C45</f>
        <v>0.5</v>
      </c>
      <c r="AW49" s="138"/>
    </row>
    <row r="50" spans="1:49" x14ac:dyDescent="0.3">
      <c r="A50" s="60">
        <f t="shared" si="20"/>
        <v>4</v>
      </c>
      <c r="B50" s="17">
        <v>5</v>
      </c>
      <c r="C50" s="6">
        <v>98</v>
      </c>
      <c r="D50" s="6">
        <v>25</v>
      </c>
      <c r="E50" s="34">
        <f t="shared" si="21"/>
        <v>61.5</v>
      </c>
      <c r="F50" s="34">
        <f t="shared" si="18"/>
        <v>61.5</v>
      </c>
      <c r="G50" s="36">
        <f>F50/C45</f>
        <v>0.1732394366197183</v>
      </c>
      <c r="H50" s="36">
        <f t="shared" si="25"/>
        <v>3.0591549295774652</v>
      </c>
      <c r="I50" s="37">
        <v>5</v>
      </c>
      <c r="J50" s="31">
        <v>3.9135194307608101</v>
      </c>
      <c r="K50" s="55"/>
      <c r="L50" s="62">
        <f>J50-J64</f>
        <v>0.23125342090859347</v>
      </c>
      <c r="M50" s="7" t="s">
        <v>24</v>
      </c>
      <c r="N50" s="7"/>
      <c r="O50" s="17">
        <v>5</v>
      </c>
      <c r="P50" s="44">
        <v>0.42</v>
      </c>
      <c r="Q50" s="45">
        <v>0.56000000000000005</v>
      </c>
      <c r="R50" s="37">
        <v>5</v>
      </c>
      <c r="S50" s="46">
        <f t="shared" si="22"/>
        <v>0.66837823148295472</v>
      </c>
      <c r="T50" s="47">
        <f t="shared" si="23"/>
        <v>7.1428571428571397</v>
      </c>
      <c r="U50" s="89" t="s">
        <v>40</v>
      </c>
      <c r="V50" s="57"/>
      <c r="W50" s="57"/>
      <c r="AB50" s="96">
        <f t="shared" si="19"/>
        <v>5</v>
      </c>
      <c r="AC50" s="94">
        <f>D50/C45</f>
        <v>7.0422535211267609E-2</v>
      </c>
      <c r="AD50" s="95">
        <f t="shared" si="24"/>
        <v>0.56000000000000005</v>
      </c>
    </row>
    <row r="51" spans="1:49" x14ac:dyDescent="0.3">
      <c r="D51" s="20"/>
      <c r="E51" s="15"/>
      <c r="F51" s="69">
        <f>SUM(F46:F50)</f>
        <v>1086</v>
      </c>
      <c r="G51" s="22"/>
      <c r="H51" s="22"/>
      <c r="K51" s="55"/>
      <c r="L51" s="7"/>
      <c r="M51" s="7"/>
      <c r="N51" s="9"/>
      <c r="O51" s="11"/>
      <c r="P51" s="11"/>
      <c r="Q51" s="11"/>
      <c r="R51" s="11"/>
      <c r="S51" s="11"/>
      <c r="T51" s="11"/>
      <c r="U51" s="51"/>
      <c r="V51" s="57"/>
      <c r="W51" s="57"/>
    </row>
    <row r="52" spans="1:49" x14ac:dyDescent="0.3">
      <c r="D52" s="20"/>
      <c r="E52" s="15"/>
      <c r="F52" s="21"/>
      <c r="G52" s="33"/>
      <c r="H52" s="15"/>
      <c r="I52" s="22"/>
      <c r="K52" s="55"/>
      <c r="O52" s="11"/>
      <c r="P52" s="11"/>
      <c r="Q52" s="11"/>
      <c r="R52" s="11"/>
      <c r="S52" s="11"/>
      <c r="T52" s="11"/>
      <c r="U52" s="1"/>
    </row>
    <row r="53" spans="1:49" x14ac:dyDescent="0.3">
      <c r="C53" s="63" t="s">
        <v>17</v>
      </c>
      <c r="D53" s="63" t="s">
        <v>26</v>
      </c>
      <c r="E53" s="63" t="s">
        <v>15</v>
      </c>
      <c r="F53" s="63" t="s">
        <v>16</v>
      </c>
      <c r="G53" s="33"/>
      <c r="H53" s="15"/>
      <c r="I53" s="22"/>
      <c r="K53" s="55"/>
      <c r="O53" s="11"/>
      <c r="P53" s="11"/>
      <c r="Q53" s="11"/>
      <c r="R53" s="11"/>
      <c r="S53" s="11"/>
      <c r="T53" s="11"/>
      <c r="U53" s="1"/>
    </row>
    <row r="54" spans="1:49" x14ac:dyDescent="0.3">
      <c r="C54" s="60">
        <v>355</v>
      </c>
      <c r="D54" s="60">
        <v>121</v>
      </c>
      <c r="E54" s="60">
        <v>25</v>
      </c>
      <c r="F54" s="60">
        <f>C54-D54-E54</f>
        <v>209</v>
      </c>
      <c r="G54" s="33"/>
      <c r="H54" s="15"/>
      <c r="I54" s="22"/>
      <c r="K54" s="55"/>
      <c r="O54" s="11"/>
      <c r="P54" s="11"/>
      <c r="Q54" s="11"/>
      <c r="R54" s="11"/>
      <c r="S54" s="11"/>
      <c r="T54" s="11"/>
      <c r="U54" s="1"/>
    </row>
    <row r="55" spans="1:49" x14ac:dyDescent="0.3">
      <c r="D55" s="68">
        <f>D54/C54</f>
        <v>0.3408450704225352</v>
      </c>
      <c r="E55" s="65">
        <f>E54/C54</f>
        <v>7.0422535211267609E-2</v>
      </c>
      <c r="F55" s="64">
        <f>F54/C54</f>
        <v>0.58873239436619718</v>
      </c>
      <c r="G55" s="33"/>
      <c r="H55" s="15"/>
      <c r="I55" s="22"/>
      <c r="K55" s="55"/>
      <c r="O55" s="11"/>
      <c r="P55" s="11"/>
      <c r="Q55" s="11"/>
      <c r="R55" s="11"/>
      <c r="S55" s="11"/>
      <c r="T55" s="11"/>
      <c r="U55" s="1"/>
    </row>
    <row r="56" spans="1:49" x14ac:dyDescent="0.3">
      <c r="D56" s="10"/>
      <c r="E56" s="23"/>
      <c r="F56" s="24"/>
      <c r="G56" s="21"/>
      <c r="H56" s="26"/>
      <c r="I56" s="7"/>
      <c r="J56" s="8"/>
      <c r="K56" s="55"/>
      <c r="L56" s="7"/>
      <c r="M56" s="9"/>
      <c r="N56" s="9"/>
      <c r="O56" s="11"/>
      <c r="P56" s="11"/>
      <c r="Q56" s="11"/>
      <c r="R56" s="11"/>
      <c r="S56" s="11"/>
      <c r="T56" s="11"/>
      <c r="U56" s="1"/>
    </row>
    <row r="57" spans="1:49" x14ac:dyDescent="0.3">
      <c r="A57" s="3" t="s">
        <v>20</v>
      </c>
      <c r="B57" s="3" t="s">
        <v>28</v>
      </c>
      <c r="H57" s="58" t="s">
        <v>11</v>
      </c>
      <c r="I57" s="58"/>
      <c r="J57" s="59" t="s">
        <v>12</v>
      </c>
      <c r="L57" s="7"/>
      <c r="O57" s="11"/>
      <c r="P57" s="11"/>
      <c r="Q57" s="11"/>
      <c r="R57" s="11"/>
      <c r="S57" s="11"/>
      <c r="T57" s="11"/>
    </row>
    <row r="58" spans="1:49" ht="80" customHeight="1" x14ac:dyDescent="0.35">
      <c r="A58" s="5" t="s">
        <v>35</v>
      </c>
      <c r="B58" s="5" t="s">
        <v>21</v>
      </c>
      <c r="C58" s="5" t="s">
        <v>0</v>
      </c>
      <c r="D58" s="18" t="s">
        <v>1</v>
      </c>
      <c r="E58" s="10"/>
      <c r="F58" s="10"/>
      <c r="G58" s="10"/>
      <c r="H58" s="29" t="s">
        <v>22</v>
      </c>
      <c r="J58" s="30" t="s">
        <v>13</v>
      </c>
      <c r="L58" s="38"/>
      <c r="AB58" s="91" t="s">
        <v>21</v>
      </c>
      <c r="AC58" s="92" t="s">
        <v>45</v>
      </c>
      <c r="AD58" s="93" t="s">
        <v>44</v>
      </c>
      <c r="AL58" s="120" t="s">
        <v>53</v>
      </c>
      <c r="AM58" s="121" t="s">
        <v>15</v>
      </c>
      <c r="AN58" s="51"/>
      <c r="AO58" s="152" t="s">
        <v>73</v>
      </c>
      <c r="AP58" s="152"/>
      <c r="AQ58" s="152"/>
      <c r="AR58" s="152"/>
      <c r="AS58" s="152"/>
      <c r="AT58" s="152"/>
      <c r="AU58" s="152"/>
      <c r="AV58" s="152"/>
      <c r="AW58" s="152"/>
    </row>
    <row r="59" spans="1:49" ht="21" customHeight="1" x14ac:dyDescent="0.3">
      <c r="B59" s="52">
        <v>0</v>
      </c>
      <c r="C59" s="5">
        <v>355</v>
      </c>
      <c r="D59" s="53">
        <f>C60</f>
        <v>355</v>
      </c>
      <c r="E59" s="27" t="s">
        <v>2</v>
      </c>
      <c r="F59" s="28" t="s">
        <v>25</v>
      </c>
      <c r="G59" s="50" t="s">
        <v>23</v>
      </c>
      <c r="H59" s="39" t="s">
        <v>3</v>
      </c>
      <c r="I59" s="51"/>
      <c r="J59" s="54"/>
      <c r="K59" s="51"/>
      <c r="L59" s="51"/>
      <c r="M59" s="51"/>
      <c r="N59" s="51"/>
      <c r="O59" s="51"/>
      <c r="P59" s="57"/>
      <c r="Q59" s="57"/>
      <c r="R59" s="57"/>
      <c r="S59" s="57"/>
      <c r="T59" s="57"/>
      <c r="U59" s="57"/>
      <c r="AB59" s="96">
        <f>B59</f>
        <v>0</v>
      </c>
      <c r="AC59" s="94">
        <f>D59/C59</f>
        <v>1</v>
      </c>
      <c r="AD59" s="95">
        <v>1</v>
      </c>
      <c r="AK59" s="109" t="s">
        <v>49</v>
      </c>
      <c r="AL59" s="142">
        <v>4.2666666666666675</v>
      </c>
      <c r="AM59" s="143">
        <v>2.9495412844036699</v>
      </c>
      <c r="AO59" s="122" t="s">
        <v>47</v>
      </c>
      <c r="AP59" s="123">
        <f>AD62</f>
        <v>0.69</v>
      </c>
      <c r="AQ59" s="123">
        <f>AD63</f>
        <v>0.54</v>
      </c>
      <c r="AR59" s="124">
        <f>AP59-AQ59</f>
        <v>0.14999999999999991</v>
      </c>
      <c r="AS59" s="125">
        <f>AB61-AB60</f>
        <v>1</v>
      </c>
      <c r="AT59" s="126"/>
      <c r="AU59" s="126" t="s">
        <v>48</v>
      </c>
      <c r="AV59" s="101">
        <v>3</v>
      </c>
      <c r="AW59" s="127"/>
    </row>
    <row r="60" spans="1:49" x14ac:dyDescent="0.3">
      <c r="A60" s="60">
        <f>B59</f>
        <v>0</v>
      </c>
      <c r="B60" s="17">
        <v>1</v>
      </c>
      <c r="C60" s="6">
        <v>355</v>
      </c>
      <c r="D60" s="19">
        <f t="shared" ref="D60:D63" si="26">C61</f>
        <v>329</v>
      </c>
      <c r="E60" s="34">
        <f>AVERAGE(D59:D60)</f>
        <v>342</v>
      </c>
      <c r="F60" s="34">
        <f t="shared" ref="F60:F64" si="27">E60*(B60-B59)</f>
        <v>342</v>
      </c>
      <c r="G60" s="36">
        <f>F60/C59</f>
        <v>0.96338028169014089</v>
      </c>
      <c r="H60" s="35">
        <f>G60</f>
        <v>0.96338028169014089</v>
      </c>
      <c r="I60" s="37">
        <v>1</v>
      </c>
      <c r="J60" s="61">
        <v>0.97560975609756095</v>
      </c>
      <c r="Q60" s="57"/>
      <c r="R60" s="57"/>
      <c r="S60" s="57"/>
      <c r="T60" s="57"/>
      <c r="U60" s="57"/>
      <c r="AB60" s="96">
        <f t="shared" ref="AB60:AB64" si="28">B60</f>
        <v>1</v>
      </c>
      <c r="AC60" s="94">
        <f>D60/C59</f>
        <v>0.92676056338028168</v>
      </c>
      <c r="AD60" s="95">
        <f>P46</f>
        <v>0.93</v>
      </c>
      <c r="AK60" s="109"/>
      <c r="AL60" s="112"/>
      <c r="AM60" s="100"/>
      <c r="AO60" s="128"/>
      <c r="AP60" s="102">
        <f>AP59</f>
        <v>0.69</v>
      </c>
      <c r="AQ60" s="103">
        <v>0.5</v>
      </c>
      <c r="AR60" s="99">
        <f>AP60-AQ60</f>
        <v>0.18999999999999995</v>
      </c>
      <c r="AS60" s="117">
        <f>AR60*AS59/AR59</f>
        <v>1.2666666666666671</v>
      </c>
      <c r="AT60" s="57"/>
      <c r="AU60" s="57" t="s">
        <v>49</v>
      </c>
      <c r="AV60" s="104">
        <f>AV59+AS60</f>
        <v>4.2666666666666675</v>
      </c>
      <c r="AW60" s="129"/>
    </row>
    <row r="61" spans="1:49" x14ac:dyDescent="0.3">
      <c r="A61" s="60">
        <f t="shared" ref="A61:A64" si="29">B60</f>
        <v>1</v>
      </c>
      <c r="B61" s="17">
        <v>2</v>
      </c>
      <c r="C61" s="6">
        <v>329</v>
      </c>
      <c r="D61" s="19">
        <f t="shared" si="26"/>
        <v>281</v>
      </c>
      <c r="E61" s="34">
        <f t="shared" ref="E61:E64" si="30">AVERAGE(D60:D61)</f>
        <v>305</v>
      </c>
      <c r="F61" s="34">
        <f t="shared" si="27"/>
        <v>305</v>
      </c>
      <c r="G61" s="36">
        <f>F61/C59</f>
        <v>0.85915492957746475</v>
      </c>
      <c r="H61" s="36">
        <f>G61+H60</f>
        <v>1.8225352112676056</v>
      </c>
      <c r="I61" s="37">
        <v>2</v>
      </c>
      <c r="J61" s="31">
        <v>1.8502710027100271</v>
      </c>
      <c r="Q61" s="57"/>
      <c r="R61" s="57"/>
      <c r="S61" s="57"/>
      <c r="T61" s="57"/>
      <c r="U61" s="57"/>
      <c r="AB61" s="96">
        <f t="shared" si="28"/>
        <v>2</v>
      </c>
      <c r="AC61" s="94">
        <f>D61/C59</f>
        <v>0.79154929577464783</v>
      </c>
      <c r="AD61" s="95">
        <f t="shared" ref="AD61:AD64" si="31">P47</f>
        <v>0.82</v>
      </c>
      <c r="AK61" s="109" t="s">
        <v>51</v>
      </c>
      <c r="AL61" s="113">
        <v>52.933333333333294</v>
      </c>
      <c r="AM61" s="114">
        <v>177.5</v>
      </c>
      <c r="AO61" s="128"/>
      <c r="AP61" s="105"/>
      <c r="AQ61" s="105"/>
      <c r="AR61" s="106"/>
      <c r="AS61" s="118"/>
      <c r="AT61" s="57"/>
      <c r="AU61" s="57"/>
      <c r="AV61" s="57"/>
      <c r="AW61" s="129"/>
    </row>
    <row r="62" spans="1:49" x14ac:dyDescent="0.3">
      <c r="A62" s="60">
        <f t="shared" si="29"/>
        <v>2</v>
      </c>
      <c r="B62" s="17">
        <v>3</v>
      </c>
      <c r="C62" s="6">
        <v>281</v>
      </c>
      <c r="D62" s="19">
        <f t="shared" si="26"/>
        <v>172</v>
      </c>
      <c r="E62" s="34">
        <f t="shared" si="30"/>
        <v>226.5</v>
      </c>
      <c r="F62" s="34">
        <f t="shared" si="27"/>
        <v>226.5</v>
      </c>
      <c r="G62" s="36">
        <f>F62/C59</f>
        <v>0.63802816901408455</v>
      </c>
      <c r="H62" s="36">
        <f t="shared" ref="H62:H64" si="32">G62+H61</f>
        <v>2.4605633802816902</v>
      </c>
      <c r="I62" s="37">
        <v>3</v>
      </c>
      <c r="J62" s="31">
        <v>2.5833333333333335</v>
      </c>
      <c r="Q62" s="57"/>
      <c r="R62" s="57"/>
      <c r="S62" s="57"/>
      <c r="T62" s="57"/>
      <c r="U62" s="57"/>
      <c r="AB62" s="96">
        <f t="shared" si="28"/>
        <v>3</v>
      </c>
      <c r="AC62" s="94">
        <f>D62/C59</f>
        <v>0.48450704225352115</v>
      </c>
      <c r="AD62" s="95">
        <f t="shared" si="31"/>
        <v>0.69</v>
      </c>
      <c r="AK62" s="109" t="s">
        <v>52</v>
      </c>
      <c r="AL62" s="115">
        <v>0.14910798122065716</v>
      </c>
      <c r="AM62" s="116">
        <v>0.5</v>
      </c>
      <c r="AO62" s="128" t="s">
        <v>50</v>
      </c>
      <c r="AP62" s="107">
        <f>D62</f>
        <v>172</v>
      </c>
      <c r="AQ62" s="107">
        <f>D63</f>
        <v>78</v>
      </c>
      <c r="AR62" s="108">
        <f>AP62-AQ62</f>
        <v>94</v>
      </c>
      <c r="AS62" s="82">
        <f>AS59</f>
        <v>1</v>
      </c>
      <c r="AT62" s="57"/>
      <c r="AU62" s="119" t="s">
        <v>51</v>
      </c>
      <c r="AV62" s="110">
        <f>AP62-AR63</f>
        <v>52.933333333333294</v>
      </c>
      <c r="AW62" s="130"/>
    </row>
    <row r="63" spans="1:49" x14ac:dyDescent="0.3">
      <c r="A63" s="60">
        <f t="shared" si="29"/>
        <v>3</v>
      </c>
      <c r="B63" s="17">
        <v>4</v>
      </c>
      <c r="C63" s="6">
        <v>172</v>
      </c>
      <c r="D63" s="19">
        <f t="shared" si="26"/>
        <v>78</v>
      </c>
      <c r="E63" s="34">
        <f t="shared" si="30"/>
        <v>125</v>
      </c>
      <c r="F63" s="34">
        <f t="shared" si="27"/>
        <v>125</v>
      </c>
      <c r="G63" s="36">
        <f>F63/C59</f>
        <v>0.352112676056338</v>
      </c>
      <c r="H63" s="36">
        <f t="shared" si="32"/>
        <v>2.8126760563380282</v>
      </c>
      <c r="I63" s="37">
        <v>4</v>
      </c>
      <c r="J63" s="31">
        <v>3.1947873799725652</v>
      </c>
      <c r="Q63" s="57"/>
      <c r="R63" s="57"/>
      <c r="S63" s="57"/>
      <c r="T63" s="57"/>
      <c r="U63" s="57"/>
      <c r="AB63" s="96">
        <f t="shared" si="28"/>
        <v>4</v>
      </c>
      <c r="AC63" s="94">
        <f>D63/C59</f>
        <v>0.21971830985915494</v>
      </c>
      <c r="AD63" s="95">
        <f t="shared" si="31"/>
        <v>0.54</v>
      </c>
      <c r="AO63" s="131"/>
      <c r="AP63" s="132"/>
      <c r="AQ63" s="132"/>
      <c r="AR63" s="133">
        <f>AR62*AS63/AS62</f>
        <v>119.06666666666671</v>
      </c>
      <c r="AS63" s="134">
        <f>AS60</f>
        <v>1.2666666666666671</v>
      </c>
      <c r="AT63" s="135"/>
      <c r="AU63" s="136" t="s">
        <v>52</v>
      </c>
      <c r="AV63" s="137">
        <f>AV62/C59</f>
        <v>0.14910798122065716</v>
      </c>
      <c r="AW63" s="138"/>
    </row>
    <row r="64" spans="1:49" x14ac:dyDescent="0.3">
      <c r="A64" s="60">
        <f t="shared" si="29"/>
        <v>4</v>
      </c>
      <c r="B64" s="17">
        <v>5</v>
      </c>
      <c r="C64" s="6">
        <v>78</v>
      </c>
      <c r="D64" s="6">
        <v>18</v>
      </c>
      <c r="E64" s="34">
        <f t="shared" si="30"/>
        <v>48</v>
      </c>
      <c r="F64" s="34">
        <f t="shared" si="27"/>
        <v>48</v>
      </c>
      <c r="G64" s="36">
        <f>F64/C59</f>
        <v>0.13521126760563379</v>
      </c>
      <c r="H64" s="36">
        <f t="shared" si="32"/>
        <v>2.9478873239436618</v>
      </c>
      <c r="I64" s="37">
        <v>5</v>
      </c>
      <c r="J64" s="31">
        <v>3.6822660098522166</v>
      </c>
      <c r="Q64" s="57"/>
      <c r="R64" s="57"/>
      <c r="S64" s="57"/>
      <c r="T64" s="57"/>
      <c r="U64" s="57"/>
      <c r="AB64" s="96">
        <f t="shared" si="28"/>
        <v>5</v>
      </c>
      <c r="AC64" s="94">
        <f>D64/C59</f>
        <v>5.0704225352112678E-2</v>
      </c>
      <c r="AD64" s="95">
        <f t="shared" si="31"/>
        <v>0.42</v>
      </c>
    </row>
    <row r="65" spans="1:21" x14ac:dyDescent="0.3">
      <c r="D65" s="20"/>
      <c r="E65" s="15"/>
      <c r="F65" s="69">
        <f>SUM(F60:F64)</f>
        <v>1046.5</v>
      </c>
      <c r="G65" s="22"/>
      <c r="H65" s="22"/>
      <c r="Q65" s="57"/>
      <c r="R65" s="57"/>
      <c r="S65" s="57"/>
      <c r="T65" s="57"/>
      <c r="U65" s="57"/>
    </row>
    <row r="66" spans="1:21" x14ac:dyDescent="0.3">
      <c r="Q66" s="57"/>
      <c r="R66" s="57"/>
      <c r="S66" s="57"/>
      <c r="T66" s="57"/>
      <c r="U66" s="57"/>
    </row>
    <row r="67" spans="1:21" x14ac:dyDescent="0.3">
      <c r="C67" s="63" t="s">
        <v>17</v>
      </c>
      <c r="D67" s="63" t="s">
        <v>26</v>
      </c>
      <c r="E67" s="63" t="s">
        <v>15</v>
      </c>
      <c r="F67" s="63" t="s">
        <v>16</v>
      </c>
      <c r="Q67" s="57"/>
      <c r="R67" s="57"/>
      <c r="S67" s="57"/>
      <c r="T67" s="57"/>
      <c r="U67" s="57"/>
    </row>
    <row r="68" spans="1:21" x14ac:dyDescent="0.3">
      <c r="C68" s="60">
        <v>355</v>
      </c>
      <c r="D68" s="60">
        <v>151</v>
      </c>
      <c r="E68" s="60">
        <v>18</v>
      </c>
      <c r="F68" s="60">
        <f>C68-D68-E68</f>
        <v>186</v>
      </c>
      <c r="Q68" s="57"/>
      <c r="R68" s="57"/>
      <c r="S68" s="57"/>
      <c r="T68" s="57"/>
      <c r="U68" s="57"/>
    </row>
    <row r="69" spans="1:21" x14ac:dyDescent="0.3">
      <c r="D69" s="68">
        <f>D68/C68</f>
        <v>0.42535211267605633</v>
      </c>
      <c r="E69" s="65">
        <f>E68/C68</f>
        <v>5.0704225352112678E-2</v>
      </c>
      <c r="F69" s="64">
        <f>F68/C68</f>
        <v>0.52394366197183095</v>
      </c>
    </row>
    <row r="72" spans="1:21" ht="43" customHeight="1" x14ac:dyDescent="0.3">
      <c r="A72" s="149" t="s">
        <v>71</v>
      </c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1"/>
    </row>
  </sheetData>
  <mergeCells count="11">
    <mergeCell ref="AO44:AW44"/>
    <mergeCell ref="AO58:AW58"/>
    <mergeCell ref="AB41:AV41"/>
    <mergeCell ref="AB5:AV5"/>
    <mergeCell ref="AO8:AW8"/>
    <mergeCell ref="AO23:AW23"/>
    <mergeCell ref="P8:Q8"/>
    <mergeCell ref="P44:Q44"/>
    <mergeCell ref="A5:T5"/>
    <mergeCell ref="A41:T41"/>
    <mergeCell ref="A72:S7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E437-A5A6-43AE-911E-26854306A826}">
  <dimension ref="A1:AW72"/>
  <sheetViews>
    <sheetView zoomScale="70" zoomScaleNormal="70" workbookViewId="0"/>
  </sheetViews>
  <sheetFormatPr baseColWidth="10" defaultColWidth="11.453125" defaultRowHeight="13" x14ac:dyDescent="0.3"/>
  <cols>
    <col min="1" max="1" width="7.453125" style="1" customWidth="1"/>
    <col min="2" max="2" width="8.81640625" style="1" customWidth="1"/>
    <col min="3" max="3" width="10" style="1" customWidth="1"/>
    <col min="4" max="4" width="11" style="1" customWidth="1"/>
    <col min="5" max="5" width="12.54296875" style="1" customWidth="1"/>
    <col min="6" max="6" width="10.81640625" style="1" customWidth="1"/>
    <col min="7" max="7" width="12.54296875" style="1" customWidth="1"/>
    <col min="8" max="8" width="13" style="1" customWidth="1"/>
    <col min="9" max="9" width="7.54296875" style="1" customWidth="1"/>
    <col min="10" max="10" width="11.453125" style="1"/>
    <col min="11" max="11" width="5.36328125" style="1" customWidth="1"/>
    <col min="12" max="12" width="12.54296875" style="1" customWidth="1"/>
    <col min="13" max="13" width="9.26953125" style="1" customWidth="1"/>
    <col min="14" max="14" width="9.54296875" style="1" customWidth="1"/>
    <col min="15" max="15" width="12.453125" style="1" customWidth="1"/>
    <col min="16" max="16" width="14.08984375" style="2" customWidth="1"/>
    <col min="17" max="17" width="13.6328125" style="2" customWidth="1"/>
    <col min="18" max="18" width="5.81640625" style="2" customWidth="1"/>
    <col min="19" max="19" width="10.1796875" style="2" customWidth="1"/>
    <col min="20" max="20" width="13" style="2" customWidth="1"/>
    <col min="21" max="21" width="12.81640625" style="2" customWidth="1"/>
    <col min="22" max="22" width="11.81640625" style="2" customWidth="1"/>
    <col min="23" max="23" width="12.1796875" style="2" customWidth="1"/>
    <col min="24" max="24" width="11.453125" style="2"/>
    <col min="25" max="36" width="11.453125" style="1"/>
    <col min="37" max="37" width="17.54296875" style="1" customWidth="1"/>
    <col min="38" max="38" width="11.453125" style="1" customWidth="1"/>
    <col min="39" max="39" width="12.26953125" style="1" customWidth="1"/>
    <col min="40" max="40" width="3.26953125" style="1" customWidth="1"/>
    <col min="41" max="41" width="11.453125" style="1"/>
    <col min="42" max="43" width="10.453125" style="1" customWidth="1"/>
    <col min="44" max="44" width="11.453125" style="1"/>
    <col min="45" max="45" width="6.81640625" style="1" customWidth="1"/>
    <col min="46" max="46" width="4.26953125" style="1" customWidth="1"/>
    <col min="47" max="48" width="11.453125" style="1"/>
    <col min="49" max="49" width="3" style="1" customWidth="1"/>
    <col min="50" max="16384" width="11.453125" style="1"/>
  </cols>
  <sheetData>
    <row r="1" spans="1:49" ht="13" customHeight="1" x14ac:dyDescent="0.3">
      <c r="C1" s="16"/>
    </row>
    <row r="2" spans="1:49" ht="18.75" customHeight="1" x14ac:dyDescent="0.35">
      <c r="A2" s="25" t="s">
        <v>18</v>
      </c>
      <c r="C2" s="16"/>
    </row>
    <row r="3" spans="1:49" x14ac:dyDescent="0.3">
      <c r="A3" s="14" t="s">
        <v>19</v>
      </c>
      <c r="I3" s="12"/>
      <c r="J3" s="12"/>
      <c r="K3" s="12"/>
      <c r="L3" s="12"/>
      <c r="M3" s="12"/>
      <c r="N3" s="12"/>
      <c r="O3" s="12"/>
      <c r="P3" s="12"/>
      <c r="Q3" s="13"/>
    </row>
    <row r="4" spans="1:49" ht="13.5" thickBot="1" x14ac:dyDescent="0.35">
      <c r="I4" s="12"/>
      <c r="J4" s="12"/>
      <c r="K4" s="12"/>
      <c r="L4" s="12"/>
      <c r="M4" s="12"/>
      <c r="N4" s="12"/>
      <c r="O4" s="12"/>
    </row>
    <row r="5" spans="1:49" ht="50.5" customHeight="1" thickBot="1" x14ac:dyDescent="0.35">
      <c r="A5" s="146" t="s">
        <v>60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8"/>
      <c r="Y5" s="2"/>
      <c r="Z5" s="2"/>
      <c r="AB5" s="146" t="s">
        <v>62</v>
      </c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8"/>
    </row>
    <row r="6" spans="1:49" x14ac:dyDescent="0.3">
      <c r="A6" s="3"/>
      <c r="F6" s="4"/>
      <c r="Y6" s="2"/>
      <c r="Z6" s="2"/>
    </row>
    <row r="7" spans="1:49" x14ac:dyDescent="0.3">
      <c r="A7" s="3" t="s">
        <v>34</v>
      </c>
      <c r="B7" s="3" t="s">
        <v>30</v>
      </c>
      <c r="H7" s="58" t="s">
        <v>11</v>
      </c>
      <c r="I7" s="58"/>
      <c r="J7" s="59" t="s">
        <v>12</v>
      </c>
      <c r="K7" s="58"/>
      <c r="L7" s="59" t="s">
        <v>12</v>
      </c>
      <c r="P7" s="1"/>
      <c r="Q7" s="1"/>
      <c r="R7" s="1"/>
      <c r="S7" s="1"/>
      <c r="T7" s="1"/>
      <c r="U7" s="1"/>
      <c r="V7" s="1"/>
      <c r="W7" s="1"/>
      <c r="X7" s="1"/>
    </row>
    <row r="8" spans="1:49" ht="80" x14ac:dyDescent="0.35">
      <c r="A8" s="5" t="s">
        <v>35</v>
      </c>
      <c r="B8" s="5" t="s">
        <v>21</v>
      </c>
      <c r="C8" s="5" t="s">
        <v>0</v>
      </c>
      <c r="D8" s="18" t="s">
        <v>1</v>
      </c>
      <c r="E8" s="10"/>
      <c r="F8" s="10"/>
      <c r="G8" s="10"/>
      <c r="H8" s="29" t="s">
        <v>22</v>
      </c>
      <c r="J8" s="30" t="s">
        <v>69</v>
      </c>
      <c r="K8" s="7"/>
      <c r="L8" s="32" t="s">
        <v>70</v>
      </c>
      <c r="M8" s="7"/>
      <c r="N8" s="7"/>
      <c r="O8" s="141" t="s">
        <v>21</v>
      </c>
      <c r="P8" s="144" t="s">
        <v>65</v>
      </c>
      <c r="Q8" s="145"/>
      <c r="R8" s="1"/>
      <c r="S8" s="90" t="s">
        <v>4</v>
      </c>
      <c r="T8" s="40" t="s">
        <v>9</v>
      </c>
      <c r="U8" s="1"/>
      <c r="V8" s="7"/>
      <c r="W8" s="7"/>
      <c r="X8" s="7"/>
      <c r="Y8" s="7"/>
      <c r="Z8" s="7"/>
      <c r="AB8" s="91" t="s">
        <v>21</v>
      </c>
      <c r="AC8" s="92" t="s">
        <v>58</v>
      </c>
      <c r="AD8" s="93" t="s">
        <v>59</v>
      </c>
      <c r="AL8" s="140" t="s">
        <v>57</v>
      </c>
      <c r="AM8" s="139" t="s">
        <v>56</v>
      </c>
      <c r="AN8" s="51"/>
      <c r="AO8" s="152" t="s">
        <v>72</v>
      </c>
      <c r="AP8" s="152"/>
      <c r="AQ8" s="152"/>
      <c r="AR8" s="152"/>
      <c r="AS8" s="152"/>
      <c r="AT8" s="152"/>
      <c r="AU8" s="152"/>
      <c r="AV8" s="152"/>
      <c r="AW8" s="152"/>
    </row>
    <row r="9" spans="1:49" s="51" customFormat="1" ht="21" x14ac:dyDescent="0.3">
      <c r="B9" s="52">
        <v>0</v>
      </c>
      <c r="C9" s="5">
        <v>583</v>
      </c>
      <c r="D9" s="53">
        <f>C10</f>
        <v>583</v>
      </c>
      <c r="E9" s="27" t="s">
        <v>2</v>
      </c>
      <c r="F9" s="28" t="s">
        <v>25</v>
      </c>
      <c r="G9" s="50" t="s">
        <v>23</v>
      </c>
      <c r="H9" s="39" t="s">
        <v>3</v>
      </c>
      <c r="J9" s="54"/>
      <c r="K9" s="55"/>
      <c r="L9" s="56"/>
      <c r="M9" s="56"/>
      <c r="N9" s="56"/>
      <c r="P9" s="41" t="s">
        <v>66</v>
      </c>
      <c r="Q9" s="42" t="s">
        <v>67</v>
      </c>
      <c r="R9" s="43" t="s">
        <v>24</v>
      </c>
      <c r="S9" s="48" t="s">
        <v>10</v>
      </c>
      <c r="T9" s="49" t="s">
        <v>7</v>
      </c>
      <c r="V9" s="56"/>
      <c r="W9" s="56"/>
      <c r="X9" s="56"/>
      <c r="Y9" s="56"/>
      <c r="Z9" s="56"/>
      <c r="AB9" s="96">
        <f>B9</f>
        <v>0</v>
      </c>
      <c r="AC9" s="94">
        <f>D9/C9</f>
        <v>1</v>
      </c>
      <c r="AD9" s="95">
        <v>1</v>
      </c>
      <c r="AK9" s="109" t="s">
        <v>49</v>
      </c>
      <c r="AL9" s="142">
        <v>3.285714285714286</v>
      </c>
      <c r="AM9" s="143">
        <v>2.508</v>
      </c>
      <c r="AN9" s="1"/>
      <c r="AO9" s="122" t="s">
        <v>47</v>
      </c>
      <c r="AP9" s="123">
        <f>AD13</f>
        <v>0.52</v>
      </c>
      <c r="AQ9" s="123">
        <f>AD14</f>
        <v>0.45</v>
      </c>
      <c r="AR9" s="124">
        <f>AP9-AQ9</f>
        <v>7.0000000000000007E-2</v>
      </c>
      <c r="AS9" s="125">
        <f>AB11-AB10</f>
        <v>1</v>
      </c>
      <c r="AT9" s="126"/>
      <c r="AU9" s="126" t="s">
        <v>48</v>
      </c>
      <c r="AV9" s="101">
        <v>3</v>
      </c>
      <c r="AW9" s="127"/>
    </row>
    <row r="10" spans="1:49" x14ac:dyDescent="0.3">
      <c r="A10" s="71">
        <f>B9</f>
        <v>0</v>
      </c>
      <c r="B10" s="72">
        <v>1</v>
      </c>
      <c r="C10" s="73">
        <v>583</v>
      </c>
      <c r="D10" s="53">
        <f t="shared" ref="D10:D14" si="0">C11</f>
        <v>495</v>
      </c>
      <c r="E10" s="74">
        <f>AVERAGE(D9:D10)</f>
        <v>539</v>
      </c>
      <c r="F10" s="74">
        <f t="shared" ref="F10:F15" si="1">E10*(B10-B9)</f>
        <v>539</v>
      </c>
      <c r="G10" s="75">
        <f>F10/C9</f>
        <v>0.92452830188679247</v>
      </c>
      <c r="H10" s="76">
        <f>G10</f>
        <v>0.92452830188679247</v>
      </c>
      <c r="I10" s="77">
        <v>1</v>
      </c>
      <c r="J10" s="31">
        <v>0.98756798756798758</v>
      </c>
      <c r="K10" s="77">
        <v>1</v>
      </c>
      <c r="L10" s="79">
        <f t="shared" ref="L10:L15" si="2">J10-J25</f>
        <v>5.9052059052059014E-2</v>
      </c>
      <c r="M10" s="56" t="s">
        <v>24</v>
      </c>
      <c r="N10" s="56"/>
      <c r="O10" s="72">
        <v>1</v>
      </c>
      <c r="P10" s="80">
        <v>0.8</v>
      </c>
      <c r="Q10" s="81">
        <v>0.87</v>
      </c>
      <c r="R10" s="77">
        <v>1</v>
      </c>
      <c r="S10" s="46">
        <f>(IF(P10=Q10,1,LOG(Q10,P10)))</f>
        <v>0.62409183018429215</v>
      </c>
      <c r="T10" s="47">
        <f t="shared" ref="T10:T15" si="3">1/(Q10-P10)</f>
        <v>14.285714285714295</v>
      </c>
      <c r="U10" s="89" t="s">
        <v>40</v>
      </c>
      <c r="V10" s="7"/>
      <c r="W10" s="7"/>
      <c r="X10" s="7"/>
      <c r="Y10" s="7"/>
      <c r="Z10" s="7"/>
      <c r="AB10" s="96">
        <f t="shared" ref="AB10:AB15" si="4">B10</f>
        <v>1</v>
      </c>
      <c r="AC10" s="94">
        <f>D10/C9</f>
        <v>0.84905660377358494</v>
      </c>
      <c r="AD10" s="95">
        <f>Q10</f>
        <v>0.87</v>
      </c>
      <c r="AK10" s="109"/>
      <c r="AL10" s="112"/>
      <c r="AM10" s="100"/>
      <c r="AO10" s="128"/>
      <c r="AP10" s="102">
        <f>AP9</f>
        <v>0.52</v>
      </c>
      <c r="AQ10" s="103">
        <v>0.5</v>
      </c>
      <c r="AR10" s="99">
        <f>AP10-AQ10</f>
        <v>2.0000000000000018E-2</v>
      </c>
      <c r="AS10" s="117">
        <f>AR10*AS9/AR9</f>
        <v>0.28571428571428592</v>
      </c>
      <c r="AT10" s="57"/>
      <c r="AU10" s="57" t="s">
        <v>49</v>
      </c>
      <c r="AV10" s="104">
        <f>AV9+AS10</f>
        <v>3.285714285714286</v>
      </c>
      <c r="AW10" s="129"/>
    </row>
    <row r="11" spans="1:49" x14ac:dyDescent="0.3">
      <c r="A11" s="71">
        <f t="shared" ref="A11:A15" si="5">B10</f>
        <v>1</v>
      </c>
      <c r="B11" s="72">
        <v>2</v>
      </c>
      <c r="C11" s="73">
        <v>495</v>
      </c>
      <c r="D11" s="53">
        <f t="shared" si="0"/>
        <v>355</v>
      </c>
      <c r="E11" s="74">
        <f t="shared" ref="E11:E15" si="6">AVERAGE(D10:D11)</f>
        <v>425</v>
      </c>
      <c r="F11" s="74">
        <f t="shared" si="1"/>
        <v>425</v>
      </c>
      <c r="G11" s="75">
        <f>F11/C9</f>
        <v>0.72898799313893659</v>
      </c>
      <c r="H11" s="75">
        <f>G11+H10</f>
        <v>1.6535162950257289</v>
      </c>
      <c r="I11" s="77">
        <v>2</v>
      </c>
      <c r="J11" s="31">
        <v>1.784166994879874</v>
      </c>
      <c r="K11" s="77">
        <v>2</v>
      </c>
      <c r="L11" s="79">
        <f t="shared" si="2"/>
        <v>0.16620716817644743</v>
      </c>
      <c r="M11" s="56" t="s">
        <v>24</v>
      </c>
      <c r="N11" s="56"/>
      <c r="O11" s="72">
        <v>2</v>
      </c>
      <c r="P11" s="80">
        <v>0.55000000000000004</v>
      </c>
      <c r="Q11" s="81">
        <v>0.7</v>
      </c>
      <c r="R11" s="77">
        <v>2</v>
      </c>
      <c r="S11" s="46">
        <f t="shared" ref="S11:S15" si="7">(IF(P11=Q11,1,LOG(Q11,P11)))</f>
        <v>0.59660901464433036</v>
      </c>
      <c r="T11" s="47">
        <f t="shared" si="3"/>
        <v>6.6666666666666705</v>
      </c>
      <c r="U11" s="89" t="s">
        <v>40</v>
      </c>
      <c r="V11" s="7"/>
      <c r="W11" s="7"/>
      <c r="X11" s="7"/>
      <c r="Y11" s="7"/>
      <c r="Z11" s="7"/>
      <c r="AB11" s="96">
        <f t="shared" si="4"/>
        <v>2</v>
      </c>
      <c r="AC11" s="94">
        <f>D11/C9</f>
        <v>0.60891938250428812</v>
      </c>
      <c r="AD11" s="95">
        <f t="shared" ref="AD11:AD15" si="8">Q11</f>
        <v>0.7</v>
      </c>
      <c r="AK11" s="109" t="s">
        <v>51</v>
      </c>
      <c r="AL11" s="113">
        <v>198.28571428571428</v>
      </c>
      <c r="AM11" s="114">
        <v>291.5</v>
      </c>
      <c r="AO11" s="128"/>
      <c r="AP11" s="105"/>
      <c r="AQ11" s="105"/>
      <c r="AR11" s="106"/>
      <c r="AS11" s="118"/>
      <c r="AT11" s="57"/>
      <c r="AU11" s="57"/>
      <c r="AV11" s="57"/>
      <c r="AW11" s="129"/>
    </row>
    <row r="12" spans="1:49" x14ac:dyDescent="0.3">
      <c r="A12" s="71">
        <f t="shared" si="5"/>
        <v>2</v>
      </c>
      <c r="B12" s="72">
        <v>3</v>
      </c>
      <c r="C12" s="73">
        <v>355</v>
      </c>
      <c r="D12" s="53">
        <f t="shared" si="0"/>
        <v>230</v>
      </c>
      <c r="E12" s="74">
        <f t="shared" si="6"/>
        <v>292.5</v>
      </c>
      <c r="F12" s="74">
        <f t="shared" si="1"/>
        <v>292.5</v>
      </c>
      <c r="G12" s="75">
        <f>F12/C9</f>
        <v>0.50171526586620929</v>
      </c>
      <c r="H12" s="75">
        <f t="shared" ref="H12:H15" si="9">G12+H11</f>
        <v>2.1552315608919383</v>
      </c>
      <c r="I12" s="77">
        <v>3</v>
      </c>
      <c r="J12" s="31">
        <v>2.3734567901234569</v>
      </c>
      <c r="K12" s="77">
        <v>3</v>
      </c>
      <c r="L12" s="79">
        <f t="shared" si="2"/>
        <v>0.34722222222222232</v>
      </c>
      <c r="M12" s="56" t="s">
        <v>24</v>
      </c>
      <c r="N12" s="56"/>
      <c r="O12" s="72">
        <v>3</v>
      </c>
      <c r="P12" s="80">
        <v>0.4</v>
      </c>
      <c r="Q12" s="81">
        <v>0.6</v>
      </c>
      <c r="R12" s="77">
        <v>3</v>
      </c>
      <c r="S12" s="46">
        <f t="shared" si="7"/>
        <v>0.55749295065024018</v>
      </c>
      <c r="T12" s="47">
        <f t="shared" si="3"/>
        <v>5.0000000000000009</v>
      </c>
      <c r="U12" s="84" t="s">
        <v>36</v>
      </c>
      <c r="V12" s="85" t="s">
        <v>39</v>
      </c>
      <c r="W12" s="7"/>
      <c r="X12" s="7"/>
      <c r="Y12" s="7"/>
      <c r="Z12" s="7"/>
      <c r="AB12" s="96">
        <f t="shared" si="4"/>
        <v>3</v>
      </c>
      <c r="AC12" s="94">
        <f>D12/C9</f>
        <v>0.39451114922813035</v>
      </c>
      <c r="AD12" s="95">
        <f t="shared" si="8"/>
        <v>0.6</v>
      </c>
      <c r="AK12" s="109" t="s">
        <v>52</v>
      </c>
      <c r="AL12" s="115">
        <v>0.34011271747120803</v>
      </c>
      <c r="AM12" s="116">
        <v>0.5</v>
      </c>
      <c r="AO12" s="128" t="s">
        <v>50</v>
      </c>
      <c r="AP12" s="107">
        <f>D12</f>
        <v>230</v>
      </c>
      <c r="AQ12" s="107">
        <f>D13</f>
        <v>119</v>
      </c>
      <c r="AR12" s="108">
        <f>AP12-AQ12</f>
        <v>111</v>
      </c>
      <c r="AS12" s="82">
        <f>AS9</f>
        <v>1</v>
      </c>
      <c r="AT12" s="57"/>
      <c r="AU12" s="119" t="s">
        <v>51</v>
      </c>
      <c r="AV12" s="110">
        <f>AP12-AR13</f>
        <v>198.28571428571428</v>
      </c>
      <c r="AW12" s="130"/>
    </row>
    <row r="13" spans="1:49" x14ac:dyDescent="0.3">
      <c r="A13" s="71">
        <f t="shared" si="5"/>
        <v>3</v>
      </c>
      <c r="B13" s="72">
        <v>4</v>
      </c>
      <c r="C13" s="73">
        <v>230</v>
      </c>
      <c r="D13" s="53">
        <f t="shared" si="0"/>
        <v>119</v>
      </c>
      <c r="E13" s="74">
        <f t="shared" si="6"/>
        <v>174.5</v>
      </c>
      <c r="F13" s="74">
        <f t="shared" si="1"/>
        <v>174.5</v>
      </c>
      <c r="G13" s="75">
        <f>F13/C9</f>
        <v>0.29931389365351629</v>
      </c>
      <c r="H13" s="75">
        <f t="shared" si="9"/>
        <v>2.4545454545454546</v>
      </c>
      <c r="I13" s="77">
        <v>4</v>
      </c>
      <c r="J13" s="31">
        <v>2.9563856835517308</v>
      </c>
      <c r="K13" s="77">
        <v>4</v>
      </c>
      <c r="L13" s="79">
        <f t="shared" si="2"/>
        <v>0.55388226090357895</v>
      </c>
      <c r="M13" s="56" t="s">
        <v>24</v>
      </c>
      <c r="N13" s="56"/>
      <c r="O13" s="72">
        <v>4</v>
      </c>
      <c r="P13" s="80">
        <v>0.31</v>
      </c>
      <c r="Q13" s="81">
        <v>0.52</v>
      </c>
      <c r="R13" s="77">
        <v>4</v>
      </c>
      <c r="S13" s="46">
        <f t="shared" si="7"/>
        <v>0.55834696860732991</v>
      </c>
      <c r="T13" s="47">
        <f t="shared" si="3"/>
        <v>4.7619047619047619</v>
      </c>
      <c r="U13" s="89" t="s">
        <v>40</v>
      </c>
      <c r="W13" s="7"/>
      <c r="X13" s="7"/>
      <c r="Y13" s="7"/>
      <c r="Z13" s="7"/>
      <c r="AB13" s="96">
        <f t="shared" si="4"/>
        <v>4</v>
      </c>
      <c r="AC13" s="94">
        <f>D13/C9</f>
        <v>0.20411663807890223</v>
      </c>
      <c r="AD13" s="95">
        <f t="shared" si="8"/>
        <v>0.52</v>
      </c>
      <c r="AO13" s="131"/>
      <c r="AP13" s="132"/>
      <c r="AQ13" s="132"/>
      <c r="AR13" s="133">
        <f>AR12*AS13/AS12</f>
        <v>31.714285714285737</v>
      </c>
      <c r="AS13" s="134">
        <f>AS10</f>
        <v>0.28571428571428592</v>
      </c>
      <c r="AT13" s="135"/>
      <c r="AU13" s="136" t="s">
        <v>52</v>
      </c>
      <c r="AV13" s="137">
        <f>AV12/C9</f>
        <v>0.34011271747120803</v>
      </c>
      <c r="AW13" s="138"/>
    </row>
    <row r="14" spans="1:49" x14ac:dyDescent="0.3">
      <c r="A14" s="71">
        <f t="shared" si="5"/>
        <v>4</v>
      </c>
      <c r="B14" s="72">
        <v>5</v>
      </c>
      <c r="C14" s="73">
        <v>119</v>
      </c>
      <c r="D14" s="53">
        <f t="shared" si="0"/>
        <v>47</v>
      </c>
      <c r="E14" s="74">
        <f t="shared" si="6"/>
        <v>83</v>
      </c>
      <c r="F14" s="74">
        <f t="shared" si="1"/>
        <v>83</v>
      </c>
      <c r="G14" s="75">
        <f>F14/C9</f>
        <v>0.14236706689536879</v>
      </c>
      <c r="H14" s="75">
        <f t="shared" si="9"/>
        <v>2.5969125214408235</v>
      </c>
      <c r="I14" s="77">
        <v>5</v>
      </c>
      <c r="J14" s="31">
        <v>3.4012172284644193</v>
      </c>
      <c r="K14" s="77">
        <v>5</v>
      </c>
      <c r="L14" s="79">
        <f t="shared" si="2"/>
        <v>0.76388888888888884</v>
      </c>
      <c r="M14" s="56" t="s">
        <v>24</v>
      </c>
      <c r="N14" s="56"/>
      <c r="O14" s="72">
        <v>5</v>
      </c>
      <c r="P14" s="80">
        <v>0.27</v>
      </c>
      <c r="Q14" s="81">
        <v>0.45</v>
      </c>
      <c r="R14" s="77">
        <v>5</v>
      </c>
      <c r="S14" s="46">
        <f t="shared" si="7"/>
        <v>0.60985822634352138</v>
      </c>
      <c r="T14" s="47">
        <f t="shared" si="3"/>
        <v>5.5555555555555554</v>
      </c>
      <c r="U14" s="89" t="s">
        <v>40</v>
      </c>
      <c r="V14" s="7"/>
      <c r="W14" s="7"/>
      <c r="X14" s="7"/>
      <c r="Y14" s="7"/>
      <c r="Z14" s="7"/>
      <c r="AB14" s="96">
        <f t="shared" si="4"/>
        <v>5</v>
      </c>
      <c r="AC14" s="94">
        <f>D14/C9</f>
        <v>8.0617495711835338E-2</v>
      </c>
      <c r="AD14" s="95">
        <f t="shared" si="8"/>
        <v>0.45</v>
      </c>
    </row>
    <row r="15" spans="1:49" x14ac:dyDescent="0.3">
      <c r="A15" s="71">
        <f t="shared" si="5"/>
        <v>5</v>
      </c>
      <c r="B15" s="72">
        <v>6</v>
      </c>
      <c r="C15" s="73">
        <v>47</v>
      </c>
      <c r="D15" s="73">
        <v>12</v>
      </c>
      <c r="E15" s="74">
        <f t="shared" si="6"/>
        <v>29.5</v>
      </c>
      <c r="F15" s="74">
        <f t="shared" si="1"/>
        <v>29.5</v>
      </c>
      <c r="G15" s="75">
        <f>F15/C9</f>
        <v>5.0600343053173243E-2</v>
      </c>
      <c r="H15" s="75">
        <f t="shared" si="9"/>
        <v>2.6475128644939967</v>
      </c>
      <c r="I15" s="77">
        <v>6</v>
      </c>
      <c r="J15" s="31">
        <v>3.8987538940809969</v>
      </c>
      <c r="K15" s="77">
        <v>6</v>
      </c>
      <c r="L15" s="79">
        <f t="shared" si="2"/>
        <v>1.031931464174455</v>
      </c>
      <c r="M15" s="56" t="s">
        <v>24</v>
      </c>
      <c r="N15" s="56"/>
      <c r="O15" s="72">
        <v>6</v>
      </c>
      <c r="P15" s="80">
        <v>0.27</v>
      </c>
      <c r="Q15" s="81">
        <v>0.45</v>
      </c>
      <c r="R15" s="77">
        <v>6</v>
      </c>
      <c r="S15" s="46">
        <f t="shared" si="7"/>
        <v>0.60985822634352138</v>
      </c>
      <c r="T15" s="47">
        <f t="shared" si="3"/>
        <v>5.5555555555555554</v>
      </c>
      <c r="U15" s="89" t="s">
        <v>40</v>
      </c>
      <c r="V15" s="7"/>
      <c r="W15" s="7"/>
      <c r="X15" s="7"/>
      <c r="Y15" s="7"/>
      <c r="Z15" s="7"/>
      <c r="AB15" s="96">
        <f t="shared" si="4"/>
        <v>6</v>
      </c>
      <c r="AC15" s="94">
        <f>D15/C9</f>
        <v>2.0583190394511151E-2</v>
      </c>
      <c r="AD15" s="95">
        <f t="shared" si="8"/>
        <v>0.45</v>
      </c>
    </row>
    <row r="16" spans="1:49" x14ac:dyDescent="0.3">
      <c r="A16" s="51"/>
      <c r="B16" s="51"/>
      <c r="C16" s="51"/>
      <c r="D16" s="52"/>
      <c r="E16" s="55"/>
      <c r="F16" s="70">
        <f>SUM(F10:F15)</f>
        <v>1543.5</v>
      </c>
      <c r="G16" s="78"/>
      <c r="H16" s="78"/>
      <c r="I16" s="51"/>
      <c r="J16" s="51"/>
      <c r="K16" s="51"/>
      <c r="L16" s="56"/>
      <c r="M16" s="56"/>
      <c r="N16" s="82"/>
      <c r="O16" s="83"/>
      <c r="P16" s="83"/>
      <c r="Q16" s="83"/>
      <c r="R16" s="83"/>
      <c r="S16" s="83"/>
      <c r="T16" s="83"/>
      <c r="U16" s="1"/>
      <c r="V16" s="1"/>
      <c r="W16" s="1"/>
    </row>
    <row r="17" spans="1:49" x14ac:dyDescent="0.3">
      <c r="D17" s="20"/>
      <c r="E17" s="15"/>
      <c r="F17" s="21"/>
      <c r="G17" s="33"/>
      <c r="H17" s="15"/>
      <c r="I17" s="22"/>
      <c r="O17" s="11"/>
      <c r="P17" s="11"/>
      <c r="Q17" s="11"/>
      <c r="R17" s="11"/>
      <c r="S17" s="11"/>
      <c r="T17" s="11"/>
      <c r="U17" s="1"/>
      <c r="V17" s="11"/>
      <c r="W17" s="11"/>
      <c r="X17" s="11"/>
      <c r="Y17" s="11"/>
      <c r="Z17" s="11"/>
    </row>
    <row r="18" spans="1:49" ht="27" customHeight="1" x14ac:dyDescent="0.3">
      <c r="C18" s="63" t="s">
        <v>17</v>
      </c>
      <c r="D18" s="63" t="s">
        <v>68</v>
      </c>
      <c r="E18" s="63" t="s">
        <v>56</v>
      </c>
      <c r="F18" s="63" t="s">
        <v>16</v>
      </c>
      <c r="G18" s="33"/>
      <c r="H18" s="15"/>
      <c r="I18" s="22"/>
      <c r="O18" s="11"/>
      <c r="P18" s="11"/>
      <c r="Q18" s="11"/>
      <c r="R18" s="11"/>
      <c r="S18" s="11"/>
      <c r="T18" s="11"/>
      <c r="U18" s="1"/>
      <c r="V18" s="11"/>
      <c r="W18" s="11"/>
      <c r="X18" s="11"/>
      <c r="Y18" s="11"/>
      <c r="Z18" s="11"/>
    </row>
    <row r="19" spans="1:49" x14ac:dyDescent="0.3">
      <c r="C19" s="60">
        <v>583</v>
      </c>
      <c r="D19" s="60">
        <v>252</v>
      </c>
      <c r="E19" s="60">
        <v>12</v>
      </c>
      <c r="F19" s="60">
        <f>C19-D19-E19</f>
        <v>319</v>
      </c>
      <c r="G19" s="33"/>
      <c r="H19" s="15"/>
      <c r="I19" s="22"/>
      <c r="O19" s="11"/>
      <c r="P19" s="11"/>
      <c r="Q19" s="11"/>
      <c r="R19" s="11"/>
      <c r="S19" s="11"/>
      <c r="T19" s="11"/>
      <c r="U19" s="1"/>
      <c r="V19" s="11"/>
      <c r="W19" s="11"/>
      <c r="X19" s="11"/>
      <c r="Y19" s="11"/>
      <c r="Z19" s="11"/>
    </row>
    <row r="20" spans="1:49" x14ac:dyDescent="0.3">
      <c r="C20" s="67"/>
      <c r="D20" s="66">
        <f>D19/C19</f>
        <v>0.43224699828473412</v>
      </c>
      <c r="E20" s="65">
        <f>E19/C19</f>
        <v>2.0583190394511151E-2</v>
      </c>
      <c r="F20" s="64">
        <f>F19/C19</f>
        <v>0.54716981132075471</v>
      </c>
      <c r="G20" s="33"/>
      <c r="H20" s="15"/>
      <c r="I20" s="22"/>
      <c r="O20" s="11"/>
      <c r="P20" s="11"/>
      <c r="Q20" s="11"/>
      <c r="R20" s="11"/>
      <c r="S20" s="11"/>
      <c r="T20" s="11"/>
      <c r="U20" s="1"/>
      <c r="V20" s="11"/>
      <c r="W20" s="11"/>
      <c r="X20" s="11"/>
      <c r="Y20" s="11"/>
      <c r="Z20" s="11"/>
    </row>
    <row r="21" spans="1:49" x14ac:dyDescent="0.3">
      <c r="D21" s="10"/>
      <c r="E21" s="23"/>
      <c r="F21" s="24"/>
      <c r="G21" s="21"/>
      <c r="H21" s="26"/>
      <c r="I21" s="7"/>
      <c r="J21" s="8"/>
      <c r="K21" s="8"/>
      <c r="L21" s="7"/>
      <c r="M21" s="9"/>
      <c r="N21" s="9"/>
      <c r="O21" s="11"/>
      <c r="P21" s="11"/>
      <c r="Q21" s="11"/>
      <c r="R21" s="11"/>
      <c r="S21" s="11"/>
      <c r="T21" s="11"/>
      <c r="U21" s="1"/>
      <c r="V21" s="11"/>
      <c r="W21" s="11"/>
      <c r="X21" s="11"/>
      <c r="Y21" s="11"/>
      <c r="Z21" s="11"/>
    </row>
    <row r="22" spans="1:49" x14ac:dyDescent="0.3">
      <c r="A22" s="3" t="s">
        <v>34</v>
      </c>
      <c r="B22" s="3" t="s">
        <v>31</v>
      </c>
      <c r="H22" s="58" t="s">
        <v>11</v>
      </c>
      <c r="I22" s="58"/>
      <c r="J22" s="59" t="s">
        <v>12</v>
      </c>
      <c r="L22" s="7"/>
      <c r="O22" s="11"/>
      <c r="P22" s="11"/>
      <c r="Q22" s="11"/>
      <c r="R22" s="11"/>
      <c r="S22" s="11"/>
      <c r="T22" s="11"/>
    </row>
    <row r="23" spans="1:49" ht="80" customHeight="1" x14ac:dyDescent="0.35">
      <c r="A23" s="5" t="s">
        <v>35</v>
      </c>
      <c r="B23" s="5" t="s">
        <v>21</v>
      </c>
      <c r="C23" s="5" t="s">
        <v>0</v>
      </c>
      <c r="D23" s="18" t="s">
        <v>1</v>
      </c>
      <c r="E23" s="10"/>
      <c r="F23" s="10"/>
      <c r="G23" s="10"/>
      <c r="H23" s="29" t="s">
        <v>22</v>
      </c>
      <c r="J23" s="30" t="s">
        <v>13</v>
      </c>
      <c r="L23" s="38"/>
      <c r="AB23" s="91" t="s">
        <v>21</v>
      </c>
      <c r="AC23" s="92" t="s">
        <v>58</v>
      </c>
      <c r="AD23" s="93" t="s">
        <v>59</v>
      </c>
      <c r="AL23" s="140" t="s">
        <v>57</v>
      </c>
      <c r="AM23" s="139" t="s">
        <v>56</v>
      </c>
      <c r="AN23" s="51"/>
      <c r="AO23" s="152" t="s">
        <v>72</v>
      </c>
      <c r="AP23" s="152"/>
      <c r="AQ23" s="152"/>
      <c r="AR23" s="152"/>
      <c r="AS23" s="152"/>
      <c r="AT23" s="152"/>
      <c r="AU23" s="152"/>
      <c r="AV23" s="152"/>
      <c r="AW23" s="152"/>
    </row>
    <row r="24" spans="1:49" s="51" customFormat="1" ht="18" customHeight="1" x14ac:dyDescent="0.3">
      <c r="B24" s="52">
        <v>0</v>
      </c>
      <c r="C24" s="5">
        <v>589</v>
      </c>
      <c r="D24" s="53">
        <f>C25</f>
        <v>589</v>
      </c>
      <c r="E24" s="27" t="s">
        <v>2</v>
      </c>
      <c r="F24" s="28" t="s">
        <v>25</v>
      </c>
      <c r="G24" s="50" t="s">
        <v>23</v>
      </c>
      <c r="H24" s="39" t="s">
        <v>3</v>
      </c>
      <c r="J24" s="54"/>
      <c r="P24" s="57"/>
      <c r="Q24" s="57"/>
      <c r="R24" s="57"/>
      <c r="S24" s="57"/>
      <c r="T24" s="57"/>
      <c r="U24" s="57"/>
      <c r="V24" s="57"/>
      <c r="W24" s="57"/>
      <c r="X24" s="57"/>
      <c r="AB24" s="96">
        <f>B24</f>
        <v>0</v>
      </c>
      <c r="AC24" s="94">
        <f>D24/C24</f>
        <v>1</v>
      </c>
      <c r="AD24" s="95">
        <v>1</v>
      </c>
      <c r="AK24" s="109" t="s">
        <v>49</v>
      </c>
      <c r="AL24" s="142">
        <v>2.3333333333333335</v>
      </c>
      <c r="AM24" s="143">
        <v>1.8854748603351954</v>
      </c>
      <c r="AN24" s="1"/>
      <c r="AO24" s="122" t="s">
        <v>47</v>
      </c>
      <c r="AP24" s="123">
        <f>AD26</f>
        <v>0.55000000000000004</v>
      </c>
      <c r="AQ24" s="123">
        <f>AD27</f>
        <v>0.4</v>
      </c>
      <c r="AR24" s="124">
        <f>AP24-AQ24</f>
        <v>0.15000000000000002</v>
      </c>
      <c r="AS24" s="125">
        <f>AB26-AB25</f>
        <v>1</v>
      </c>
      <c r="AT24" s="126"/>
      <c r="AU24" s="126" t="s">
        <v>48</v>
      </c>
      <c r="AV24" s="101">
        <v>2</v>
      </c>
      <c r="AW24" s="127"/>
    </row>
    <row r="25" spans="1:49" x14ac:dyDescent="0.3">
      <c r="A25" s="71">
        <f>B24</f>
        <v>0</v>
      </c>
      <c r="B25" s="72">
        <v>1</v>
      </c>
      <c r="C25" s="73">
        <v>589</v>
      </c>
      <c r="D25" s="53">
        <f t="shared" ref="D25:D29" si="10">C26</f>
        <v>453</v>
      </c>
      <c r="E25" s="74">
        <f>AVERAGE(D24:D25)</f>
        <v>521</v>
      </c>
      <c r="F25" s="74">
        <f t="shared" ref="F25:F30" si="11">E25*(B25-B24)</f>
        <v>521</v>
      </c>
      <c r="G25" s="75">
        <f>F25/C24</f>
        <v>0.88455008488964348</v>
      </c>
      <c r="H25" s="76">
        <f>G25</f>
        <v>0.88455008488964348</v>
      </c>
      <c r="I25" s="77">
        <v>1</v>
      </c>
      <c r="J25" s="31">
        <v>0.92851592851592857</v>
      </c>
      <c r="K25" s="51"/>
      <c r="L25" s="51"/>
      <c r="M25" s="51"/>
      <c r="N25" s="51"/>
      <c r="O25" s="51"/>
      <c r="P25" s="57"/>
      <c r="Q25" s="57"/>
      <c r="R25" s="57"/>
      <c r="S25" s="57"/>
      <c r="T25" s="57"/>
      <c r="U25" s="57"/>
      <c r="V25" s="57"/>
      <c r="W25" s="57"/>
      <c r="AB25" s="96">
        <f t="shared" ref="AB25:AB30" si="12">B25</f>
        <v>1</v>
      </c>
      <c r="AC25" s="94">
        <f>D25/C24</f>
        <v>0.76910016977928697</v>
      </c>
      <c r="AD25" s="95">
        <f>P10</f>
        <v>0.8</v>
      </c>
      <c r="AK25" s="109"/>
      <c r="AL25" s="112"/>
      <c r="AM25" s="100"/>
      <c r="AO25" s="128"/>
      <c r="AP25" s="102">
        <f>AP24</f>
        <v>0.55000000000000004</v>
      </c>
      <c r="AQ25" s="103">
        <v>0.5</v>
      </c>
      <c r="AR25" s="99">
        <f>AP25-AQ25</f>
        <v>5.0000000000000044E-2</v>
      </c>
      <c r="AS25" s="117">
        <f>AR25*AS24/AR24</f>
        <v>0.33333333333333359</v>
      </c>
      <c r="AT25" s="57"/>
      <c r="AU25" s="57" t="s">
        <v>49</v>
      </c>
      <c r="AV25" s="104">
        <f>AV24+AS25</f>
        <v>2.3333333333333335</v>
      </c>
      <c r="AW25" s="129"/>
    </row>
    <row r="26" spans="1:49" x14ac:dyDescent="0.3">
      <c r="A26" s="71">
        <f t="shared" ref="A26:A30" si="13">B25</f>
        <v>1</v>
      </c>
      <c r="B26" s="72">
        <v>2</v>
      </c>
      <c r="C26" s="73">
        <v>453</v>
      </c>
      <c r="D26" s="53">
        <f t="shared" si="10"/>
        <v>274</v>
      </c>
      <c r="E26" s="74">
        <f t="shared" ref="E26:E30" si="14">AVERAGE(D25:D26)</f>
        <v>363.5</v>
      </c>
      <c r="F26" s="74">
        <f t="shared" si="11"/>
        <v>363.5</v>
      </c>
      <c r="G26" s="75">
        <f>F26/C24</f>
        <v>0.61714770797962648</v>
      </c>
      <c r="H26" s="75">
        <f>G26+H25</f>
        <v>1.5016977928692699</v>
      </c>
      <c r="I26" s="77">
        <v>2</v>
      </c>
      <c r="J26" s="31">
        <v>1.6179598267034265</v>
      </c>
      <c r="K26" s="51"/>
      <c r="L26" s="51"/>
      <c r="M26" s="51"/>
      <c r="N26" s="51"/>
      <c r="O26" s="51"/>
      <c r="P26" s="57"/>
      <c r="Q26" s="57"/>
      <c r="R26" s="57"/>
      <c r="S26" s="57"/>
      <c r="T26" s="57"/>
      <c r="U26" s="57"/>
      <c r="V26" s="57"/>
      <c r="W26" s="57"/>
      <c r="AB26" s="96">
        <f t="shared" si="12"/>
        <v>2</v>
      </c>
      <c r="AC26" s="94">
        <f>D26/C24</f>
        <v>0.46519524617996605</v>
      </c>
      <c r="AD26" s="95">
        <f t="shared" ref="AD26:AD30" si="15">P11</f>
        <v>0.55000000000000004</v>
      </c>
      <c r="AK26" s="109" t="s">
        <v>51</v>
      </c>
      <c r="AL26" s="113">
        <v>235.33333333333331</v>
      </c>
      <c r="AM26" s="114">
        <v>294.5</v>
      </c>
      <c r="AO26" s="128"/>
      <c r="AP26" s="105"/>
      <c r="AQ26" s="105"/>
      <c r="AR26" s="106"/>
      <c r="AS26" s="118"/>
      <c r="AT26" s="57"/>
      <c r="AU26" s="57"/>
      <c r="AV26" s="57"/>
      <c r="AW26" s="129"/>
    </row>
    <row r="27" spans="1:49" x14ac:dyDescent="0.3">
      <c r="A27" s="71">
        <f t="shared" si="13"/>
        <v>2</v>
      </c>
      <c r="B27" s="72">
        <v>3</v>
      </c>
      <c r="C27" s="73">
        <v>274</v>
      </c>
      <c r="D27" s="53">
        <f t="shared" si="10"/>
        <v>158</v>
      </c>
      <c r="E27" s="74">
        <f t="shared" si="14"/>
        <v>216</v>
      </c>
      <c r="F27" s="74">
        <f t="shared" si="11"/>
        <v>216</v>
      </c>
      <c r="G27" s="75">
        <f>F27/C24</f>
        <v>0.36672325976230902</v>
      </c>
      <c r="H27" s="75">
        <f t="shared" ref="H27:H30" si="16">G27+H26</f>
        <v>1.8684210526315788</v>
      </c>
      <c r="I27" s="77">
        <v>3</v>
      </c>
      <c r="J27" s="31">
        <v>2.0262345679012346</v>
      </c>
      <c r="K27" s="51"/>
      <c r="L27" s="51"/>
      <c r="M27" s="51"/>
      <c r="N27" s="51"/>
      <c r="O27" s="51"/>
      <c r="P27" s="57"/>
      <c r="Q27" s="57"/>
      <c r="R27" s="57"/>
      <c r="S27" s="57"/>
      <c r="T27" s="57"/>
      <c r="U27" s="57"/>
      <c r="V27" s="57"/>
      <c r="W27" s="57"/>
      <c r="AB27" s="96">
        <f t="shared" si="12"/>
        <v>3</v>
      </c>
      <c r="AC27" s="94">
        <f>D27/C24</f>
        <v>0.26825127334465193</v>
      </c>
      <c r="AD27" s="95">
        <f t="shared" si="15"/>
        <v>0.4</v>
      </c>
      <c r="AK27" s="109" t="s">
        <v>52</v>
      </c>
      <c r="AL27" s="115">
        <v>0.39954725523486129</v>
      </c>
      <c r="AM27" s="116">
        <v>0.5</v>
      </c>
      <c r="AO27" s="128" t="s">
        <v>50</v>
      </c>
      <c r="AP27" s="107">
        <f>D26</f>
        <v>274</v>
      </c>
      <c r="AQ27" s="107">
        <f>D27</f>
        <v>158</v>
      </c>
      <c r="AR27" s="108">
        <f>AP27-AQ27</f>
        <v>116</v>
      </c>
      <c r="AS27" s="82">
        <f>AS24</f>
        <v>1</v>
      </c>
      <c r="AT27" s="57"/>
      <c r="AU27" s="119" t="s">
        <v>51</v>
      </c>
      <c r="AV27" s="110">
        <f>AP27-AR28</f>
        <v>235.33333333333331</v>
      </c>
      <c r="AW27" s="130"/>
    </row>
    <row r="28" spans="1:49" x14ac:dyDescent="0.3">
      <c r="A28" s="71">
        <f t="shared" si="13"/>
        <v>3</v>
      </c>
      <c r="B28" s="72">
        <v>4</v>
      </c>
      <c r="C28" s="73">
        <v>158</v>
      </c>
      <c r="D28" s="53">
        <f t="shared" si="10"/>
        <v>72</v>
      </c>
      <c r="E28" s="74">
        <f t="shared" si="14"/>
        <v>115</v>
      </c>
      <c r="F28" s="74">
        <f t="shared" si="11"/>
        <v>115</v>
      </c>
      <c r="G28" s="75">
        <f>F28/C24</f>
        <v>0.19524617996604415</v>
      </c>
      <c r="H28" s="75">
        <f t="shared" si="16"/>
        <v>2.0636672325976231</v>
      </c>
      <c r="I28" s="77">
        <v>4</v>
      </c>
      <c r="J28" s="31">
        <v>2.4025034226481519</v>
      </c>
      <c r="K28" s="51"/>
      <c r="L28" s="51"/>
      <c r="M28" s="51"/>
      <c r="N28" s="51"/>
      <c r="O28" s="51"/>
      <c r="P28" s="57"/>
      <c r="Q28" s="57"/>
      <c r="R28" s="57"/>
      <c r="S28" s="57"/>
      <c r="T28" s="57"/>
      <c r="U28" s="57"/>
      <c r="V28" s="57"/>
      <c r="W28" s="57"/>
      <c r="AB28" s="96">
        <f t="shared" si="12"/>
        <v>4</v>
      </c>
      <c r="AC28" s="94">
        <f>D28/C24</f>
        <v>0.12224108658743633</v>
      </c>
      <c r="AD28" s="95">
        <f t="shared" si="15"/>
        <v>0.31</v>
      </c>
      <c r="AO28" s="131"/>
      <c r="AP28" s="132"/>
      <c r="AQ28" s="132"/>
      <c r="AR28" s="133">
        <f>AR27*AS28/AS27</f>
        <v>38.6666666666667</v>
      </c>
      <c r="AS28" s="134">
        <f>AS25</f>
        <v>0.33333333333333359</v>
      </c>
      <c r="AT28" s="135"/>
      <c r="AU28" s="136" t="s">
        <v>52</v>
      </c>
      <c r="AV28" s="137">
        <f>AV27/C24</f>
        <v>0.39954725523486129</v>
      </c>
      <c r="AW28" s="138"/>
    </row>
    <row r="29" spans="1:49" x14ac:dyDescent="0.3">
      <c r="A29" s="71">
        <f t="shared" si="13"/>
        <v>4</v>
      </c>
      <c r="B29" s="72">
        <v>5</v>
      </c>
      <c r="C29" s="73">
        <v>72</v>
      </c>
      <c r="D29" s="53">
        <f t="shared" si="10"/>
        <v>31</v>
      </c>
      <c r="E29" s="74">
        <f t="shared" si="14"/>
        <v>51.5</v>
      </c>
      <c r="F29" s="74">
        <f t="shared" si="11"/>
        <v>51.5</v>
      </c>
      <c r="G29" s="75">
        <f>F29/C24</f>
        <v>8.7436332767402383E-2</v>
      </c>
      <c r="H29" s="75">
        <f t="shared" si="16"/>
        <v>2.1511035653650254</v>
      </c>
      <c r="I29" s="77">
        <v>5</v>
      </c>
      <c r="J29" s="31">
        <v>2.6373283395755305</v>
      </c>
      <c r="K29" s="51"/>
      <c r="L29" s="51"/>
      <c r="M29" s="51"/>
      <c r="N29" s="51"/>
      <c r="O29" s="51"/>
      <c r="P29" s="57"/>
      <c r="Q29" s="57"/>
      <c r="R29" s="57"/>
      <c r="S29" s="57"/>
      <c r="T29" s="57"/>
      <c r="U29" s="57"/>
      <c r="V29" s="57"/>
      <c r="W29" s="57"/>
      <c r="AB29" s="96">
        <f t="shared" si="12"/>
        <v>5</v>
      </c>
      <c r="AC29" s="94">
        <f>D29/C24</f>
        <v>5.2631578947368418E-2</v>
      </c>
      <c r="AD29" s="95">
        <f t="shared" si="15"/>
        <v>0.27</v>
      </c>
    </row>
    <row r="30" spans="1:49" x14ac:dyDescent="0.3">
      <c r="A30" s="71">
        <f t="shared" si="13"/>
        <v>5</v>
      </c>
      <c r="B30" s="72">
        <v>6</v>
      </c>
      <c r="C30" s="73">
        <v>31</v>
      </c>
      <c r="D30" s="73">
        <v>7</v>
      </c>
      <c r="E30" s="74">
        <f t="shared" si="14"/>
        <v>19</v>
      </c>
      <c r="F30" s="74">
        <f t="shared" si="11"/>
        <v>19</v>
      </c>
      <c r="G30" s="75">
        <f>F30/C24</f>
        <v>3.2258064516129031E-2</v>
      </c>
      <c r="H30" s="75">
        <f t="shared" si="16"/>
        <v>2.1833616298811545</v>
      </c>
      <c r="I30" s="77">
        <v>6</v>
      </c>
      <c r="J30" s="31">
        <v>2.8668224299065419</v>
      </c>
      <c r="K30" s="51"/>
      <c r="L30" s="51"/>
      <c r="M30" s="51"/>
      <c r="N30" s="51"/>
      <c r="O30" s="51"/>
      <c r="P30" s="57"/>
      <c r="Q30" s="57"/>
      <c r="R30" s="57"/>
      <c r="S30" s="57"/>
      <c r="T30" s="57"/>
      <c r="U30" s="57"/>
      <c r="V30" s="57"/>
      <c r="W30" s="57"/>
      <c r="AB30" s="96">
        <f t="shared" si="12"/>
        <v>6</v>
      </c>
      <c r="AC30" s="94">
        <f>D30/C24</f>
        <v>1.1884550084889643E-2</v>
      </c>
      <c r="AD30" s="95">
        <f t="shared" si="15"/>
        <v>0.27</v>
      </c>
    </row>
    <row r="31" spans="1:49" x14ac:dyDescent="0.3">
      <c r="A31" s="51"/>
      <c r="B31" s="51"/>
      <c r="C31" s="51"/>
      <c r="D31" s="52"/>
      <c r="E31" s="55"/>
      <c r="F31" s="70">
        <f>SUM(F25:F30)</f>
        <v>1286</v>
      </c>
      <c r="G31" s="78"/>
      <c r="H31" s="78"/>
      <c r="I31" s="51"/>
      <c r="J31" s="51"/>
      <c r="K31" s="51"/>
      <c r="L31" s="51"/>
      <c r="M31" s="51"/>
      <c r="N31" s="51"/>
      <c r="O31" s="51"/>
      <c r="P31" s="57"/>
      <c r="Q31" s="57"/>
      <c r="R31" s="57"/>
      <c r="S31" s="57"/>
      <c r="T31" s="57"/>
      <c r="U31" s="57"/>
      <c r="V31" s="57"/>
      <c r="W31" s="57"/>
    </row>
    <row r="32" spans="1:49" x14ac:dyDescent="0.3">
      <c r="Q32" s="57"/>
      <c r="R32" s="57"/>
      <c r="S32" s="57"/>
      <c r="T32" s="57"/>
      <c r="U32" s="57"/>
      <c r="V32" s="57"/>
      <c r="W32" s="57"/>
    </row>
    <row r="33" spans="1:49" ht="26" customHeight="1" x14ac:dyDescent="0.3">
      <c r="C33" s="63" t="s">
        <v>17</v>
      </c>
      <c r="D33" s="63" t="s">
        <v>68</v>
      </c>
      <c r="E33" s="63" t="s">
        <v>56</v>
      </c>
      <c r="F33" s="63" t="s">
        <v>16</v>
      </c>
      <c r="Q33" s="57"/>
      <c r="R33" s="57"/>
      <c r="S33" s="57"/>
      <c r="T33" s="57"/>
      <c r="U33" s="57"/>
      <c r="V33" s="57"/>
      <c r="W33" s="57"/>
    </row>
    <row r="34" spans="1:49" x14ac:dyDescent="0.3">
      <c r="C34" s="60">
        <v>589</v>
      </c>
      <c r="D34" s="60">
        <v>371</v>
      </c>
      <c r="E34" s="60">
        <v>7</v>
      </c>
      <c r="F34" s="60">
        <f>C34-D34-E34</f>
        <v>211</v>
      </c>
      <c r="Q34" s="57"/>
      <c r="R34" s="57"/>
      <c r="S34" s="57"/>
      <c r="T34" s="57"/>
      <c r="U34" s="57"/>
      <c r="V34" s="57"/>
      <c r="W34" s="57"/>
    </row>
    <row r="35" spans="1:49" x14ac:dyDescent="0.3">
      <c r="D35" s="66">
        <f>D34/C34</f>
        <v>0.62988115449915105</v>
      </c>
      <c r="E35" s="65">
        <f>E34/C34</f>
        <v>1.1884550084889643E-2</v>
      </c>
      <c r="F35" s="64">
        <f>F34/C34</f>
        <v>0.35823429541595925</v>
      </c>
      <c r="Q35" s="57"/>
      <c r="R35" s="57"/>
      <c r="S35" s="57"/>
      <c r="T35" s="57"/>
      <c r="U35" s="57"/>
      <c r="V35" s="57"/>
      <c r="W35" s="57"/>
    </row>
    <row r="36" spans="1:49" x14ac:dyDescent="0.3">
      <c r="Q36" s="57"/>
      <c r="R36" s="57"/>
      <c r="S36" s="57"/>
      <c r="T36" s="57"/>
      <c r="U36" s="57"/>
      <c r="V36" s="57"/>
      <c r="W36" s="57"/>
    </row>
    <row r="37" spans="1:49" x14ac:dyDescent="0.3">
      <c r="Q37" s="57"/>
      <c r="R37" s="57"/>
      <c r="S37" s="57"/>
      <c r="T37" s="57"/>
      <c r="U37" s="57"/>
      <c r="V37" s="57"/>
      <c r="W37" s="57"/>
    </row>
    <row r="38" spans="1:49" ht="14.5" x14ac:dyDescent="0.35">
      <c r="A38" s="25" t="s">
        <v>18</v>
      </c>
      <c r="C38" s="16"/>
      <c r="V38" s="57"/>
      <c r="W38" s="57"/>
    </row>
    <row r="39" spans="1:49" x14ac:dyDescent="0.3">
      <c r="A39" s="14" t="s">
        <v>19</v>
      </c>
      <c r="I39" s="12"/>
      <c r="J39" s="12"/>
      <c r="K39" s="12"/>
      <c r="L39" s="12"/>
      <c r="M39" s="12"/>
      <c r="N39" s="12"/>
      <c r="O39" s="12"/>
      <c r="P39" s="12"/>
      <c r="Q39" s="13"/>
      <c r="V39" s="57"/>
      <c r="W39" s="57"/>
    </row>
    <row r="40" spans="1:49" ht="13.5" thickBot="1" x14ac:dyDescent="0.35">
      <c r="I40" s="12"/>
      <c r="J40" s="12"/>
      <c r="K40" s="12"/>
      <c r="L40" s="12"/>
      <c r="M40" s="12"/>
      <c r="N40" s="12"/>
      <c r="O40" s="12"/>
    </row>
    <row r="41" spans="1:49" ht="57.5" customHeight="1" thickBot="1" x14ac:dyDescent="0.35">
      <c r="A41" s="146" t="s">
        <v>61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8"/>
      <c r="AB41" s="146" t="s">
        <v>63</v>
      </c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8"/>
    </row>
    <row r="42" spans="1:49" x14ac:dyDescent="0.3">
      <c r="A42" s="3"/>
      <c r="F42" s="4"/>
    </row>
    <row r="43" spans="1:49" x14ac:dyDescent="0.3">
      <c r="A43" s="3" t="s">
        <v>34</v>
      </c>
      <c r="B43" s="3" t="s">
        <v>29</v>
      </c>
      <c r="H43" s="58" t="s">
        <v>11</v>
      </c>
      <c r="I43" s="58"/>
      <c r="J43" s="59" t="s">
        <v>12</v>
      </c>
      <c r="K43" s="58"/>
      <c r="L43" s="59" t="s">
        <v>12</v>
      </c>
      <c r="P43" s="1"/>
      <c r="Q43" s="1"/>
      <c r="R43" s="1"/>
      <c r="S43" s="1"/>
      <c r="T43" s="1"/>
      <c r="U43" s="1"/>
    </row>
    <row r="44" spans="1:49" ht="80" customHeight="1" x14ac:dyDescent="0.35">
      <c r="A44" s="5" t="s">
        <v>35</v>
      </c>
      <c r="B44" s="5" t="s">
        <v>21</v>
      </c>
      <c r="C44" s="5" t="s">
        <v>0</v>
      </c>
      <c r="D44" s="18" t="s">
        <v>1</v>
      </c>
      <c r="E44" s="10"/>
      <c r="F44" s="10"/>
      <c r="G44" s="10"/>
      <c r="H44" s="29" t="s">
        <v>22</v>
      </c>
      <c r="J44" s="30" t="s">
        <v>69</v>
      </c>
      <c r="K44" s="7"/>
      <c r="L44" s="32" t="s">
        <v>70</v>
      </c>
      <c r="M44" s="7"/>
      <c r="N44" s="7"/>
      <c r="O44" s="141" t="s">
        <v>21</v>
      </c>
      <c r="P44" s="144" t="s">
        <v>65</v>
      </c>
      <c r="Q44" s="145"/>
      <c r="R44" s="1"/>
      <c r="S44" s="90" t="s">
        <v>4</v>
      </c>
      <c r="T44" s="40" t="s">
        <v>9</v>
      </c>
      <c r="U44" s="1"/>
      <c r="AB44" s="91" t="s">
        <v>21</v>
      </c>
      <c r="AC44" s="92" t="s">
        <v>58</v>
      </c>
      <c r="AD44" s="93" t="s">
        <v>59</v>
      </c>
      <c r="AL44" s="140" t="s">
        <v>57</v>
      </c>
      <c r="AM44" s="139" t="s">
        <v>56</v>
      </c>
      <c r="AN44" s="51"/>
      <c r="AO44" s="152" t="s">
        <v>72</v>
      </c>
      <c r="AP44" s="152"/>
      <c r="AQ44" s="152"/>
      <c r="AR44" s="152"/>
      <c r="AS44" s="152"/>
      <c r="AT44" s="152"/>
      <c r="AU44" s="152"/>
      <c r="AV44" s="152"/>
      <c r="AW44" s="152"/>
    </row>
    <row r="45" spans="1:49" ht="21" x14ac:dyDescent="0.3">
      <c r="A45" s="51"/>
      <c r="B45" s="52">
        <v>0</v>
      </c>
      <c r="C45" s="5">
        <v>355</v>
      </c>
      <c r="D45" s="53">
        <f>C46</f>
        <v>355</v>
      </c>
      <c r="E45" s="27" t="s">
        <v>2</v>
      </c>
      <c r="F45" s="28" t="s">
        <v>25</v>
      </c>
      <c r="G45" s="50" t="s">
        <v>23</v>
      </c>
      <c r="H45" s="39" t="s">
        <v>3</v>
      </c>
      <c r="I45" s="51"/>
      <c r="J45" s="54"/>
      <c r="K45" s="55"/>
      <c r="L45" s="56"/>
      <c r="M45" s="56"/>
      <c r="N45" s="56"/>
      <c r="O45" s="51"/>
      <c r="P45" s="41" t="s">
        <v>66</v>
      </c>
      <c r="Q45" s="42" t="s">
        <v>67</v>
      </c>
      <c r="R45" s="43" t="s">
        <v>24</v>
      </c>
      <c r="S45" s="48" t="s">
        <v>10</v>
      </c>
      <c r="T45" s="49" t="s">
        <v>7</v>
      </c>
      <c r="U45" s="51"/>
      <c r="AB45" s="96">
        <f>B45</f>
        <v>0</v>
      </c>
      <c r="AC45" s="94">
        <f>D45/C45</f>
        <v>1</v>
      </c>
      <c r="AD45" s="95">
        <v>1</v>
      </c>
      <c r="AK45" s="109" t="s">
        <v>49</v>
      </c>
      <c r="AL45" s="142">
        <v>4.0909090909090908</v>
      </c>
      <c r="AM45" s="143">
        <v>2.236842105263158</v>
      </c>
      <c r="AO45" s="122" t="s">
        <v>47</v>
      </c>
      <c r="AP45" s="123">
        <f>AD49</f>
        <v>0.51</v>
      </c>
      <c r="AQ45" s="123">
        <f>AD50</f>
        <v>0.4</v>
      </c>
      <c r="AR45" s="124">
        <f>AP45-AQ45</f>
        <v>0.10999999999999999</v>
      </c>
      <c r="AS45" s="125">
        <f>AB47-AB46</f>
        <v>1</v>
      </c>
      <c r="AT45" s="126"/>
      <c r="AU45" s="126" t="s">
        <v>48</v>
      </c>
      <c r="AV45" s="101">
        <v>4</v>
      </c>
      <c r="AW45" s="127"/>
    </row>
    <row r="46" spans="1:49" x14ac:dyDescent="0.3">
      <c r="A46" s="71">
        <f>B45</f>
        <v>0</v>
      </c>
      <c r="B46" s="72">
        <v>1</v>
      </c>
      <c r="C46" s="73">
        <v>355</v>
      </c>
      <c r="D46" s="53">
        <f t="shared" ref="D46:D49" si="17">C47</f>
        <v>303</v>
      </c>
      <c r="E46" s="74">
        <f>AVERAGE(D45:D46)</f>
        <v>329</v>
      </c>
      <c r="F46" s="74">
        <f t="shared" ref="F46:F50" si="18">E46*(B46-B45)</f>
        <v>329</v>
      </c>
      <c r="G46" s="75">
        <f>F46/C45</f>
        <v>0.92676056338028168</v>
      </c>
      <c r="H46" s="76">
        <f>G46</f>
        <v>0.92676056338028168</v>
      </c>
      <c r="I46" s="77">
        <v>1</v>
      </c>
      <c r="J46" s="61">
        <v>0.9547270306258322</v>
      </c>
      <c r="K46" s="55"/>
      <c r="L46" s="79">
        <f>J46-J60</f>
        <v>1.9973368841544548E-2</v>
      </c>
      <c r="M46" s="56" t="s">
        <v>24</v>
      </c>
      <c r="N46" s="56"/>
      <c r="O46" s="72">
        <v>1</v>
      </c>
      <c r="P46" s="80">
        <v>0.8</v>
      </c>
      <c r="Q46" s="81">
        <v>0.86</v>
      </c>
      <c r="R46" s="77">
        <v>1</v>
      </c>
      <c r="S46" s="46">
        <f>(IF(P46=Q46,1,LOG(Q46,P46)))</f>
        <v>0.67590073226991487</v>
      </c>
      <c r="T46" s="47">
        <f>1/(Q46-P46)</f>
        <v>16.666666666666682</v>
      </c>
      <c r="U46" s="89" t="s">
        <v>40</v>
      </c>
      <c r="AB46" s="96">
        <f t="shared" ref="AB46:AB50" si="19">B46</f>
        <v>1</v>
      </c>
      <c r="AC46" s="94">
        <f>D46/C45</f>
        <v>0.85352112676056335</v>
      </c>
      <c r="AD46" s="95">
        <f>Q46</f>
        <v>0.86</v>
      </c>
      <c r="AK46" s="109"/>
      <c r="AL46" s="112"/>
      <c r="AM46" s="100"/>
      <c r="AO46" s="128"/>
      <c r="AP46" s="102">
        <f>AP45</f>
        <v>0.51</v>
      </c>
      <c r="AQ46" s="103">
        <v>0.5</v>
      </c>
      <c r="AR46" s="99">
        <f>AP46-AQ46</f>
        <v>1.0000000000000009E-2</v>
      </c>
      <c r="AS46" s="117">
        <f>AR46*AS45/AR45</f>
        <v>9.0909090909090995E-2</v>
      </c>
      <c r="AT46" s="57"/>
      <c r="AU46" s="57" t="s">
        <v>49</v>
      </c>
      <c r="AV46" s="104">
        <f>AV45+AS46</f>
        <v>4.0909090909090908</v>
      </c>
      <c r="AW46" s="129"/>
    </row>
    <row r="47" spans="1:49" x14ac:dyDescent="0.3">
      <c r="A47" s="71">
        <f t="shared" ref="A47:A50" si="20">B46</f>
        <v>1</v>
      </c>
      <c r="B47" s="72">
        <v>2</v>
      </c>
      <c r="C47" s="73">
        <v>303</v>
      </c>
      <c r="D47" s="53">
        <f t="shared" si="17"/>
        <v>200</v>
      </c>
      <c r="E47" s="74">
        <f t="shared" ref="E47:E50" si="21">AVERAGE(D46:D47)</f>
        <v>251.5</v>
      </c>
      <c r="F47" s="74">
        <f t="shared" si="18"/>
        <v>251.5</v>
      </c>
      <c r="G47" s="75">
        <f>F47/C45</f>
        <v>0.70845070422535217</v>
      </c>
      <c r="H47" s="75">
        <f>G47+H46</f>
        <v>1.6352112676056338</v>
      </c>
      <c r="I47" s="77">
        <v>2</v>
      </c>
      <c r="J47" s="31">
        <v>1.7453703703703705</v>
      </c>
      <c r="K47" s="55"/>
      <c r="L47" s="79">
        <f>J47-J61</f>
        <v>0.17328042328042348</v>
      </c>
      <c r="M47" s="56" t="s">
        <v>24</v>
      </c>
      <c r="N47" s="56"/>
      <c r="O47" s="72">
        <v>2</v>
      </c>
      <c r="P47" s="80">
        <v>0.52</v>
      </c>
      <c r="Q47" s="81">
        <v>0.71</v>
      </c>
      <c r="R47" s="77">
        <v>2</v>
      </c>
      <c r="S47" s="46">
        <f t="shared" ref="S47:S50" si="22">(IF(P47=Q47,1,LOG(Q47,P47)))</f>
        <v>0.52374437496775617</v>
      </c>
      <c r="T47" s="47">
        <f>1/(Q47-P47)</f>
        <v>5.2631578947368434</v>
      </c>
      <c r="U47" s="89" t="s">
        <v>40</v>
      </c>
      <c r="AB47" s="96">
        <f t="shared" si="19"/>
        <v>2</v>
      </c>
      <c r="AC47" s="94">
        <f>D47/C45</f>
        <v>0.56338028169014087</v>
      </c>
      <c r="AD47" s="95">
        <f t="shared" ref="AD47:AD50" si="23">Q47</f>
        <v>0.71</v>
      </c>
      <c r="AK47" s="109" t="s">
        <v>51</v>
      </c>
      <c r="AL47" s="113">
        <v>31.818181818181817</v>
      </c>
      <c r="AM47" s="114">
        <v>177.5</v>
      </c>
      <c r="AO47" s="128"/>
      <c r="AP47" s="105"/>
      <c r="AQ47" s="105"/>
      <c r="AR47" s="106"/>
      <c r="AS47" s="118"/>
      <c r="AT47" s="57"/>
      <c r="AU47" s="57"/>
      <c r="AV47" s="57"/>
      <c r="AW47" s="129"/>
    </row>
    <row r="48" spans="1:49" x14ac:dyDescent="0.3">
      <c r="A48" s="71">
        <f t="shared" si="20"/>
        <v>2</v>
      </c>
      <c r="B48" s="72">
        <v>3</v>
      </c>
      <c r="C48" s="73">
        <v>200</v>
      </c>
      <c r="D48" s="53">
        <f t="shared" si="17"/>
        <v>105</v>
      </c>
      <c r="E48" s="74">
        <f t="shared" si="21"/>
        <v>152.5</v>
      </c>
      <c r="F48" s="74">
        <f t="shared" si="18"/>
        <v>152.5</v>
      </c>
      <c r="G48" s="75">
        <f>F48/C45</f>
        <v>0.42957746478873238</v>
      </c>
      <c r="H48" s="75">
        <f t="shared" ref="H48:H50" si="24">G48+H47</f>
        <v>2.0647887323943661</v>
      </c>
      <c r="I48" s="77">
        <v>3</v>
      </c>
      <c r="J48" s="31">
        <v>2.4132430069930071</v>
      </c>
      <c r="K48" s="55"/>
      <c r="L48" s="79">
        <f>J48-J62</f>
        <v>0.41302447552447541</v>
      </c>
      <c r="M48" s="56" t="s">
        <v>24</v>
      </c>
      <c r="N48" s="56"/>
      <c r="O48" s="72">
        <v>3</v>
      </c>
      <c r="P48" s="80">
        <v>0.48</v>
      </c>
      <c r="Q48" s="81">
        <v>0.57999999999999996</v>
      </c>
      <c r="R48" s="77">
        <v>3</v>
      </c>
      <c r="S48" s="46">
        <f t="shared" si="22"/>
        <v>0.74216628427501752</v>
      </c>
      <c r="T48" s="47">
        <f>1/(Q48-P48)</f>
        <v>10.000000000000002</v>
      </c>
      <c r="U48" s="84" t="s">
        <v>36</v>
      </c>
      <c r="V48" s="98" t="s">
        <v>46</v>
      </c>
      <c r="AB48" s="96">
        <f t="shared" si="19"/>
        <v>3</v>
      </c>
      <c r="AC48" s="94">
        <f>D48/C45</f>
        <v>0.29577464788732394</v>
      </c>
      <c r="AD48" s="95">
        <f t="shared" si="23"/>
        <v>0.57999999999999996</v>
      </c>
      <c r="AK48" s="109" t="s">
        <v>52</v>
      </c>
      <c r="AL48" s="115">
        <v>8.9628681177976954E-2</v>
      </c>
      <c r="AM48" s="116">
        <v>0.5</v>
      </c>
      <c r="AO48" s="128" t="s">
        <v>50</v>
      </c>
      <c r="AP48" s="107">
        <f>D49</f>
        <v>35</v>
      </c>
      <c r="AQ48" s="107">
        <f>D50</f>
        <v>0</v>
      </c>
      <c r="AR48" s="108">
        <f>AP48-AQ48</f>
        <v>35</v>
      </c>
      <c r="AS48" s="82">
        <f>AS45</f>
        <v>1</v>
      </c>
      <c r="AT48" s="57"/>
      <c r="AU48" s="119" t="s">
        <v>51</v>
      </c>
      <c r="AV48" s="110">
        <f>AP48-AR49</f>
        <v>31.818181818181817</v>
      </c>
      <c r="AW48" s="130"/>
    </row>
    <row r="49" spans="1:49" x14ac:dyDescent="0.3">
      <c r="A49" s="71">
        <f t="shared" si="20"/>
        <v>3</v>
      </c>
      <c r="B49" s="72">
        <v>4</v>
      </c>
      <c r="C49" s="73">
        <v>105</v>
      </c>
      <c r="D49" s="53">
        <f t="shared" si="17"/>
        <v>35</v>
      </c>
      <c r="E49" s="74">
        <f t="shared" si="21"/>
        <v>70</v>
      </c>
      <c r="F49" s="74">
        <f t="shared" si="18"/>
        <v>70</v>
      </c>
      <c r="G49" s="75">
        <f>F49/C45</f>
        <v>0.19718309859154928</v>
      </c>
      <c r="H49" s="75">
        <f t="shared" si="24"/>
        <v>2.2619718309859156</v>
      </c>
      <c r="I49" s="77">
        <v>4</v>
      </c>
      <c r="J49" s="31">
        <v>2.9224730127576053</v>
      </c>
      <c r="K49" s="55"/>
      <c r="L49" s="79">
        <f>J49-J63</f>
        <v>0.64245992803401997</v>
      </c>
      <c r="M49" s="56" t="s">
        <v>24</v>
      </c>
      <c r="N49" s="56"/>
      <c r="O49" s="72">
        <v>4</v>
      </c>
      <c r="P49" s="80">
        <v>0.28999999999999998</v>
      </c>
      <c r="Q49" s="81">
        <v>0.51</v>
      </c>
      <c r="R49" s="77">
        <v>4</v>
      </c>
      <c r="S49" s="46">
        <f t="shared" si="22"/>
        <v>0.54395225977432382</v>
      </c>
      <c r="T49" s="47">
        <f>1/(Q49-P49)</f>
        <v>4.545454545454545</v>
      </c>
      <c r="U49" s="89" t="s">
        <v>40</v>
      </c>
      <c r="AB49" s="96">
        <f t="shared" si="19"/>
        <v>4</v>
      </c>
      <c r="AC49" s="94">
        <f>D49/C45</f>
        <v>9.8591549295774641E-2</v>
      </c>
      <c r="AD49" s="95">
        <f t="shared" si="23"/>
        <v>0.51</v>
      </c>
      <c r="AO49" s="131"/>
      <c r="AP49" s="132"/>
      <c r="AQ49" s="132"/>
      <c r="AR49" s="133">
        <f>AR48*AS49/AS48</f>
        <v>3.1818181818181848</v>
      </c>
      <c r="AS49" s="134">
        <f>AS46</f>
        <v>9.0909090909090995E-2</v>
      </c>
      <c r="AT49" s="135"/>
      <c r="AU49" s="136" t="s">
        <v>52</v>
      </c>
      <c r="AV49" s="137">
        <f>AV48/C45</f>
        <v>8.9628681177976954E-2</v>
      </c>
      <c r="AW49" s="138"/>
    </row>
    <row r="50" spans="1:49" x14ac:dyDescent="0.3">
      <c r="A50" s="71">
        <f t="shared" si="20"/>
        <v>4</v>
      </c>
      <c r="B50" s="72">
        <v>5</v>
      </c>
      <c r="C50" s="73">
        <v>35</v>
      </c>
      <c r="D50" s="73">
        <v>0</v>
      </c>
      <c r="E50" s="74">
        <f t="shared" si="21"/>
        <v>17.5</v>
      </c>
      <c r="F50" s="74">
        <f t="shared" si="18"/>
        <v>17.5</v>
      </c>
      <c r="G50" s="75">
        <f>F50/C45</f>
        <v>4.9295774647887321E-2</v>
      </c>
      <c r="H50" s="75">
        <f t="shared" si="24"/>
        <v>2.3112676056338031</v>
      </c>
      <c r="I50" s="77">
        <v>5</v>
      </c>
      <c r="J50" s="31">
        <v>3.3573030742842063</v>
      </c>
      <c r="K50" s="55"/>
      <c r="L50" s="79">
        <f>J50-J64</f>
        <v>0.79627919250560764</v>
      </c>
      <c r="M50" s="56" t="s">
        <v>24</v>
      </c>
      <c r="N50" s="56"/>
      <c r="O50" s="72">
        <v>5</v>
      </c>
      <c r="P50" s="80">
        <v>0.28999999999999998</v>
      </c>
      <c r="Q50" s="81">
        <v>0.4</v>
      </c>
      <c r="R50" s="77">
        <v>5</v>
      </c>
      <c r="S50" s="46">
        <f t="shared" si="22"/>
        <v>0.74021303327892651</v>
      </c>
      <c r="T50" s="47">
        <f>1/(Q50-P50)</f>
        <v>9.0909090909090882</v>
      </c>
      <c r="U50" s="89" t="s">
        <v>40</v>
      </c>
      <c r="AB50" s="96">
        <f t="shared" si="19"/>
        <v>5</v>
      </c>
      <c r="AC50" s="94">
        <f>D50/C45</f>
        <v>0</v>
      </c>
      <c r="AD50" s="95">
        <f t="shared" si="23"/>
        <v>0.4</v>
      </c>
    </row>
    <row r="51" spans="1:49" x14ac:dyDescent="0.3">
      <c r="A51" s="51"/>
      <c r="B51" s="51"/>
      <c r="C51" s="51"/>
      <c r="D51" s="52"/>
      <c r="E51" s="55"/>
      <c r="F51" s="70">
        <f>SUM(F46:F50)</f>
        <v>820.5</v>
      </c>
      <c r="G51" s="78"/>
      <c r="H51" s="78"/>
      <c r="I51" s="51"/>
      <c r="J51" s="51"/>
      <c r="K51" s="55"/>
      <c r="L51" s="56"/>
      <c r="M51" s="56"/>
      <c r="N51" s="82"/>
      <c r="O51" s="83"/>
      <c r="P51" s="83"/>
      <c r="Q51" s="83"/>
      <c r="R51" s="83"/>
      <c r="S51" s="83"/>
      <c r="T51" s="83"/>
      <c r="U51" s="1"/>
    </row>
    <row r="52" spans="1:49" x14ac:dyDescent="0.3">
      <c r="D52" s="20"/>
      <c r="E52" s="15"/>
      <c r="F52" s="21"/>
      <c r="G52" s="33"/>
      <c r="H52" s="15"/>
      <c r="I52" s="22"/>
      <c r="K52" s="55"/>
      <c r="O52" s="11"/>
      <c r="P52" s="11"/>
      <c r="Q52" s="11"/>
      <c r="R52" s="11"/>
      <c r="S52" s="11"/>
      <c r="T52" s="11"/>
      <c r="U52" s="1"/>
    </row>
    <row r="53" spans="1:49" ht="26" customHeight="1" x14ac:dyDescent="0.3">
      <c r="C53" s="63" t="s">
        <v>17</v>
      </c>
      <c r="D53" s="63" t="s">
        <v>68</v>
      </c>
      <c r="E53" s="63" t="s">
        <v>56</v>
      </c>
      <c r="F53" s="63" t="s">
        <v>16</v>
      </c>
      <c r="G53" s="33"/>
      <c r="H53" s="15"/>
      <c r="I53" s="22"/>
      <c r="K53" s="55"/>
      <c r="O53" s="11"/>
      <c r="P53" s="11"/>
      <c r="Q53" s="11"/>
      <c r="R53" s="11"/>
      <c r="S53" s="11"/>
      <c r="T53" s="11"/>
      <c r="U53" s="1"/>
    </row>
    <row r="54" spans="1:49" x14ac:dyDescent="0.3">
      <c r="C54" s="60">
        <v>355</v>
      </c>
      <c r="D54" s="60">
        <v>139</v>
      </c>
      <c r="E54" s="60">
        <v>25</v>
      </c>
      <c r="F54" s="60">
        <f>C54-D54-E54</f>
        <v>191</v>
      </c>
      <c r="G54" s="33"/>
      <c r="H54" s="15"/>
      <c r="I54" s="22"/>
      <c r="K54" s="55"/>
      <c r="O54" s="11"/>
      <c r="P54" s="11"/>
      <c r="Q54" s="11"/>
      <c r="R54" s="11"/>
      <c r="S54" s="11"/>
      <c r="T54" s="11"/>
      <c r="U54" s="1"/>
    </row>
    <row r="55" spans="1:49" x14ac:dyDescent="0.3">
      <c r="D55" s="66">
        <f>D54/C54</f>
        <v>0.39154929577464787</v>
      </c>
      <c r="E55" s="65">
        <f>E54/C54</f>
        <v>7.0422535211267609E-2</v>
      </c>
      <c r="F55" s="64">
        <f>F54/C54</f>
        <v>0.53802816901408446</v>
      </c>
      <c r="G55" s="33"/>
      <c r="H55" s="15"/>
      <c r="I55" s="22"/>
      <c r="K55" s="55"/>
      <c r="O55" s="11"/>
      <c r="P55" s="11"/>
      <c r="Q55" s="11"/>
      <c r="R55" s="11"/>
      <c r="S55" s="11"/>
      <c r="T55" s="11"/>
      <c r="U55" s="1"/>
    </row>
    <row r="56" spans="1:49" x14ac:dyDescent="0.3">
      <c r="D56" s="10"/>
      <c r="E56" s="23"/>
      <c r="F56" s="24"/>
      <c r="G56" s="21"/>
      <c r="H56" s="26"/>
      <c r="I56" s="7"/>
      <c r="J56" s="8"/>
      <c r="K56" s="55"/>
      <c r="L56" s="7"/>
      <c r="M56" s="9"/>
      <c r="N56" s="9"/>
      <c r="O56" s="11"/>
      <c r="P56" s="11"/>
      <c r="Q56" s="11"/>
      <c r="R56" s="11"/>
      <c r="S56" s="11"/>
      <c r="T56" s="11"/>
      <c r="U56" s="1"/>
    </row>
    <row r="57" spans="1:49" x14ac:dyDescent="0.3">
      <c r="A57" s="3" t="s">
        <v>34</v>
      </c>
      <c r="B57" s="3" t="s">
        <v>28</v>
      </c>
      <c r="H57" s="58" t="s">
        <v>11</v>
      </c>
      <c r="I57" s="58"/>
      <c r="J57" s="59" t="s">
        <v>12</v>
      </c>
      <c r="L57" s="7"/>
      <c r="O57" s="11"/>
      <c r="P57" s="11"/>
      <c r="Q57" s="11"/>
      <c r="R57" s="11"/>
      <c r="S57" s="11"/>
      <c r="T57" s="11"/>
    </row>
    <row r="58" spans="1:49" ht="80" customHeight="1" x14ac:dyDescent="0.35">
      <c r="A58" s="5" t="s">
        <v>35</v>
      </c>
      <c r="B58" s="5" t="s">
        <v>21</v>
      </c>
      <c r="C58" s="5" t="s">
        <v>0</v>
      </c>
      <c r="D58" s="18" t="s">
        <v>1</v>
      </c>
      <c r="E58" s="10"/>
      <c r="F58" s="10"/>
      <c r="G58" s="10"/>
      <c r="H58" s="29" t="s">
        <v>22</v>
      </c>
      <c r="J58" s="30" t="s">
        <v>13</v>
      </c>
      <c r="L58" s="38"/>
      <c r="AB58" s="91" t="s">
        <v>21</v>
      </c>
      <c r="AC58" s="92" t="s">
        <v>58</v>
      </c>
      <c r="AD58" s="93" t="s">
        <v>59</v>
      </c>
      <c r="AL58" s="140" t="s">
        <v>57</v>
      </c>
      <c r="AM58" s="139" t="s">
        <v>56</v>
      </c>
      <c r="AN58" s="51"/>
      <c r="AO58" s="152" t="s">
        <v>72</v>
      </c>
      <c r="AP58" s="152"/>
      <c r="AQ58" s="152"/>
      <c r="AR58" s="152"/>
      <c r="AS58" s="152"/>
      <c r="AT58" s="152"/>
      <c r="AU58" s="152"/>
      <c r="AV58" s="152"/>
      <c r="AW58" s="152"/>
    </row>
    <row r="59" spans="1:49" ht="19.5" customHeight="1" x14ac:dyDescent="0.3">
      <c r="A59" s="51"/>
      <c r="B59" s="52">
        <v>0</v>
      </c>
      <c r="C59" s="5">
        <v>355</v>
      </c>
      <c r="D59" s="53">
        <f>C60</f>
        <v>355</v>
      </c>
      <c r="E59" s="27" t="s">
        <v>2</v>
      </c>
      <c r="F59" s="28" t="s">
        <v>25</v>
      </c>
      <c r="G59" s="50" t="s">
        <v>23</v>
      </c>
      <c r="H59" s="39" t="s">
        <v>3</v>
      </c>
      <c r="I59" s="51"/>
      <c r="J59" s="54"/>
      <c r="K59" s="51"/>
      <c r="L59" s="51"/>
      <c r="M59" s="51"/>
      <c r="N59" s="51"/>
      <c r="O59" s="51"/>
      <c r="P59" s="57"/>
      <c r="Q59" s="57"/>
      <c r="R59" s="57"/>
      <c r="S59" s="57"/>
      <c r="T59" s="57"/>
      <c r="U59" s="57"/>
      <c r="AB59" s="96">
        <f>B59</f>
        <v>0</v>
      </c>
      <c r="AC59" s="94">
        <f>D59/C59</f>
        <v>1</v>
      </c>
      <c r="AD59" s="95">
        <v>1</v>
      </c>
      <c r="AK59" s="109" t="s">
        <v>49</v>
      </c>
      <c r="AL59" s="142">
        <v>2.5</v>
      </c>
      <c r="AM59" s="143">
        <v>1.7043795620437956</v>
      </c>
      <c r="AO59" s="122" t="s">
        <v>47</v>
      </c>
      <c r="AP59" s="123">
        <f>AD61</f>
        <v>0.52</v>
      </c>
      <c r="AQ59" s="123">
        <f>AD62</f>
        <v>0.48</v>
      </c>
      <c r="AR59" s="124">
        <f>AP59-AQ59</f>
        <v>4.0000000000000036E-2</v>
      </c>
      <c r="AS59" s="125">
        <f>AB61-AB60</f>
        <v>1</v>
      </c>
      <c r="AT59" s="126"/>
      <c r="AU59" s="126" t="s">
        <v>48</v>
      </c>
      <c r="AV59" s="101">
        <v>2</v>
      </c>
      <c r="AW59" s="127"/>
    </row>
    <row r="60" spans="1:49" x14ac:dyDescent="0.3">
      <c r="A60" s="71">
        <f>B59</f>
        <v>0</v>
      </c>
      <c r="B60" s="72">
        <v>1</v>
      </c>
      <c r="C60" s="73">
        <v>355</v>
      </c>
      <c r="D60" s="53">
        <f t="shared" ref="D60:D63" si="25">C61</f>
        <v>274</v>
      </c>
      <c r="E60" s="74">
        <f>AVERAGE(D59:D60)</f>
        <v>314.5</v>
      </c>
      <c r="F60" s="74">
        <f t="shared" ref="F60:F64" si="26">E60*(B60-B59)</f>
        <v>314.5</v>
      </c>
      <c r="G60" s="75">
        <f>F60/C59</f>
        <v>0.88591549295774652</v>
      </c>
      <c r="H60" s="76">
        <f>G60</f>
        <v>0.88591549295774652</v>
      </c>
      <c r="I60" s="77">
        <v>1</v>
      </c>
      <c r="J60" s="61">
        <v>0.93475366178428765</v>
      </c>
      <c r="Q60" s="57"/>
      <c r="R60" s="57"/>
      <c r="S60" s="57"/>
      <c r="T60" s="57"/>
      <c r="U60" s="57"/>
      <c r="AB60" s="96">
        <f t="shared" ref="AB60:AB64" si="27">B60</f>
        <v>1</v>
      </c>
      <c r="AC60" s="94">
        <f>D60/C59</f>
        <v>0.77183098591549293</v>
      </c>
      <c r="AD60" s="95">
        <f>P46</f>
        <v>0.8</v>
      </c>
      <c r="AK60" s="109"/>
      <c r="AL60" s="112"/>
      <c r="AM60" s="100"/>
      <c r="AO60" s="128"/>
      <c r="AP60" s="102">
        <f>AP59</f>
        <v>0.52</v>
      </c>
      <c r="AQ60" s="103">
        <v>0.5</v>
      </c>
      <c r="AR60" s="99">
        <f>AP60-AQ60</f>
        <v>2.0000000000000018E-2</v>
      </c>
      <c r="AS60" s="117">
        <f>AR60*AS59/AR59</f>
        <v>0.5</v>
      </c>
      <c r="AT60" s="57"/>
      <c r="AU60" s="57" t="s">
        <v>49</v>
      </c>
      <c r="AV60" s="104">
        <f>AV59+AS60</f>
        <v>2.5</v>
      </c>
      <c r="AW60" s="129"/>
    </row>
    <row r="61" spans="1:49" x14ac:dyDescent="0.3">
      <c r="A61" s="71">
        <f t="shared" ref="A61:A64" si="28">B60</f>
        <v>1</v>
      </c>
      <c r="B61" s="72">
        <v>2</v>
      </c>
      <c r="C61" s="73">
        <v>274</v>
      </c>
      <c r="D61" s="53">
        <f t="shared" si="25"/>
        <v>137</v>
      </c>
      <c r="E61" s="74">
        <f t="shared" ref="E61:E64" si="29">AVERAGE(D60:D61)</f>
        <v>205.5</v>
      </c>
      <c r="F61" s="74">
        <f t="shared" si="26"/>
        <v>205.5</v>
      </c>
      <c r="G61" s="75">
        <f>F61/C59</f>
        <v>0.57887323943661972</v>
      </c>
      <c r="H61" s="75">
        <f>G61+H60</f>
        <v>1.4647887323943662</v>
      </c>
      <c r="I61" s="77">
        <v>2</v>
      </c>
      <c r="J61" s="31">
        <v>1.572089947089947</v>
      </c>
      <c r="Q61" s="57"/>
      <c r="R61" s="57"/>
      <c r="S61" s="57"/>
      <c r="T61" s="57"/>
      <c r="U61" s="57"/>
      <c r="AB61" s="96">
        <f t="shared" si="27"/>
        <v>2</v>
      </c>
      <c r="AC61" s="94">
        <f>D61/C59</f>
        <v>0.38591549295774646</v>
      </c>
      <c r="AD61" s="95">
        <f t="shared" ref="AD61:AD64" si="30">P47</f>
        <v>0.52</v>
      </c>
      <c r="AK61" s="109" t="s">
        <v>51</v>
      </c>
      <c r="AL61" s="113">
        <v>99</v>
      </c>
      <c r="AM61" s="114">
        <v>177.5</v>
      </c>
      <c r="AO61" s="128"/>
      <c r="AP61" s="105"/>
      <c r="AQ61" s="105"/>
      <c r="AR61" s="106"/>
      <c r="AS61" s="118"/>
      <c r="AT61" s="57"/>
      <c r="AU61" s="57"/>
      <c r="AV61" s="57"/>
      <c r="AW61" s="129"/>
    </row>
    <row r="62" spans="1:49" x14ac:dyDescent="0.3">
      <c r="A62" s="71">
        <f t="shared" si="28"/>
        <v>2</v>
      </c>
      <c r="B62" s="72">
        <v>3</v>
      </c>
      <c r="C62" s="73">
        <v>137</v>
      </c>
      <c r="D62" s="53">
        <f t="shared" si="25"/>
        <v>61</v>
      </c>
      <c r="E62" s="74">
        <f t="shared" si="29"/>
        <v>99</v>
      </c>
      <c r="F62" s="74">
        <f t="shared" si="26"/>
        <v>99</v>
      </c>
      <c r="G62" s="75">
        <f>F62/C59</f>
        <v>0.27887323943661974</v>
      </c>
      <c r="H62" s="75">
        <f t="shared" ref="H62:H64" si="31">G62+H61</f>
        <v>1.743661971830986</v>
      </c>
      <c r="I62" s="77">
        <v>3</v>
      </c>
      <c r="J62" s="31">
        <v>2.0002185314685317</v>
      </c>
      <c r="Q62" s="57"/>
      <c r="R62" s="57"/>
      <c r="S62" s="57"/>
      <c r="T62" s="57"/>
      <c r="U62" s="57"/>
      <c r="AB62" s="96">
        <f t="shared" si="27"/>
        <v>3</v>
      </c>
      <c r="AC62" s="94">
        <f>D62/C59</f>
        <v>0.17183098591549295</v>
      </c>
      <c r="AD62" s="95">
        <f t="shared" si="30"/>
        <v>0.48</v>
      </c>
      <c r="AK62" s="109" t="s">
        <v>52</v>
      </c>
      <c r="AL62" s="115">
        <v>0.27887323943661974</v>
      </c>
      <c r="AM62" s="116">
        <v>0.5</v>
      </c>
      <c r="AO62" s="128" t="s">
        <v>50</v>
      </c>
      <c r="AP62" s="107">
        <f>D61</f>
        <v>137</v>
      </c>
      <c r="AQ62" s="107">
        <f>D62</f>
        <v>61</v>
      </c>
      <c r="AR62" s="108">
        <f>AP62-AQ62</f>
        <v>76</v>
      </c>
      <c r="AS62" s="82">
        <f>AS59</f>
        <v>1</v>
      </c>
      <c r="AT62" s="57"/>
      <c r="AU62" s="119" t="s">
        <v>51</v>
      </c>
      <c r="AV62" s="110">
        <f>AP62-AR63</f>
        <v>99</v>
      </c>
      <c r="AW62" s="130"/>
    </row>
    <row r="63" spans="1:49" x14ac:dyDescent="0.3">
      <c r="A63" s="71">
        <f t="shared" si="28"/>
        <v>3</v>
      </c>
      <c r="B63" s="72">
        <v>4</v>
      </c>
      <c r="C63" s="73">
        <v>61</v>
      </c>
      <c r="D63" s="53">
        <f t="shared" si="25"/>
        <v>16</v>
      </c>
      <c r="E63" s="74">
        <f t="shared" si="29"/>
        <v>38.5</v>
      </c>
      <c r="F63" s="74">
        <f t="shared" si="26"/>
        <v>38.5</v>
      </c>
      <c r="G63" s="75">
        <f>F63/C59</f>
        <v>0.10845070422535211</v>
      </c>
      <c r="H63" s="75">
        <f t="shared" si="31"/>
        <v>1.8521126760563382</v>
      </c>
      <c r="I63" s="77">
        <v>4</v>
      </c>
      <c r="J63" s="31">
        <v>2.2800130847235853</v>
      </c>
      <c r="Q63" s="57"/>
      <c r="R63" s="57"/>
      <c r="S63" s="57"/>
      <c r="T63" s="57"/>
      <c r="U63" s="57"/>
      <c r="AB63" s="96">
        <f t="shared" si="27"/>
        <v>4</v>
      </c>
      <c r="AC63" s="94">
        <f>D63/C59</f>
        <v>4.507042253521127E-2</v>
      </c>
      <c r="AD63" s="95">
        <f t="shared" si="30"/>
        <v>0.28999999999999998</v>
      </c>
      <c r="AO63" s="131"/>
      <c r="AP63" s="132"/>
      <c r="AQ63" s="132"/>
      <c r="AR63" s="133">
        <f>AR62*AS63/AS62</f>
        <v>38</v>
      </c>
      <c r="AS63" s="134">
        <f>AS60</f>
        <v>0.5</v>
      </c>
      <c r="AT63" s="135"/>
      <c r="AU63" s="136" t="s">
        <v>52</v>
      </c>
      <c r="AV63" s="137">
        <f>AV62/C59</f>
        <v>0.27887323943661974</v>
      </c>
      <c r="AW63" s="138"/>
    </row>
    <row r="64" spans="1:49" x14ac:dyDescent="0.3">
      <c r="A64" s="71">
        <f t="shared" si="28"/>
        <v>4</v>
      </c>
      <c r="B64" s="72">
        <v>5</v>
      </c>
      <c r="C64" s="73">
        <v>16</v>
      </c>
      <c r="D64" s="73">
        <v>0</v>
      </c>
      <c r="E64" s="74">
        <f t="shared" si="29"/>
        <v>8</v>
      </c>
      <c r="F64" s="74">
        <f t="shared" si="26"/>
        <v>8</v>
      </c>
      <c r="G64" s="75">
        <f>F64/C59</f>
        <v>2.2535211267605635E-2</v>
      </c>
      <c r="H64" s="75">
        <f t="shared" si="31"/>
        <v>1.8746478873239438</v>
      </c>
      <c r="I64" s="77">
        <v>5</v>
      </c>
      <c r="J64" s="31">
        <v>2.5610238817785986</v>
      </c>
      <c r="Q64" s="57"/>
      <c r="R64" s="57"/>
      <c r="S64" s="57"/>
      <c r="T64" s="57"/>
      <c r="U64" s="57"/>
      <c r="AB64" s="96">
        <f t="shared" si="27"/>
        <v>5</v>
      </c>
      <c r="AC64" s="94">
        <f>D64/C59</f>
        <v>0</v>
      </c>
      <c r="AD64" s="95">
        <f t="shared" si="30"/>
        <v>0.28999999999999998</v>
      </c>
    </row>
    <row r="65" spans="1:21" x14ac:dyDescent="0.3">
      <c r="A65" s="51"/>
      <c r="B65" s="51"/>
      <c r="C65" s="51"/>
      <c r="D65" s="52"/>
      <c r="E65" s="55"/>
      <c r="F65" s="70">
        <f>SUM(F60:F64)</f>
        <v>665.5</v>
      </c>
      <c r="G65" s="78"/>
      <c r="H65" s="78"/>
      <c r="I65" s="51"/>
      <c r="J65" s="51"/>
      <c r="Q65" s="57"/>
      <c r="R65" s="57"/>
      <c r="S65" s="57"/>
      <c r="T65" s="57"/>
      <c r="U65" s="57"/>
    </row>
    <row r="66" spans="1:21" x14ac:dyDescent="0.3">
      <c r="Q66" s="57"/>
      <c r="R66" s="57"/>
      <c r="S66" s="57"/>
      <c r="T66" s="57"/>
      <c r="U66" s="57"/>
    </row>
    <row r="67" spans="1:21" ht="27" customHeight="1" x14ac:dyDescent="0.3">
      <c r="C67" s="63" t="s">
        <v>17</v>
      </c>
      <c r="D67" s="63" t="s">
        <v>68</v>
      </c>
      <c r="E67" s="63" t="s">
        <v>56</v>
      </c>
      <c r="F67" s="63" t="s">
        <v>16</v>
      </c>
      <c r="Q67" s="57"/>
      <c r="R67" s="57"/>
      <c r="S67" s="57"/>
      <c r="T67" s="57"/>
      <c r="U67" s="57"/>
    </row>
    <row r="68" spans="1:21" x14ac:dyDescent="0.3">
      <c r="C68" s="60">
        <v>355</v>
      </c>
      <c r="D68" s="60">
        <v>211</v>
      </c>
      <c r="E68" s="60">
        <v>18</v>
      </c>
      <c r="F68" s="60">
        <f>C68-D68-E68</f>
        <v>126</v>
      </c>
      <c r="Q68" s="57"/>
      <c r="R68" s="57"/>
      <c r="S68" s="57"/>
      <c r="T68" s="57"/>
      <c r="U68" s="57"/>
    </row>
    <row r="69" spans="1:21" x14ac:dyDescent="0.3">
      <c r="D69" s="86">
        <f>D68/C68</f>
        <v>0.59436619718309858</v>
      </c>
      <c r="E69" s="87">
        <f>E68/C68</f>
        <v>5.0704225352112678E-2</v>
      </c>
      <c r="F69" s="88">
        <f>F68/C68</f>
        <v>0.35492957746478876</v>
      </c>
    </row>
    <row r="72" spans="1:21" ht="43.5" customHeight="1" x14ac:dyDescent="0.3">
      <c r="A72" s="149" t="s">
        <v>71</v>
      </c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1"/>
    </row>
  </sheetData>
  <mergeCells count="11">
    <mergeCell ref="AO44:AW44"/>
    <mergeCell ref="AO58:AW58"/>
    <mergeCell ref="AB5:AV5"/>
    <mergeCell ref="AB41:AV41"/>
    <mergeCell ref="AO8:AW8"/>
    <mergeCell ref="AO23:AW23"/>
    <mergeCell ref="P8:Q8"/>
    <mergeCell ref="P44:Q44"/>
    <mergeCell ref="A41:T41"/>
    <mergeCell ref="A5:T5"/>
    <mergeCell ref="A72:S7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t-s OS 1, 2</vt:lpstr>
      <vt:lpstr>t-s PFS 3, 4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2010-10-30T06:49:05Z</cp:lastPrinted>
  <dcterms:created xsi:type="dcterms:W3CDTF">2009-06-05T06:22:51Z</dcterms:created>
  <dcterms:modified xsi:type="dcterms:W3CDTF">2022-06-14T11:35:47Z</dcterms:modified>
</cp:coreProperties>
</file>