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20612-Galo\0-Datos\10-Temas publc\20220603-VÑ PEACE 1\"/>
    </mc:Choice>
  </mc:AlternateContent>
  <xr:revisionPtr revIDLastSave="0" documentId="13_ncr:1_{D754107B-46F9-4E7D-B3FE-EADA9C6F99C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-3, PFS" sheetId="2" r:id="rId1"/>
    <sheet name="Gr3, PFS, 3x3 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0" l="1"/>
  <c r="B67" i="10" l="1"/>
  <c r="C62" i="10"/>
  <c r="C61" i="10"/>
  <c r="C6" i="10"/>
  <c r="I23" i="2" l="1"/>
  <c r="H23" i="2"/>
  <c r="G23" i="2"/>
  <c r="B66" i="10" l="1"/>
  <c r="B64" i="10"/>
  <c r="D62" i="10"/>
  <c r="D61" i="10"/>
  <c r="B51" i="10"/>
  <c r="A51" i="10"/>
  <c r="B44" i="10"/>
  <c r="A44" i="10"/>
  <c r="B37" i="10"/>
  <c r="A37" i="10"/>
  <c r="B30" i="10"/>
  <c r="A30" i="10"/>
  <c r="B23" i="10"/>
  <c r="A23" i="10"/>
  <c r="D13" i="10"/>
  <c r="C13" i="10"/>
  <c r="B5" i="10"/>
  <c r="D10" i="10" s="1"/>
  <c r="A1" i="10"/>
  <c r="G7" i="2"/>
  <c r="D14" i="10" l="1"/>
  <c r="C44" i="10"/>
  <c r="D44" i="10" s="1"/>
  <c r="C45" i="10" s="1"/>
  <c r="C7" i="10"/>
  <c r="E2" i="10"/>
  <c r="F14" i="10" s="1"/>
  <c r="C37" i="10"/>
  <c r="D37" i="10" s="1"/>
  <c r="C30" i="10"/>
  <c r="C51" i="10"/>
  <c r="D51" i="10" s="1"/>
  <c r="C52" i="10" s="1"/>
  <c r="D30" i="10"/>
  <c r="C31" i="10" s="1"/>
  <c r="D8" i="10"/>
  <c r="C23" i="10"/>
  <c r="C8" i="10"/>
  <c r="C9" i="10"/>
  <c r="C14" i="10" s="1"/>
  <c r="D7" i="10"/>
  <c r="C38" i="10" l="1"/>
  <c r="D38" i="10"/>
  <c r="B52" i="10"/>
  <c r="B45" i="10"/>
  <c r="D45" i="10"/>
  <c r="D11" i="10"/>
  <c r="E9" i="10"/>
  <c r="D6" i="10"/>
  <c r="D52" i="10"/>
  <c r="B38" i="10"/>
  <c r="D23" i="10"/>
  <c r="C11" i="10"/>
  <c r="E8" i="10"/>
  <c r="B6" i="10"/>
  <c r="D31" i="10"/>
  <c r="B31" i="10"/>
  <c r="D24" i="10" l="1"/>
  <c r="B24" i="10"/>
  <c r="C24" i="10"/>
  <c r="I21" i="2" l="1"/>
  <c r="H21" i="2"/>
  <c r="G21" i="2"/>
  <c r="I13" i="2" l="1"/>
  <c r="F13" i="2"/>
  <c r="D13" i="2"/>
  <c r="I12" i="2"/>
  <c r="F12" i="2"/>
  <c r="D12" i="2"/>
  <c r="I11" i="2"/>
  <c r="F11" i="2"/>
  <c r="D11" i="2"/>
  <c r="I8" i="2"/>
  <c r="H8" i="2"/>
  <c r="E11" i="2" s="1"/>
  <c r="E12" i="2" l="1"/>
  <c r="H12" i="2" s="1"/>
  <c r="E13" i="2"/>
  <c r="H13" i="2" s="1"/>
  <c r="H11" i="2"/>
  <c r="G26" i="2" l="1"/>
  <c r="A23" i="2"/>
  <c r="E21" i="2"/>
  <c r="A21" i="2"/>
  <c r="H19" i="2"/>
  <c r="G19" i="2"/>
  <c r="C19" i="2"/>
  <c r="B19" i="2"/>
  <c r="J16" i="2"/>
  <c r="J15" i="2"/>
  <c r="I15" i="2"/>
  <c r="G15" i="2"/>
  <c r="D21" i="2" s="1"/>
  <c r="C21" i="2"/>
  <c r="I16" i="2"/>
  <c r="B23" i="2" l="1"/>
  <c r="F15" i="2"/>
  <c r="F16" i="2" s="1"/>
  <c r="C23" i="2"/>
  <c r="G29" i="2" s="1"/>
  <c r="B21" i="2"/>
  <c r="I29" i="2" l="1"/>
  <c r="E23" i="2"/>
  <c r="D23" i="2"/>
  <c r="G28" i="2" s="1"/>
  <c r="I28" i="2" l="1"/>
  <c r="G27" i="2"/>
  <c r="I27" i="2" l="1"/>
  <c r="G30" i="2"/>
  <c r="H27" i="2" s="1"/>
  <c r="I30" i="2" l="1"/>
  <c r="H29" i="2"/>
  <c r="H28" i="2"/>
</calcChain>
</file>

<file path=xl/sharedStrings.xml><?xml version="1.0" encoding="utf-8"?>
<sst xmlns="http://schemas.openxmlformats.org/spreadsheetml/2006/main" count="142" uniqueCount="84">
  <si>
    <t>meses</t>
  </si>
  <si>
    <t>Diferencia</t>
  </si>
  <si>
    <t xml:space="preserve">en </t>
  </si>
  <si>
    <t>días</t>
  </si>
  <si>
    <t>en</t>
  </si>
  <si>
    <t>El área de referencia representa</t>
  </si>
  <si>
    <t>Área de referencia</t>
  </si>
  <si>
    <t>En un área de:</t>
  </si>
  <si>
    <t>Resto de t sin éxito</t>
  </si>
  <si>
    <t>Área Bajo la Curva (ABC) por píxeles</t>
  </si>
  <si>
    <t>de los</t>
  </si>
  <si>
    <t>del grupo Interv</t>
  </si>
  <si>
    <t>del grupo Contr</t>
  </si>
  <si>
    <t>NNT</t>
  </si>
  <si>
    <t>Distribuir cuadros verdes tras todos los supervivientes al evento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</si>
  <si>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</si>
  <si>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</si>
  <si>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</si>
  <si>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</si>
  <si>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 xml:space="preserve">NOTA: </t>
  </si>
  <si>
    <t>RA interv</t>
  </si>
  <si>
    <t>RA contr</t>
  </si>
  <si>
    <t>RAR</t>
  </si>
  <si>
    <t>Los 3 tiempos biográficos</t>
  </si>
  <si>
    <t>En 12 meses por lectura directa en curva Kaplan-Meier</t>
  </si>
  <si>
    <t>Los 3 destinos NNT</t>
  </si>
  <si>
    <t>p ???</t>
  </si>
  <si>
    <t>En 24 meses por lectura directa en curva Kaplan-Meier</t>
  </si>
  <si>
    <t>En 36 meses por lectura directa en curva Kaplan-Meier</t>
  </si>
  <si>
    <t>Personas ----&gt;</t>
  </si>
  <si>
    <t>Grupo A1 vs B1</t>
  </si>
  <si>
    <t>20220430-ECA Peace1, CáPrSC-m TDA [DCTX vs no] x [Abi vs no]. Fizazi</t>
  </si>
  <si>
    <t xml:space="preserve">Fizazi K, Foulon S, Carles J, Roubaud G, on behalf of the PEACE-1 investigators. Abiraterone plus prednisone added to androgen deprivation therapy and docetaxel in de novo metastatic castration-sensitive prostate cancer (PEACE-1): a multicentre, open-label, randomised, phase 3 study with a 2 × 2 factorial design. Lancet. 2022 Apr 30;399(10336):1695-1707. </t>
  </si>
  <si>
    <t>ABC píxeles 12 meses</t>
  </si>
  <si>
    <t>ABC píxeles 24 meses</t>
  </si>
  <si>
    <t>ABC píxeles 36 meses</t>
  </si>
  <si>
    <t>ABC píxeles 48 meses</t>
  </si>
  <si>
    <t>ABC píxeles 60 meses</t>
  </si>
  <si>
    <t>ABC píxeles 72 meses</t>
  </si>
  <si>
    <t>ABC en tiempo [desde píxeles] 12 meses</t>
  </si>
  <si>
    <t>ABC en tiempo [desde píxeles] 24 meses</t>
  </si>
  <si>
    <t>ABC en tiempo [desde píxeles] 36 meses</t>
  </si>
  <si>
    <t>ABC en tiempo [desde píxeles] 48 meses</t>
  </si>
  <si>
    <t>ABC en tiempo [desde píxeles] 60 meses</t>
  </si>
  <si>
    <t>ABC en tiempo [desde píxeles] 72 meses</t>
  </si>
  <si>
    <r>
      <t xml:space="preserve">Grupo A1 [TDA </t>
    </r>
    <r>
      <rPr>
        <b/>
        <sz val="10"/>
        <color rgb="FF00B050"/>
        <rFont val="Calibri"/>
        <family val="2"/>
        <scheme val="minor"/>
      </rPr>
      <t>+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 xml:space="preserve">- </t>
    </r>
    <r>
      <rPr>
        <b/>
        <sz val="10"/>
        <rFont val="Calibri"/>
        <family val="2"/>
        <scheme val="minor"/>
      </rPr>
      <t>DCTX</t>
    </r>
    <r>
      <rPr>
        <b/>
        <sz val="10"/>
        <color rgb="FF00B050"/>
        <rFont val="Calibri"/>
        <family val="2"/>
        <scheme val="minor"/>
      </rPr>
      <t xml:space="preserve"> +</t>
    </r>
    <r>
      <rPr>
        <b/>
        <sz val="10"/>
        <rFont val="Calibri"/>
        <family val="2"/>
        <scheme val="minor"/>
      </rPr>
      <t xml:space="preserve"> Abir]; n= 583</t>
    </r>
  </si>
  <si>
    <r>
      <t xml:space="preserve">Grupo B1 [TDA </t>
    </r>
    <r>
      <rPr>
        <b/>
        <sz val="10"/>
        <color rgb="FF00B050"/>
        <rFont val="Calibri"/>
        <family val="2"/>
        <scheme val="minor"/>
      </rPr>
      <t>+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 xml:space="preserve">- </t>
    </r>
    <r>
      <rPr>
        <b/>
        <sz val="10"/>
        <rFont val="Calibri"/>
        <family val="2"/>
        <scheme val="minor"/>
      </rPr>
      <t>DCTX]; n= 589</t>
    </r>
  </si>
  <si>
    <t>Los 3 destinos del NNT (3dNNT)</t>
  </si>
  <si>
    <r>
      <t xml:space="preserve">Grupo A1 [TDA </t>
    </r>
    <r>
      <rPr>
        <b/>
        <sz val="11"/>
        <color rgb="FF00B050"/>
        <rFont val="Calibri"/>
        <family val="2"/>
        <scheme val="minor"/>
      </rPr>
      <t>+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- </t>
    </r>
    <r>
      <rPr>
        <b/>
        <sz val="11"/>
        <rFont val="Calibri"/>
        <family val="2"/>
        <scheme val="minor"/>
      </rPr>
      <t>DCTX</t>
    </r>
    <r>
      <rPr>
        <b/>
        <sz val="11"/>
        <color rgb="FF00B050"/>
        <rFont val="Calibri"/>
        <family val="2"/>
        <scheme val="minor"/>
      </rPr>
      <t xml:space="preserve"> +</t>
    </r>
    <r>
      <rPr>
        <b/>
        <sz val="11"/>
        <rFont val="Calibri"/>
        <family val="2"/>
        <scheme val="minor"/>
      </rPr>
      <t xml:space="preserve"> Abir]</t>
    </r>
  </si>
  <si>
    <r>
      <t xml:space="preserve">Grupo B1 [TDA </t>
    </r>
    <r>
      <rPr>
        <b/>
        <sz val="11"/>
        <color rgb="FF00B050"/>
        <rFont val="Calibri"/>
        <family val="2"/>
        <scheme val="minor"/>
      </rPr>
      <t>+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- </t>
    </r>
    <r>
      <rPr>
        <b/>
        <sz val="11"/>
        <rFont val="Calibri"/>
        <family val="2"/>
        <scheme val="minor"/>
      </rPr>
      <t>DCTX]</t>
    </r>
  </si>
  <si>
    <r>
      <t xml:space="preserve">Grupo A1 [TDA </t>
    </r>
    <r>
      <rPr>
        <b/>
        <sz val="11"/>
        <color rgb="FF00B050"/>
        <rFont val="Calibri"/>
        <family val="2"/>
        <scheme val="minor"/>
      </rPr>
      <t>+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- </t>
    </r>
    <r>
      <rPr>
        <b/>
        <sz val="11"/>
        <rFont val="Calibri"/>
        <family val="2"/>
        <scheme val="minor"/>
      </rPr>
      <t>DCTX</t>
    </r>
    <r>
      <rPr>
        <b/>
        <sz val="11"/>
        <color rgb="FF00B050"/>
        <rFont val="Calibri"/>
        <family val="2"/>
        <scheme val="minor"/>
      </rPr>
      <t xml:space="preserve"> +</t>
    </r>
    <r>
      <rPr>
        <b/>
        <sz val="11"/>
        <rFont val="Calibri"/>
        <family val="2"/>
        <scheme val="minor"/>
      </rPr>
      <t xml:space="preserve"> Abir]; n= 583</t>
    </r>
  </si>
  <si>
    <r>
      <t xml:space="preserve">Grupo B1 [TDA </t>
    </r>
    <r>
      <rPr>
        <b/>
        <sz val="11"/>
        <color rgb="FF00B050"/>
        <rFont val="Calibri"/>
        <family val="2"/>
        <scheme val="minor"/>
      </rPr>
      <t>+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- </t>
    </r>
    <r>
      <rPr>
        <b/>
        <sz val="11"/>
        <rFont val="Calibri"/>
        <family val="2"/>
        <scheme val="minor"/>
      </rPr>
      <t>DCTX]; n= 589</t>
    </r>
  </si>
  <si>
    <t>&lt;----- Meses</t>
  </si>
  <si>
    <t>En 48 meses por lectura directa en curva Kaplan-Meier</t>
  </si>
  <si>
    <t>En 60 meses por lectura directa en curva Kaplan-Meier</t>
  </si>
  <si>
    <t>Nº pac-mes con Evento</t>
  </si>
  <si>
    <t>%Ev = Ev/100 pac-mes</t>
  </si>
  <si>
    <t>% Ev</t>
  </si>
  <si>
    <t>Inrterv</t>
  </si>
  <si>
    <t>Contr</t>
  </si>
  <si>
    <t xml:space="preserve">RR = </t>
  </si>
  <si>
    <t xml:space="preserve">PtS / pers= </t>
  </si>
  <si>
    <t>Progresión o mortalidad</t>
  </si>
  <si>
    <r>
      <rPr>
        <sz val="10"/>
        <color theme="1"/>
        <rFont val="Calibri"/>
        <family val="2"/>
        <scheme val="minor"/>
      </rPr>
      <t xml:space="preserve">posible </t>
    </r>
    <r>
      <rPr>
        <i/>
        <sz val="10"/>
        <color rgb="FF008000"/>
        <rFont val="Calibri"/>
        <family val="2"/>
        <scheme val="minor"/>
      </rPr>
      <t xml:space="preserve">p &lt; 0,05 </t>
    </r>
  </si>
  <si>
    <t>Figura 2.A del artículo original, pág 1702.</t>
  </si>
  <si>
    <t>Suupervivencia libre de progresión</t>
  </si>
  <si>
    <t>Supervivencia LP</t>
  </si>
  <si>
    <t>Tiempo medko de Supervivencia Libre de Progresión (tSLP)</t>
  </si>
  <si>
    <t>Media tSLP,</t>
  </si>
  <si>
    <t>Dif Medias = PtSLP,</t>
  </si>
  <si>
    <t>MEDIANAS DE SUPERVIVENCIA LIBRE DE PROGRESIÓN</t>
  </si>
  <si>
    <t>Mediana de SLP</t>
  </si>
  <si>
    <t>Prolongación de la Mediana SLP</t>
  </si>
  <si>
    <r>
      <rPr>
        <b/>
        <sz val="14"/>
        <color rgb="FF993300"/>
        <rFont val="Calibri"/>
        <family val="2"/>
        <scheme val="minor"/>
      </rPr>
      <t>Tabla t-3 [PFS, Grupo A1 vs Grupo B1]:</t>
    </r>
    <r>
      <rPr>
        <b/>
        <sz val="14"/>
        <rFont val="Calibri"/>
        <family val="2"/>
        <scheme val="minor"/>
      </rPr>
      <t xml:space="preserve"> Cálculo del "Tiempo medio de Supervivencia Libre de Progresión (tSLP) por las áreas bajo las curvas.</t>
    </r>
  </si>
  <si>
    <t>PtSLP por la intervención</t>
  </si>
  <si>
    <t>tSLP sin la intervención</t>
  </si>
  <si>
    <t>Tiempo medio que permenecen sin supervivencia LP</t>
  </si>
  <si>
    <t>Nº pac-mes en 36 m</t>
  </si>
  <si>
    <t>en 36 meses</t>
  </si>
  <si>
    <t xml:space="preserve">PtS en 5 pers= </t>
  </si>
  <si>
    <r>
      <rPr>
        <b/>
        <sz val="18"/>
        <color rgb="FF993300"/>
        <rFont val="Calibri"/>
        <family val="2"/>
        <scheme val="minor"/>
      </rPr>
      <t>Gráfico g-3 [PFS, Grupo A1 vs Grupo B1]</t>
    </r>
    <r>
      <rPr>
        <b/>
        <sz val="18"/>
        <color theme="1"/>
        <rFont val="Calibri"/>
        <family val="2"/>
        <scheme val="minor"/>
      </rPr>
      <t>: Cruce de "Los 3 tiempos biográficos (3tB)" con "Los 3 destinos del NNT (3dNNT)" en Progresión o mortalidad, a los 36 meses.</t>
    </r>
  </si>
  <si>
    <t>Calculadora del "Tiempo de Supervivencia Libre de Progresión" (tSLP) y de la "Prolongación del Tiempo de Supervivencia Libre de Progresión (PtSP)"</t>
  </si>
  <si>
    <t>Dice que mediana de seguimiento 3,5 años, y que HR 0,54 (IC 99,9%; 0,41-0,71)</t>
  </si>
  <si>
    <r>
      <rPr>
        <u/>
        <sz val="10"/>
        <rFont val="Calibri"/>
        <family val="2"/>
        <scheme val="minor"/>
      </rPr>
      <t>Abreviaturas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 xml:space="preserve">PFS </t>
    </r>
    <r>
      <rPr>
        <sz val="10"/>
        <rFont val="Calibri"/>
        <family val="2"/>
        <scheme val="minor"/>
      </rPr>
      <t xml:space="preserve">(Progression-Free Survival): supervivencia libre de progresión; </t>
    </r>
    <r>
      <rPr>
        <b/>
        <sz val="10"/>
        <rFont val="Calibri"/>
        <family val="2"/>
        <scheme val="minor"/>
      </rPr>
      <t xml:space="preserve">tSLP: </t>
    </r>
    <r>
      <rPr>
        <sz val="10"/>
        <rFont val="Calibri"/>
        <family val="2"/>
        <scheme val="minor"/>
      </rPr>
      <t>tiempo de supervivencia libre de progresión;</t>
    </r>
    <r>
      <rPr>
        <b/>
        <sz val="10"/>
        <rFont val="Calibri"/>
        <family val="2"/>
        <scheme val="minor"/>
      </rPr>
      <t xml:space="preserve"> PtSLP: </t>
    </r>
    <r>
      <rPr>
        <sz val="10"/>
        <rFont val="Calibri"/>
        <family val="2"/>
        <scheme val="minor"/>
      </rPr>
      <t xml:space="preserve">prolongación del tiempo de supervivencia libre de progresión;  </t>
    </r>
    <r>
      <rPr>
        <b/>
        <sz val="10"/>
        <rFont val="Calibri"/>
        <family val="2"/>
        <scheme val="minor"/>
      </rPr>
      <t xml:space="preserve">Abir: </t>
    </r>
    <r>
      <rPr>
        <sz val="10"/>
        <rFont val="Calibri"/>
        <family val="2"/>
        <scheme val="minor"/>
      </rPr>
      <t xml:space="preserve">abiraterona; </t>
    </r>
    <r>
      <rPr>
        <b/>
        <sz val="10"/>
        <rFont val="Calibri"/>
        <family val="2"/>
        <scheme val="minor"/>
      </rPr>
      <t xml:space="preserve">DCTX: </t>
    </r>
    <r>
      <rPr>
        <sz val="10"/>
        <rFont val="Calibri"/>
        <family val="2"/>
        <scheme val="minor"/>
      </rPr>
      <t xml:space="preserve">docetaxel; </t>
    </r>
    <r>
      <rPr>
        <b/>
        <sz val="10"/>
        <rFont val="Calibri"/>
        <family val="2"/>
        <scheme val="minor"/>
      </rPr>
      <t xml:space="preserve">RT: </t>
    </r>
    <r>
      <rPr>
        <sz val="10"/>
        <rFont val="Calibri"/>
        <family val="2"/>
        <scheme val="minor"/>
      </rPr>
      <t xml:space="preserve">ratioterapia; </t>
    </r>
    <r>
      <rPr>
        <b/>
        <sz val="10"/>
        <rFont val="Calibri"/>
        <family val="2"/>
        <scheme val="minor"/>
      </rPr>
      <t xml:space="preserve">TDA: </t>
    </r>
    <r>
      <rPr>
        <sz val="10"/>
        <rFont val="Calibri"/>
        <family val="2"/>
        <scheme val="minor"/>
      </rPr>
      <t>terapia de "deprivación" androgénica.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</si>
</sst>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0.0%"/>
    <numFmt numFmtId="168" formatCode="#,##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sz val="10"/>
      <color rgb="FF92D050"/>
      <name val="Calibri"/>
      <family val="2"/>
      <scheme val="minor"/>
    </font>
    <font>
      <i/>
      <sz val="10"/>
      <color rgb="FF92D050"/>
      <name val="Calibri"/>
      <family val="2"/>
      <scheme val="minor"/>
    </font>
    <font>
      <sz val="10"/>
      <color rgb="FFFF99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4"/>
      <color rgb="FF9933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color rgb="FFFF9900"/>
      <name val="Calibri"/>
      <family val="2"/>
    </font>
    <font>
      <sz val="11"/>
      <color rgb="FFFF6600"/>
      <name val="Calibri"/>
      <family val="2"/>
      <scheme val="minor"/>
    </font>
    <font>
      <i/>
      <sz val="10"/>
      <color rgb="FFFFC000"/>
      <name val="Calibri"/>
      <family val="2"/>
      <scheme val="minor"/>
    </font>
    <font>
      <sz val="8"/>
      <name val="Calibri"/>
      <family val="2"/>
      <scheme val="minor"/>
    </font>
    <font>
      <sz val="10"/>
      <color rgb="FFFF6600"/>
      <name val="Calibri"/>
      <family val="2"/>
      <scheme val="minor"/>
    </font>
    <font>
      <i/>
      <sz val="10"/>
      <color rgb="FFFF66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9900"/>
      <name val="Calibri"/>
      <family val="2"/>
      <scheme val="minor"/>
    </font>
    <font>
      <sz val="10"/>
      <color theme="2" tint="-9.9978637043366805E-2"/>
      <name val="Calibri"/>
      <family val="2"/>
      <scheme val="minor"/>
    </font>
    <font>
      <b/>
      <sz val="16"/>
      <color rgb="FFFF66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993300"/>
      <name val="Calibri"/>
      <family val="2"/>
      <scheme val="minor"/>
    </font>
    <font>
      <u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66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1" fontId="3" fillId="3" borderId="12" xfId="1" applyNumberFormat="1" applyFont="1" applyFill="1" applyBorder="1" applyAlignment="1">
      <alignment horizontal="center"/>
    </xf>
    <xf numFmtId="0" fontId="3" fillId="0" borderId="9" xfId="0" applyFont="1" applyBorder="1"/>
    <xf numFmtId="165" fontId="3" fillId="0" borderId="0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68" fontId="3" fillId="3" borderId="2" xfId="0" applyNumberFormat="1" applyFont="1" applyFill="1" applyBorder="1"/>
    <xf numFmtId="0" fontId="7" fillId="4" borderId="0" xfId="0" applyFont="1" applyFill="1" applyBorder="1" applyAlignment="1">
      <alignment vertical="center" wrapText="1"/>
    </xf>
    <xf numFmtId="165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/>
    <xf numFmtId="1" fontId="17" fillId="0" borderId="0" xfId="0" applyNumberFormat="1" applyFont="1"/>
    <xf numFmtId="2" fontId="10" fillId="2" borderId="7" xfId="0" applyNumberFormat="1" applyFont="1" applyFill="1" applyBorder="1" applyAlignment="1">
      <alignment vertical="center"/>
    </xf>
    <xf numFmtId="2" fontId="12" fillId="2" borderId="7" xfId="0" applyNumberFormat="1" applyFont="1" applyFill="1" applyBorder="1" applyAlignment="1">
      <alignment vertical="center"/>
    </xf>
    <xf numFmtId="2" fontId="17" fillId="2" borderId="7" xfId="0" applyNumberFormat="1" applyFont="1" applyFill="1" applyBorder="1" applyAlignment="1">
      <alignment vertical="center"/>
    </xf>
    <xf numFmtId="2" fontId="5" fillId="2" borderId="10" xfId="0" applyNumberFormat="1" applyFont="1" applyFill="1" applyBorder="1" applyAlignment="1">
      <alignment vertical="center"/>
    </xf>
    <xf numFmtId="1" fontId="0" fillId="0" borderId="0" xfId="0" applyNumberFormat="1"/>
    <xf numFmtId="1" fontId="17" fillId="0" borderId="7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49" fontId="9" fillId="0" borderId="0" xfId="0" applyNumberFormat="1" applyFont="1"/>
    <xf numFmtId="0" fontId="3" fillId="2" borderId="7" xfId="0" applyFont="1" applyFill="1" applyBorder="1" applyAlignment="1">
      <alignment horizontal="right" vertical="top" wrapText="1"/>
    </xf>
    <xf numFmtId="0" fontId="9" fillId="0" borderId="7" xfId="0" applyFont="1" applyBorder="1" applyAlignment="1">
      <alignment horizontal="center" vertical="center" wrapText="1"/>
    </xf>
    <xf numFmtId="167" fontId="11" fillId="0" borderId="0" xfId="2" applyNumberFormat="1" applyFont="1" applyAlignment="1">
      <alignment horizontal="center" vertical="center"/>
    </xf>
    <xf numFmtId="167" fontId="18" fillId="0" borderId="0" xfId="2" applyNumberFormat="1" applyFont="1" applyFill="1" applyBorder="1" applyAlignment="1">
      <alignment vertical="center"/>
    </xf>
    <xf numFmtId="1" fontId="20" fillId="0" borderId="7" xfId="0" applyNumberFormat="1" applyFont="1" applyBorder="1" applyAlignment="1">
      <alignment horizontal="right" vertical="center"/>
    </xf>
    <xf numFmtId="9" fontId="9" fillId="0" borderId="0" xfId="0" applyNumberFormat="1" applyFont="1"/>
    <xf numFmtId="0" fontId="9" fillId="0" borderId="0" xfId="0" applyFont="1" applyAlignment="1">
      <alignment horizontal="left" vertical="top"/>
    </xf>
    <xf numFmtId="165" fontId="17" fillId="3" borderId="7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2" fontId="17" fillId="2" borderId="25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2" fontId="3" fillId="4" borderId="0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right"/>
    </xf>
    <xf numFmtId="167" fontId="13" fillId="4" borderId="0" xfId="2" applyNumberFormat="1" applyFont="1" applyFill="1" applyAlignment="1">
      <alignment horizontal="center"/>
    </xf>
    <xf numFmtId="1" fontId="12" fillId="4" borderId="0" xfId="0" applyNumberFormat="1" applyFont="1" applyFill="1"/>
    <xf numFmtId="2" fontId="5" fillId="4" borderId="7" xfId="0" applyNumberFormat="1" applyFont="1" applyFill="1" applyBorder="1"/>
    <xf numFmtId="1" fontId="5" fillId="4" borderId="7" xfId="0" applyNumberFormat="1" applyFont="1" applyFill="1" applyBorder="1"/>
    <xf numFmtId="0" fontId="16" fillId="4" borderId="0" xfId="0" applyFont="1" applyFill="1" applyAlignment="1">
      <alignment horizontal="left" vertical="center" wrapText="1"/>
    </xf>
    <xf numFmtId="165" fontId="12" fillId="4" borderId="0" xfId="0" applyNumberFormat="1" applyFont="1" applyFill="1"/>
    <xf numFmtId="0" fontId="14" fillId="4" borderId="0" xfId="0" applyFont="1" applyFill="1" applyAlignment="1">
      <alignment horizontal="right"/>
    </xf>
    <xf numFmtId="165" fontId="14" fillId="4" borderId="0" xfId="0" applyNumberFormat="1" applyFont="1" applyFill="1"/>
    <xf numFmtId="167" fontId="15" fillId="4" borderId="0" xfId="2" applyNumberFormat="1" applyFont="1" applyFill="1" applyAlignment="1">
      <alignment horizontal="center"/>
    </xf>
    <xf numFmtId="1" fontId="14" fillId="4" borderId="0" xfId="0" applyNumberFormat="1" applyFont="1" applyFill="1"/>
    <xf numFmtId="0" fontId="3" fillId="4" borderId="0" xfId="0" applyFont="1" applyFill="1" applyBorder="1"/>
    <xf numFmtId="1" fontId="9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2" fontId="10" fillId="2" borderId="24" xfId="0" applyNumberFormat="1" applyFont="1" applyFill="1" applyBorder="1" applyAlignment="1">
      <alignment horizontal="center" vertical="center"/>
    </xf>
    <xf numFmtId="1" fontId="12" fillId="2" borderId="2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1" fontId="3" fillId="4" borderId="7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/>
    </xf>
    <xf numFmtId="1" fontId="17" fillId="2" borderId="10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/>
    <xf numFmtId="165" fontId="10" fillId="2" borderId="24" xfId="0" applyNumberFormat="1" applyFont="1" applyFill="1" applyBorder="1" applyAlignment="1">
      <alignment horizontal="center" vertical="center"/>
    </xf>
    <xf numFmtId="165" fontId="12" fillId="2" borderId="24" xfId="0" applyNumberFormat="1" applyFont="1" applyFill="1" applyBorder="1" applyAlignment="1">
      <alignment horizontal="center" vertical="center"/>
    </xf>
    <xf numFmtId="165" fontId="17" fillId="2" borderId="2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7" fontId="9" fillId="0" borderId="0" xfId="2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7" fontId="3" fillId="2" borderId="10" xfId="2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26" fillId="0" borderId="0" xfId="1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horizontal="right" vertical="center"/>
    </xf>
    <xf numFmtId="0" fontId="28" fillId="4" borderId="0" xfId="0" applyFont="1" applyFill="1" applyAlignment="1">
      <alignment horizontal="right"/>
    </xf>
    <xf numFmtId="165" fontId="28" fillId="4" borderId="0" xfId="0" applyNumberFormat="1" applyFont="1" applyFill="1"/>
    <xf numFmtId="167" fontId="29" fillId="4" borderId="0" xfId="2" applyNumberFormat="1" applyFont="1" applyFill="1" applyAlignment="1">
      <alignment horizontal="center"/>
    </xf>
    <xf numFmtId="1" fontId="28" fillId="4" borderId="0" xfId="0" applyNumberFormat="1" applyFont="1" applyFill="1"/>
    <xf numFmtId="0" fontId="24" fillId="0" borderId="0" xfId="0" applyFont="1" applyAlignment="1">
      <alignment horizontal="center" vertical="top"/>
    </xf>
    <xf numFmtId="0" fontId="3" fillId="2" borderId="11" xfId="0" applyFont="1" applyFill="1" applyBorder="1"/>
    <xf numFmtId="164" fontId="9" fillId="0" borderId="0" xfId="1" applyFont="1" applyAlignment="1">
      <alignment horizontal="center" vertical="top"/>
    </xf>
    <xf numFmtId="0" fontId="30" fillId="0" borderId="1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/>
    </xf>
    <xf numFmtId="2" fontId="30" fillId="0" borderId="2" xfId="0" applyNumberFormat="1" applyFont="1" applyBorder="1" applyAlignment="1">
      <alignment horizontal="center"/>
    </xf>
    <xf numFmtId="2" fontId="30" fillId="0" borderId="3" xfId="0" applyNumberFormat="1" applyFont="1" applyBorder="1" applyAlignment="1">
      <alignment horizontal="center"/>
    </xf>
    <xf numFmtId="2" fontId="30" fillId="0" borderId="29" xfId="0" applyNumberFormat="1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2" fontId="30" fillId="0" borderId="26" xfId="0" applyNumberFormat="1" applyFont="1" applyBorder="1" applyAlignment="1">
      <alignment horizontal="center"/>
    </xf>
    <xf numFmtId="2" fontId="30" fillId="0" borderId="4" xfId="0" applyNumberFormat="1" applyFont="1" applyBorder="1" applyAlignment="1">
      <alignment horizontal="center"/>
    </xf>
    <xf numFmtId="2" fontId="30" fillId="0" borderId="5" xfId="0" applyNumberFormat="1" applyFont="1" applyBorder="1" applyAlignment="1">
      <alignment horizontal="center"/>
    </xf>
    <xf numFmtId="2" fontId="30" fillId="0" borderId="6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5" fillId="2" borderId="9" xfId="0" applyFont="1" applyFill="1" applyBorder="1" applyAlignment="1">
      <alignment horizontal="right" vertical="center"/>
    </xf>
    <xf numFmtId="0" fontId="3" fillId="2" borderId="4" xfId="0" applyFont="1" applyFill="1" applyBorder="1"/>
    <xf numFmtId="0" fontId="5" fillId="2" borderId="6" xfId="0" applyFont="1" applyFill="1" applyBorder="1" applyAlignment="1">
      <alignment horizontal="right" vertical="center"/>
    </xf>
    <xf numFmtId="0" fontId="33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165" fontId="34" fillId="0" borderId="0" xfId="0" applyNumberFormat="1" applyFont="1" applyAlignment="1">
      <alignment horizontal="left"/>
    </xf>
    <xf numFmtId="1" fontId="34" fillId="0" borderId="0" xfId="0" applyNumberFormat="1" applyFont="1" applyAlignment="1">
      <alignment horizontal="left"/>
    </xf>
    <xf numFmtId="165" fontId="34" fillId="0" borderId="0" xfId="0" applyNumberFormat="1" applyFont="1"/>
    <xf numFmtId="1" fontId="34" fillId="0" borderId="0" xfId="0" applyNumberFormat="1" applyFont="1" applyAlignment="1">
      <alignment horizontal="right"/>
    </xf>
    <xf numFmtId="1" fontId="10" fillId="0" borderId="7" xfId="0" applyNumberFormat="1" applyFont="1" applyBorder="1" applyAlignment="1">
      <alignment vertical="center"/>
    </xf>
    <xf numFmtId="166" fontId="35" fillId="0" borderId="0" xfId="1" applyNumberFormat="1" applyFont="1" applyFill="1" applyBorder="1" applyAlignment="1">
      <alignment horizontal="center" vertical="center"/>
    </xf>
    <xf numFmtId="2" fontId="9" fillId="0" borderId="0" xfId="0" applyNumberFormat="1" applyFont="1"/>
    <xf numFmtId="0" fontId="9" fillId="0" borderId="0" xfId="0" applyFont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8" fillId="0" borderId="2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5" borderId="7" xfId="0" applyFill="1" applyBorder="1"/>
    <xf numFmtId="0" fontId="0" fillId="6" borderId="21" xfId="0" applyFill="1" applyBorder="1"/>
    <xf numFmtId="0" fontId="0" fillId="5" borderId="9" xfId="0" applyFill="1" applyBorder="1"/>
    <xf numFmtId="0" fontId="39" fillId="0" borderId="0" xfId="0" applyFont="1" applyAlignment="1">
      <alignment horizontal="center" vertical="center"/>
    </xf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10" fontId="9" fillId="0" borderId="22" xfId="0" applyNumberFormat="1" applyFont="1" applyBorder="1" applyAlignment="1">
      <alignment horizontal="center"/>
    </xf>
    <xf numFmtId="9" fontId="9" fillId="0" borderId="0" xfId="0" applyNumberFormat="1" applyFont="1" applyAlignment="1">
      <alignment horizontal="center"/>
    </xf>
    <xf numFmtId="165" fontId="9" fillId="2" borderId="23" xfId="0" applyNumberFormat="1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9" fillId="0" borderId="0" xfId="0" applyFont="1" applyAlignment="1">
      <alignment horizontal="right"/>
    </xf>
    <xf numFmtId="165" fontId="10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165" fontId="9" fillId="0" borderId="0" xfId="0" applyNumberFormat="1" applyFont="1"/>
    <xf numFmtId="0" fontId="9" fillId="0" borderId="7" xfId="0" applyFont="1" applyBorder="1"/>
    <xf numFmtId="1" fontId="3" fillId="0" borderId="7" xfId="0" applyNumberFormat="1" applyFont="1" applyBorder="1" applyAlignment="1">
      <alignment horizontal="center"/>
    </xf>
    <xf numFmtId="167" fontId="3" fillId="0" borderId="7" xfId="2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65" fontId="3" fillId="0" borderId="7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38" fillId="0" borderId="28" xfId="0" applyFont="1" applyBorder="1" applyAlignment="1">
      <alignment horizontal="center" vertical="center"/>
    </xf>
    <xf numFmtId="0" fontId="0" fillId="7" borderId="9" xfId="0" applyFill="1" applyBorder="1"/>
    <xf numFmtId="0" fontId="0" fillId="7" borderId="21" xfId="0" applyFill="1" applyBorder="1"/>
    <xf numFmtId="0" fontId="40" fillId="0" borderId="28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3" fillId="4" borderId="0" xfId="0" applyFont="1" applyFill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>
      <alignment horizontal="left" vertical="center" wrapText="1"/>
    </xf>
    <xf numFmtId="0" fontId="23" fillId="4" borderId="14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1" fontId="10" fillId="0" borderId="7" xfId="0" applyNumberFormat="1" applyFont="1" applyBorder="1" applyAlignment="1">
      <alignment horizontal="right" vertical="center"/>
    </xf>
    <xf numFmtId="1" fontId="17" fillId="0" borderId="7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 textRotation="9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6600"/>
      <color rgb="FFFFFF99"/>
      <color rgb="FF009900"/>
      <color rgb="FF993300"/>
      <color rgb="FFFFCC00"/>
      <color rgb="FF9900CC"/>
      <color rgb="FF669900"/>
      <color rgb="FFCCFF33"/>
      <color rgb="FF66FF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993300"/>
                </a:solidFill>
              </a:rPr>
              <a:t>Gráfico "Los 3 tiempos biográficos":</a:t>
            </a:r>
            <a:r>
              <a:rPr lang="es-ES" sz="1200" b="1">
                <a:solidFill>
                  <a:srgbClr val="009900"/>
                </a:solidFill>
              </a:rPr>
              <a:t> </a:t>
            </a: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Libre de Progresión (PtSLP)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't-3, PFS'!$F$27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66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't-3, PFS'!$G$26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't-3, PFS'!$G$27</c:f>
              <c:numCache>
                <c:formatCode>0.0</c:formatCode>
                <c:ptCount val="1"/>
                <c:pt idx="0">
                  <c:v>7.518518518518519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't-3, PFS'!$F$28</c:f>
              <c:strCache>
                <c:ptCount val="1"/>
                <c:pt idx="0">
                  <c:v>PtSLP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't-3, PFS'!$G$26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't-3, PFS'!$G$28</c:f>
              <c:numCache>
                <c:formatCode>0.0</c:formatCode>
                <c:ptCount val="1"/>
                <c:pt idx="0">
                  <c:v>4.1666666666666679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't-3, PFS'!$F$29</c:f>
              <c:strCache>
                <c:ptCount val="1"/>
                <c:pt idx="0">
                  <c:v>tSLP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't-3, PFS'!$G$26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't-3, PFS'!$G$29</c:f>
              <c:numCache>
                <c:formatCode>0.0</c:formatCode>
                <c:ptCount val="1"/>
                <c:pt idx="0">
                  <c:v>24.314814814814813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  <c:majorUnit val="6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336098</xdr:colOff>
      <xdr:row>30</xdr:row>
      <xdr:rowOff>131538</xdr:rowOff>
    </xdr:from>
    <xdr:to>
      <xdr:col>8</xdr:col>
      <xdr:colOff>831398</xdr:colOff>
      <xdr:row>50</xdr:row>
      <xdr:rowOff>150587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5" name="Conector recto de flecha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7787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6" name="Conector recto de flecha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7787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9" name="Conector recto de flecha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7787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362862</xdr:colOff>
      <xdr:row>9</xdr:row>
      <xdr:rowOff>181424</xdr:rowOff>
    </xdr:from>
    <xdr:to>
      <xdr:col>12</xdr:col>
      <xdr:colOff>371934</xdr:colOff>
      <xdr:row>9</xdr:row>
      <xdr:rowOff>592361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F11B80AB-6477-4422-BAA1-54DACF2C7BAD}"/>
            </a:ext>
          </a:extLst>
        </xdr:cNvPr>
        <xdr:cNvCxnSpPr/>
      </xdr:nvCxnSpPr>
      <xdr:spPr>
        <a:xfrm>
          <a:off x="13316862" y="2104567"/>
          <a:ext cx="9072" cy="4109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235857</xdr:colOff>
      <xdr:row>33</xdr:row>
      <xdr:rowOff>81644</xdr:rowOff>
    </xdr:from>
    <xdr:to>
      <xdr:col>2</xdr:col>
      <xdr:colOff>480785</xdr:colOff>
      <xdr:row>50</xdr:row>
      <xdr:rowOff>91178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E9A91D3-7577-A79F-6F2A-D7AE37BBB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857" y="7792358"/>
          <a:ext cx="3102428" cy="27853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145143</xdr:colOff>
      <xdr:row>19</xdr:row>
      <xdr:rowOff>25612</xdr:rowOff>
    </xdr:from>
    <xdr:to>
      <xdr:col>23</xdr:col>
      <xdr:colOff>149678</xdr:colOff>
      <xdr:row>36</xdr:row>
      <xdr:rowOff>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FFA4A2F2-D697-4187-A3D1-C180A5D0CF7A}"/>
            </a:ext>
          </a:extLst>
        </xdr:cNvPr>
        <xdr:cNvCxnSpPr/>
      </xdr:nvCxnSpPr>
      <xdr:spPr>
        <a:xfrm flipH="1">
          <a:off x="8128000" y="4679255"/>
          <a:ext cx="4535" cy="3104031"/>
        </a:xfrm>
        <a:prstGeom prst="straightConnector1">
          <a:avLst/>
        </a:prstGeom>
        <a:ln w="1905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80818</xdr:colOff>
      <xdr:row>18</xdr:row>
      <xdr:rowOff>231774</xdr:rowOff>
    </xdr:from>
    <xdr:to>
      <xdr:col>8</xdr:col>
      <xdr:colOff>109445</xdr:colOff>
      <xdr:row>55</xdr:row>
      <xdr:rowOff>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8FDA4E00-7B70-44AF-B43C-B93147BBACCA}"/>
            </a:ext>
          </a:extLst>
        </xdr:cNvPr>
        <xdr:cNvCxnSpPr/>
      </xdr:nvCxnSpPr>
      <xdr:spPr>
        <a:xfrm flipH="1">
          <a:off x="4652818" y="4653683"/>
          <a:ext cx="28627" cy="11325226"/>
        </a:xfrm>
        <a:prstGeom prst="straightConnector1">
          <a:avLst/>
        </a:prstGeom>
        <a:ln w="19050">
          <a:solidFill>
            <a:srgbClr val="FFFF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127000</xdr:colOff>
      <xdr:row>19</xdr:row>
      <xdr:rowOff>45358</xdr:rowOff>
    </xdr:from>
    <xdr:to>
      <xdr:col>21</xdr:col>
      <xdr:colOff>127001</xdr:colOff>
      <xdr:row>35</xdr:row>
      <xdr:rowOff>18143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2A2C7841-A932-4941-ACBA-152641A3EF6A}"/>
            </a:ext>
          </a:extLst>
        </xdr:cNvPr>
        <xdr:cNvCxnSpPr/>
      </xdr:nvCxnSpPr>
      <xdr:spPr>
        <a:xfrm flipH="1">
          <a:off x="7656286" y="4699001"/>
          <a:ext cx="1" cy="2920999"/>
        </a:xfrm>
        <a:prstGeom prst="straightConnector1">
          <a:avLst/>
        </a:prstGeom>
        <a:ln w="19050">
          <a:solidFill>
            <a:srgbClr val="FFFF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136071</xdr:colOff>
      <xdr:row>19</xdr:row>
      <xdr:rowOff>6804</xdr:rowOff>
    </xdr:from>
    <xdr:to>
      <xdr:col>10</xdr:col>
      <xdr:colOff>167289</xdr:colOff>
      <xdr:row>35</xdr:row>
      <xdr:rowOff>136072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74355FC1-7447-462C-87FD-85EF4553858C}"/>
            </a:ext>
          </a:extLst>
        </xdr:cNvPr>
        <xdr:cNvCxnSpPr/>
      </xdr:nvCxnSpPr>
      <xdr:spPr>
        <a:xfrm flipH="1">
          <a:off x="5170714" y="4660447"/>
          <a:ext cx="31218" cy="3077482"/>
        </a:xfrm>
        <a:prstGeom prst="straightConnector1">
          <a:avLst/>
        </a:prstGeom>
        <a:ln w="1905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84978</xdr:colOff>
      <xdr:row>19</xdr:row>
      <xdr:rowOff>18143</xdr:rowOff>
    </xdr:from>
    <xdr:to>
      <xdr:col>6</xdr:col>
      <xdr:colOff>154214</xdr:colOff>
      <xdr:row>55</xdr:row>
      <xdr:rowOff>46691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8B10BFDE-31C1-4913-9902-C643F17F409A}"/>
            </a:ext>
          </a:extLst>
        </xdr:cNvPr>
        <xdr:cNvCxnSpPr/>
      </xdr:nvCxnSpPr>
      <xdr:spPr>
        <a:xfrm flipH="1">
          <a:off x="4212478" y="4689929"/>
          <a:ext cx="69236" cy="11023119"/>
        </a:xfrm>
        <a:prstGeom prst="straightConnector1">
          <a:avLst/>
        </a:prstGeom>
        <a:ln w="1905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134470</xdr:colOff>
      <xdr:row>19</xdr:row>
      <xdr:rowOff>22411</xdr:rowOff>
    </xdr:from>
    <xdr:to>
      <xdr:col>19</xdr:col>
      <xdr:colOff>142875</xdr:colOff>
      <xdr:row>55</xdr:row>
      <xdr:rowOff>0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4ED85EE2-B27A-473F-80E3-4D57CC369FAA}"/>
            </a:ext>
          </a:extLst>
        </xdr:cNvPr>
        <xdr:cNvCxnSpPr/>
      </xdr:nvCxnSpPr>
      <xdr:spPr>
        <a:xfrm>
          <a:off x="7357595" y="4753161"/>
          <a:ext cx="8405" cy="11439339"/>
        </a:xfrm>
        <a:prstGeom prst="straightConnector1">
          <a:avLst/>
        </a:prstGeom>
        <a:ln w="1905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tabSelected="1" zoomScale="70" zoomScaleNormal="70" workbookViewId="0"/>
  </sheetViews>
  <sheetFormatPr baseColWidth="10" defaultRowHeight="13" x14ac:dyDescent="0.3"/>
  <cols>
    <col min="1" max="1" width="24.453125" style="2" customWidth="1"/>
    <col min="2" max="2" width="16.453125" style="2" customWidth="1"/>
    <col min="3" max="3" width="15.453125" style="2" customWidth="1"/>
    <col min="4" max="4" width="14" style="2" customWidth="1"/>
    <col min="5" max="5" width="20.7265625" style="2" customWidth="1"/>
    <col min="6" max="6" width="17.54296875" style="2" customWidth="1"/>
    <col min="7" max="7" width="14.1796875" style="2" customWidth="1"/>
    <col min="8" max="8" width="14.7265625" style="2" customWidth="1"/>
    <col min="9" max="9" width="12.81640625" style="2" customWidth="1"/>
    <col min="10" max="10" width="11.453125" style="2"/>
    <col min="11" max="16" width="11.81640625" style="2" customWidth="1"/>
    <col min="17" max="20" width="11.453125" style="2"/>
    <col min="21" max="21" width="11.81640625" style="2" customWidth="1"/>
    <col min="22" max="256" width="11.453125" style="2"/>
    <col min="257" max="257" width="24.453125" style="2" customWidth="1"/>
    <col min="258" max="258" width="16.453125" style="2" customWidth="1"/>
    <col min="259" max="259" width="15.453125" style="2" customWidth="1"/>
    <col min="260" max="260" width="13.26953125" style="2" customWidth="1"/>
    <col min="261" max="261" width="22.81640625" style="2" customWidth="1"/>
    <col min="262" max="262" width="14.1796875" style="2" customWidth="1"/>
    <col min="263" max="263" width="11.453125" style="2"/>
    <col min="264" max="264" width="17.453125" style="2" customWidth="1"/>
    <col min="265" max="512" width="11.453125" style="2"/>
    <col min="513" max="513" width="24.453125" style="2" customWidth="1"/>
    <col min="514" max="514" width="16.453125" style="2" customWidth="1"/>
    <col min="515" max="515" width="15.453125" style="2" customWidth="1"/>
    <col min="516" max="516" width="13.26953125" style="2" customWidth="1"/>
    <col min="517" max="517" width="22.81640625" style="2" customWidth="1"/>
    <col min="518" max="518" width="14.1796875" style="2" customWidth="1"/>
    <col min="519" max="519" width="11.453125" style="2"/>
    <col min="520" max="520" width="17.453125" style="2" customWidth="1"/>
    <col min="521" max="768" width="11.453125" style="2"/>
    <col min="769" max="769" width="24.453125" style="2" customWidth="1"/>
    <col min="770" max="770" width="16.453125" style="2" customWidth="1"/>
    <col min="771" max="771" width="15.453125" style="2" customWidth="1"/>
    <col min="772" max="772" width="13.26953125" style="2" customWidth="1"/>
    <col min="773" max="773" width="22.81640625" style="2" customWidth="1"/>
    <col min="774" max="774" width="14.1796875" style="2" customWidth="1"/>
    <col min="775" max="775" width="11.453125" style="2"/>
    <col min="776" max="776" width="17.453125" style="2" customWidth="1"/>
    <col min="777" max="1024" width="11.453125" style="2"/>
    <col min="1025" max="1025" width="24.453125" style="2" customWidth="1"/>
    <col min="1026" max="1026" width="16.453125" style="2" customWidth="1"/>
    <col min="1027" max="1027" width="15.453125" style="2" customWidth="1"/>
    <col min="1028" max="1028" width="13.26953125" style="2" customWidth="1"/>
    <col min="1029" max="1029" width="22.81640625" style="2" customWidth="1"/>
    <col min="1030" max="1030" width="14.1796875" style="2" customWidth="1"/>
    <col min="1031" max="1031" width="11.453125" style="2"/>
    <col min="1032" max="1032" width="17.453125" style="2" customWidth="1"/>
    <col min="1033" max="1280" width="11.453125" style="2"/>
    <col min="1281" max="1281" width="24.453125" style="2" customWidth="1"/>
    <col min="1282" max="1282" width="16.453125" style="2" customWidth="1"/>
    <col min="1283" max="1283" width="15.453125" style="2" customWidth="1"/>
    <col min="1284" max="1284" width="13.26953125" style="2" customWidth="1"/>
    <col min="1285" max="1285" width="22.81640625" style="2" customWidth="1"/>
    <col min="1286" max="1286" width="14.1796875" style="2" customWidth="1"/>
    <col min="1287" max="1287" width="11.453125" style="2"/>
    <col min="1288" max="1288" width="17.453125" style="2" customWidth="1"/>
    <col min="1289" max="1536" width="11.453125" style="2"/>
    <col min="1537" max="1537" width="24.453125" style="2" customWidth="1"/>
    <col min="1538" max="1538" width="16.453125" style="2" customWidth="1"/>
    <col min="1539" max="1539" width="15.453125" style="2" customWidth="1"/>
    <col min="1540" max="1540" width="13.26953125" style="2" customWidth="1"/>
    <col min="1541" max="1541" width="22.81640625" style="2" customWidth="1"/>
    <col min="1542" max="1542" width="14.1796875" style="2" customWidth="1"/>
    <col min="1543" max="1543" width="11.453125" style="2"/>
    <col min="1544" max="1544" width="17.453125" style="2" customWidth="1"/>
    <col min="1545" max="1792" width="11.453125" style="2"/>
    <col min="1793" max="1793" width="24.453125" style="2" customWidth="1"/>
    <col min="1794" max="1794" width="16.453125" style="2" customWidth="1"/>
    <col min="1795" max="1795" width="15.453125" style="2" customWidth="1"/>
    <col min="1796" max="1796" width="13.26953125" style="2" customWidth="1"/>
    <col min="1797" max="1797" width="22.81640625" style="2" customWidth="1"/>
    <col min="1798" max="1798" width="14.1796875" style="2" customWidth="1"/>
    <col min="1799" max="1799" width="11.453125" style="2"/>
    <col min="1800" max="1800" width="17.453125" style="2" customWidth="1"/>
    <col min="1801" max="2048" width="11.453125" style="2"/>
    <col min="2049" max="2049" width="24.453125" style="2" customWidth="1"/>
    <col min="2050" max="2050" width="16.453125" style="2" customWidth="1"/>
    <col min="2051" max="2051" width="15.453125" style="2" customWidth="1"/>
    <col min="2052" max="2052" width="13.26953125" style="2" customWidth="1"/>
    <col min="2053" max="2053" width="22.81640625" style="2" customWidth="1"/>
    <col min="2054" max="2054" width="14.1796875" style="2" customWidth="1"/>
    <col min="2055" max="2055" width="11.453125" style="2"/>
    <col min="2056" max="2056" width="17.453125" style="2" customWidth="1"/>
    <col min="2057" max="2304" width="11.453125" style="2"/>
    <col min="2305" max="2305" width="24.453125" style="2" customWidth="1"/>
    <col min="2306" max="2306" width="16.453125" style="2" customWidth="1"/>
    <col min="2307" max="2307" width="15.453125" style="2" customWidth="1"/>
    <col min="2308" max="2308" width="13.26953125" style="2" customWidth="1"/>
    <col min="2309" max="2309" width="22.81640625" style="2" customWidth="1"/>
    <col min="2310" max="2310" width="14.1796875" style="2" customWidth="1"/>
    <col min="2311" max="2311" width="11.453125" style="2"/>
    <col min="2312" max="2312" width="17.453125" style="2" customWidth="1"/>
    <col min="2313" max="2560" width="11.453125" style="2"/>
    <col min="2561" max="2561" width="24.453125" style="2" customWidth="1"/>
    <col min="2562" max="2562" width="16.453125" style="2" customWidth="1"/>
    <col min="2563" max="2563" width="15.453125" style="2" customWidth="1"/>
    <col min="2564" max="2564" width="13.26953125" style="2" customWidth="1"/>
    <col min="2565" max="2565" width="22.81640625" style="2" customWidth="1"/>
    <col min="2566" max="2566" width="14.1796875" style="2" customWidth="1"/>
    <col min="2567" max="2567" width="11.453125" style="2"/>
    <col min="2568" max="2568" width="17.453125" style="2" customWidth="1"/>
    <col min="2569" max="2816" width="11.453125" style="2"/>
    <col min="2817" max="2817" width="24.453125" style="2" customWidth="1"/>
    <col min="2818" max="2818" width="16.453125" style="2" customWidth="1"/>
    <col min="2819" max="2819" width="15.453125" style="2" customWidth="1"/>
    <col min="2820" max="2820" width="13.26953125" style="2" customWidth="1"/>
    <col min="2821" max="2821" width="22.81640625" style="2" customWidth="1"/>
    <col min="2822" max="2822" width="14.1796875" style="2" customWidth="1"/>
    <col min="2823" max="2823" width="11.453125" style="2"/>
    <col min="2824" max="2824" width="17.453125" style="2" customWidth="1"/>
    <col min="2825" max="3072" width="11.453125" style="2"/>
    <col min="3073" max="3073" width="24.453125" style="2" customWidth="1"/>
    <col min="3074" max="3074" width="16.453125" style="2" customWidth="1"/>
    <col min="3075" max="3075" width="15.453125" style="2" customWidth="1"/>
    <col min="3076" max="3076" width="13.26953125" style="2" customWidth="1"/>
    <col min="3077" max="3077" width="22.81640625" style="2" customWidth="1"/>
    <col min="3078" max="3078" width="14.1796875" style="2" customWidth="1"/>
    <col min="3079" max="3079" width="11.453125" style="2"/>
    <col min="3080" max="3080" width="17.453125" style="2" customWidth="1"/>
    <col min="3081" max="3328" width="11.453125" style="2"/>
    <col min="3329" max="3329" width="24.453125" style="2" customWidth="1"/>
    <col min="3330" max="3330" width="16.453125" style="2" customWidth="1"/>
    <col min="3331" max="3331" width="15.453125" style="2" customWidth="1"/>
    <col min="3332" max="3332" width="13.26953125" style="2" customWidth="1"/>
    <col min="3333" max="3333" width="22.81640625" style="2" customWidth="1"/>
    <col min="3334" max="3334" width="14.1796875" style="2" customWidth="1"/>
    <col min="3335" max="3335" width="11.453125" style="2"/>
    <col min="3336" max="3336" width="17.453125" style="2" customWidth="1"/>
    <col min="3337" max="3584" width="11.453125" style="2"/>
    <col min="3585" max="3585" width="24.453125" style="2" customWidth="1"/>
    <col min="3586" max="3586" width="16.453125" style="2" customWidth="1"/>
    <col min="3587" max="3587" width="15.453125" style="2" customWidth="1"/>
    <col min="3588" max="3588" width="13.26953125" style="2" customWidth="1"/>
    <col min="3589" max="3589" width="22.81640625" style="2" customWidth="1"/>
    <col min="3590" max="3590" width="14.1796875" style="2" customWidth="1"/>
    <col min="3591" max="3591" width="11.453125" style="2"/>
    <col min="3592" max="3592" width="17.453125" style="2" customWidth="1"/>
    <col min="3593" max="3840" width="11.453125" style="2"/>
    <col min="3841" max="3841" width="24.453125" style="2" customWidth="1"/>
    <col min="3842" max="3842" width="16.453125" style="2" customWidth="1"/>
    <col min="3843" max="3843" width="15.453125" style="2" customWidth="1"/>
    <col min="3844" max="3844" width="13.26953125" style="2" customWidth="1"/>
    <col min="3845" max="3845" width="22.81640625" style="2" customWidth="1"/>
    <col min="3846" max="3846" width="14.1796875" style="2" customWidth="1"/>
    <col min="3847" max="3847" width="11.453125" style="2"/>
    <col min="3848" max="3848" width="17.453125" style="2" customWidth="1"/>
    <col min="3849" max="4096" width="11.453125" style="2"/>
    <col min="4097" max="4097" width="24.453125" style="2" customWidth="1"/>
    <col min="4098" max="4098" width="16.453125" style="2" customWidth="1"/>
    <col min="4099" max="4099" width="15.453125" style="2" customWidth="1"/>
    <col min="4100" max="4100" width="13.26953125" style="2" customWidth="1"/>
    <col min="4101" max="4101" width="22.81640625" style="2" customWidth="1"/>
    <col min="4102" max="4102" width="14.1796875" style="2" customWidth="1"/>
    <col min="4103" max="4103" width="11.453125" style="2"/>
    <col min="4104" max="4104" width="17.453125" style="2" customWidth="1"/>
    <col min="4105" max="4352" width="11.453125" style="2"/>
    <col min="4353" max="4353" width="24.453125" style="2" customWidth="1"/>
    <col min="4354" max="4354" width="16.453125" style="2" customWidth="1"/>
    <col min="4355" max="4355" width="15.453125" style="2" customWidth="1"/>
    <col min="4356" max="4356" width="13.26953125" style="2" customWidth="1"/>
    <col min="4357" max="4357" width="22.81640625" style="2" customWidth="1"/>
    <col min="4358" max="4358" width="14.1796875" style="2" customWidth="1"/>
    <col min="4359" max="4359" width="11.453125" style="2"/>
    <col min="4360" max="4360" width="17.453125" style="2" customWidth="1"/>
    <col min="4361" max="4608" width="11.453125" style="2"/>
    <col min="4609" max="4609" width="24.453125" style="2" customWidth="1"/>
    <col min="4610" max="4610" width="16.453125" style="2" customWidth="1"/>
    <col min="4611" max="4611" width="15.453125" style="2" customWidth="1"/>
    <col min="4612" max="4612" width="13.26953125" style="2" customWidth="1"/>
    <col min="4613" max="4613" width="22.81640625" style="2" customWidth="1"/>
    <col min="4614" max="4614" width="14.1796875" style="2" customWidth="1"/>
    <col min="4615" max="4615" width="11.453125" style="2"/>
    <col min="4616" max="4616" width="17.453125" style="2" customWidth="1"/>
    <col min="4617" max="4864" width="11.453125" style="2"/>
    <col min="4865" max="4865" width="24.453125" style="2" customWidth="1"/>
    <col min="4866" max="4866" width="16.453125" style="2" customWidth="1"/>
    <col min="4867" max="4867" width="15.453125" style="2" customWidth="1"/>
    <col min="4868" max="4868" width="13.26953125" style="2" customWidth="1"/>
    <col min="4869" max="4869" width="22.81640625" style="2" customWidth="1"/>
    <col min="4870" max="4870" width="14.1796875" style="2" customWidth="1"/>
    <col min="4871" max="4871" width="11.453125" style="2"/>
    <col min="4872" max="4872" width="17.453125" style="2" customWidth="1"/>
    <col min="4873" max="5120" width="11.453125" style="2"/>
    <col min="5121" max="5121" width="24.453125" style="2" customWidth="1"/>
    <col min="5122" max="5122" width="16.453125" style="2" customWidth="1"/>
    <col min="5123" max="5123" width="15.453125" style="2" customWidth="1"/>
    <col min="5124" max="5124" width="13.26953125" style="2" customWidth="1"/>
    <col min="5125" max="5125" width="22.81640625" style="2" customWidth="1"/>
    <col min="5126" max="5126" width="14.1796875" style="2" customWidth="1"/>
    <col min="5127" max="5127" width="11.453125" style="2"/>
    <col min="5128" max="5128" width="17.453125" style="2" customWidth="1"/>
    <col min="5129" max="5376" width="11.453125" style="2"/>
    <col min="5377" max="5377" width="24.453125" style="2" customWidth="1"/>
    <col min="5378" max="5378" width="16.453125" style="2" customWidth="1"/>
    <col min="5379" max="5379" width="15.453125" style="2" customWidth="1"/>
    <col min="5380" max="5380" width="13.26953125" style="2" customWidth="1"/>
    <col min="5381" max="5381" width="22.81640625" style="2" customWidth="1"/>
    <col min="5382" max="5382" width="14.1796875" style="2" customWidth="1"/>
    <col min="5383" max="5383" width="11.453125" style="2"/>
    <col min="5384" max="5384" width="17.453125" style="2" customWidth="1"/>
    <col min="5385" max="5632" width="11.453125" style="2"/>
    <col min="5633" max="5633" width="24.453125" style="2" customWidth="1"/>
    <col min="5634" max="5634" width="16.453125" style="2" customWidth="1"/>
    <col min="5635" max="5635" width="15.453125" style="2" customWidth="1"/>
    <col min="5636" max="5636" width="13.26953125" style="2" customWidth="1"/>
    <col min="5637" max="5637" width="22.81640625" style="2" customWidth="1"/>
    <col min="5638" max="5638" width="14.1796875" style="2" customWidth="1"/>
    <col min="5639" max="5639" width="11.453125" style="2"/>
    <col min="5640" max="5640" width="17.453125" style="2" customWidth="1"/>
    <col min="5641" max="5888" width="11.453125" style="2"/>
    <col min="5889" max="5889" width="24.453125" style="2" customWidth="1"/>
    <col min="5890" max="5890" width="16.453125" style="2" customWidth="1"/>
    <col min="5891" max="5891" width="15.453125" style="2" customWidth="1"/>
    <col min="5892" max="5892" width="13.26953125" style="2" customWidth="1"/>
    <col min="5893" max="5893" width="22.81640625" style="2" customWidth="1"/>
    <col min="5894" max="5894" width="14.1796875" style="2" customWidth="1"/>
    <col min="5895" max="5895" width="11.453125" style="2"/>
    <col min="5896" max="5896" width="17.453125" style="2" customWidth="1"/>
    <col min="5897" max="6144" width="11.453125" style="2"/>
    <col min="6145" max="6145" width="24.453125" style="2" customWidth="1"/>
    <col min="6146" max="6146" width="16.453125" style="2" customWidth="1"/>
    <col min="6147" max="6147" width="15.453125" style="2" customWidth="1"/>
    <col min="6148" max="6148" width="13.26953125" style="2" customWidth="1"/>
    <col min="6149" max="6149" width="22.81640625" style="2" customWidth="1"/>
    <col min="6150" max="6150" width="14.1796875" style="2" customWidth="1"/>
    <col min="6151" max="6151" width="11.453125" style="2"/>
    <col min="6152" max="6152" width="17.453125" style="2" customWidth="1"/>
    <col min="6153" max="6400" width="11.453125" style="2"/>
    <col min="6401" max="6401" width="24.453125" style="2" customWidth="1"/>
    <col min="6402" max="6402" width="16.453125" style="2" customWidth="1"/>
    <col min="6403" max="6403" width="15.453125" style="2" customWidth="1"/>
    <col min="6404" max="6404" width="13.26953125" style="2" customWidth="1"/>
    <col min="6405" max="6405" width="22.81640625" style="2" customWidth="1"/>
    <col min="6406" max="6406" width="14.1796875" style="2" customWidth="1"/>
    <col min="6407" max="6407" width="11.453125" style="2"/>
    <col min="6408" max="6408" width="17.453125" style="2" customWidth="1"/>
    <col min="6409" max="6656" width="11.453125" style="2"/>
    <col min="6657" max="6657" width="24.453125" style="2" customWidth="1"/>
    <col min="6658" max="6658" width="16.453125" style="2" customWidth="1"/>
    <col min="6659" max="6659" width="15.453125" style="2" customWidth="1"/>
    <col min="6660" max="6660" width="13.26953125" style="2" customWidth="1"/>
    <col min="6661" max="6661" width="22.81640625" style="2" customWidth="1"/>
    <col min="6662" max="6662" width="14.1796875" style="2" customWidth="1"/>
    <col min="6663" max="6663" width="11.453125" style="2"/>
    <col min="6664" max="6664" width="17.453125" style="2" customWidth="1"/>
    <col min="6665" max="6912" width="11.453125" style="2"/>
    <col min="6913" max="6913" width="24.453125" style="2" customWidth="1"/>
    <col min="6914" max="6914" width="16.453125" style="2" customWidth="1"/>
    <col min="6915" max="6915" width="15.453125" style="2" customWidth="1"/>
    <col min="6916" max="6916" width="13.26953125" style="2" customWidth="1"/>
    <col min="6917" max="6917" width="22.81640625" style="2" customWidth="1"/>
    <col min="6918" max="6918" width="14.1796875" style="2" customWidth="1"/>
    <col min="6919" max="6919" width="11.453125" style="2"/>
    <col min="6920" max="6920" width="17.453125" style="2" customWidth="1"/>
    <col min="6921" max="7168" width="11.453125" style="2"/>
    <col min="7169" max="7169" width="24.453125" style="2" customWidth="1"/>
    <col min="7170" max="7170" width="16.453125" style="2" customWidth="1"/>
    <col min="7171" max="7171" width="15.453125" style="2" customWidth="1"/>
    <col min="7172" max="7172" width="13.26953125" style="2" customWidth="1"/>
    <col min="7173" max="7173" width="22.81640625" style="2" customWidth="1"/>
    <col min="7174" max="7174" width="14.1796875" style="2" customWidth="1"/>
    <col min="7175" max="7175" width="11.453125" style="2"/>
    <col min="7176" max="7176" width="17.453125" style="2" customWidth="1"/>
    <col min="7177" max="7424" width="11.453125" style="2"/>
    <col min="7425" max="7425" width="24.453125" style="2" customWidth="1"/>
    <col min="7426" max="7426" width="16.453125" style="2" customWidth="1"/>
    <col min="7427" max="7427" width="15.453125" style="2" customWidth="1"/>
    <col min="7428" max="7428" width="13.26953125" style="2" customWidth="1"/>
    <col min="7429" max="7429" width="22.81640625" style="2" customWidth="1"/>
    <col min="7430" max="7430" width="14.1796875" style="2" customWidth="1"/>
    <col min="7431" max="7431" width="11.453125" style="2"/>
    <col min="7432" max="7432" width="17.453125" style="2" customWidth="1"/>
    <col min="7433" max="7680" width="11.453125" style="2"/>
    <col min="7681" max="7681" width="24.453125" style="2" customWidth="1"/>
    <col min="7682" max="7682" width="16.453125" style="2" customWidth="1"/>
    <col min="7683" max="7683" width="15.453125" style="2" customWidth="1"/>
    <col min="7684" max="7684" width="13.26953125" style="2" customWidth="1"/>
    <col min="7685" max="7685" width="22.81640625" style="2" customWidth="1"/>
    <col min="7686" max="7686" width="14.1796875" style="2" customWidth="1"/>
    <col min="7687" max="7687" width="11.453125" style="2"/>
    <col min="7688" max="7688" width="17.453125" style="2" customWidth="1"/>
    <col min="7689" max="7936" width="11.453125" style="2"/>
    <col min="7937" max="7937" width="24.453125" style="2" customWidth="1"/>
    <col min="7938" max="7938" width="16.453125" style="2" customWidth="1"/>
    <col min="7939" max="7939" width="15.453125" style="2" customWidth="1"/>
    <col min="7940" max="7940" width="13.26953125" style="2" customWidth="1"/>
    <col min="7941" max="7941" width="22.81640625" style="2" customWidth="1"/>
    <col min="7942" max="7942" width="14.1796875" style="2" customWidth="1"/>
    <col min="7943" max="7943" width="11.453125" style="2"/>
    <col min="7944" max="7944" width="17.453125" style="2" customWidth="1"/>
    <col min="7945" max="8192" width="11.453125" style="2"/>
    <col min="8193" max="8193" width="24.453125" style="2" customWidth="1"/>
    <col min="8194" max="8194" width="16.453125" style="2" customWidth="1"/>
    <col min="8195" max="8195" width="15.453125" style="2" customWidth="1"/>
    <col min="8196" max="8196" width="13.26953125" style="2" customWidth="1"/>
    <col min="8197" max="8197" width="22.81640625" style="2" customWidth="1"/>
    <col min="8198" max="8198" width="14.1796875" style="2" customWidth="1"/>
    <col min="8199" max="8199" width="11.453125" style="2"/>
    <col min="8200" max="8200" width="17.453125" style="2" customWidth="1"/>
    <col min="8201" max="8448" width="11.453125" style="2"/>
    <col min="8449" max="8449" width="24.453125" style="2" customWidth="1"/>
    <col min="8450" max="8450" width="16.453125" style="2" customWidth="1"/>
    <col min="8451" max="8451" width="15.453125" style="2" customWidth="1"/>
    <col min="8452" max="8452" width="13.26953125" style="2" customWidth="1"/>
    <col min="8453" max="8453" width="22.81640625" style="2" customWidth="1"/>
    <col min="8454" max="8454" width="14.1796875" style="2" customWidth="1"/>
    <col min="8455" max="8455" width="11.453125" style="2"/>
    <col min="8456" max="8456" width="17.453125" style="2" customWidth="1"/>
    <col min="8457" max="8704" width="11.453125" style="2"/>
    <col min="8705" max="8705" width="24.453125" style="2" customWidth="1"/>
    <col min="8706" max="8706" width="16.453125" style="2" customWidth="1"/>
    <col min="8707" max="8707" width="15.453125" style="2" customWidth="1"/>
    <col min="8708" max="8708" width="13.26953125" style="2" customWidth="1"/>
    <col min="8709" max="8709" width="22.81640625" style="2" customWidth="1"/>
    <col min="8710" max="8710" width="14.1796875" style="2" customWidth="1"/>
    <col min="8711" max="8711" width="11.453125" style="2"/>
    <col min="8712" max="8712" width="17.453125" style="2" customWidth="1"/>
    <col min="8713" max="8960" width="11.453125" style="2"/>
    <col min="8961" max="8961" width="24.453125" style="2" customWidth="1"/>
    <col min="8962" max="8962" width="16.453125" style="2" customWidth="1"/>
    <col min="8963" max="8963" width="15.453125" style="2" customWidth="1"/>
    <col min="8964" max="8964" width="13.26953125" style="2" customWidth="1"/>
    <col min="8965" max="8965" width="22.81640625" style="2" customWidth="1"/>
    <col min="8966" max="8966" width="14.1796875" style="2" customWidth="1"/>
    <col min="8967" max="8967" width="11.453125" style="2"/>
    <col min="8968" max="8968" width="17.453125" style="2" customWidth="1"/>
    <col min="8969" max="9216" width="11.453125" style="2"/>
    <col min="9217" max="9217" width="24.453125" style="2" customWidth="1"/>
    <col min="9218" max="9218" width="16.453125" style="2" customWidth="1"/>
    <col min="9219" max="9219" width="15.453125" style="2" customWidth="1"/>
    <col min="9220" max="9220" width="13.26953125" style="2" customWidth="1"/>
    <col min="9221" max="9221" width="22.81640625" style="2" customWidth="1"/>
    <col min="9222" max="9222" width="14.1796875" style="2" customWidth="1"/>
    <col min="9223" max="9223" width="11.453125" style="2"/>
    <col min="9224" max="9224" width="17.453125" style="2" customWidth="1"/>
    <col min="9225" max="9472" width="11.453125" style="2"/>
    <col min="9473" max="9473" width="24.453125" style="2" customWidth="1"/>
    <col min="9474" max="9474" width="16.453125" style="2" customWidth="1"/>
    <col min="9475" max="9475" width="15.453125" style="2" customWidth="1"/>
    <col min="9476" max="9476" width="13.26953125" style="2" customWidth="1"/>
    <col min="9477" max="9477" width="22.81640625" style="2" customWidth="1"/>
    <col min="9478" max="9478" width="14.1796875" style="2" customWidth="1"/>
    <col min="9479" max="9479" width="11.453125" style="2"/>
    <col min="9480" max="9480" width="17.453125" style="2" customWidth="1"/>
    <col min="9481" max="9728" width="11.453125" style="2"/>
    <col min="9729" max="9729" width="24.453125" style="2" customWidth="1"/>
    <col min="9730" max="9730" width="16.453125" style="2" customWidth="1"/>
    <col min="9731" max="9731" width="15.453125" style="2" customWidth="1"/>
    <col min="9732" max="9732" width="13.26953125" style="2" customWidth="1"/>
    <col min="9733" max="9733" width="22.81640625" style="2" customWidth="1"/>
    <col min="9734" max="9734" width="14.1796875" style="2" customWidth="1"/>
    <col min="9735" max="9735" width="11.453125" style="2"/>
    <col min="9736" max="9736" width="17.453125" style="2" customWidth="1"/>
    <col min="9737" max="9984" width="11.453125" style="2"/>
    <col min="9985" max="9985" width="24.453125" style="2" customWidth="1"/>
    <col min="9986" max="9986" width="16.453125" style="2" customWidth="1"/>
    <col min="9987" max="9987" width="15.453125" style="2" customWidth="1"/>
    <col min="9988" max="9988" width="13.26953125" style="2" customWidth="1"/>
    <col min="9989" max="9989" width="22.81640625" style="2" customWidth="1"/>
    <col min="9990" max="9990" width="14.1796875" style="2" customWidth="1"/>
    <col min="9991" max="9991" width="11.453125" style="2"/>
    <col min="9992" max="9992" width="17.453125" style="2" customWidth="1"/>
    <col min="9993" max="10240" width="11.453125" style="2"/>
    <col min="10241" max="10241" width="24.453125" style="2" customWidth="1"/>
    <col min="10242" max="10242" width="16.453125" style="2" customWidth="1"/>
    <col min="10243" max="10243" width="15.453125" style="2" customWidth="1"/>
    <col min="10244" max="10244" width="13.26953125" style="2" customWidth="1"/>
    <col min="10245" max="10245" width="22.81640625" style="2" customWidth="1"/>
    <col min="10246" max="10246" width="14.1796875" style="2" customWidth="1"/>
    <col min="10247" max="10247" width="11.453125" style="2"/>
    <col min="10248" max="10248" width="17.453125" style="2" customWidth="1"/>
    <col min="10249" max="10496" width="11.453125" style="2"/>
    <col min="10497" max="10497" width="24.453125" style="2" customWidth="1"/>
    <col min="10498" max="10498" width="16.453125" style="2" customWidth="1"/>
    <col min="10499" max="10499" width="15.453125" style="2" customWidth="1"/>
    <col min="10500" max="10500" width="13.26953125" style="2" customWidth="1"/>
    <col min="10501" max="10501" width="22.81640625" style="2" customWidth="1"/>
    <col min="10502" max="10502" width="14.1796875" style="2" customWidth="1"/>
    <col min="10503" max="10503" width="11.453125" style="2"/>
    <col min="10504" max="10504" width="17.453125" style="2" customWidth="1"/>
    <col min="10505" max="10752" width="11.453125" style="2"/>
    <col min="10753" max="10753" width="24.453125" style="2" customWidth="1"/>
    <col min="10754" max="10754" width="16.453125" style="2" customWidth="1"/>
    <col min="10755" max="10755" width="15.453125" style="2" customWidth="1"/>
    <col min="10756" max="10756" width="13.26953125" style="2" customWidth="1"/>
    <col min="10757" max="10757" width="22.81640625" style="2" customWidth="1"/>
    <col min="10758" max="10758" width="14.1796875" style="2" customWidth="1"/>
    <col min="10759" max="10759" width="11.453125" style="2"/>
    <col min="10760" max="10760" width="17.453125" style="2" customWidth="1"/>
    <col min="10761" max="11008" width="11.453125" style="2"/>
    <col min="11009" max="11009" width="24.453125" style="2" customWidth="1"/>
    <col min="11010" max="11010" width="16.453125" style="2" customWidth="1"/>
    <col min="11011" max="11011" width="15.453125" style="2" customWidth="1"/>
    <col min="11012" max="11012" width="13.26953125" style="2" customWidth="1"/>
    <col min="11013" max="11013" width="22.81640625" style="2" customWidth="1"/>
    <col min="11014" max="11014" width="14.1796875" style="2" customWidth="1"/>
    <col min="11015" max="11015" width="11.453125" style="2"/>
    <col min="11016" max="11016" width="17.453125" style="2" customWidth="1"/>
    <col min="11017" max="11264" width="11.453125" style="2"/>
    <col min="11265" max="11265" width="24.453125" style="2" customWidth="1"/>
    <col min="11266" max="11266" width="16.453125" style="2" customWidth="1"/>
    <col min="11267" max="11267" width="15.453125" style="2" customWidth="1"/>
    <col min="11268" max="11268" width="13.26953125" style="2" customWidth="1"/>
    <col min="11269" max="11269" width="22.81640625" style="2" customWidth="1"/>
    <col min="11270" max="11270" width="14.1796875" style="2" customWidth="1"/>
    <col min="11271" max="11271" width="11.453125" style="2"/>
    <col min="11272" max="11272" width="17.453125" style="2" customWidth="1"/>
    <col min="11273" max="11520" width="11.453125" style="2"/>
    <col min="11521" max="11521" width="24.453125" style="2" customWidth="1"/>
    <col min="11522" max="11522" width="16.453125" style="2" customWidth="1"/>
    <col min="11523" max="11523" width="15.453125" style="2" customWidth="1"/>
    <col min="11524" max="11524" width="13.26953125" style="2" customWidth="1"/>
    <col min="11525" max="11525" width="22.81640625" style="2" customWidth="1"/>
    <col min="11526" max="11526" width="14.1796875" style="2" customWidth="1"/>
    <col min="11527" max="11527" width="11.453125" style="2"/>
    <col min="11528" max="11528" width="17.453125" style="2" customWidth="1"/>
    <col min="11529" max="11776" width="11.453125" style="2"/>
    <col min="11777" max="11777" width="24.453125" style="2" customWidth="1"/>
    <col min="11778" max="11778" width="16.453125" style="2" customWidth="1"/>
    <col min="11779" max="11779" width="15.453125" style="2" customWidth="1"/>
    <col min="11780" max="11780" width="13.26953125" style="2" customWidth="1"/>
    <col min="11781" max="11781" width="22.81640625" style="2" customWidth="1"/>
    <col min="11782" max="11782" width="14.1796875" style="2" customWidth="1"/>
    <col min="11783" max="11783" width="11.453125" style="2"/>
    <col min="11784" max="11784" width="17.453125" style="2" customWidth="1"/>
    <col min="11785" max="12032" width="11.453125" style="2"/>
    <col min="12033" max="12033" width="24.453125" style="2" customWidth="1"/>
    <col min="12034" max="12034" width="16.453125" style="2" customWidth="1"/>
    <col min="12035" max="12035" width="15.453125" style="2" customWidth="1"/>
    <col min="12036" max="12036" width="13.26953125" style="2" customWidth="1"/>
    <col min="12037" max="12037" width="22.81640625" style="2" customWidth="1"/>
    <col min="12038" max="12038" width="14.1796875" style="2" customWidth="1"/>
    <col min="12039" max="12039" width="11.453125" style="2"/>
    <col min="12040" max="12040" width="17.453125" style="2" customWidth="1"/>
    <col min="12041" max="12288" width="11.453125" style="2"/>
    <col min="12289" max="12289" width="24.453125" style="2" customWidth="1"/>
    <col min="12290" max="12290" width="16.453125" style="2" customWidth="1"/>
    <col min="12291" max="12291" width="15.453125" style="2" customWidth="1"/>
    <col min="12292" max="12292" width="13.26953125" style="2" customWidth="1"/>
    <col min="12293" max="12293" width="22.81640625" style="2" customWidth="1"/>
    <col min="12294" max="12294" width="14.1796875" style="2" customWidth="1"/>
    <col min="12295" max="12295" width="11.453125" style="2"/>
    <col min="12296" max="12296" width="17.453125" style="2" customWidth="1"/>
    <col min="12297" max="12544" width="11.453125" style="2"/>
    <col min="12545" max="12545" width="24.453125" style="2" customWidth="1"/>
    <col min="12546" max="12546" width="16.453125" style="2" customWidth="1"/>
    <col min="12547" max="12547" width="15.453125" style="2" customWidth="1"/>
    <col min="12548" max="12548" width="13.26953125" style="2" customWidth="1"/>
    <col min="12549" max="12549" width="22.81640625" style="2" customWidth="1"/>
    <col min="12550" max="12550" width="14.1796875" style="2" customWidth="1"/>
    <col min="12551" max="12551" width="11.453125" style="2"/>
    <col min="12552" max="12552" width="17.453125" style="2" customWidth="1"/>
    <col min="12553" max="12800" width="11.453125" style="2"/>
    <col min="12801" max="12801" width="24.453125" style="2" customWidth="1"/>
    <col min="12802" max="12802" width="16.453125" style="2" customWidth="1"/>
    <col min="12803" max="12803" width="15.453125" style="2" customWidth="1"/>
    <col min="12804" max="12804" width="13.26953125" style="2" customWidth="1"/>
    <col min="12805" max="12805" width="22.81640625" style="2" customWidth="1"/>
    <col min="12806" max="12806" width="14.1796875" style="2" customWidth="1"/>
    <col min="12807" max="12807" width="11.453125" style="2"/>
    <col min="12808" max="12808" width="17.453125" style="2" customWidth="1"/>
    <col min="12809" max="13056" width="11.453125" style="2"/>
    <col min="13057" max="13057" width="24.453125" style="2" customWidth="1"/>
    <col min="13058" max="13058" width="16.453125" style="2" customWidth="1"/>
    <col min="13059" max="13059" width="15.453125" style="2" customWidth="1"/>
    <col min="13060" max="13060" width="13.26953125" style="2" customWidth="1"/>
    <col min="13061" max="13061" width="22.81640625" style="2" customWidth="1"/>
    <col min="13062" max="13062" width="14.1796875" style="2" customWidth="1"/>
    <col min="13063" max="13063" width="11.453125" style="2"/>
    <col min="13064" max="13064" width="17.453125" style="2" customWidth="1"/>
    <col min="13065" max="13312" width="11.453125" style="2"/>
    <col min="13313" max="13313" width="24.453125" style="2" customWidth="1"/>
    <col min="13314" max="13314" width="16.453125" style="2" customWidth="1"/>
    <col min="13315" max="13315" width="15.453125" style="2" customWidth="1"/>
    <col min="13316" max="13316" width="13.26953125" style="2" customWidth="1"/>
    <col min="13317" max="13317" width="22.81640625" style="2" customWidth="1"/>
    <col min="13318" max="13318" width="14.1796875" style="2" customWidth="1"/>
    <col min="13319" max="13319" width="11.453125" style="2"/>
    <col min="13320" max="13320" width="17.453125" style="2" customWidth="1"/>
    <col min="13321" max="13568" width="11.453125" style="2"/>
    <col min="13569" max="13569" width="24.453125" style="2" customWidth="1"/>
    <col min="13570" max="13570" width="16.453125" style="2" customWidth="1"/>
    <col min="13571" max="13571" width="15.453125" style="2" customWidth="1"/>
    <col min="13572" max="13572" width="13.26953125" style="2" customWidth="1"/>
    <col min="13573" max="13573" width="22.81640625" style="2" customWidth="1"/>
    <col min="13574" max="13574" width="14.1796875" style="2" customWidth="1"/>
    <col min="13575" max="13575" width="11.453125" style="2"/>
    <col min="13576" max="13576" width="17.453125" style="2" customWidth="1"/>
    <col min="13577" max="13824" width="11.453125" style="2"/>
    <col min="13825" max="13825" width="24.453125" style="2" customWidth="1"/>
    <col min="13826" max="13826" width="16.453125" style="2" customWidth="1"/>
    <col min="13827" max="13827" width="15.453125" style="2" customWidth="1"/>
    <col min="13828" max="13828" width="13.26953125" style="2" customWidth="1"/>
    <col min="13829" max="13829" width="22.81640625" style="2" customWidth="1"/>
    <col min="13830" max="13830" width="14.1796875" style="2" customWidth="1"/>
    <col min="13831" max="13831" width="11.453125" style="2"/>
    <col min="13832" max="13832" width="17.453125" style="2" customWidth="1"/>
    <col min="13833" max="14080" width="11.453125" style="2"/>
    <col min="14081" max="14081" width="24.453125" style="2" customWidth="1"/>
    <col min="14082" max="14082" width="16.453125" style="2" customWidth="1"/>
    <col min="14083" max="14083" width="15.453125" style="2" customWidth="1"/>
    <col min="14084" max="14084" width="13.26953125" style="2" customWidth="1"/>
    <col min="14085" max="14085" width="22.81640625" style="2" customWidth="1"/>
    <col min="14086" max="14086" width="14.1796875" style="2" customWidth="1"/>
    <col min="14087" max="14087" width="11.453125" style="2"/>
    <col min="14088" max="14088" width="17.453125" style="2" customWidth="1"/>
    <col min="14089" max="14336" width="11.453125" style="2"/>
    <col min="14337" max="14337" width="24.453125" style="2" customWidth="1"/>
    <col min="14338" max="14338" width="16.453125" style="2" customWidth="1"/>
    <col min="14339" max="14339" width="15.453125" style="2" customWidth="1"/>
    <col min="14340" max="14340" width="13.26953125" style="2" customWidth="1"/>
    <col min="14341" max="14341" width="22.81640625" style="2" customWidth="1"/>
    <col min="14342" max="14342" width="14.1796875" style="2" customWidth="1"/>
    <col min="14343" max="14343" width="11.453125" style="2"/>
    <col min="14344" max="14344" width="17.453125" style="2" customWidth="1"/>
    <col min="14345" max="14592" width="11.453125" style="2"/>
    <col min="14593" max="14593" width="24.453125" style="2" customWidth="1"/>
    <col min="14594" max="14594" width="16.453125" style="2" customWidth="1"/>
    <col min="14595" max="14595" width="15.453125" style="2" customWidth="1"/>
    <col min="14596" max="14596" width="13.26953125" style="2" customWidth="1"/>
    <col min="14597" max="14597" width="22.81640625" style="2" customWidth="1"/>
    <col min="14598" max="14598" width="14.1796875" style="2" customWidth="1"/>
    <col min="14599" max="14599" width="11.453125" style="2"/>
    <col min="14600" max="14600" width="17.453125" style="2" customWidth="1"/>
    <col min="14601" max="14848" width="11.453125" style="2"/>
    <col min="14849" max="14849" width="24.453125" style="2" customWidth="1"/>
    <col min="14850" max="14850" width="16.453125" style="2" customWidth="1"/>
    <col min="14851" max="14851" width="15.453125" style="2" customWidth="1"/>
    <col min="14852" max="14852" width="13.26953125" style="2" customWidth="1"/>
    <col min="14853" max="14853" width="22.81640625" style="2" customWidth="1"/>
    <col min="14854" max="14854" width="14.1796875" style="2" customWidth="1"/>
    <col min="14855" max="14855" width="11.453125" style="2"/>
    <col min="14856" max="14856" width="17.453125" style="2" customWidth="1"/>
    <col min="14857" max="15104" width="11.453125" style="2"/>
    <col min="15105" max="15105" width="24.453125" style="2" customWidth="1"/>
    <col min="15106" max="15106" width="16.453125" style="2" customWidth="1"/>
    <col min="15107" max="15107" width="15.453125" style="2" customWidth="1"/>
    <col min="15108" max="15108" width="13.26953125" style="2" customWidth="1"/>
    <col min="15109" max="15109" width="22.81640625" style="2" customWidth="1"/>
    <col min="15110" max="15110" width="14.1796875" style="2" customWidth="1"/>
    <col min="15111" max="15111" width="11.453125" style="2"/>
    <col min="15112" max="15112" width="17.453125" style="2" customWidth="1"/>
    <col min="15113" max="15360" width="11.453125" style="2"/>
    <col min="15361" max="15361" width="24.453125" style="2" customWidth="1"/>
    <col min="15362" max="15362" width="16.453125" style="2" customWidth="1"/>
    <col min="15363" max="15363" width="15.453125" style="2" customWidth="1"/>
    <col min="15364" max="15364" width="13.26953125" style="2" customWidth="1"/>
    <col min="15365" max="15365" width="22.81640625" style="2" customWidth="1"/>
    <col min="15366" max="15366" width="14.1796875" style="2" customWidth="1"/>
    <col min="15367" max="15367" width="11.453125" style="2"/>
    <col min="15368" max="15368" width="17.453125" style="2" customWidth="1"/>
    <col min="15369" max="15616" width="11.453125" style="2"/>
    <col min="15617" max="15617" width="24.453125" style="2" customWidth="1"/>
    <col min="15618" max="15618" width="16.453125" style="2" customWidth="1"/>
    <col min="15619" max="15619" width="15.453125" style="2" customWidth="1"/>
    <col min="15620" max="15620" width="13.26953125" style="2" customWidth="1"/>
    <col min="15621" max="15621" width="22.81640625" style="2" customWidth="1"/>
    <col min="15622" max="15622" width="14.1796875" style="2" customWidth="1"/>
    <col min="15623" max="15623" width="11.453125" style="2"/>
    <col min="15624" max="15624" width="17.453125" style="2" customWidth="1"/>
    <col min="15625" max="15872" width="11.453125" style="2"/>
    <col min="15873" max="15873" width="24.453125" style="2" customWidth="1"/>
    <col min="15874" max="15874" width="16.453125" style="2" customWidth="1"/>
    <col min="15875" max="15875" width="15.453125" style="2" customWidth="1"/>
    <col min="15876" max="15876" width="13.26953125" style="2" customWidth="1"/>
    <col min="15877" max="15877" width="22.81640625" style="2" customWidth="1"/>
    <col min="15878" max="15878" width="14.1796875" style="2" customWidth="1"/>
    <col min="15879" max="15879" width="11.453125" style="2"/>
    <col min="15880" max="15880" width="17.453125" style="2" customWidth="1"/>
    <col min="15881" max="16128" width="11.453125" style="2"/>
    <col min="16129" max="16129" width="24.453125" style="2" customWidth="1"/>
    <col min="16130" max="16130" width="16.453125" style="2" customWidth="1"/>
    <col min="16131" max="16131" width="15.453125" style="2" customWidth="1"/>
    <col min="16132" max="16132" width="13.26953125" style="2" customWidth="1"/>
    <col min="16133" max="16133" width="22.81640625" style="2" customWidth="1"/>
    <col min="16134" max="16134" width="14.1796875" style="2" customWidth="1"/>
    <col min="16135" max="16135" width="11.453125" style="2"/>
    <col min="16136" max="16136" width="17.453125" style="2" customWidth="1"/>
    <col min="16137" max="16384" width="11.453125" style="2"/>
  </cols>
  <sheetData>
    <row r="1" spans="1:24" ht="6.75" customHeight="1" thickBot="1" x14ac:dyDescent="0.35"/>
    <row r="2" spans="1:24" ht="21" customHeight="1" thickBot="1" x14ac:dyDescent="0.35">
      <c r="A2" s="32" t="s">
        <v>81</v>
      </c>
      <c r="B2" s="19"/>
      <c r="C2" s="19"/>
      <c r="D2" s="19"/>
      <c r="E2" s="19"/>
      <c r="F2" s="19"/>
      <c r="G2" s="19"/>
      <c r="H2" s="19"/>
      <c r="I2" s="20"/>
    </row>
    <row r="3" spans="1:24" ht="5.25" customHeight="1" x14ac:dyDescent="0.3"/>
    <row r="4" spans="1:24" ht="14.5" x14ac:dyDescent="0.35">
      <c r="A4" s="1" t="s">
        <v>31</v>
      </c>
    </row>
    <row r="5" spans="1:24" ht="14.5" x14ac:dyDescent="0.35">
      <c r="A5" s="3" t="s">
        <v>32</v>
      </c>
    </row>
    <row r="6" spans="1:24" ht="52" customHeight="1" x14ac:dyDescent="0.3">
      <c r="A6" s="88" t="s">
        <v>65</v>
      </c>
      <c r="B6" s="115" t="s">
        <v>9</v>
      </c>
      <c r="F6" s="33" t="s">
        <v>66</v>
      </c>
      <c r="G6" s="34" t="s">
        <v>0</v>
      </c>
      <c r="K6" s="113" t="s">
        <v>39</v>
      </c>
      <c r="L6" s="113" t="s">
        <v>40</v>
      </c>
      <c r="M6" s="113" t="s">
        <v>41</v>
      </c>
      <c r="N6" s="113" t="s">
        <v>42</v>
      </c>
      <c r="O6" s="113" t="s">
        <v>43</v>
      </c>
      <c r="P6" s="114" t="s">
        <v>44</v>
      </c>
      <c r="S6" s="113" t="s">
        <v>33</v>
      </c>
      <c r="T6" s="113" t="s">
        <v>34</v>
      </c>
      <c r="U6" s="113" t="s">
        <v>35</v>
      </c>
      <c r="V6" s="113" t="s">
        <v>36</v>
      </c>
      <c r="W6" s="113" t="s">
        <v>37</v>
      </c>
      <c r="X6" s="114" t="s">
        <v>38</v>
      </c>
    </row>
    <row r="7" spans="1:24" x14ac:dyDescent="0.3">
      <c r="B7" s="134">
        <v>36</v>
      </c>
      <c r="F7" s="100">
        <v>1</v>
      </c>
      <c r="G7" s="101">
        <f>B7</f>
        <v>36</v>
      </c>
      <c r="K7" s="116">
        <v>12</v>
      </c>
      <c r="L7" s="117">
        <v>24</v>
      </c>
      <c r="M7" s="117">
        <v>36</v>
      </c>
      <c r="N7" s="117">
        <v>48</v>
      </c>
      <c r="O7" s="117">
        <v>60</v>
      </c>
      <c r="P7" s="118">
        <v>72</v>
      </c>
      <c r="S7" s="125">
        <v>1287</v>
      </c>
      <c r="T7" s="126">
        <v>2539</v>
      </c>
      <c r="U7" s="126">
        <v>3888</v>
      </c>
      <c r="V7" s="126">
        <v>5113</v>
      </c>
      <c r="W7" s="126">
        <v>6408</v>
      </c>
      <c r="X7" s="127">
        <v>7704</v>
      </c>
    </row>
    <row r="8" spans="1:24" x14ac:dyDescent="0.3">
      <c r="A8" s="200" t="s">
        <v>30</v>
      </c>
      <c r="B8" s="134">
        <v>28.481481481481481</v>
      </c>
      <c r="F8" s="21"/>
      <c r="G8" s="22" t="s">
        <v>5</v>
      </c>
      <c r="H8" s="23">
        <f>G7*F7</f>
        <v>36</v>
      </c>
      <c r="I8" s="24" t="str">
        <f>G6</f>
        <v>meses</v>
      </c>
      <c r="K8" s="119">
        <v>11.850815850815851</v>
      </c>
      <c r="L8" s="120">
        <v>21.410003938558489</v>
      </c>
      <c r="M8" s="120">
        <v>28.481481481481481</v>
      </c>
      <c r="N8" s="120">
        <v>35.476628202620773</v>
      </c>
      <c r="O8" s="120">
        <v>40.814606741573037</v>
      </c>
      <c r="P8" s="121">
        <v>46.785046728971963</v>
      </c>
      <c r="S8" s="128">
        <v>1271</v>
      </c>
      <c r="T8" s="129">
        <v>2265</v>
      </c>
      <c r="U8" s="129">
        <v>3076</v>
      </c>
      <c r="V8" s="129">
        <v>3779</v>
      </c>
      <c r="W8" s="129">
        <v>4359</v>
      </c>
      <c r="X8" s="130">
        <v>5006</v>
      </c>
    </row>
    <row r="9" spans="1:24" x14ac:dyDescent="0.3">
      <c r="A9" s="200"/>
      <c r="B9" s="134">
        <v>24.314814814814813</v>
      </c>
      <c r="K9" s="122">
        <v>11.142191142191143</v>
      </c>
      <c r="L9" s="123">
        <v>19.415517920441118</v>
      </c>
      <c r="M9" s="123">
        <v>24.314814814814813</v>
      </c>
      <c r="N9" s="123">
        <v>28.830041071777821</v>
      </c>
      <c r="O9" s="123">
        <v>31.647940074906366</v>
      </c>
      <c r="P9" s="124">
        <v>34.401869158878505</v>
      </c>
      <c r="S9" s="131">
        <v>1195</v>
      </c>
      <c r="T9" s="132">
        <v>2054</v>
      </c>
      <c r="U9" s="132">
        <v>2626</v>
      </c>
      <c r="V9" s="132">
        <v>3071</v>
      </c>
      <c r="W9" s="132">
        <v>3380</v>
      </c>
      <c r="X9" s="133">
        <v>3681</v>
      </c>
    </row>
    <row r="10" spans="1:24" ht="47.5" customHeight="1" x14ac:dyDescent="0.3">
      <c r="D10" s="192" t="s">
        <v>9</v>
      </c>
      <c r="E10" s="196" t="s">
        <v>67</v>
      </c>
      <c r="F10" s="197"/>
      <c r="G10" s="198"/>
      <c r="H10" s="196" t="s">
        <v>76</v>
      </c>
      <c r="I10" s="6"/>
      <c r="K10" s="110" t="s">
        <v>26</v>
      </c>
      <c r="L10" s="110" t="s">
        <v>26</v>
      </c>
      <c r="M10" s="190" t="s">
        <v>63</v>
      </c>
      <c r="N10" s="110" t="s">
        <v>26</v>
      </c>
      <c r="O10" s="110" t="s">
        <v>26</v>
      </c>
      <c r="P10" s="110" t="s">
        <v>26</v>
      </c>
      <c r="S10" s="110" t="s">
        <v>26</v>
      </c>
      <c r="T10" s="110" t="s">
        <v>26</v>
      </c>
      <c r="U10" s="190" t="s">
        <v>63</v>
      </c>
      <c r="V10" s="110" t="s">
        <v>26</v>
      </c>
      <c r="W10" s="110" t="s">
        <v>26</v>
      </c>
      <c r="X10" s="110" t="s">
        <v>26</v>
      </c>
    </row>
    <row r="11" spans="1:24" x14ac:dyDescent="0.3">
      <c r="C11" s="4" t="s">
        <v>6</v>
      </c>
      <c r="D11" s="7">
        <f>B7</f>
        <v>36</v>
      </c>
      <c r="E11" s="25">
        <f>H8</f>
        <v>36</v>
      </c>
      <c r="F11" s="6" t="str">
        <f>G6</f>
        <v>meses</v>
      </c>
      <c r="H11" s="7">
        <f>G7-E11</f>
        <v>0</v>
      </c>
      <c r="I11" s="5" t="str">
        <f>G6</f>
        <v>meses</v>
      </c>
      <c r="M11" s="191" t="s">
        <v>82</v>
      </c>
      <c r="N11" s="9"/>
      <c r="O11" s="9"/>
      <c r="Q11" s="55"/>
      <c r="R11" s="112"/>
      <c r="S11" s="55"/>
      <c r="T11" s="55"/>
      <c r="U11" s="191"/>
    </row>
    <row r="12" spans="1:24" x14ac:dyDescent="0.3">
      <c r="A12" s="200" t="s">
        <v>30</v>
      </c>
      <c r="B12" s="111"/>
      <c r="C12" s="135" t="s">
        <v>45</v>
      </c>
      <c r="D12" s="7">
        <f>B8</f>
        <v>28.481481481481481</v>
      </c>
      <c r="E12" s="8">
        <f>D12*E11/D11</f>
        <v>28.481481481481481</v>
      </c>
      <c r="F12" s="6" t="str">
        <f>G6</f>
        <v>meses</v>
      </c>
      <c r="H12" s="7">
        <f>G7-E12</f>
        <v>7.518518518518519</v>
      </c>
      <c r="I12" s="5" t="str">
        <f>G6</f>
        <v>meses</v>
      </c>
      <c r="Q12" s="112"/>
      <c r="R12" s="112"/>
      <c r="S12" s="55"/>
      <c r="T12" s="55"/>
    </row>
    <row r="13" spans="1:24" x14ac:dyDescent="0.3">
      <c r="A13" s="200"/>
      <c r="B13" s="136"/>
      <c r="C13" s="137" t="s">
        <v>46</v>
      </c>
      <c r="D13" s="7">
        <f>B9</f>
        <v>24.314814814814813</v>
      </c>
      <c r="E13" s="8">
        <f>D13*E11/D11</f>
        <v>24.314814814814813</v>
      </c>
      <c r="F13" s="6" t="str">
        <f>G6</f>
        <v>meses</v>
      </c>
      <c r="H13" s="7">
        <f>G7-E13</f>
        <v>11.685185185185187</v>
      </c>
      <c r="I13" s="7" t="str">
        <f>G6</f>
        <v>meses</v>
      </c>
      <c r="Q13" s="112"/>
      <c r="R13" s="112"/>
      <c r="S13" s="55"/>
      <c r="T13" s="55"/>
    </row>
    <row r="14" spans="1:24" x14ac:dyDescent="0.3">
      <c r="I14" s="9"/>
      <c r="O14" s="103"/>
      <c r="P14" s="103"/>
      <c r="Q14" s="103"/>
      <c r="R14" s="103"/>
    </row>
    <row r="15" spans="1:24" x14ac:dyDescent="0.3">
      <c r="E15" s="10" t="s">
        <v>1</v>
      </c>
      <c r="F15" s="43">
        <f>E12-E13</f>
        <v>4.1666666666666679</v>
      </c>
      <c r="G15" s="11" t="str">
        <f>F12</f>
        <v>meses</v>
      </c>
      <c r="H15" s="11" t="s">
        <v>2</v>
      </c>
      <c r="I15" s="12">
        <f>H8</f>
        <v>36</v>
      </c>
      <c r="J15" s="13" t="str">
        <f>G6</f>
        <v>meses</v>
      </c>
      <c r="O15" s="103"/>
      <c r="P15" s="103"/>
      <c r="Q15" s="103"/>
      <c r="R15" s="103"/>
    </row>
    <row r="16" spans="1:24" x14ac:dyDescent="0.3">
      <c r="E16" s="14"/>
      <c r="F16" s="93">
        <f>F15*365.25/12</f>
        <v>126.8229166666667</v>
      </c>
      <c r="G16" s="26" t="s">
        <v>3</v>
      </c>
      <c r="H16" s="15" t="s">
        <v>4</v>
      </c>
      <c r="I16" s="16">
        <f>H8</f>
        <v>36</v>
      </c>
      <c r="J16" s="17" t="str">
        <f>G6</f>
        <v>meses</v>
      </c>
      <c r="O16" s="103"/>
      <c r="P16" s="103"/>
      <c r="Q16" s="103"/>
      <c r="R16" s="103"/>
    </row>
    <row r="17" spans="1:18" ht="13.5" thickBot="1" x14ac:dyDescent="0.35">
      <c r="O17" s="103"/>
      <c r="P17" s="103"/>
      <c r="Q17" s="103"/>
      <c r="R17" s="103"/>
    </row>
    <row r="18" spans="1:18" ht="41.5" customHeight="1" thickBot="1" x14ac:dyDescent="0.35">
      <c r="A18" s="201" t="s">
        <v>73</v>
      </c>
      <c r="B18" s="202"/>
      <c r="C18" s="202"/>
      <c r="D18" s="202"/>
      <c r="E18" s="203"/>
      <c r="F18" s="44"/>
      <c r="G18" s="204" t="s">
        <v>70</v>
      </c>
      <c r="H18" s="205"/>
      <c r="I18" s="206"/>
      <c r="O18" s="103"/>
      <c r="P18" s="103"/>
      <c r="Q18" s="103"/>
      <c r="R18" s="103"/>
    </row>
    <row r="19" spans="1:18" ht="41.5" customHeight="1" x14ac:dyDescent="0.3">
      <c r="A19" s="27"/>
      <c r="B19" s="38" t="str">
        <f>C12</f>
        <v>Grupo A1 [TDA + - DCTX + Abir]; n= 583</v>
      </c>
      <c r="C19" s="38" t="str">
        <f>C13</f>
        <v>Grupo B1 [TDA + - DCTX]; n= 589</v>
      </c>
      <c r="D19" s="40"/>
      <c r="E19" s="40"/>
      <c r="F19" s="40"/>
      <c r="G19" s="39" t="str">
        <f>C12</f>
        <v>Grupo A1 [TDA + - DCTX + Abir]; n= 583</v>
      </c>
      <c r="H19" s="39" t="str">
        <f>C13</f>
        <v>Grupo B1 [TDA + - DCTX]; n= 589</v>
      </c>
      <c r="I19" s="40"/>
      <c r="J19" s="18"/>
      <c r="K19" s="18"/>
      <c r="O19" s="103"/>
      <c r="P19" s="103"/>
      <c r="Q19" s="103"/>
      <c r="R19" s="103"/>
    </row>
    <row r="20" spans="1:18" ht="39" x14ac:dyDescent="0.3">
      <c r="A20" s="28" t="s">
        <v>7</v>
      </c>
      <c r="B20" s="37" t="s">
        <v>68</v>
      </c>
      <c r="C20" s="67" t="s">
        <v>68</v>
      </c>
      <c r="D20" s="37" t="s">
        <v>69</v>
      </c>
      <c r="E20" s="37" t="s">
        <v>69</v>
      </c>
      <c r="F20" s="46"/>
      <c r="G20" s="37" t="s">
        <v>71</v>
      </c>
      <c r="H20" s="37" t="s">
        <v>71</v>
      </c>
      <c r="I20" s="37" t="s">
        <v>72</v>
      </c>
      <c r="O20" s="103"/>
      <c r="P20" s="103"/>
      <c r="Q20" s="103"/>
      <c r="R20" s="103"/>
    </row>
    <row r="21" spans="1:18" x14ac:dyDescent="0.3">
      <c r="A21" s="29" t="str">
        <f>CONCATENATE(G7," ",G6)</f>
        <v>36 meses</v>
      </c>
      <c r="B21" s="39" t="str">
        <f>F12</f>
        <v>meses</v>
      </c>
      <c r="C21" s="68" t="str">
        <f>F12</f>
        <v>meses</v>
      </c>
      <c r="D21" s="39" t="str">
        <f>G15</f>
        <v>meses</v>
      </c>
      <c r="E21" s="39" t="str">
        <f>G16</f>
        <v>días</v>
      </c>
      <c r="F21" s="46"/>
      <c r="G21" s="39" t="str">
        <f>G6</f>
        <v>meses</v>
      </c>
      <c r="H21" s="39" t="str">
        <f>G6</f>
        <v>meses</v>
      </c>
      <c r="I21" s="39" t="str">
        <f>G6</f>
        <v>meses</v>
      </c>
      <c r="O21" s="103"/>
      <c r="P21" s="103"/>
      <c r="Q21" s="103"/>
      <c r="R21" s="103"/>
    </row>
    <row r="22" spans="1:18" s="31" customFormat="1" ht="5.25" customHeight="1" x14ac:dyDescent="0.3">
      <c r="A22" s="30"/>
      <c r="B22" s="40"/>
      <c r="C22" s="40"/>
      <c r="D22" s="40"/>
      <c r="E22" s="40"/>
      <c r="F22" s="46"/>
      <c r="G22" s="40"/>
      <c r="H22" s="30"/>
      <c r="I22" s="30"/>
      <c r="N22" s="2"/>
      <c r="O22" s="103"/>
      <c r="P22" s="103"/>
      <c r="Q22" s="103"/>
      <c r="R22" s="103"/>
    </row>
    <row r="23" spans="1:18" ht="27" customHeight="1" x14ac:dyDescent="0.3">
      <c r="A23" s="69" t="str">
        <f>A6</f>
        <v>Suupervivencia libre de progresión</v>
      </c>
      <c r="B23" s="41">
        <f>E12</f>
        <v>28.481481481481481</v>
      </c>
      <c r="C23" s="41">
        <f>E13</f>
        <v>24.314814814814813</v>
      </c>
      <c r="D23" s="41">
        <f>F15</f>
        <v>4.1666666666666679</v>
      </c>
      <c r="E23" s="89">
        <f>F16</f>
        <v>126.8229166666667</v>
      </c>
      <c r="F23" s="77"/>
      <c r="G23" s="41">
        <f>4.5*12</f>
        <v>54</v>
      </c>
      <c r="H23" s="42">
        <f>2.2*12</f>
        <v>26.400000000000002</v>
      </c>
      <c r="I23" s="41">
        <f>G23-H23</f>
        <v>27.599999999999998</v>
      </c>
      <c r="O23" s="103"/>
      <c r="P23" s="103"/>
      <c r="Q23" s="103"/>
      <c r="R23" s="103"/>
    </row>
    <row r="24" spans="1:18" ht="3.75" customHeight="1" x14ac:dyDescent="0.3">
      <c r="A24" s="70"/>
      <c r="B24" s="71"/>
      <c r="C24" s="71"/>
      <c r="D24" s="71"/>
      <c r="E24" s="46"/>
      <c r="F24" s="46"/>
      <c r="G24" s="45"/>
      <c r="H24" s="46"/>
      <c r="I24" s="46"/>
      <c r="O24" s="103"/>
      <c r="P24" s="103"/>
      <c r="Q24" s="103"/>
      <c r="R24" s="103"/>
    </row>
    <row r="25" spans="1:18" ht="40" customHeight="1" x14ac:dyDescent="0.3">
      <c r="A25" s="207" t="s">
        <v>83</v>
      </c>
      <c r="B25" s="207"/>
      <c r="C25" s="207"/>
      <c r="D25" s="207"/>
      <c r="E25" s="207"/>
      <c r="F25" s="46"/>
      <c r="G25" s="46"/>
      <c r="H25" s="46"/>
      <c r="I25" s="46"/>
      <c r="O25" s="103"/>
      <c r="P25" s="103"/>
      <c r="Q25" s="103"/>
      <c r="R25" s="103"/>
    </row>
    <row r="26" spans="1:18" ht="17.25" customHeight="1" x14ac:dyDescent="0.3">
      <c r="A26" s="70"/>
      <c r="B26" s="70"/>
      <c r="C26" s="70"/>
      <c r="D26" s="70"/>
      <c r="E26" s="70"/>
      <c r="F26" s="104" t="s">
        <v>23</v>
      </c>
      <c r="G26" s="105" t="str">
        <f>F11</f>
        <v>meses</v>
      </c>
      <c r="H26" s="46"/>
      <c r="I26" s="105" t="s">
        <v>3</v>
      </c>
      <c r="O26" s="103"/>
      <c r="P26" s="103"/>
      <c r="Q26" s="103"/>
      <c r="R26" s="103"/>
    </row>
    <row r="27" spans="1:18" x14ac:dyDescent="0.3">
      <c r="A27" s="83"/>
      <c r="B27" s="83"/>
      <c r="C27" s="83"/>
      <c r="D27" s="83"/>
      <c r="E27" s="83"/>
      <c r="F27" s="106" t="s">
        <v>8</v>
      </c>
      <c r="G27" s="107">
        <f>G7-G28-G29</f>
        <v>7.518518518518519</v>
      </c>
      <c r="H27" s="108">
        <f>G27/G30</f>
        <v>0.20884773662551442</v>
      </c>
      <c r="I27" s="109">
        <f>G27*365.25/12</f>
        <v>228.84490740740742</v>
      </c>
      <c r="O27" s="103"/>
      <c r="P27" s="103"/>
      <c r="Q27" s="103"/>
      <c r="R27" s="103"/>
    </row>
    <row r="28" spans="1:18" x14ac:dyDescent="0.3">
      <c r="A28" s="46"/>
      <c r="B28" s="46"/>
      <c r="C28" s="46"/>
      <c r="D28" s="46"/>
      <c r="E28" s="46"/>
      <c r="F28" s="72" t="s">
        <v>74</v>
      </c>
      <c r="G28" s="78">
        <f>D23</f>
        <v>4.1666666666666679</v>
      </c>
      <c r="H28" s="73">
        <f>G28/G30</f>
        <v>0.11574074074074077</v>
      </c>
      <c r="I28" s="74">
        <f>G28*365.25/12</f>
        <v>126.8229166666667</v>
      </c>
      <c r="O28" s="103"/>
      <c r="P28" s="103"/>
      <c r="Q28" s="103"/>
      <c r="R28" s="103"/>
    </row>
    <row r="29" spans="1:18" x14ac:dyDescent="0.3">
      <c r="A29" s="46"/>
      <c r="B29" s="46"/>
      <c r="C29" s="46"/>
      <c r="D29" s="46"/>
      <c r="E29" s="46"/>
      <c r="F29" s="79" t="s">
        <v>75</v>
      </c>
      <c r="G29" s="80">
        <f>C23</f>
        <v>24.314814814814813</v>
      </c>
      <c r="H29" s="81">
        <f>G29/G30</f>
        <v>0.67541152263374482</v>
      </c>
      <c r="I29" s="82">
        <f>G29*365.25/12</f>
        <v>740.08217592592598</v>
      </c>
      <c r="O29" s="103"/>
      <c r="P29" s="103"/>
      <c r="Q29" s="103"/>
      <c r="R29" s="103"/>
    </row>
    <row r="30" spans="1:18" x14ac:dyDescent="0.3">
      <c r="A30" s="46" t="s">
        <v>64</v>
      </c>
      <c r="B30" s="46"/>
      <c r="C30" s="46"/>
      <c r="D30" s="46"/>
      <c r="E30" s="46"/>
      <c r="F30" s="46"/>
      <c r="G30" s="75">
        <f>SUM(G27:G29)</f>
        <v>36</v>
      </c>
      <c r="H30" s="46"/>
      <c r="I30" s="76">
        <f>G30*365.25/12</f>
        <v>1095.75</v>
      </c>
      <c r="M30" s="103"/>
      <c r="O30" s="103"/>
      <c r="P30" s="103"/>
      <c r="Q30" s="103"/>
      <c r="R30" s="103"/>
    </row>
    <row r="31" spans="1:18" x14ac:dyDescent="0.3">
      <c r="A31" s="46"/>
      <c r="B31" s="46"/>
      <c r="C31" s="46"/>
      <c r="D31" s="46"/>
      <c r="E31" s="46"/>
      <c r="F31" s="46"/>
      <c r="G31" s="46"/>
      <c r="H31" s="46"/>
      <c r="I31" s="46"/>
      <c r="M31" s="103"/>
      <c r="N31" s="103"/>
      <c r="O31" s="103"/>
      <c r="P31" s="103"/>
      <c r="Q31" s="103"/>
      <c r="R31" s="103"/>
    </row>
    <row r="32" spans="1:18" x14ac:dyDescent="0.3">
      <c r="A32" s="46"/>
      <c r="B32" s="46"/>
      <c r="C32" s="46"/>
      <c r="D32" s="46"/>
      <c r="E32" s="46"/>
      <c r="F32" s="46"/>
      <c r="G32" s="46"/>
      <c r="H32" s="46"/>
      <c r="I32" s="46"/>
    </row>
    <row r="33" spans="1:9" x14ac:dyDescent="0.3">
      <c r="A33" s="46"/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46"/>
      <c r="B34" s="46"/>
      <c r="C34" s="46"/>
      <c r="D34" s="46"/>
      <c r="E34" s="46"/>
      <c r="F34" s="46"/>
      <c r="G34" s="46"/>
      <c r="H34" s="46"/>
      <c r="I34" s="46"/>
    </row>
    <row r="35" spans="1:9" x14ac:dyDescent="0.3">
      <c r="A35" s="46"/>
      <c r="B35" s="46"/>
      <c r="C35" s="46"/>
      <c r="D35" s="46"/>
      <c r="E35" s="46"/>
      <c r="F35" s="46"/>
      <c r="G35" s="46"/>
      <c r="H35" s="46"/>
      <c r="I35" s="46"/>
    </row>
    <row r="36" spans="1:9" x14ac:dyDescent="0.3">
      <c r="A36" s="46"/>
      <c r="B36" s="46"/>
      <c r="C36" s="46"/>
      <c r="D36" s="46"/>
      <c r="E36" s="46"/>
      <c r="F36" s="46"/>
      <c r="G36" s="46"/>
      <c r="H36" s="46"/>
      <c r="I36" s="46"/>
    </row>
    <row r="37" spans="1:9" x14ac:dyDescent="0.3">
      <c r="A37" s="46"/>
      <c r="B37" s="46"/>
      <c r="C37" s="46"/>
      <c r="D37" s="46"/>
      <c r="E37" s="46"/>
      <c r="F37" s="46"/>
      <c r="G37" s="46"/>
      <c r="H37" s="46"/>
      <c r="I37" s="46"/>
    </row>
    <row r="38" spans="1:9" x14ac:dyDescent="0.3">
      <c r="A38" s="46"/>
      <c r="B38" s="46"/>
      <c r="C38" s="46"/>
      <c r="D38" s="46"/>
      <c r="E38" s="46"/>
      <c r="F38" s="46"/>
      <c r="G38" s="46"/>
      <c r="H38" s="46"/>
      <c r="I38" s="46"/>
    </row>
    <row r="39" spans="1:9" x14ac:dyDescent="0.3">
      <c r="A39" s="46"/>
      <c r="B39" s="46"/>
      <c r="C39" s="46"/>
      <c r="D39" s="46"/>
      <c r="E39" s="46"/>
      <c r="F39" s="46"/>
      <c r="G39" s="46"/>
      <c r="H39" s="46"/>
      <c r="I39" s="46"/>
    </row>
    <row r="40" spans="1:9" x14ac:dyDescent="0.3">
      <c r="A40" s="46"/>
      <c r="B40" s="46"/>
      <c r="C40" s="46"/>
      <c r="D40" s="46"/>
      <c r="E40" s="46"/>
      <c r="F40" s="46"/>
      <c r="G40" s="46"/>
      <c r="H40" s="46"/>
      <c r="I40" s="46"/>
    </row>
    <row r="41" spans="1:9" x14ac:dyDescent="0.3">
      <c r="A41" s="46"/>
      <c r="B41" s="46"/>
      <c r="C41" s="46"/>
      <c r="D41" s="46"/>
      <c r="E41" s="46"/>
      <c r="F41" s="46"/>
      <c r="G41" s="46"/>
      <c r="H41" s="46"/>
      <c r="I41" s="46"/>
    </row>
    <row r="42" spans="1:9" x14ac:dyDescent="0.3">
      <c r="A42" s="46"/>
      <c r="B42" s="46"/>
      <c r="C42" s="46"/>
      <c r="D42" s="46"/>
      <c r="E42" s="46"/>
      <c r="F42" s="46"/>
      <c r="G42" s="46"/>
      <c r="H42" s="46"/>
      <c r="I42" s="46"/>
    </row>
    <row r="43" spans="1:9" x14ac:dyDescent="0.3">
      <c r="A43" s="46"/>
      <c r="B43" s="46"/>
      <c r="C43" s="46"/>
      <c r="D43" s="46"/>
      <c r="E43" s="46"/>
      <c r="F43" s="46"/>
      <c r="G43" s="46"/>
      <c r="H43" s="46"/>
      <c r="I43" s="46"/>
    </row>
    <row r="44" spans="1:9" x14ac:dyDescent="0.3">
      <c r="A44" s="46"/>
      <c r="B44" s="46"/>
      <c r="C44" s="46"/>
      <c r="D44" s="46"/>
      <c r="E44" s="46"/>
      <c r="F44" s="46"/>
      <c r="G44" s="46"/>
      <c r="H44" s="46"/>
      <c r="I44" s="46"/>
    </row>
    <row r="45" spans="1:9" x14ac:dyDescent="0.3">
      <c r="A45" s="46"/>
      <c r="B45" s="46"/>
      <c r="C45" s="46"/>
      <c r="D45" s="46"/>
      <c r="E45" s="46"/>
      <c r="F45" s="46"/>
      <c r="G45" s="46"/>
      <c r="H45" s="46"/>
      <c r="I45" s="46"/>
    </row>
    <row r="46" spans="1:9" x14ac:dyDescent="0.3">
      <c r="A46" s="46"/>
      <c r="B46" s="46"/>
      <c r="C46" s="46"/>
      <c r="D46" s="46"/>
      <c r="E46" s="46"/>
      <c r="F46" s="46"/>
      <c r="G46" s="46"/>
      <c r="H46" s="46"/>
      <c r="I46" s="46"/>
    </row>
    <row r="47" spans="1:9" x14ac:dyDescent="0.3">
      <c r="A47" s="46"/>
      <c r="B47" s="46"/>
      <c r="C47" s="46"/>
      <c r="D47" s="46"/>
      <c r="E47" s="46"/>
      <c r="F47" s="46"/>
      <c r="G47" s="46"/>
      <c r="H47" s="46"/>
      <c r="I47" s="46"/>
    </row>
    <row r="48" spans="1:9" x14ac:dyDescent="0.3">
      <c r="A48" s="46"/>
      <c r="B48" s="46"/>
      <c r="C48" s="46"/>
      <c r="D48" s="46"/>
      <c r="E48" s="46"/>
      <c r="F48" s="46"/>
      <c r="G48" s="46"/>
      <c r="H48" s="46"/>
      <c r="I48" s="46"/>
    </row>
    <row r="49" spans="1:9" x14ac:dyDescent="0.3">
      <c r="A49" s="46"/>
      <c r="B49" s="46"/>
      <c r="C49" s="46"/>
      <c r="D49" s="46"/>
      <c r="E49" s="46"/>
      <c r="F49" s="46"/>
      <c r="G49" s="46"/>
      <c r="H49" s="46"/>
      <c r="I49" s="46"/>
    </row>
    <row r="50" spans="1:9" x14ac:dyDescent="0.3">
      <c r="A50" s="46"/>
      <c r="B50" s="46"/>
      <c r="C50" s="46"/>
      <c r="D50" s="46"/>
      <c r="E50" s="46"/>
      <c r="F50" s="46"/>
      <c r="G50" s="46"/>
      <c r="H50" s="46"/>
      <c r="I50" s="46"/>
    </row>
    <row r="51" spans="1:9" x14ac:dyDescent="0.3">
      <c r="A51" s="46"/>
      <c r="B51" s="46"/>
      <c r="C51" s="46"/>
      <c r="D51" s="46"/>
      <c r="E51" s="46"/>
      <c r="F51" s="46"/>
      <c r="G51" s="46"/>
      <c r="H51" s="46"/>
      <c r="I51" s="46"/>
    </row>
    <row r="52" spans="1:9" x14ac:dyDescent="0.3">
      <c r="A52" s="46"/>
      <c r="B52" s="46"/>
      <c r="C52" s="46"/>
      <c r="D52" s="46"/>
      <c r="E52" s="46"/>
      <c r="F52" s="46"/>
      <c r="G52" s="46"/>
      <c r="H52" s="46"/>
      <c r="I52" s="46"/>
    </row>
    <row r="53" spans="1:9" x14ac:dyDescent="0.3">
      <c r="A53" s="46"/>
      <c r="B53" s="46"/>
      <c r="C53" s="46"/>
      <c r="D53" s="46"/>
      <c r="E53" s="46"/>
      <c r="F53" s="46"/>
      <c r="G53" s="46"/>
      <c r="H53" s="46"/>
      <c r="I53" s="46"/>
    </row>
    <row r="54" spans="1:9" x14ac:dyDescent="0.3">
      <c r="A54" s="46"/>
      <c r="B54" s="46"/>
      <c r="C54" s="46"/>
      <c r="D54" s="46"/>
      <c r="E54" s="46"/>
      <c r="F54" s="46"/>
      <c r="G54" s="46"/>
      <c r="H54" s="46"/>
      <c r="I54" s="46"/>
    </row>
    <row r="55" spans="1:9" x14ac:dyDescent="0.3">
      <c r="A55" s="46"/>
      <c r="B55" s="46"/>
      <c r="C55" s="46"/>
      <c r="D55" s="46"/>
      <c r="E55" s="46"/>
      <c r="F55" s="46"/>
      <c r="G55" s="46"/>
      <c r="H55" s="46"/>
      <c r="I55" s="46"/>
    </row>
    <row r="56" spans="1:9" x14ac:dyDescent="0.3">
      <c r="A56" s="46"/>
      <c r="B56" s="46"/>
      <c r="C56" s="46"/>
      <c r="D56" s="46"/>
      <c r="E56" s="46"/>
      <c r="F56" s="46"/>
      <c r="G56" s="46"/>
      <c r="H56" s="46"/>
      <c r="I56" s="46"/>
    </row>
  </sheetData>
  <mergeCells count="5">
    <mergeCell ref="A8:A9"/>
    <mergeCell ref="A18:E18"/>
    <mergeCell ref="G18:I18"/>
    <mergeCell ref="A25:E25"/>
    <mergeCell ref="A12:A13"/>
  </mergeCells>
  <phoneticPr fontId="27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B558D-64C8-4547-BE90-ED245C78DAA8}">
  <dimension ref="A1:AF67"/>
  <sheetViews>
    <sheetView topLeftCell="A5" zoomScale="70" zoomScaleNormal="70" workbookViewId="0">
      <selection activeCell="Y36" sqref="Y36"/>
    </sheetView>
  </sheetViews>
  <sheetFormatPr baseColWidth="10" defaultRowHeight="14.5" x14ac:dyDescent="0.35"/>
  <cols>
    <col min="1" max="1" width="18.1796875" customWidth="1"/>
    <col min="3" max="4" width="10.54296875" customWidth="1"/>
    <col min="5" max="5" width="4.81640625" customWidth="1"/>
    <col min="6" max="6" width="4.1796875" customWidth="1"/>
    <col min="7" max="24" width="3.1796875" customWidth="1"/>
    <col min="25" max="25" width="5.36328125" customWidth="1"/>
    <col min="26" max="43" width="3.1796875" customWidth="1"/>
  </cols>
  <sheetData>
    <row r="1" spans="1:32" hidden="1" x14ac:dyDescent="0.35">
      <c r="A1" s="54" t="str">
        <f>B7</f>
        <v>meses</v>
      </c>
      <c r="B1" s="54" t="s">
        <v>10</v>
      </c>
      <c r="C1" s="54" t="s">
        <v>11</v>
      </c>
      <c r="D1" s="54" t="s">
        <v>12</v>
      </c>
      <c r="E1" s="54"/>
      <c r="F1" s="54"/>
      <c r="G1" s="54"/>
      <c r="H1" s="54"/>
    </row>
    <row r="2" spans="1:32" hidden="1" x14ac:dyDescent="0.35">
      <c r="A2" s="54" t="s">
        <v>15</v>
      </c>
      <c r="B2" s="54" t="s">
        <v>16</v>
      </c>
      <c r="C2" s="54" t="s">
        <v>17</v>
      </c>
      <c r="D2" s="54" t="s">
        <v>18</v>
      </c>
      <c r="E2" s="54" t="str">
        <f>CONCATENATE(B2," ",B5," ",C2," ",B11," ",B7)</f>
        <v>puede representarse llegando los 5 pacientes, a los 36 meses</v>
      </c>
      <c r="F2" s="54"/>
      <c r="G2" s="54"/>
      <c r="H2" s="54"/>
    </row>
    <row r="3" spans="1:32" ht="11" customHeight="1" thickBot="1" x14ac:dyDescent="0.4">
      <c r="A3" s="55"/>
      <c r="C3" s="55"/>
      <c r="D3" s="55"/>
      <c r="E3" s="55"/>
      <c r="F3" s="55"/>
      <c r="G3" s="55"/>
      <c r="H3" s="55"/>
      <c r="I3" s="56"/>
    </row>
    <row r="4" spans="1:32" ht="52.5" customHeight="1" thickBot="1" x14ac:dyDescent="0.4">
      <c r="A4" s="210" t="s">
        <v>80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2"/>
      <c r="AB4" s="138"/>
      <c r="AC4" s="138"/>
      <c r="AD4" s="138"/>
      <c r="AE4" s="138"/>
      <c r="AF4" s="138"/>
    </row>
    <row r="5" spans="1:32" ht="29.5" customHeight="1" x14ac:dyDescent="0.35">
      <c r="A5" s="139" t="s">
        <v>47</v>
      </c>
      <c r="B5" s="84">
        <f>E5+D5+C5</f>
        <v>5</v>
      </c>
      <c r="C5" s="90">
        <v>2</v>
      </c>
      <c r="D5" s="91">
        <v>1</v>
      </c>
      <c r="E5" s="92">
        <v>2</v>
      </c>
      <c r="H5" s="1" t="s">
        <v>31</v>
      </c>
      <c r="I5" s="55"/>
    </row>
    <row r="6" spans="1:32" ht="17" customHeight="1" x14ac:dyDescent="0.35">
      <c r="A6" s="55"/>
      <c r="B6" s="140">
        <f>C8/C5</f>
        <v>18.796296296296298</v>
      </c>
      <c r="C6" s="141">
        <f>C5*18</f>
        <v>36</v>
      </c>
      <c r="D6" s="142">
        <f>D8/(C5+D5)</f>
        <v>19.475308641975314</v>
      </c>
      <c r="E6" s="143">
        <f>(C5+D5)*19</f>
        <v>57</v>
      </c>
      <c r="F6" s="55"/>
      <c r="G6" s="55"/>
      <c r="H6" s="85" t="s">
        <v>32</v>
      </c>
      <c r="I6" s="55"/>
    </row>
    <row r="7" spans="1:32" ht="39.75" customHeight="1" x14ac:dyDescent="0.35">
      <c r="A7" s="199" t="s">
        <v>23</v>
      </c>
      <c r="B7" s="57" t="s">
        <v>0</v>
      </c>
      <c r="C7" s="58" t="str">
        <f>CONCATENATE(A1," ",B1," ",B5," ",C1)</f>
        <v>meses de los 5 del grupo Interv</v>
      </c>
      <c r="D7" s="58" t="str">
        <f>CONCATENATE(A1," ",B1," ",B5," ",D1)</f>
        <v>meses de los 5 del grupo Contr</v>
      </c>
      <c r="F7" s="55"/>
      <c r="G7" s="55"/>
      <c r="H7" s="55"/>
      <c r="I7" s="55"/>
    </row>
    <row r="8" spans="1:32" x14ac:dyDescent="0.35">
      <c r="A8" s="193" t="s">
        <v>8</v>
      </c>
      <c r="B8" s="48">
        <v>7.518518518518519</v>
      </c>
      <c r="C8" s="144">
        <f>B8*B5</f>
        <v>37.592592592592595</v>
      </c>
      <c r="D8" s="216">
        <f>(B8+B9)*B5</f>
        <v>58.425925925925938</v>
      </c>
      <c r="E8" s="141">
        <f>C8-C6</f>
        <v>1.5925925925925952</v>
      </c>
      <c r="F8" s="59"/>
      <c r="G8" s="59"/>
      <c r="H8" s="59"/>
      <c r="I8" s="55"/>
    </row>
    <row r="9" spans="1:32" ht="26" x14ac:dyDescent="0.35">
      <c r="A9" s="194" t="s">
        <v>74</v>
      </c>
      <c r="B9" s="49">
        <v>4.1666666666666679</v>
      </c>
      <c r="C9" s="217">
        <f>(B10+B9)*B5</f>
        <v>142.40740740740739</v>
      </c>
      <c r="D9" s="216"/>
      <c r="E9" s="143">
        <f>D8-E6</f>
        <v>1.425925925925938</v>
      </c>
      <c r="F9" s="60"/>
      <c r="G9" s="60"/>
      <c r="H9" s="60"/>
      <c r="I9" s="55"/>
    </row>
    <row r="10" spans="1:32" ht="26" x14ac:dyDescent="0.35">
      <c r="A10" s="195" t="s">
        <v>75</v>
      </c>
      <c r="B10" s="50">
        <v>24.314814814814813</v>
      </c>
      <c r="C10" s="217"/>
      <c r="D10" s="53">
        <f>B10*B5</f>
        <v>121.57407407407406</v>
      </c>
      <c r="E10" s="145"/>
      <c r="F10" s="141"/>
      <c r="G10" s="60"/>
      <c r="H10" s="60"/>
      <c r="I10" s="55"/>
    </row>
    <row r="11" spans="1:32" x14ac:dyDescent="0.35">
      <c r="A11" s="4"/>
      <c r="B11" s="51">
        <v>36</v>
      </c>
      <c r="C11" s="61">
        <f>C8+C9</f>
        <v>180</v>
      </c>
      <c r="D11" s="61">
        <f>D8+D10</f>
        <v>180</v>
      </c>
      <c r="F11" s="62"/>
      <c r="G11" s="62"/>
      <c r="H11" s="62"/>
      <c r="I11" s="55"/>
    </row>
    <row r="12" spans="1:32" ht="9" customHeight="1" x14ac:dyDescent="0.35">
      <c r="A12" s="55"/>
      <c r="B12" s="55"/>
      <c r="C12" s="55"/>
      <c r="D12" s="55"/>
      <c r="E12" s="55"/>
      <c r="F12" s="55"/>
      <c r="G12" s="55"/>
      <c r="H12" s="55"/>
      <c r="I12" s="55"/>
    </row>
    <row r="13" spans="1:32" x14ac:dyDescent="0.35">
      <c r="A13" s="55"/>
      <c r="B13" s="146"/>
      <c r="C13" s="47">
        <f>(E5+D5)*B11</f>
        <v>108</v>
      </c>
      <c r="D13" s="47">
        <f>E5*B11</f>
        <v>72</v>
      </c>
      <c r="E13" s="55"/>
      <c r="F13" s="63" t="s">
        <v>19</v>
      </c>
      <c r="G13" s="63"/>
      <c r="H13" s="63"/>
      <c r="I13" s="55"/>
    </row>
    <row r="14" spans="1:32" ht="36" customHeight="1" x14ac:dyDescent="0.35">
      <c r="A14" s="218" t="s">
        <v>14</v>
      </c>
      <c r="B14" s="218"/>
      <c r="C14" s="64">
        <f>C9-C13</f>
        <v>34.407407407407391</v>
      </c>
      <c r="D14" s="64">
        <f>D10-D13</f>
        <v>49.574074074074062</v>
      </c>
      <c r="F14" s="213" t="str">
        <f>IF((AND(((B9+B10)/B11)&gt;((D5+E5)/B5),(B10/B11)&gt;(E5/B5))),E2,#REF!)</f>
        <v>puede representarse llegando los 5 pacientes, a los 36 meses</v>
      </c>
      <c r="G14" s="214"/>
      <c r="H14" s="214"/>
      <c r="I14" s="214"/>
      <c r="J14" s="214"/>
      <c r="K14" s="214"/>
      <c r="L14" s="214"/>
      <c r="M14" s="214"/>
      <c r="N14" s="214"/>
      <c r="O14" s="214"/>
      <c r="P14" s="215"/>
    </row>
    <row r="15" spans="1:32" ht="12.75" customHeight="1" thickBot="1" x14ac:dyDescent="0.4">
      <c r="A15" s="147"/>
      <c r="B15" s="147"/>
      <c r="C15" s="147"/>
      <c r="D15" s="147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32" ht="20" customHeight="1" thickBot="1" x14ac:dyDescent="0.4">
      <c r="A16" s="148" t="s">
        <v>62</v>
      </c>
      <c r="B16" s="149"/>
      <c r="C16" s="147"/>
      <c r="D16" s="147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6" ht="19.5" customHeight="1" x14ac:dyDescent="0.35">
      <c r="A17" s="36" t="s">
        <v>30</v>
      </c>
      <c r="B17" s="147"/>
      <c r="C17" s="147"/>
      <c r="D17" s="147"/>
      <c r="G17" s="150" t="s">
        <v>48</v>
      </c>
      <c r="H17" s="35"/>
      <c r="I17" s="35"/>
      <c r="J17" s="35"/>
      <c r="K17" s="35"/>
      <c r="T17" s="151" t="s">
        <v>49</v>
      </c>
      <c r="U17" s="35"/>
      <c r="V17" s="35"/>
      <c r="W17" s="35"/>
      <c r="X17" s="35"/>
    </row>
    <row r="18" spans="1:26" ht="15" thickBot="1" x14ac:dyDescent="0.4">
      <c r="A18" s="150" t="s">
        <v>50</v>
      </c>
      <c r="D18" s="52"/>
      <c r="G18" t="s">
        <v>29</v>
      </c>
      <c r="T18" t="s">
        <v>29</v>
      </c>
    </row>
    <row r="19" spans="1:26" ht="21" x14ac:dyDescent="0.35">
      <c r="A19" s="151" t="s">
        <v>51</v>
      </c>
      <c r="G19" s="65">
        <v>1</v>
      </c>
      <c r="H19" s="65">
        <v>2</v>
      </c>
      <c r="I19" s="152">
        <v>3</v>
      </c>
      <c r="J19" s="102">
        <v>4</v>
      </c>
      <c r="K19" s="102">
        <v>5</v>
      </c>
      <c r="T19" s="65">
        <v>1</v>
      </c>
      <c r="U19" s="65">
        <v>2</v>
      </c>
      <c r="V19" s="189">
        <v>3</v>
      </c>
      <c r="W19" s="102">
        <v>4</v>
      </c>
      <c r="X19" s="102">
        <v>5</v>
      </c>
    </row>
    <row r="20" spans="1:26" ht="15" customHeight="1" thickBot="1" x14ac:dyDescent="0.4">
      <c r="D20" s="154"/>
      <c r="E20" s="219" t="s">
        <v>52</v>
      </c>
      <c r="F20" s="155">
        <v>1</v>
      </c>
      <c r="G20" s="156"/>
      <c r="H20" s="156"/>
      <c r="I20" s="157"/>
      <c r="J20" s="158"/>
      <c r="K20" s="158"/>
      <c r="L20" s="159">
        <v>36</v>
      </c>
      <c r="M20" s="159"/>
      <c r="N20" s="159"/>
      <c r="O20" s="159"/>
      <c r="P20" s="159"/>
      <c r="Q20" s="159"/>
      <c r="R20" s="159"/>
      <c r="T20" s="156"/>
      <c r="U20" s="156"/>
      <c r="V20" s="157"/>
      <c r="W20" s="158"/>
      <c r="X20" s="158"/>
      <c r="Y20" s="155">
        <v>1</v>
      </c>
      <c r="Z20" s="219" t="s">
        <v>52</v>
      </c>
    </row>
    <row r="21" spans="1:26" x14ac:dyDescent="0.35">
      <c r="A21" s="160" t="s">
        <v>24</v>
      </c>
      <c r="B21" s="161"/>
      <c r="C21" s="161"/>
      <c r="D21" s="162"/>
      <c r="E21" s="219"/>
      <c r="F21" s="155">
        <v>2</v>
      </c>
      <c r="G21" s="156"/>
      <c r="H21" s="156"/>
      <c r="I21" s="157"/>
      <c r="J21" s="158"/>
      <c r="K21" s="158"/>
      <c r="L21" s="159">
        <v>35</v>
      </c>
      <c r="M21" s="159"/>
      <c r="N21" s="159"/>
      <c r="O21" s="159"/>
      <c r="P21" s="159"/>
      <c r="Q21" s="159"/>
      <c r="R21" s="159"/>
      <c r="T21" s="156"/>
      <c r="U21" s="156"/>
      <c r="V21" s="157"/>
      <c r="W21" s="158"/>
      <c r="X21" s="158"/>
      <c r="Y21" s="155">
        <v>2</v>
      </c>
      <c r="Z21" s="219"/>
    </row>
    <row r="22" spans="1:26" x14ac:dyDescent="0.35">
      <c r="A22" s="163" t="s">
        <v>20</v>
      </c>
      <c r="B22" s="164" t="s">
        <v>21</v>
      </c>
      <c r="C22" s="164" t="s">
        <v>22</v>
      </c>
      <c r="D22" s="165" t="s">
        <v>13</v>
      </c>
      <c r="E22" s="219"/>
      <c r="F22" s="155">
        <v>3</v>
      </c>
      <c r="G22" s="156"/>
      <c r="H22" s="156"/>
      <c r="I22" s="157"/>
      <c r="J22" s="158"/>
      <c r="K22" s="158"/>
      <c r="L22" s="159">
        <v>34</v>
      </c>
      <c r="M22" s="159"/>
      <c r="N22" s="159"/>
      <c r="O22" s="159"/>
      <c r="P22" s="159"/>
      <c r="Q22" s="159"/>
      <c r="R22" s="159"/>
      <c r="T22" s="156"/>
      <c r="U22" s="156"/>
      <c r="V22" s="157"/>
      <c r="W22" s="158"/>
      <c r="X22" s="158"/>
      <c r="Y22" s="155">
        <v>3</v>
      </c>
      <c r="Z22" s="219"/>
    </row>
    <row r="23" spans="1:26" x14ac:dyDescent="0.35">
      <c r="A23" s="166">
        <f>1-B25</f>
        <v>0.13</v>
      </c>
      <c r="B23" s="167">
        <f>1-A25</f>
        <v>0.19999999999999996</v>
      </c>
      <c r="C23" s="167">
        <f>B23-A23</f>
        <v>6.9999999999999951E-2</v>
      </c>
      <c r="D23" s="168">
        <f>1/C23</f>
        <v>14.285714285714295</v>
      </c>
      <c r="E23" s="219"/>
      <c r="F23" s="155">
        <v>4</v>
      </c>
      <c r="G23" s="156"/>
      <c r="H23" s="156"/>
      <c r="I23" s="157"/>
      <c r="J23" s="158"/>
      <c r="K23" s="158"/>
      <c r="L23" s="159">
        <v>33</v>
      </c>
      <c r="M23" s="159"/>
      <c r="N23" s="159"/>
      <c r="O23" s="159"/>
      <c r="P23" s="159"/>
      <c r="Q23" s="159"/>
      <c r="R23" s="159"/>
      <c r="T23" s="156"/>
      <c r="U23" s="156"/>
      <c r="V23" s="157"/>
      <c r="W23" s="158"/>
      <c r="X23" s="158"/>
      <c r="Y23" s="155">
        <v>4</v>
      </c>
      <c r="Z23" s="219"/>
    </row>
    <row r="24" spans="1:26" ht="15" thickBot="1" x14ac:dyDescent="0.4">
      <c r="A24" s="169" t="s">
        <v>25</v>
      </c>
      <c r="B24" s="94">
        <f>A23*D23</f>
        <v>1.8571428571428585</v>
      </c>
      <c r="C24" s="87">
        <f>C23*D23</f>
        <v>1</v>
      </c>
      <c r="D24" s="96">
        <f>(1-B23)*D23</f>
        <v>11.428571428571438</v>
      </c>
      <c r="E24" s="219"/>
      <c r="F24" s="155">
        <v>5</v>
      </c>
      <c r="G24" s="156"/>
      <c r="H24" s="156"/>
      <c r="I24" s="157"/>
      <c r="J24" s="158"/>
      <c r="K24" s="158"/>
      <c r="L24" s="159">
        <v>32</v>
      </c>
      <c r="M24" s="159"/>
      <c r="N24" s="159"/>
      <c r="O24" s="159"/>
      <c r="P24" s="159"/>
      <c r="Q24" s="159"/>
      <c r="R24" s="159"/>
      <c r="T24" s="156"/>
      <c r="U24" s="156"/>
      <c r="V24" s="157"/>
      <c r="W24" s="158"/>
      <c r="X24" s="158"/>
      <c r="Y24" s="155">
        <v>5</v>
      </c>
      <c r="Z24" s="219"/>
    </row>
    <row r="25" spans="1:26" x14ac:dyDescent="0.35">
      <c r="A25" s="98">
        <v>0.8</v>
      </c>
      <c r="B25" s="98">
        <v>0.87</v>
      </c>
      <c r="C25" s="99"/>
      <c r="D25" s="97" t="s">
        <v>26</v>
      </c>
      <c r="F25" s="155">
        <v>6</v>
      </c>
      <c r="G25" s="156"/>
      <c r="H25" s="156"/>
      <c r="I25" s="157"/>
      <c r="J25" s="158"/>
      <c r="K25" s="158"/>
      <c r="L25" s="159">
        <v>31</v>
      </c>
      <c r="M25" s="159"/>
      <c r="N25" s="159"/>
      <c r="O25" s="159"/>
      <c r="P25" s="159"/>
      <c r="Q25" s="159"/>
      <c r="R25" s="159"/>
      <c r="T25" s="156"/>
      <c r="U25" s="156"/>
      <c r="V25" s="157"/>
      <c r="W25" s="158"/>
      <c r="X25" s="158"/>
      <c r="Y25" s="155">
        <v>6</v>
      </c>
    </row>
    <row r="26" spans="1:26" x14ac:dyDescent="0.35">
      <c r="A26" s="170"/>
      <c r="B26" s="171"/>
      <c r="C26" s="172"/>
      <c r="D26" s="173"/>
      <c r="F26" s="155">
        <v>7</v>
      </c>
      <c r="G26" s="156"/>
      <c r="H26" s="156"/>
      <c r="I26" s="157"/>
      <c r="J26" s="158"/>
      <c r="K26" s="158"/>
      <c r="L26" s="159">
        <v>30</v>
      </c>
      <c r="M26" s="159"/>
      <c r="N26" s="159"/>
      <c r="O26" s="159"/>
      <c r="P26" s="159"/>
      <c r="Q26" s="159"/>
      <c r="R26" s="159"/>
      <c r="T26" s="156"/>
      <c r="U26" s="156"/>
      <c r="V26" s="157"/>
      <c r="W26" s="158"/>
      <c r="X26" s="158"/>
      <c r="Y26" s="155">
        <v>7</v>
      </c>
    </row>
    <row r="27" spans="1:26" ht="15" thickBot="1" x14ac:dyDescent="0.4">
      <c r="C27" s="174"/>
      <c r="F27" s="155">
        <v>8</v>
      </c>
      <c r="G27" s="156"/>
      <c r="H27" s="156"/>
      <c r="I27" s="157"/>
      <c r="J27" s="158"/>
      <c r="K27" s="158"/>
      <c r="L27" s="159">
        <v>29</v>
      </c>
      <c r="M27" s="159"/>
      <c r="N27" s="159"/>
      <c r="O27" s="159"/>
      <c r="P27" s="159"/>
      <c r="Q27" s="159"/>
      <c r="R27" s="159"/>
      <c r="T27" s="156"/>
      <c r="U27" s="156"/>
      <c r="V27" s="157"/>
      <c r="W27" s="158"/>
      <c r="X27" s="158"/>
      <c r="Y27" s="155">
        <v>8</v>
      </c>
    </row>
    <row r="28" spans="1:26" x14ac:dyDescent="0.35">
      <c r="A28" s="160" t="s">
        <v>27</v>
      </c>
      <c r="B28" s="161"/>
      <c r="C28" s="161"/>
      <c r="D28" s="162"/>
      <c r="F28" s="155">
        <v>9</v>
      </c>
      <c r="G28" s="156"/>
      <c r="H28" s="156"/>
      <c r="I28" s="157"/>
      <c r="J28" s="158"/>
      <c r="K28" s="158"/>
      <c r="L28" s="159">
        <v>28</v>
      </c>
      <c r="M28" s="159"/>
      <c r="N28" s="159"/>
      <c r="O28" s="159"/>
      <c r="P28" s="159"/>
      <c r="Q28" s="159"/>
      <c r="R28" s="159"/>
      <c r="T28" s="156"/>
      <c r="U28" s="156"/>
      <c r="V28" s="157"/>
      <c r="W28" s="158"/>
      <c r="X28" s="158"/>
      <c r="Y28" s="155">
        <v>9</v>
      </c>
    </row>
    <row r="29" spans="1:26" x14ac:dyDescent="0.35">
      <c r="A29" s="163" t="s">
        <v>20</v>
      </c>
      <c r="B29" s="164" t="s">
        <v>21</v>
      </c>
      <c r="C29" s="164" t="s">
        <v>22</v>
      </c>
      <c r="D29" s="165" t="s">
        <v>13</v>
      </c>
      <c r="F29" s="155">
        <v>10</v>
      </c>
      <c r="G29" s="156"/>
      <c r="H29" s="156"/>
      <c r="I29" s="157"/>
      <c r="J29" s="158"/>
      <c r="K29" s="158"/>
      <c r="L29" s="159">
        <v>27</v>
      </c>
      <c r="M29" s="159"/>
      <c r="N29" s="159"/>
      <c r="O29" s="159"/>
      <c r="P29" s="159"/>
      <c r="Q29" s="159"/>
      <c r="R29" s="159"/>
      <c r="T29" s="156"/>
      <c r="U29" s="156"/>
      <c r="V29" s="157"/>
      <c r="W29" s="158"/>
      <c r="X29" s="158"/>
      <c r="Y29" s="155">
        <v>10</v>
      </c>
    </row>
    <row r="30" spans="1:26" x14ac:dyDescent="0.35">
      <c r="A30" s="166">
        <f>1-B32</f>
        <v>0.30000000000000004</v>
      </c>
      <c r="B30" s="167">
        <f>1-A32</f>
        <v>0.44999999999999996</v>
      </c>
      <c r="C30" s="167">
        <f>B30-A30</f>
        <v>0.14999999999999991</v>
      </c>
      <c r="D30" s="168">
        <f>1/C30</f>
        <v>6.6666666666666705</v>
      </c>
      <c r="F30" s="155">
        <v>11</v>
      </c>
      <c r="G30" s="156"/>
      <c r="H30" s="156"/>
      <c r="I30" s="157"/>
      <c r="J30" s="158"/>
      <c r="K30" s="158"/>
      <c r="L30" s="159">
        <v>26</v>
      </c>
      <c r="M30" s="159"/>
      <c r="N30" s="159"/>
      <c r="O30" s="159"/>
      <c r="P30" s="159"/>
      <c r="Q30" s="159"/>
      <c r="R30" s="159"/>
      <c r="T30" s="156"/>
      <c r="U30" s="156"/>
      <c r="V30" s="157"/>
      <c r="W30" s="158"/>
      <c r="X30" s="158"/>
      <c r="Y30" s="155">
        <v>11</v>
      </c>
    </row>
    <row r="31" spans="1:26" ht="15" thickBot="1" x14ac:dyDescent="0.4">
      <c r="A31" s="169" t="s">
        <v>25</v>
      </c>
      <c r="B31" s="86">
        <f>A30*D30</f>
        <v>2.0000000000000013</v>
      </c>
      <c r="C31" s="95">
        <f>C30*D30</f>
        <v>1</v>
      </c>
      <c r="D31" s="66">
        <f>(1-B30)*D30</f>
        <v>3.6666666666666692</v>
      </c>
      <c r="F31" s="155">
        <v>12</v>
      </c>
      <c r="G31" s="156"/>
      <c r="H31" s="156"/>
      <c r="I31" s="157"/>
      <c r="J31" s="158"/>
      <c r="K31" s="158"/>
      <c r="L31" s="159">
        <v>25</v>
      </c>
      <c r="M31" s="159"/>
      <c r="N31" s="159"/>
      <c r="O31" s="159"/>
      <c r="P31" s="159"/>
      <c r="Q31" s="159"/>
      <c r="R31" s="159"/>
      <c r="T31" s="156"/>
      <c r="U31" s="156"/>
      <c r="V31" s="157"/>
      <c r="W31" s="158"/>
      <c r="X31" s="158"/>
      <c r="Y31" s="155">
        <v>12</v>
      </c>
    </row>
    <row r="32" spans="1:26" ht="14.5" customHeight="1" x14ac:dyDescent="0.35">
      <c r="A32" s="98">
        <v>0.55000000000000004</v>
      </c>
      <c r="B32" s="98">
        <v>0.7</v>
      </c>
      <c r="C32" s="99"/>
      <c r="D32" s="97" t="s">
        <v>26</v>
      </c>
      <c r="F32" s="155">
        <v>13</v>
      </c>
      <c r="G32" s="156"/>
      <c r="H32" s="156"/>
      <c r="I32" s="157"/>
      <c r="J32" s="158"/>
      <c r="K32" s="158"/>
      <c r="L32" s="159">
        <v>24</v>
      </c>
      <c r="M32" s="159"/>
      <c r="N32" s="159"/>
      <c r="O32" s="159"/>
      <c r="P32" s="159"/>
      <c r="Q32" s="159"/>
      <c r="R32" s="159"/>
      <c r="T32" s="156"/>
      <c r="U32" s="156"/>
      <c r="V32" s="157"/>
      <c r="W32" s="158"/>
      <c r="X32" s="158"/>
      <c r="Y32" s="155">
        <v>13</v>
      </c>
    </row>
    <row r="33" spans="1:25" x14ac:dyDescent="0.35">
      <c r="A33" s="170"/>
      <c r="B33" s="171"/>
      <c r="C33" s="172"/>
      <c r="D33" s="173"/>
      <c r="F33" s="155">
        <v>14</v>
      </c>
      <c r="G33" s="156"/>
      <c r="H33" s="156"/>
      <c r="I33" s="157"/>
      <c r="J33" s="158"/>
      <c r="K33" s="158"/>
      <c r="L33" s="159">
        <v>23</v>
      </c>
      <c r="M33" s="159"/>
      <c r="N33" s="159"/>
      <c r="O33" s="159"/>
      <c r="P33" s="159"/>
      <c r="Q33" s="159"/>
      <c r="R33" s="159"/>
      <c r="T33" s="156"/>
      <c r="U33" s="156"/>
      <c r="V33" s="157"/>
      <c r="W33" s="158"/>
      <c r="X33" s="158"/>
      <c r="Y33" s="155">
        <v>14</v>
      </c>
    </row>
    <row r="34" spans="1:25" ht="15" thickBot="1" x14ac:dyDescent="0.4">
      <c r="C34" s="174"/>
      <c r="F34" s="155">
        <v>15</v>
      </c>
      <c r="G34" s="156"/>
      <c r="H34" s="156"/>
      <c r="I34" s="157"/>
      <c r="J34" s="158"/>
      <c r="K34" s="158"/>
      <c r="L34" s="159">
        <v>22</v>
      </c>
      <c r="M34" s="159"/>
      <c r="N34" s="159"/>
      <c r="O34" s="159"/>
      <c r="P34" s="159"/>
      <c r="Q34" s="159"/>
      <c r="R34" s="159"/>
      <c r="T34" s="156"/>
      <c r="U34" s="156"/>
      <c r="V34" s="157"/>
      <c r="W34" s="158"/>
      <c r="X34" s="158"/>
      <c r="Y34" s="155">
        <v>15</v>
      </c>
    </row>
    <row r="35" spans="1:25" x14ac:dyDescent="0.35">
      <c r="A35" s="160" t="s">
        <v>28</v>
      </c>
      <c r="B35" s="161"/>
      <c r="C35" s="161"/>
      <c r="D35" s="162"/>
      <c r="F35" s="155">
        <v>16</v>
      </c>
      <c r="G35" s="156"/>
      <c r="H35" s="156"/>
      <c r="I35" s="157"/>
      <c r="J35" s="158"/>
      <c r="K35" s="158"/>
      <c r="L35" s="159">
        <v>21</v>
      </c>
      <c r="M35" s="159"/>
      <c r="N35" s="159"/>
      <c r="O35" s="159"/>
      <c r="P35" s="159"/>
      <c r="Q35" s="159"/>
      <c r="R35" s="159"/>
      <c r="T35" s="156"/>
      <c r="U35" s="156"/>
      <c r="V35" s="157"/>
      <c r="W35" s="158"/>
      <c r="X35" s="158"/>
      <c r="Y35" s="155">
        <v>16</v>
      </c>
    </row>
    <row r="36" spans="1:25" x14ac:dyDescent="0.35">
      <c r="A36" s="163" t="s">
        <v>20</v>
      </c>
      <c r="B36" s="164" t="s">
        <v>21</v>
      </c>
      <c r="C36" s="164" t="s">
        <v>22</v>
      </c>
      <c r="D36" s="165" t="s">
        <v>13</v>
      </c>
      <c r="F36" s="155">
        <v>17</v>
      </c>
      <c r="G36" s="156"/>
      <c r="H36" s="156"/>
      <c r="I36" s="157"/>
      <c r="J36" s="158"/>
      <c r="K36" s="158"/>
      <c r="L36" s="159">
        <v>20</v>
      </c>
      <c r="M36" s="159"/>
      <c r="N36" s="159"/>
      <c r="O36" s="159"/>
      <c r="P36" s="159"/>
      <c r="Q36" s="159"/>
      <c r="R36" s="159"/>
      <c r="T36" s="156"/>
      <c r="U36" s="156"/>
      <c r="V36" s="187"/>
      <c r="W36" s="158"/>
      <c r="X36" s="158"/>
      <c r="Y36" s="155">
        <v>17</v>
      </c>
    </row>
    <row r="37" spans="1:25" x14ac:dyDescent="0.35">
      <c r="A37" s="166">
        <f>1-B39</f>
        <v>0.4</v>
      </c>
      <c r="B37" s="167">
        <f>1-A39</f>
        <v>0.6</v>
      </c>
      <c r="C37" s="167">
        <f>B37-A37</f>
        <v>0.19999999999999996</v>
      </c>
      <c r="D37" s="168">
        <f>1/C37</f>
        <v>5.0000000000000009</v>
      </c>
      <c r="F37" s="155">
        <v>18</v>
      </c>
      <c r="G37" s="156"/>
      <c r="H37" s="156"/>
      <c r="I37" s="157"/>
      <c r="J37" s="158"/>
      <c r="K37" s="186"/>
      <c r="L37" s="159">
        <v>19</v>
      </c>
      <c r="M37" s="159"/>
      <c r="N37" s="159"/>
      <c r="O37" s="159"/>
      <c r="P37" s="159"/>
      <c r="Q37" s="159"/>
      <c r="R37" s="159"/>
      <c r="T37" s="156"/>
      <c r="U37" s="156"/>
      <c r="V37" s="187"/>
      <c r="W37" s="158"/>
      <c r="X37" s="186"/>
      <c r="Y37" s="155">
        <v>18</v>
      </c>
    </row>
    <row r="38" spans="1:25" ht="15" thickBot="1" x14ac:dyDescent="0.4">
      <c r="A38" s="169" t="s">
        <v>25</v>
      </c>
      <c r="B38" s="94">
        <f>A37*D37</f>
        <v>2.0000000000000004</v>
      </c>
      <c r="C38" s="95">
        <f>C37*D37</f>
        <v>1</v>
      </c>
      <c r="D38" s="96">
        <f>(1-B37)*D37</f>
        <v>2.0000000000000004</v>
      </c>
      <c r="F38" s="155">
        <v>19</v>
      </c>
      <c r="G38" s="156"/>
      <c r="H38" s="156"/>
      <c r="I38" s="157"/>
      <c r="J38" s="186"/>
      <c r="K38" s="186"/>
      <c r="L38" s="159">
        <v>18</v>
      </c>
      <c r="M38" s="159"/>
      <c r="N38" s="159"/>
      <c r="O38" s="159"/>
      <c r="P38" s="159"/>
      <c r="Q38" s="159"/>
      <c r="R38" s="159"/>
      <c r="T38" s="156"/>
      <c r="U38" s="156"/>
      <c r="V38" s="187"/>
      <c r="W38" s="186"/>
      <c r="X38" s="186"/>
      <c r="Y38" s="155">
        <v>19</v>
      </c>
    </row>
    <row r="39" spans="1:25" x14ac:dyDescent="0.35">
      <c r="A39" s="98">
        <v>0.4</v>
      </c>
      <c r="B39" s="98">
        <v>0.6</v>
      </c>
      <c r="C39" s="99"/>
      <c r="D39" s="190" t="s">
        <v>63</v>
      </c>
      <c r="F39" s="155">
        <v>20</v>
      </c>
      <c r="G39" s="156"/>
      <c r="H39" s="156"/>
      <c r="I39" s="157"/>
      <c r="J39" s="186"/>
      <c r="K39" s="186"/>
      <c r="L39" s="159">
        <v>17</v>
      </c>
      <c r="M39" s="159"/>
      <c r="N39" s="159"/>
      <c r="O39" s="159"/>
      <c r="P39" s="159"/>
      <c r="Q39" s="159"/>
      <c r="R39" s="159"/>
      <c r="T39" s="156"/>
      <c r="U39" s="156"/>
      <c r="V39" s="187"/>
      <c r="W39" s="186"/>
      <c r="X39" s="186"/>
      <c r="Y39" s="155">
        <v>20</v>
      </c>
    </row>
    <row r="40" spans="1:25" x14ac:dyDescent="0.35">
      <c r="A40" s="170"/>
      <c r="B40" s="171"/>
      <c r="C40" s="172"/>
      <c r="D40" s="173"/>
      <c r="F40" s="155">
        <v>21</v>
      </c>
      <c r="G40" s="156"/>
      <c r="H40" s="156"/>
      <c r="I40" s="157"/>
      <c r="J40" s="186"/>
      <c r="K40" s="186"/>
      <c r="L40" s="159">
        <v>16</v>
      </c>
      <c r="M40" s="159"/>
      <c r="N40" s="159"/>
      <c r="O40" s="159"/>
      <c r="P40" s="159"/>
      <c r="Q40" s="159"/>
      <c r="R40" s="159"/>
      <c r="T40" s="156"/>
      <c r="U40" s="156"/>
      <c r="V40" s="187"/>
      <c r="W40" s="186"/>
      <c r="X40" s="186"/>
      <c r="Y40" s="155">
        <v>21</v>
      </c>
    </row>
    <row r="41" spans="1:25" ht="15" thickBot="1" x14ac:dyDescent="0.4">
      <c r="C41" s="174"/>
      <c r="F41" s="155">
        <v>22</v>
      </c>
      <c r="G41" s="156"/>
      <c r="H41" s="156"/>
      <c r="I41" s="157"/>
      <c r="J41" s="186"/>
      <c r="K41" s="186"/>
      <c r="L41" s="159">
        <v>15</v>
      </c>
      <c r="M41" s="159"/>
      <c r="N41" s="159"/>
      <c r="O41" s="159"/>
      <c r="P41" s="159"/>
      <c r="Q41" s="159"/>
      <c r="R41" s="159"/>
      <c r="T41" s="156"/>
      <c r="U41" s="156"/>
      <c r="V41" s="187"/>
      <c r="W41" s="186"/>
      <c r="X41" s="186"/>
      <c r="Y41" s="155">
        <v>22</v>
      </c>
    </row>
    <row r="42" spans="1:25" x14ac:dyDescent="0.35">
      <c r="A42" s="160" t="s">
        <v>53</v>
      </c>
      <c r="B42" s="161"/>
      <c r="C42" s="161"/>
      <c r="D42" s="162"/>
      <c r="F42" s="155">
        <v>23</v>
      </c>
      <c r="G42" s="156"/>
      <c r="H42" s="156"/>
      <c r="I42" s="157"/>
      <c r="J42" s="186"/>
      <c r="K42" s="186"/>
      <c r="L42" s="159">
        <v>14</v>
      </c>
      <c r="M42" s="159"/>
      <c r="N42" s="159"/>
      <c r="O42" s="159"/>
      <c r="P42" s="159"/>
      <c r="Q42" s="159"/>
      <c r="R42" s="159"/>
      <c r="T42" s="156"/>
      <c r="U42" s="156"/>
      <c r="V42" s="187"/>
      <c r="W42" s="186"/>
      <c r="X42" s="186"/>
      <c r="Y42" s="155">
        <v>23</v>
      </c>
    </row>
    <row r="43" spans="1:25" x14ac:dyDescent="0.35">
      <c r="A43" s="163" t="s">
        <v>20</v>
      </c>
      <c r="B43" s="164" t="s">
        <v>21</v>
      </c>
      <c r="C43" s="164" t="s">
        <v>22</v>
      </c>
      <c r="D43" s="165" t="s">
        <v>13</v>
      </c>
      <c r="F43" s="155">
        <v>24</v>
      </c>
      <c r="G43" s="156"/>
      <c r="H43" s="156"/>
      <c r="I43" s="157"/>
      <c r="J43" s="186"/>
      <c r="K43" s="186"/>
      <c r="L43" s="159">
        <v>13</v>
      </c>
      <c r="M43" s="159"/>
      <c r="N43" s="159"/>
      <c r="O43" s="159"/>
      <c r="P43" s="159"/>
      <c r="Q43" s="159"/>
      <c r="R43" s="159"/>
      <c r="T43" s="156"/>
      <c r="U43" s="156"/>
      <c r="V43" s="187"/>
      <c r="W43" s="186"/>
      <c r="X43" s="186"/>
      <c r="Y43" s="155">
        <v>24</v>
      </c>
    </row>
    <row r="44" spans="1:25" x14ac:dyDescent="0.35">
      <c r="A44" s="166">
        <f>1-B46</f>
        <v>0.48</v>
      </c>
      <c r="B44" s="167">
        <f>1-A46</f>
        <v>0.69</v>
      </c>
      <c r="C44" s="167">
        <f>B44-A44</f>
        <v>0.20999999999999996</v>
      </c>
      <c r="D44" s="168">
        <f>1/C44</f>
        <v>4.7619047619047628</v>
      </c>
      <c r="F44" s="155">
        <v>25</v>
      </c>
      <c r="G44" s="156"/>
      <c r="H44" s="156"/>
      <c r="I44" s="157"/>
      <c r="J44" s="186"/>
      <c r="K44" s="186"/>
      <c r="L44" s="159">
        <v>12</v>
      </c>
      <c r="M44" s="159"/>
      <c r="N44" s="159"/>
      <c r="O44" s="159"/>
      <c r="P44" s="159"/>
      <c r="Q44" s="159"/>
      <c r="R44" s="159"/>
      <c r="T44" s="156"/>
      <c r="U44" s="156"/>
      <c r="V44" s="187"/>
      <c r="W44" s="186"/>
      <c r="X44" s="186"/>
      <c r="Y44" s="155">
        <v>25</v>
      </c>
    </row>
    <row r="45" spans="1:25" ht="15" thickBot="1" x14ac:dyDescent="0.4">
      <c r="A45" s="169" t="s">
        <v>25</v>
      </c>
      <c r="B45" s="94">
        <f>A44*D44</f>
        <v>2.285714285714286</v>
      </c>
      <c r="C45" s="95">
        <f>C44*D44</f>
        <v>1</v>
      </c>
      <c r="D45" s="96">
        <f>(1-B44)*D44</f>
        <v>1.4761904761904767</v>
      </c>
      <c r="F45" s="155">
        <v>26</v>
      </c>
      <c r="G45" s="156"/>
      <c r="H45" s="156"/>
      <c r="I45" s="157"/>
      <c r="J45" s="186"/>
      <c r="K45" s="186"/>
      <c r="L45" s="159">
        <v>11</v>
      </c>
      <c r="M45" s="159"/>
      <c r="N45" s="159"/>
      <c r="O45" s="159"/>
      <c r="P45" s="159"/>
      <c r="Q45" s="159"/>
      <c r="R45" s="159"/>
      <c r="T45" s="156"/>
      <c r="U45" s="156"/>
      <c r="V45" s="187"/>
      <c r="W45" s="186"/>
      <c r="X45" s="186"/>
      <c r="Y45" s="155">
        <v>26</v>
      </c>
    </row>
    <row r="46" spans="1:25" x14ac:dyDescent="0.35">
      <c r="A46" s="98">
        <v>0.31</v>
      </c>
      <c r="B46" s="98">
        <v>0.52</v>
      </c>
      <c r="C46" s="99"/>
      <c r="D46" s="97" t="s">
        <v>26</v>
      </c>
      <c r="F46" s="155">
        <v>27</v>
      </c>
      <c r="G46" s="156"/>
      <c r="H46" s="156"/>
      <c r="I46" s="157"/>
      <c r="J46" s="186"/>
      <c r="K46" s="186"/>
      <c r="L46" s="159">
        <v>10</v>
      </c>
      <c r="M46" s="159"/>
      <c r="N46" s="159"/>
      <c r="O46" s="159"/>
      <c r="P46" s="159"/>
      <c r="Q46" s="159"/>
      <c r="R46" s="159"/>
      <c r="T46" s="156"/>
      <c r="U46" s="156"/>
      <c r="V46" s="187"/>
      <c r="W46" s="186"/>
      <c r="X46" s="186"/>
      <c r="Y46" s="155">
        <v>27</v>
      </c>
    </row>
    <row r="47" spans="1:25" x14ac:dyDescent="0.35">
      <c r="A47" s="170"/>
      <c r="B47" s="171"/>
      <c r="C47" s="172"/>
      <c r="D47" s="173"/>
      <c r="F47" s="155">
        <v>28</v>
      </c>
      <c r="G47" s="156"/>
      <c r="H47" s="156"/>
      <c r="I47" s="157"/>
      <c r="J47" s="186"/>
      <c r="K47" s="186"/>
      <c r="L47" s="159">
        <v>9</v>
      </c>
      <c r="M47" s="159"/>
      <c r="N47" s="159"/>
      <c r="O47" s="159"/>
      <c r="P47" s="159"/>
      <c r="Q47" s="159"/>
      <c r="R47" s="159"/>
      <c r="T47" s="156"/>
      <c r="U47" s="156"/>
      <c r="V47" s="187"/>
      <c r="W47" s="186"/>
      <c r="X47" s="186"/>
      <c r="Y47" s="155">
        <v>28</v>
      </c>
    </row>
    <row r="48" spans="1:25" ht="15" thickBot="1" x14ac:dyDescent="0.4">
      <c r="C48" s="174"/>
      <c r="F48" s="155">
        <v>29</v>
      </c>
      <c r="G48" s="156"/>
      <c r="H48" s="156"/>
      <c r="I48" s="157"/>
      <c r="J48" s="186"/>
      <c r="K48" s="186"/>
      <c r="L48" s="159">
        <v>8</v>
      </c>
      <c r="M48" s="159"/>
      <c r="N48" s="159"/>
      <c r="O48" s="159"/>
      <c r="P48" s="159"/>
      <c r="Q48" s="159"/>
      <c r="R48" s="159"/>
      <c r="T48" s="156"/>
      <c r="U48" s="156"/>
      <c r="V48" s="187"/>
      <c r="W48" s="186"/>
      <c r="X48" s="186"/>
      <c r="Y48" s="155">
        <v>29</v>
      </c>
    </row>
    <row r="49" spans="1:25" x14ac:dyDescent="0.35">
      <c r="A49" s="160" t="s">
        <v>54</v>
      </c>
      <c r="B49" s="161"/>
      <c r="C49" s="161"/>
      <c r="D49" s="162"/>
      <c r="F49" s="155">
        <v>30</v>
      </c>
      <c r="G49" s="156"/>
      <c r="H49" s="156"/>
      <c r="I49" s="157"/>
      <c r="J49" s="186"/>
      <c r="K49" s="186"/>
      <c r="L49" s="159">
        <v>7</v>
      </c>
      <c r="M49" s="159"/>
      <c r="N49" s="159"/>
      <c r="O49" s="159"/>
      <c r="P49" s="159"/>
      <c r="Q49" s="159"/>
      <c r="R49" s="159"/>
      <c r="T49" s="156"/>
      <c r="U49" s="156"/>
      <c r="V49" s="187"/>
      <c r="W49" s="186"/>
      <c r="X49" s="186"/>
      <c r="Y49" s="155">
        <v>30</v>
      </c>
    </row>
    <row r="50" spans="1:25" ht="14.5" customHeight="1" x14ac:dyDescent="0.35">
      <c r="A50" s="163" t="s">
        <v>20</v>
      </c>
      <c r="B50" s="164" t="s">
        <v>21</v>
      </c>
      <c r="C50" s="164" t="s">
        <v>22</v>
      </c>
      <c r="D50" s="165" t="s">
        <v>13</v>
      </c>
      <c r="F50" s="155">
        <v>31</v>
      </c>
      <c r="G50" s="156"/>
      <c r="H50" s="156"/>
      <c r="I50" s="157"/>
      <c r="J50" s="186"/>
      <c r="K50" s="186"/>
      <c r="L50" s="159">
        <v>6</v>
      </c>
      <c r="M50" s="159"/>
      <c r="N50" s="159"/>
      <c r="O50" s="159"/>
      <c r="P50" s="159"/>
      <c r="Q50" s="159"/>
      <c r="R50" s="159"/>
      <c r="T50" s="156"/>
      <c r="U50" s="156"/>
      <c r="V50" s="187"/>
      <c r="W50" s="186"/>
      <c r="X50" s="186"/>
      <c r="Y50" s="155">
        <v>31</v>
      </c>
    </row>
    <row r="51" spans="1:25" ht="14.5" customHeight="1" x14ac:dyDescent="0.35">
      <c r="A51" s="166">
        <f>1-B53</f>
        <v>0.55000000000000004</v>
      </c>
      <c r="B51" s="167">
        <f>1-A53</f>
        <v>0.73</v>
      </c>
      <c r="C51" s="167">
        <f>B51-A51</f>
        <v>0.17999999999999994</v>
      </c>
      <c r="D51" s="168">
        <f>1/C51</f>
        <v>5.5555555555555571</v>
      </c>
      <c r="F51" s="155">
        <v>32</v>
      </c>
      <c r="G51" s="156"/>
      <c r="H51" s="156"/>
      <c r="I51" s="157"/>
      <c r="J51" s="186"/>
      <c r="K51" s="186"/>
      <c r="L51" s="159">
        <v>5</v>
      </c>
      <c r="M51" s="159"/>
      <c r="N51" s="159"/>
      <c r="O51" s="159"/>
      <c r="P51" s="159"/>
      <c r="Q51" s="159"/>
      <c r="R51" s="159"/>
      <c r="T51" s="156"/>
      <c r="U51" s="156"/>
      <c r="V51" s="187"/>
      <c r="W51" s="186"/>
      <c r="X51" s="186"/>
      <c r="Y51" s="155">
        <v>32</v>
      </c>
    </row>
    <row r="52" spans="1:25" ht="15" thickBot="1" x14ac:dyDescent="0.4">
      <c r="A52" s="169" t="s">
        <v>25</v>
      </c>
      <c r="B52" s="94">
        <f>A51*D51</f>
        <v>3.0555555555555567</v>
      </c>
      <c r="C52" s="95">
        <f>C51*D51</f>
        <v>0.99999999999999989</v>
      </c>
      <c r="D52" s="96">
        <f>(1-B51)*D51</f>
        <v>1.5000000000000004</v>
      </c>
      <c r="F52" s="155">
        <v>33</v>
      </c>
      <c r="G52" s="156"/>
      <c r="H52" s="156"/>
      <c r="I52" s="157"/>
      <c r="J52" s="186"/>
      <c r="K52" s="186"/>
      <c r="L52" s="159">
        <v>4</v>
      </c>
      <c r="M52" s="159"/>
      <c r="N52" s="159"/>
      <c r="O52" s="159"/>
      <c r="P52" s="159"/>
      <c r="Q52" s="159"/>
      <c r="R52" s="159"/>
      <c r="T52" s="156"/>
      <c r="U52" s="156"/>
      <c r="V52" s="187"/>
      <c r="W52" s="186"/>
      <c r="X52" s="186"/>
      <c r="Y52" s="155">
        <v>33</v>
      </c>
    </row>
    <row r="53" spans="1:25" x14ac:dyDescent="0.35">
      <c r="A53" s="98">
        <v>0.27</v>
      </c>
      <c r="B53" s="98">
        <v>0.45</v>
      </c>
      <c r="C53" s="99"/>
      <c r="D53" s="97" t="s">
        <v>26</v>
      </c>
      <c r="F53" s="155">
        <v>34</v>
      </c>
      <c r="G53" s="156"/>
      <c r="H53" s="156"/>
      <c r="I53" s="157"/>
      <c r="J53" s="186"/>
      <c r="K53" s="186"/>
      <c r="L53" s="159">
        <v>3</v>
      </c>
      <c r="M53" s="159"/>
      <c r="N53" s="159"/>
      <c r="O53" s="159"/>
      <c r="P53" s="159"/>
      <c r="Q53" s="159"/>
      <c r="R53" s="159"/>
      <c r="T53" s="156"/>
      <c r="U53" s="156"/>
      <c r="V53" s="187"/>
      <c r="W53" s="186"/>
      <c r="X53" s="186"/>
      <c r="Y53" s="155">
        <v>34</v>
      </c>
    </row>
    <row r="54" spans="1:25" x14ac:dyDescent="0.35">
      <c r="A54" s="170"/>
      <c r="B54" s="171"/>
      <c r="C54" s="172"/>
      <c r="D54" s="173"/>
      <c r="F54" s="155">
        <v>35</v>
      </c>
      <c r="G54" s="156"/>
      <c r="H54" s="156"/>
      <c r="I54" s="157"/>
      <c r="J54" s="186"/>
      <c r="K54" s="186"/>
      <c r="L54" s="159">
        <v>2</v>
      </c>
      <c r="M54" s="159"/>
      <c r="N54" s="159"/>
      <c r="O54" s="159"/>
      <c r="P54" s="159"/>
      <c r="Q54" s="159"/>
      <c r="R54" s="159"/>
      <c r="T54" s="156"/>
      <c r="U54" s="156"/>
      <c r="V54" s="187"/>
      <c r="W54" s="186"/>
      <c r="X54" s="186"/>
      <c r="Y54" s="155">
        <v>35</v>
      </c>
    </row>
    <row r="55" spans="1:25" x14ac:dyDescent="0.35">
      <c r="C55" s="174"/>
      <c r="F55" s="155">
        <v>36</v>
      </c>
      <c r="G55" s="156"/>
      <c r="H55" s="156"/>
      <c r="I55" s="157"/>
      <c r="J55" s="186"/>
      <c r="K55" s="186"/>
      <c r="L55" s="159">
        <v>1</v>
      </c>
      <c r="M55" s="159"/>
      <c r="N55" s="159"/>
      <c r="O55" s="159"/>
      <c r="P55" s="159"/>
      <c r="Q55" s="159"/>
      <c r="R55" s="159"/>
      <c r="T55" s="156"/>
      <c r="U55" s="156"/>
      <c r="V55" s="187"/>
      <c r="W55" s="186"/>
      <c r="X55" s="186"/>
      <c r="Y55" s="155">
        <v>36</v>
      </c>
    </row>
    <row r="56" spans="1:25" ht="21.5" thickBot="1" x14ac:dyDescent="0.4">
      <c r="G56" s="65">
        <v>1</v>
      </c>
      <c r="H56" s="65">
        <v>2</v>
      </c>
      <c r="I56" s="185">
        <v>3</v>
      </c>
      <c r="J56" s="153">
        <v>4</v>
      </c>
      <c r="K56" s="153">
        <v>5</v>
      </c>
      <c r="T56" s="65">
        <v>1</v>
      </c>
      <c r="U56" s="65">
        <v>2</v>
      </c>
      <c r="V56" s="188">
        <v>3</v>
      </c>
      <c r="W56" s="102">
        <v>4</v>
      </c>
      <c r="X56" s="102">
        <v>5</v>
      </c>
    </row>
    <row r="57" spans="1:25" x14ac:dyDescent="0.35">
      <c r="G57" t="s">
        <v>29</v>
      </c>
      <c r="T57" t="s">
        <v>29</v>
      </c>
    </row>
    <row r="58" spans="1:25" x14ac:dyDescent="0.35">
      <c r="B58" s="52"/>
      <c r="G58" s="150" t="s">
        <v>48</v>
      </c>
      <c r="H58" s="35"/>
      <c r="I58" s="35"/>
      <c r="J58" s="35"/>
      <c r="K58" s="35"/>
      <c r="T58" s="151" t="s">
        <v>49</v>
      </c>
    </row>
    <row r="59" spans="1:25" x14ac:dyDescent="0.35">
      <c r="A59" s="55"/>
      <c r="B59" s="208" t="s">
        <v>55</v>
      </c>
      <c r="C59" s="208" t="s">
        <v>77</v>
      </c>
      <c r="D59" s="208" t="s">
        <v>56</v>
      </c>
    </row>
    <row r="60" spans="1:25" x14ac:dyDescent="0.35">
      <c r="A60" s="55"/>
      <c r="B60" s="209"/>
      <c r="C60" s="209"/>
      <c r="D60" s="209" t="s">
        <v>57</v>
      </c>
    </row>
    <row r="61" spans="1:25" x14ac:dyDescent="0.35">
      <c r="A61" s="175" t="s">
        <v>58</v>
      </c>
      <c r="B61" s="176">
        <v>37.592592592592595</v>
      </c>
      <c r="C61" s="176">
        <f>5*36</f>
        <v>180</v>
      </c>
      <c r="D61" s="177">
        <f>B61/C61</f>
        <v>0.20884773662551442</v>
      </c>
    </row>
    <row r="62" spans="1:25" x14ac:dyDescent="0.35">
      <c r="A62" s="175" t="s">
        <v>59</v>
      </c>
      <c r="B62" s="176">
        <v>58.425925925925938</v>
      </c>
      <c r="C62" s="176">
        <f>5*36</f>
        <v>180</v>
      </c>
      <c r="D62" s="177">
        <f>B62/C62</f>
        <v>0.32458847736625523</v>
      </c>
    </row>
    <row r="63" spans="1:25" x14ac:dyDescent="0.35">
      <c r="A63" s="55"/>
      <c r="B63" s="178"/>
      <c r="C63" s="55"/>
      <c r="D63" s="5"/>
    </row>
    <row r="64" spans="1:25" x14ac:dyDescent="0.35">
      <c r="A64" s="179" t="s">
        <v>60</v>
      </c>
      <c r="B64" s="180">
        <f>B61/B62</f>
        <v>0.64342313787638661</v>
      </c>
      <c r="C64" s="5"/>
      <c r="D64" s="181"/>
    </row>
    <row r="65" spans="1:4" x14ac:dyDescent="0.35">
      <c r="A65" s="5"/>
      <c r="B65" s="182"/>
      <c r="C65" s="5"/>
      <c r="D65" s="5"/>
    </row>
    <row r="66" spans="1:4" x14ac:dyDescent="0.35">
      <c r="A66" s="179" t="s">
        <v>79</v>
      </c>
      <c r="B66" s="176">
        <f>B62-B61</f>
        <v>20.833333333333343</v>
      </c>
      <c r="C66" s="183" t="s">
        <v>0</v>
      </c>
      <c r="D66" s="183" t="s">
        <v>78</v>
      </c>
    </row>
    <row r="67" spans="1:4" x14ac:dyDescent="0.35">
      <c r="A67" s="179" t="s">
        <v>61</v>
      </c>
      <c r="B67" s="184">
        <f>B66/5</f>
        <v>4.1666666666666687</v>
      </c>
      <c r="C67" s="183" t="s">
        <v>0</v>
      </c>
      <c r="D67" s="183" t="s">
        <v>78</v>
      </c>
    </row>
  </sheetData>
  <mergeCells count="10">
    <mergeCell ref="B59:B60"/>
    <mergeCell ref="C59:C60"/>
    <mergeCell ref="D59:D60"/>
    <mergeCell ref="A4:AA4"/>
    <mergeCell ref="F14:P14"/>
    <mergeCell ref="D8:D9"/>
    <mergeCell ref="C9:C10"/>
    <mergeCell ref="A14:B14"/>
    <mergeCell ref="E20:E24"/>
    <mergeCell ref="Z20:Z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t-3, PFS</vt:lpstr>
      <vt:lpstr>Gr3, PFS, 3x3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2022-06-13T17:50:53Z</dcterms:modified>
</cp:coreProperties>
</file>