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galoa\Desktop\20220715-VÑ DestG01\"/>
    </mc:Choice>
  </mc:AlternateContent>
  <xr:revisionPtr revIDLastSave="0" documentId="13_ncr:1_{F2C9719E-635F-4FF5-96A6-DA0BFE6D8D23}" xr6:coauthVersionLast="47" xr6:coauthVersionMax="47" xr10:uidLastSave="{00000000-0000-0000-0000-000000000000}"/>
  <bookViews>
    <workbookView xWindow="-110" yWindow="-110" windowWidth="19420" windowHeight="10420" tabRatio="704" xr2:uid="{00000000-000D-0000-FFFF-FFFF00000000}"/>
  </bookViews>
  <sheets>
    <sheet name="t-s, OS 1" sheetId="4" r:id="rId1"/>
    <sheet name="t-s PFS 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6" l="1"/>
  <c r="K16" i="6"/>
  <c r="K15" i="6"/>
  <c r="K14" i="6"/>
  <c r="K13" i="6"/>
  <c r="K12" i="6"/>
  <c r="K11" i="6"/>
  <c r="K10" i="6"/>
  <c r="K11" i="4" l="1"/>
  <c r="K12" i="4"/>
  <c r="K13" i="4"/>
  <c r="K14" i="4"/>
  <c r="K15" i="4"/>
  <c r="K16" i="4"/>
  <c r="K17" i="4"/>
  <c r="K10" i="4"/>
  <c r="AB29" i="6" l="1"/>
  <c r="AB30" i="6"/>
  <c r="AB31" i="6"/>
  <c r="AB32" i="6"/>
  <c r="AB33" i="6"/>
  <c r="AB34" i="6"/>
  <c r="AA34" i="6"/>
  <c r="AA17" i="6"/>
  <c r="R11" i="6"/>
  <c r="R12" i="6"/>
  <c r="R13" i="6"/>
  <c r="R14" i="6"/>
  <c r="R15" i="6"/>
  <c r="R16" i="6"/>
  <c r="R17" i="6"/>
  <c r="R10" i="6"/>
  <c r="L11" i="6"/>
  <c r="L12" i="6"/>
  <c r="L13" i="6"/>
  <c r="L14" i="6"/>
  <c r="L15" i="6"/>
  <c r="L16" i="6"/>
  <c r="L17" i="6"/>
  <c r="L10" i="6"/>
  <c r="I34" i="6"/>
  <c r="I33" i="6"/>
  <c r="I32" i="6"/>
  <c r="I31" i="6"/>
  <c r="I30" i="6"/>
  <c r="I29" i="6"/>
  <c r="I28" i="6"/>
  <c r="I27" i="6"/>
  <c r="AB28" i="4"/>
  <c r="AN26" i="4" s="1"/>
  <c r="AB29" i="4"/>
  <c r="AO26" i="4" s="1"/>
  <c r="AB30" i="4"/>
  <c r="AB31" i="4"/>
  <c r="AB32" i="4"/>
  <c r="AB33" i="4"/>
  <c r="AB34" i="4"/>
  <c r="AA34" i="4"/>
  <c r="Z26" i="4"/>
  <c r="Z27" i="4"/>
  <c r="AB27" i="4"/>
  <c r="Z28" i="4"/>
  <c r="Z29" i="4"/>
  <c r="Z30" i="4"/>
  <c r="Z31" i="4"/>
  <c r="Z32" i="4"/>
  <c r="Z33" i="4"/>
  <c r="Z34" i="4"/>
  <c r="AB11" i="4"/>
  <c r="AB12" i="4"/>
  <c r="AB13" i="4"/>
  <c r="AN9" i="4" s="1"/>
  <c r="AB14" i="4"/>
  <c r="AO9" i="4" s="1"/>
  <c r="AB15" i="4"/>
  <c r="AB16" i="4"/>
  <c r="AB17" i="4"/>
  <c r="AA17" i="4"/>
  <c r="L11" i="4"/>
  <c r="L12" i="4"/>
  <c r="L13" i="4"/>
  <c r="L14" i="4"/>
  <c r="L15" i="4"/>
  <c r="L16" i="4"/>
  <c r="L17" i="4"/>
  <c r="T17" i="4"/>
  <c r="T16" i="4"/>
  <c r="T15" i="4"/>
  <c r="T14" i="4"/>
  <c r="T13" i="4"/>
  <c r="T12" i="4"/>
  <c r="T11" i="4"/>
  <c r="T10" i="4"/>
  <c r="T11" i="6"/>
  <c r="T12" i="6"/>
  <c r="T13" i="6"/>
  <c r="T14" i="6"/>
  <c r="T15" i="6"/>
  <c r="T16" i="6"/>
  <c r="T17" i="6"/>
  <c r="T10" i="6"/>
  <c r="AT26" i="4" l="1"/>
  <c r="AQ26" i="4"/>
  <c r="AQ29" i="4" s="1"/>
  <c r="AP9" i="4"/>
  <c r="AN10" i="4"/>
  <c r="AP10" i="4" s="1"/>
  <c r="AN27" i="4"/>
  <c r="AP27" i="4" s="1"/>
  <c r="AP26" i="4"/>
  <c r="AQ27" i="4" s="1"/>
  <c r="AQ30" i="4" s="1"/>
  <c r="I17" i="6"/>
  <c r="I16" i="6"/>
  <c r="I15" i="6"/>
  <c r="I14" i="6"/>
  <c r="I13" i="6"/>
  <c r="I12" i="6"/>
  <c r="I11" i="6"/>
  <c r="I10" i="6"/>
  <c r="I34" i="4"/>
  <c r="I33" i="4"/>
  <c r="I32" i="4"/>
  <c r="I31" i="4"/>
  <c r="I30" i="4"/>
  <c r="I29" i="4"/>
  <c r="I28" i="4"/>
  <c r="I27" i="4"/>
  <c r="I11" i="4"/>
  <c r="I12" i="4"/>
  <c r="I13" i="4"/>
  <c r="I14" i="4"/>
  <c r="I15" i="4"/>
  <c r="I16" i="4"/>
  <c r="I17" i="4"/>
  <c r="I10" i="4"/>
  <c r="U11" i="4"/>
  <c r="U10" i="4"/>
  <c r="U15" i="4"/>
  <c r="U16" i="4"/>
  <c r="U17" i="4"/>
  <c r="S15" i="4"/>
  <c r="S16" i="4"/>
  <c r="S17" i="4"/>
  <c r="O17" i="6"/>
  <c r="O16" i="6"/>
  <c r="O15" i="6"/>
  <c r="O14" i="6"/>
  <c r="O13" i="6"/>
  <c r="O12" i="6"/>
  <c r="O11" i="6"/>
  <c r="O10" i="6"/>
  <c r="S16" i="6"/>
  <c r="U16" i="6"/>
  <c r="AB16" i="6"/>
  <c r="S15" i="6"/>
  <c r="U15" i="6"/>
  <c r="AB15" i="6"/>
  <c r="S10" i="6"/>
  <c r="E21" i="4"/>
  <c r="C21" i="4"/>
  <c r="D22" i="4" s="1"/>
  <c r="Z27" i="6"/>
  <c r="Z28" i="6"/>
  <c r="AQ26" i="6" s="1"/>
  <c r="AQ29" i="6" s="1"/>
  <c r="Z29" i="6"/>
  <c r="Z30" i="6"/>
  <c r="Z31" i="6"/>
  <c r="Z32" i="6"/>
  <c r="Z33" i="6"/>
  <c r="Z34" i="6"/>
  <c r="Z10" i="4"/>
  <c r="Z11" i="4"/>
  <c r="Z12" i="4"/>
  <c r="Z13" i="4"/>
  <c r="AT9" i="4" s="1"/>
  <c r="Z14" i="4"/>
  <c r="Z15" i="4"/>
  <c r="Z16" i="4"/>
  <c r="Z17" i="4"/>
  <c r="A34" i="4"/>
  <c r="D33" i="4"/>
  <c r="A33" i="4"/>
  <c r="D32" i="4"/>
  <c r="A32" i="4"/>
  <c r="D31" i="4"/>
  <c r="AA31" i="4" s="1"/>
  <c r="A31" i="4"/>
  <c r="D30" i="4"/>
  <c r="A30" i="4"/>
  <c r="D29" i="4"/>
  <c r="AO29" i="4" s="1"/>
  <c r="A29" i="4"/>
  <c r="D28" i="4"/>
  <c r="AN29" i="4" s="1"/>
  <c r="AP29" i="4" s="1"/>
  <c r="A28" i="4"/>
  <c r="D27" i="4"/>
  <c r="AA27" i="4" s="1"/>
  <c r="A27" i="4"/>
  <c r="D26" i="4"/>
  <c r="AA26" i="4" s="1"/>
  <c r="O11" i="4"/>
  <c r="R11" i="4" s="1"/>
  <c r="O12" i="4"/>
  <c r="R12" i="4" s="1"/>
  <c r="O13" i="4"/>
  <c r="R13" i="4" s="1"/>
  <c r="O14" i="4"/>
  <c r="R14" i="4" s="1"/>
  <c r="O15" i="4"/>
  <c r="R15" i="4" s="1"/>
  <c r="O16" i="4"/>
  <c r="R16" i="4" s="1"/>
  <c r="O17" i="4"/>
  <c r="R17" i="4" s="1"/>
  <c r="O10" i="4"/>
  <c r="R10" i="4" s="1"/>
  <c r="A17" i="4"/>
  <c r="D16" i="4"/>
  <c r="A16" i="4"/>
  <c r="D15" i="4"/>
  <c r="A15" i="4"/>
  <c r="D14" i="4"/>
  <c r="AO12" i="4" s="1"/>
  <c r="A14" i="4"/>
  <c r="D13" i="4"/>
  <c r="AN12" i="4" s="1"/>
  <c r="AP12" i="4" s="1"/>
  <c r="A13" i="4"/>
  <c r="D12" i="4"/>
  <c r="A12" i="4"/>
  <c r="D11" i="4"/>
  <c r="A11" i="4"/>
  <c r="D10" i="4"/>
  <c r="A10" i="4"/>
  <c r="D9" i="4"/>
  <c r="E38" i="6"/>
  <c r="C38" i="6"/>
  <c r="E21" i="6"/>
  <c r="C21" i="6"/>
  <c r="A34" i="6"/>
  <c r="D33" i="6"/>
  <c r="A33" i="6"/>
  <c r="D32" i="6"/>
  <c r="A32" i="6"/>
  <c r="D31" i="6"/>
  <c r="A31" i="6"/>
  <c r="D30" i="6"/>
  <c r="A30" i="6"/>
  <c r="D29" i="6"/>
  <c r="AA29" i="6" s="1"/>
  <c r="A29" i="6"/>
  <c r="D28" i="6"/>
  <c r="AO29" i="6" s="1"/>
  <c r="A28" i="6"/>
  <c r="D27" i="6"/>
  <c r="AN29" i="6" s="1"/>
  <c r="A27" i="6"/>
  <c r="D26" i="6"/>
  <c r="D11" i="6"/>
  <c r="AO12" i="6" s="1"/>
  <c r="D12" i="6"/>
  <c r="E13" i="6" s="1"/>
  <c r="D13" i="6"/>
  <c r="E14" i="6" s="1"/>
  <c r="F14" i="6" s="1"/>
  <c r="D14" i="6"/>
  <c r="D15" i="6"/>
  <c r="AA15" i="6" s="1"/>
  <c r="D16" i="6"/>
  <c r="A13" i="6"/>
  <c r="A14" i="6"/>
  <c r="A15" i="6"/>
  <c r="A16" i="6"/>
  <c r="A17" i="6"/>
  <c r="Z16" i="6"/>
  <c r="Z15" i="6"/>
  <c r="AP29" i="6" l="1"/>
  <c r="E39" i="6"/>
  <c r="AP30" i="4"/>
  <c r="AT29" i="4" s="1"/>
  <c r="AT30" i="4" s="1"/>
  <c r="AQ9" i="4"/>
  <c r="AQ12" i="4" s="1"/>
  <c r="AT27" i="4"/>
  <c r="E34" i="6"/>
  <c r="F34" i="6" s="1"/>
  <c r="G34" i="6" s="1"/>
  <c r="AA33" i="6"/>
  <c r="E12" i="6"/>
  <c r="E28" i="6"/>
  <c r="F28" i="6" s="1"/>
  <c r="G28" i="6" s="1"/>
  <c r="AA27" i="6"/>
  <c r="E29" i="6"/>
  <c r="F29" i="6" s="1"/>
  <c r="G29" i="6" s="1"/>
  <c r="AA28" i="6"/>
  <c r="E31" i="6"/>
  <c r="F31" i="6" s="1"/>
  <c r="G31" i="6" s="1"/>
  <c r="AA30" i="6"/>
  <c r="E32" i="6"/>
  <c r="F32" i="6" s="1"/>
  <c r="G32" i="6" s="1"/>
  <c r="AA31" i="6"/>
  <c r="E17" i="6"/>
  <c r="F17" i="6" s="1"/>
  <c r="G17" i="6" s="1"/>
  <c r="AA16" i="6"/>
  <c r="E15" i="6"/>
  <c r="F15" i="6" s="1"/>
  <c r="G15" i="6" s="1"/>
  <c r="E33" i="6"/>
  <c r="F33" i="6" s="1"/>
  <c r="G33" i="6" s="1"/>
  <c r="AA32" i="6"/>
  <c r="E22" i="4"/>
  <c r="E11" i="4"/>
  <c r="E15" i="4"/>
  <c r="F15" i="4" s="1"/>
  <c r="G15" i="4" s="1"/>
  <c r="E14" i="4"/>
  <c r="F14" i="4" s="1"/>
  <c r="G14" i="4" s="1"/>
  <c r="E13" i="4"/>
  <c r="F13" i="4" s="1"/>
  <c r="G13" i="4" s="1"/>
  <c r="E30" i="4"/>
  <c r="F30" i="4" s="1"/>
  <c r="AA29" i="4"/>
  <c r="E17" i="4"/>
  <c r="F17" i="4" s="1"/>
  <c r="G17" i="4" s="1"/>
  <c r="AA16" i="4"/>
  <c r="E31" i="4"/>
  <c r="F31" i="4" s="1"/>
  <c r="G31" i="4" s="1"/>
  <c r="AA30" i="4"/>
  <c r="E33" i="4"/>
  <c r="F33" i="4" s="1"/>
  <c r="G33" i="4" s="1"/>
  <c r="AA32" i="4"/>
  <c r="E34" i="4"/>
  <c r="F34" i="4" s="1"/>
  <c r="G34" i="4" s="1"/>
  <c r="AA33" i="4"/>
  <c r="E32" i="4"/>
  <c r="F32" i="4" s="1"/>
  <c r="G32" i="4" s="1"/>
  <c r="E16" i="4"/>
  <c r="F16" i="4" s="1"/>
  <c r="G16" i="4" s="1"/>
  <c r="AA15" i="4"/>
  <c r="AA28" i="4"/>
  <c r="E12" i="4"/>
  <c r="F12" i="4" s="1"/>
  <c r="G12" i="4" s="1"/>
  <c r="E16" i="6"/>
  <c r="F16" i="6" s="1"/>
  <c r="G16" i="6" s="1"/>
  <c r="E29" i="4"/>
  <c r="F21" i="4"/>
  <c r="F22" i="4" s="1"/>
  <c r="F38" i="6"/>
  <c r="F39" i="6" s="1"/>
  <c r="D39" i="6"/>
  <c r="E27" i="6"/>
  <c r="F27" i="6" s="1"/>
  <c r="G27" i="6" s="1"/>
  <c r="H27" i="6" s="1"/>
  <c r="H28" i="6" s="1"/>
  <c r="H29" i="6" s="1"/>
  <c r="E30" i="6"/>
  <c r="F30" i="6" s="1"/>
  <c r="G30" i="6" s="1"/>
  <c r="AQ10" i="4" l="1"/>
  <c r="H30" i="6"/>
  <c r="H31" i="6" s="1"/>
  <c r="H32" i="6" s="1"/>
  <c r="H33" i="6" s="1"/>
  <c r="H34" i="6" s="1"/>
  <c r="AQ13" i="4" l="1"/>
  <c r="AP13" i="4" s="1"/>
  <c r="AT12" i="4" s="1"/>
  <c r="AT13" i="4" s="1"/>
  <c r="AT10" i="4"/>
  <c r="AB28" i="6"/>
  <c r="AO26" i="6" s="1"/>
  <c r="AB27" i="6"/>
  <c r="AN26" i="6" s="1"/>
  <c r="Z26" i="6"/>
  <c r="AB17" i="6"/>
  <c r="Z17" i="6"/>
  <c r="AB14" i="6"/>
  <c r="Z14" i="6"/>
  <c r="AB13" i="6"/>
  <c r="Z13" i="6"/>
  <c r="AB12" i="6"/>
  <c r="Z12" i="6"/>
  <c r="AB11" i="6"/>
  <c r="AO9" i="6" s="1"/>
  <c r="Z11" i="6"/>
  <c r="AQ9" i="6" s="1"/>
  <c r="AQ12" i="6" s="1"/>
  <c r="AB10" i="6"/>
  <c r="AN9" i="6" s="1"/>
  <c r="Z10" i="6"/>
  <c r="Z9" i="6"/>
  <c r="AB10" i="4"/>
  <c r="Z9" i="4"/>
  <c r="AN27" i="6" l="1"/>
  <c r="AP27" i="6" s="1"/>
  <c r="AP26" i="6"/>
  <c r="AP9" i="6"/>
  <c r="AN10" i="6"/>
  <c r="AP10" i="6" s="1"/>
  <c r="AQ10" i="6" s="1"/>
  <c r="E22" i="6"/>
  <c r="D22" i="6"/>
  <c r="F21" i="6"/>
  <c r="F22" i="6" s="1"/>
  <c r="AQ27" i="6" l="1"/>
  <c r="AQ13" i="6"/>
  <c r="AT10" i="6"/>
  <c r="L10" i="4"/>
  <c r="AQ30" i="6" l="1"/>
  <c r="AP30" i="6" s="1"/>
  <c r="AT29" i="6" s="1"/>
  <c r="AT30" i="6" s="1"/>
  <c r="AT27" i="6"/>
  <c r="U11" i="6"/>
  <c r="U10" i="6"/>
  <c r="AA26" i="6"/>
  <c r="U17" i="6"/>
  <c r="S17" i="6"/>
  <c r="U14" i="6"/>
  <c r="S14" i="6"/>
  <c r="U13" i="6"/>
  <c r="S13" i="6"/>
  <c r="U12" i="6"/>
  <c r="S12" i="6"/>
  <c r="A12" i="6"/>
  <c r="S11" i="6"/>
  <c r="AA11" i="6"/>
  <c r="A11" i="6"/>
  <c r="D10" i="6"/>
  <c r="AN12" i="6" s="1"/>
  <c r="AP12" i="6" s="1"/>
  <c r="AP13" i="6" s="1"/>
  <c r="AT12" i="6" s="1"/>
  <c r="A10" i="6"/>
  <c r="D9" i="6"/>
  <c r="AA11" i="4"/>
  <c r="AA12" i="4"/>
  <c r="AA13" i="4"/>
  <c r="S14" i="4"/>
  <c r="U14" i="4"/>
  <c r="S11" i="4"/>
  <c r="S12" i="4"/>
  <c r="U12" i="4"/>
  <c r="S13" i="4"/>
  <c r="U13" i="4"/>
  <c r="S10" i="4"/>
  <c r="AT13" i="6" l="1"/>
  <c r="AA10" i="6"/>
  <c r="E10" i="6"/>
  <c r="F10" i="6" s="1"/>
  <c r="G10" i="6" s="1"/>
  <c r="H10" i="6" s="1"/>
  <c r="AA9" i="6"/>
  <c r="AA14" i="6"/>
  <c r="AA12" i="6"/>
  <c r="AA13" i="6"/>
  <c r="AA14" i="4"/>
  <c r="G14" i="6"/>
  <c r="G30" i="4"/>
  <c r="F12" i="6"/>
  <c r="G12" i="6" s="1"/>
  <c r="F13" i="6"/>
  <c r="G13" i="6" s="1"/>
  <c r="E11" i="6"/>
  <c r="F11" i="6" s="1"/>
  <c r="G11" i="6" s="1"/>
  <c r="H11" i="6" l="1"/>
  <c r="H12" i="6" s="1"/>
  <c r="H13" i="6" s="1"/>
  <c r="H14" i="6" s="1"/>
  <c r="H15" i="6" s="1"/>
  <c r="H16" i="6" s="1"/>
  <c r="H17" i="6" s="1"/>
  <c r="F18" i="6"/>
  <c r="F35" i="6"/>
  <c r="F29" i="4" l="1"/>
  <c r="G29" i="4" s="1"/>
  <c r="E27" i="4"/>
  <c r="F27" i="4" s="1"/>
  <c r="G27" i="4" s="1"/>
  <c r="H27" i="4" s="1"/>
  <c r="E28" i="4"/>
  <c r="F28" i="4" s="1"/>
  <c r="G28" i="4" s="1"/>
  <c r="AA9" i="4"/>
  <c r="F11" i="4" l="1"/>
  <c r="G11" i="4" s="1"/>
  <c r="AA10" i="4"/>
  <c r="H28" i="4"/>
  <c r="H29" i="4" s="1"/>
  <c r="H30" i="4" s="1"/>
  <c r="H31" i="4" s="1"/>
  <c r="H32" i="4" s="1"/>
  <c r="H33" i="4" s="1"/>
  <c r="H34" i="4" s="1"/>
  <c r="F35" i="4"/>
  <c r="E10" i="4"/>
  <c r="F10" i="4" s="1"/>
  <c r="G10" i="4" l="1"/>
  <c r="H10" i="4" s="1"/>
  <c r="H11" i="4" s="1"/>
  <c r="H12" i="4" s="1"/>
  <c r="H13" i="4" s="1"/>
  <c r="H14" i="4" s="1"/>
  <c r="H15" i="4" s="1"/>
  <c r="H16" i="4" s="1"/>
  <c r="H17" i="4" s="1"/>
  <c r="F18" i="4"/>
</calcChain>
</file>

<file path=xl/sharedStrings.xml><?xml version="1.0" encoding="utf-8"?>
<sst xmlns="http://schemas.openxmlformats.org/spreadsheetml/2006/main" count="206" uniqueCount="65">
  <si>
    <r>
      <t>n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sujetos en riesgo (al comienzo del intervalo)</t>
    </r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</si>
  <si>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supervivientes (al final del intervalo)</t>
    </r>
  </si>
  <si>
    <t>obtenidos exponencialmente</t>
  </si>
  <si>
    <t>% Supervivencia control</t>
  </si>
  <si>
    <t>% Supervivencia intervención</t>
  </si>
  <si>
    <t>NNT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</si>
  <si>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=&gt; Log 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HR</t>
    </r>
    <r>
      <rPr>
        <sz val="10"/>
        <rFont val="Calibri"/>
        <family val="2"/>
        <scheme val="minor"/>
      </rPr>
      <t xml:space="preserve"> [En excel así: HR = LOG(Si;Sc)]</t>
    </r>
  </si>
  <si>
    <t>MATERIAL</t>
  </si>
  <si>
    <t>FORMAL</t>
  </si>
  <si>
    <t>Supervivientes</t>
  </si>
  <si>
    <t>Censurados</t>
  </si>
  <si>
    <t>Pacientes</t>
  </si>
  <si>
    <t>OS</t>
  </si>
  <si>
    <t>Muertos</t>
  </si>
  <si>
    <t>PFS</t>
  </si>
  <si>
    <r>
      <rPr>
        <sz val="10"/>
        <color theme="1"/>
        <rFont val="Calibri"/>
        <family val="2"/>
        <scheme val="minor"/>
      </rPr>
      <t xml:space="preserve">posible </t>
    </r>
    <r>
      <rPr>
        <i/>
        <sz val="10"/>
        <color rgb="FF008000"/>
        <rFont val="Calibri"/>
        <family val="2"/>
        <scheme val="minor"/>
      </rPr>
      <t>p &lt; 0,05</t>
    </r>
  </si>
  <si>
    <t>p ???</t>
  </si>
  <si>
    <t>% Supervivientes</t>
  </si>
  <si>
    <r>
      <rPr>
        <i/>
        <sz val="10"/>
        <color theme="7" tint="-0.499984740745262"/>
        <rFont val="Calibri"/>
        <family val="2"/>
        <scheme val="minor"/>
      </rPr>
      <t>% Supervivencia</t>
    </r>
    <r>
      <rPr>
        <i/>
        <sz val="10"/>
        <color rgb="FF0000FF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</rPr>
      <t>│</t>
    </r>
    <r>
      <rPr>
        <i/>
        <sz val="10"/>
        <color theme="7" tint="-0.249977111117893"/>
        <rFont val="Calibri"/>
        <family val="2"/>
      </rPr>
      <t xml:space="preserve"> </t>
    </r>
    <r>
      <rPr>
        <i/>
        <sz val="10"/>
        <color rgb="FFFF9933"/>
        <rFont val="Calibri"/>
        <family val="2"/>
      </rPr>
      <t>censuras</t>
    </r>
  </si>
  <si>
    <t>% S sup e inf</t>
  </si>
  <si>
    <t>t interv sup</t>
  </si>
  <si>
    <t>mediana t</t>
  </si>
  <si>
    <t>nº pac sup e inf</t>
  </si>
  <si>
    <t>nº pac mediana</t>
  </si>
  <si>
    <t>Percentil mediana</t>
  </si>
  <si>
    <t>Supervivencia</t>
  </si>
  <si>
    <t>tiempo inicial del intervalo (meses)</t>
  </si>
  <si>
    <t>tiempo final del intervalo (meses)</t>
  </si>
  <si>
    <t>meses</t>
  </si>
  <si>
    <t>Shitara K, Bang YJ, Iwasa S, Sugimoto N, on behalf of the DESTINY-Gastric01 Investigators. Trastuzumab Deruxtecan in Previously Treated HER2-Positive Gastric Cancer. N Engl J Med. 2020 Jun 18;382(25):2419-2430.</t>
  </si>
  <si>
    <t>Dice que HR 0,47 (IC 95%; 0,31-0,71)</t>
  </si>
  <si>
    <t>Grupo A [TZM-DC]; n= 125</t>
  </si>
  <si>
    <t>Grupo B [QMT]; n= 62</t>
  </si>
  <si>
    <t>tiempo final del intervalo (años)</t>
  </si>
  <si>
    <t>% Supervivencia LP control</t>
  </si>
  <si>
    <t>% Supervivencia LP intervención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</si>
  <si>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TZM-DR:</t>
    </r>
    <r>
      <rPr>
        <sz val="10"/>
        <rFont val="Calibri"/>
        <family val="2"/>
      </rPr>
      <t xml:space="preserve"> trastuzumab deruxtecán; </t>
    </r>
    <r>
      <rPr>
        <b/>
        <sz val="10"/>
        <rFont val="Calibri"/>
        <family val="2"/>
      </rPr>
      <t>HR:</t>
    </r>
    <r>
      <rPr>
        <sz val="10"/>
        <rFont val="Calibri"/>
        <family val="2"/>
      </rPr>
      <t xml:space="preserve"> hazard ratio;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evitar 1 evento más con la intervención que con el control; </t>
    </r>
    <r>
      <rPr>
        <b/>
        <sz val="10"/>
        <rFont val="Calibri"/>
        <family val="2"/>
      </rPr>
      <t>tS:</t>
    </r>
    <r>
      <rPr>
        <sz val="10"/>
        <rFont val="Calibri"/>
        <family val="2"/>
      </rPr>
      <t xml:space="preserve"> tiempo medio de supervivencia; </t>
    </r>
    <r>
      <rPr>
        <b/>
        <sz val="10"/>
        <rFont val="Calibri"/>
        <family val="2"/>
      </rPr>
      <t xml:space="preserve">PtS: </t>
    </r>
    <r>
      <rPr>
        <sz val="10"/>
        <rFont val="Calibri"/>
        <family val="2"/>
      </rPr>
      <t xml:space="preserve">prolongación del tiempo medio de supervivencia; </t>
    </r>
    <r>
      <rPr>
        <b/>
        <sz val="10"/>
        <rFont val="Calibri"/>
        <family val="2"/>
      </rPr>
      <t>tSLP:</t>
    </r>
    <r>
      <rPr>
        <sz val="10"/>
        <rFont val="Calibri"/>
        <family val="2"/>
      </rPr>
      <t xml:space="preserve"> tiempo medio de supervivencia libre de progresión; </t>
    </r>
    <r>
      <rPr>
        <b/>
        <sz val="10"/>
        <rFont val="Calibri"/>
        <family val="2"/>
      </rPr>
      <t>PtSLP:</t>
    </r>
    <r>
      <rPr>
        <sz val="10"/>
        <rFont val="Calibri"/>
        <family val="2"/>
      </rPr>
      <t xml:space="preserve"> prolongación del tiempo medio de supervivencia libre de progresión; </t>
    </r>
    <r>
      <rPr>
        <b/>
        <sz val="10"/>
        <rFont val="Calibri"/>
        <family val="2"/>
      </rPr>
      <t xml:space="preserve">OS </t>
    </r>
    <r>
      <rPr>
        <sz val="10"/>
        <rFont val="Calibri"/>
        <family val="2"/>
      </rPr>
      <t xml:space="preserve">(Overal Survival): supervivencia global; </t>
    </r>
    <r>
      <rPr>
        <b/>
        <sz val="10"/>
        <rFont val="Calibri"/>
        <family val="2"/>
      </rPr>
      <t>PFS</t>
    </r>
    <r>
      <rPr>
        <sz val="10"/>
        <rFont val="Calibri"/>
        <family val="2"/>
      </rPr>
      <t xml:space="preserve"> (Progression-Free Survival): supervivencia libre de progresión =SLP.</t>
    </r>
  </si>
  <si>
    <t>RAR</t>
  </si>
  <si>
    <t>Supervivientes LP</t>
  </si>
  <si>
    <t>20220618-ECA DestG01 m24, CáGastr UGE 3L [TZM-DR vs QMT] +OS PFS. Shitara</t>
  </si>
  <si>
    <t>Supervivencia LP</t>
  </si>
  <si>
    <r>
      <t xml:space="preserve">Cálculo manual de la </t>
    </r>
    <r>
      <rPr>
        <b/>
        <i/>
        <sz val="11"/>
        <rFont val="Calibri"/>
        <family val="2"/>
        <scheme val="minor"/>
      </rPr>
      <t>Mediana de Supervivencia LP</t>
    </r>
    <r>
      <rPr>
        <b/>
        <sz val="11"/>
        <rFont val="Calibri"/>
        <family val="2"/>
        <scheme val="minor"/>
      </rPr>
      <t xml:space="preserve"> y Mediana de Supervivientes LP, y del nº del paciente de entre los supervivientes LP en riesgo que la establece</t>
    </r>
  </si>
  <si>
    <r>
      <t xml:space="preserve">Cálculo manual de la </t>
    </r>
    <r>
      <rPr>
        <b/>
        <i/>
        <sz val="11"/>
        <rFont val="Calibri"/>
        <family val="2"/>
        <scheme val="minor"/>
      </rPr>
      <t>Mediana de Supervivencia</t>
    </r>
    <r>
      <rPr>
        <b/>
        <sz val="11"/>
        <rFont val="Calibri"/>
        <family val="2"/>
        <scheme val="minor"/>
      </rPr>
      <t xml:space="preserve"> y Mediana de Supervivientes, y del nº del paciente de entre los supervivientes en riesgo que la establece</t>
    </r>
  </si>
  <si>
    <t>Dice HR 0,59 (IC 95%; 0,39-0,88)</t>
  </si>
  <si>
    <r>
      <rPr>
        <b/>
        <sz val="18"/>
        <color rgb="FF993300"/>
        <rFont val="Calibri"/>
        <family val="2"/>
        <scheme val="minor"/>
      </rPr>
      <t xml:space="preserve">CONT. Hoja s-2 [PFS; A vs B]: </t>
    </r>
    <r>
      <rPr>
        <b/>
        <i/>
        <sz val="18"/>
        <color theme="7" tint="-0.249977111117893"/>
        <rFont val="Calibri"/>
        <family val="2"/>
        <scheme val="minor"/>
      </rPr>
      <t>Mediana de Supervivencia LP</t>
    </r>
    <r>
      <rPr>
        <b/>
        <sz val="18"/>
        <color rgb="FF99330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y</t>
    </r>
    <r>
      <rPr>
        <b/>
        <sz val="18"/>
        <color rgb="FF993300"/>
        <rFont val="Calibri"/>
        <family val="2"/>
        <scheme val="minor"/>
      </rPr>
      <t xml:space="preserve"> </t>
    </r>
    <r>
      <rPr>
        <b/>
        <sz val="18"/>
        <color rgb="FF008000"/>
        <rFont val="Calibri"/>
        <family val="2"/>
        <scheme val="minor"/>
      </rPr>
      <t>Mediana de Supervientes LP</t>
    </r>
    <r>
      <rPr>
        <b/>
        <sz val="18"/>
        <rFont val="Calibri"/>
        <family val="2"/>
        <scheme val="minor"/>
      </rPr>
      <t>, Grupo A [TZM-DR] vs Grupo B [QMT]. Figura B del artículo original, pág 2426.</t>
    </r>
  </si>
  <si>
    <r>
      <rPr>
        <b/>
        <sz val="18"/>
        <color rgb="FF993300"/>
        <rFont val="Calibri"/>
        <family val="2"/>
        <scheme val="minor"/>
      </rPr>
      <t xml:space="preserve">CONT. Hoja s-1 [OS; A vs B]: </t>
    </r>
    <r>
      <rPr>
        <b/>
        <i/>
        <sz val="18"/>
        <color theme="7" tint="-0.249977111117893"/>
        <rFont val="Calibri"/>
        <family val="2"/>
        <scheme val="minor"/>
      </rPr>
      <t>Mediana de Supervivencia</t>
    </r>
    <r>
      <rPr>
        <b/>
        <sz val="18"/>
        <color rgb="FF99330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y</t>
    </r>
    <r>
      <rPr>
        <b/>
        <sz val="18"/>
        <color rgb="FF993300"/>
        <rFont val="Calibri"/>
        <family val="2"/>
        <scheme val="minor"/>
      </rPr>
      <t xml:space="preserve"> </t>
    </r>
    <r>
      <rPr>
        <b/>
        <sz val="18"/>
        <color rgb="FF008000"/>
        <rFont val="Calibri"/>
        <family val="2"/>
        <scheme val="minor"/>
      </rPr>
      <t>Mediana de Supervientes</t>
    </r>
    <r>
      <rPr>
        <b/>
        <sz val="18"/>
        <rFont val="Calibri"/>
        <family val="2"/>
        <scheme val="minor"/>
      </rPr>
      <t>, Grupo A [TZM-DR] vs Grupo B [QMT]. Figura A del artículo original, pág 2426.</t>
    </r>
  </si>
  <si>
    <t>ABC por polígonos de Supervivientes, intervalo</t>
  </si>
  <si>
    <t>ABC por polígonos de Supervivientes, acumulada</t>
  </si>
  <si>
    <t>ABC por píxeles de Supervivencia, acumulada</t>
  </si>
  <si>
    <t>Diferencia Interv - Contr en ABC por píxeles de Supervivencia, acumulada</t>
  </si>
  <si>
    <t>Nº Supervivientes promedio en cada intervalo</t>
  </si>
  <si>
    <t>Nº Supervivientes-mes, intervalo</t>
  </si>
  <si>
    <t>Con progresión o muerto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</si>
  <si>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supervivientes LP (al final del intervalo)</t>
    </r>
  </si>
  <si>
    <t>Nº Supervivientes LP promedio en cada intervalo</t>
  </si>
  <si>
    <t>ABC por polígonos de Supervivientes LP, intervalo</t>
  </si>
  <si>
    <t>ABC por polígonos de Supervivientes LP, acumulada</t>
  </si>
  <si>
    <t>Nº Supervivientes LP-mes, intervalo</t>
  </si>
  <si>
    <t>ABC por píxeles de Supervivencia LP, acumulada</t>
  </si>
  <si>
    <t>Diferencia Interv - Contr en ABC por píxeles de Supervivencia LP, acumulada</t>
  </si>
  <si>
    <r>
      <rPr>
        <b/>
        <sz val="18"/>
        <color rgb="FF993300"/>
        <rFont val="Calibri"/>
        <family val="2"/>
        <scheme val="minor"/>
      </rPr>
      <t xml:space="preserve">Hoja s-1 [OS; A vs B]: </t>
    </r>
    <r>
      <rPr>
        <b/>
        <sz val="18"/>
        <color rgb="FF008000"/>
        <rFont val="Calibri"/>
        <family val="2"/>
        <scheme val="minor"/>
      </rPr>
      <t>Supervivientes</t>
    </r>
    <r>
      <rPr>
        <b/>
        <sz val="18"/>
        <rFont val="Calibri"/>
        <family val="2"/>
        <scheme val="minor"/>
      </rPr>
      <t xml:space="preserve"> al final de cada intervalo en OS, y </t>
    </r>
    <r>
      <rPr>
        <b/>
        <i/>
        <sz val="18"/>
        <color theme="7" tint="-0.249977111117893"/>
        <rFont val="Calibri"/>
        <family val="2"/>
        <scheme val="minor"/>
      </rPr>
      <t>Función de Supervivencia</t>
    </r>
    <r>
      <rPr>
        <b/>
        <sz val="18"/>
        <rFont val="Calibri"/>
        <family val="2"/>
        <scheme val="minor"/>
      </rPr>
      <t>, Grupo A [TZM-DR] vs Grupo B [QMT]. Figura A del artículo original, pág 2426.</t>
    </r>
  </si>
  <si>
    <r>
      <rPr>
        <b/>
        <sz val="18"/>
        <color rgb="FF993300"/>
        <rFont val="Calibri"/>
        <family val="2"/>
        <scheme val="minor"/>
      </rPr>
      <t xml:space="preserve">Hoja s-2 [PFS; A vs B]: </t>
    </r>
    <r>
      <rPr>
        <b/>
        <sz val="18"/>
        <color rgb="FF008000"/>
        <rFont val="Calibri"/>
        <family val="2"/>
        <scheme val="minor"/>
      </rPr>
      <t>Supervivientes Libres de Progresión</t>
    </r>
    <r>
      <rPr>
        <b/>
        <sz val="18"/>
        <rFont val="Calibri"/>
        <family val="2"/>
        <scheme val="minor"/>
      </rPr>
      <t xml:space="preserve"> al final de cada intervalo en PFS, y </t>
    </r>
    <r>
      <rPr>
        <b/>
        <i/>
        <sz val="18"/>
        <color theme="7" tint="-0.249977111117893"/>
        <rFont val="Calibri"/>
        <family val="2"/>
        <scheme val="minor"/>
      </rPr>
      <t>Función de Supervivencia Libre de Progresión</t>
    </r>
    <r>
      <rPr>
        <b/>
        <sz val="18"/>
        <rFont val="Calibri"/>
        <family val="2"/>
        <scheme val="minor"/>
      </rPr>
      <t>, Grupo A [TZM-DR] vs Grupo B [QMT]. Figura B del artículo original, pág 2426.</t>
    </r>
  </si>
  <si>
    <t>% de Supervivencia LP, por interpolación en los gráficos de la Función K-M de Supervivencia LP</t>
  </si>
  <si>
    <t>% de Supervivencia, por interpolación en los gráficos de la Función K-M de Supervivencia</t>
  </si>
  <si>
    <r>
      <t>HR</t>
    </r>
    <r>
      <rPr>
        <b/>
        <i/>
        <vertAlign val="subscript"/>
        <sz val="9"/>
        <color theme="7" tint="-0.249977111117893"/>
        <rFont val="Calibri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</si>
</sst>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0.0%"/>
    <numFmt numFmtId="168" formatCode="_-* #,##0.0\ _€_-;\-* #,##0.0\ _€_-;_-* &quot;-&quot;??\ _€_-;_-@_-"/>
  </numFmts>
  <fonts count="46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2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color theme="2" tint="-0.249977111117893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</font>
    <font>
      <sz val="10"/>
      <color rgb="FFFFC000"/>
      <name val="Calibri"/>
      <family val="2"/>
      <scheme val="minor"/>
    </font>
    <font>
      <sz val="10"/>
      <color rgb="FF009900"/>
      <name val="Calibri"/>
      <family val="2"/>
      <scheme val="minor"/>
    </font>
    <font>
      <sz val="10"/>
      <color rgb="FFFF66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</font>
    <font>
      <b/>
      <sz val="10"/>
      <name val="Calibri"/>
      <family val="2"/>
    </font>
    <font>
      <i/>
      <sz val="10"/>
      <color rgb="FF008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993300"/>
      <name val="Calibri"/>
      <family val="2"/>
      <scheme val="minor"/>
    </font>
    <font>
      <b/>
      <i/>
      <sz val="10"/>
      <color rgb="FFFF9900"/>
      <name val="Calibri"/>
      <family val="2"/>
    </font>
    <font>
      <sz val="10"/>
      <color rgb="FF00800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i/>
      <sz val="10"/>
      <color theme="7" tint="-0.499984740745262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i/>
      <sz val="10"/>
      <name val="Calibri"/>
      <family val="2"/>
    </font>
    <font>
      <i/>
      <sz val="10"/>
      <color theme="7" tint="-0.249977111117893"/>
      <name val="Calibri"/>
      <family val="2"/>
    </font>
    <font>
      <i/>
      <sz val="10"/>
      <color rgb="FFFF9933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color theme="7" tint="-0.249977111117893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i/>
      <sz val="8"/>
      <color theme="7" tint="-0.249977111117893"/>
      <name val="Calibri"/>
      <family val="2"/>
      <scheme val="minor"/>
    </font>
    <font>
      <b/>
      <i/>
      <sz val="9"/>
      <color theme="7" tint="-0.249977111117893"/>
      <name val="Calibri"/>
      <family val="2"/>
      <scheme val="minor"/>
    </font>
    <font>
      <b/>
      <i/>
      <vertAlign val="subscript"/>
      <sz val="9"/>
      <color theme="7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0" xfId="1" applyFont="1"/>
    <xf numFmtId="164" fontId="4" fillId="0" borderId="0" xfId="1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65" fontId="5" fillId="0" borderId="0" xfId="0" applyNumberFormat="1" applyFont="1" applyBorder="1"/>
    <xf numFmtId="0" fontId="2" fillId="0" borderId="0" xfId="0" applyFont="1"/>
    <xf numFmtId="164" fontId="2" fillId="0" borderId="0" xfId="0" applyNumberFormat="1" applyFont="1" applyFill="1" applyBorder="1"/>
    <xf numFmtId="0" fontId="8" fillId="0" borderId="0" xfId="0" applyFont="1"/>
    <xf numFmtId="0" fontId="4" fillId="0" borderId="0" xfId="0" applyFont="1" applyFill="1"/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/>
    </xf>
    <xf numFmtId="9" fontId="10" fillId="0" borderId="0" xfId="0" applyNumberFormat="1" applyFont="1" applyFill="1" applyAlignment="1">
      <alignment horizontal="center" vertical="center"/>
    </xf>
    <xf numFmtId="164" fontId="4" fillId="0" borderId="0" xfId="1" applyFont="1" applyFill="1"/>
    <xf numFmtId="0" fontId="4" fillId="0" borderId="0" xfId="0" applyFont="1" applyBorder="1" applyAlignment="1">
      <alignment horizontal="right"/>
    </xf>
    <xf numFmtId="1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/>
    <xf numFmtId="164" fontId="10" fillId="0" borderId="0" xfId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2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9" fontId="15" fillId="0" borderId="0" xfId="2" applyFont="1" applyAlignment="1">
      <alignment horizontal="center"/>
    </xf>
    <xf numFmtId="9" fontId="16" fillId="0" borderId="0" xfId="2" applyFont="1" applyAlignment="1">
      <alignment horizontal="center"/>
    </xf>
    <xf numFmtId="9" fontId="17" fillId="0" borderId="0" xfId="2" applyFont="1" applyAlignment="1">
      <alignment horizontal="center"/>
    </xf>
    <xf numFmtId="0" fontId="4" fillId="0" borderId="0" xfId="0" applyFont="1" applyBorder="1" applyAlignment="1">
      <alignment horizontal="center"/>
    </xf>
    <xf numFmtId="9" fontId="18" fillId="0" borderId="0" xfId="2" applyFont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1" applyFont="1" applyFill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2" fontId="10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10" fontId="26" fillId="0" borderId="1" xfId="2" applyNumberFormat="1" applyFont="1" applyFill="1" applyBorder="1" applyAlignment="1">
      <alignment horizontal="center" vertical="center"/>
    </xf>
    <xf numFmtId="10" fontId="27" fillId="0" borderId="1" xfId="2" applyNumberFormat="1" applyFont="1" applyFill="1" applyBorder="1" applyAlignment="1">
      <alignment horizontal="center" vertical="center"/>
    </xf>
    <xf numFmtId="0" fontId="7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3" fillId="3" borderId="1" xfId="1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vertical="center"/>
    </xf>
    <xf numFmtId="167" fontId="4" fillId="2" borderId="0" xfId="2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center"/>
    </xf>
    <xf numFmtId="164" fontId="4" fillId="0" borderId="0" xfId="1" applyFont="1" applyFill="1" applyBorder="1" applyAlignment="1">
      <alignment horizontal="center" vertical="center"/>
    </xf>
    <xf numFmtId="165" fontId="33" fillId="2" borderId="0" xfId="1" applyNumberFormat="1" applyFont="1" applyFill="1" applyBorder="1" applyAlignment="1">
      <alignment vertical="center"/>
    </xf>
    <xf numFmtId="168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4" fillId="5" borderId="1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1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167" fontId="33" fillId="2" borderId="13" xfId="2" applyNumberFormat="1" applyFont="1" applyFill="1" applyBorder="1" applyAlignment="1">
      <alignment vertical="center"/>
    </xf>
    <xf numFmtId="167" fontId="4" fillId="0" borderId="13" xfId="2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4" fontId="4" fillId="0" borderId="8" xfId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5" xfId="1" applyFont="1" applyFill="1" applyBorder="1" applyAlignment="1">
      <alignment vertical="center"/>
    </xf>
    <xf numFmtId="164" fontId="4" fillId="0" borderId="16" xfId="1" applyFont="1" applyFill="1" applyBorder="1" applyAlignment="1">
      <alignment vertical="center"/>
    </xf>
    <xf numFmtId="168" fontId="4" fillId="0" borderId="16" xfId="1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9" fontId="4" fillId="5" borderId="1" xfId="2" applyFont="1" applyFill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2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26" fillId="5" borderId="1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9" fontId="26" fillId="5" borderId="1" xfId="2" applyFont="1" applyFill="1" applyBorder="1" applyAlignment="1">
      <alignment horizontal="center" vertical="center"/>
    </xf>
    <xf numFmtId="166" fontId="27" fillId="5" borderId="1" xfId="0" applyNumberFormat="1" applyFont="1" applyFill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" fontId="27" fillId="5" borderId="1" xfId="0" applyNumberFormat="1" applyFont="1" applyFill="1" applyBorder="1" applyAlignment="1">
      <alignment horizontal="center" vertical="center"/>
    </xf>
    <xf numFmtId="9" fontId="27" fillId="5" borderId="1" xfId="2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166" fontId="27" fillId="4" borderId="1" xfId="0" applyNumberFormat="1" applyFont="1" applyFill="1" applyBorder="1" applyAlignment="1">
      <alignment horizontal="center" vertical="center"/>
    </xf>
    <xf numFmtId="166" fontId="26" fillId="0" borderId="0" xfId="1" applyNumberFormat="1" applyFont="1" applyFill="1" applyAlignment="1">
      <alignment horizontal="center"/>
    </xf>
    <xf numFmtId="166" fontId="26" fillId="0" borderId="0" xfId="0" applyNumberFormat="1" applyFont="1" applyAlignment="1">
      <alignment horizontal="center"/>
    </xf>
    <xf numFmtId="1" fontId="42" fillId="0" borderId="0" xfId="0" applyNumberFormat="1" applyFont="1"/>
    <xf numFmtId="166" fontId="27" fillId="0" borderId="1" xfId="1" applyNumberFormat="1" applyFont="1" applyBorder="1" applyAlignment="1">
      <alignment horizontal="center"/>
    </xf>
    <xf numFmtId="166" fontId="27" fillId="0" borderId="1" xfId="0" applyNumberFormat="1" applyFont="1" applyBorder="1" applyAlignment="1">
      <alignment horizontal="center"/>
    </xf>
    <xf numFmtId="166" fontId="27" fillId="0" borderId="1" xfId="1" applyNumberFormat="1" applyFont="1" applyBorder="1" applyAlignment="1">
      <alignment horizontal="center" vertical="center"/>
    </xf>
    <xf numFmtId="166" fontId="26" fillId="0" borderId="0" xfId="1" applyNumberFormat="1" applyFont="1" applyFill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167" fontId="27" fillId="0" borderId="1" xfId="2" applyNumberFormat="1" applyFont="1" applyFill="1" applyBorder="1" applyAlignment="1">
      <alignment horizontal="center" vertical="center"/>
    </xf>
    <xf numFmtId="9" fontId="27" fillId="0" borderId="1" xfId="2" applyFont="1" applyFill="1" applyBorder="1" applyAlignment="1">
      <alignment horizontal="center" vertical="center"/>
    </xf>
    <xf numFmtId="9" fontId="27" fillId="0" borderId="1" xfId="2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2" fontId="40" fillId="0" borderId="1" xfId="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righ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wrapText="1"/>
    </xf>
    <xf numFmtId="0" fontId="21" fillId="0" borderId="8" xfId="0" applyFont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FFFF99"/>
      <color rgb="FF009900"/>
      <color rgb="FFFF6600"/>
      <color rgb="FFFF7C80"/>
      <color rgb="FFCCFFFF"/>
      <color rgb="FF993300"/>
      <color rgb="FF00CC00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Hazards Ratio (obtenidos exponencialmente) al final de dac intervalo, condicionado al anterior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'Supervientes final intervalo'!#REF!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'Supervientes final intervalo'!#REF!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'Supervientes final intervalo'!#REF!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5B-4B83-9982-B5DC31BFE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229224"/>
        <c:axId val="742232832"/>
      </c:lineChart>
      <c:catAx>
        <c:axId val="742229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tiempo (meses)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2232832"/>
        <c:crosses val="autoZero"/>
        <c:auto val="1"/>
        <c:lblAlgn val="ctr"/>
        <c:lblOffset val="100"/>
        <c:noMultiLvlLbl val="0"/>
      </c:catAx>
      <c:valAx>
        <c:axId val="74223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-25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aseline="0">
                    <a:solidFill>
                      <a:sysClr val="windowText" lastClr="000000"/>
                    </a:solidFill>
                  </a:rPr>
                  <a:t>HR </a:t>
                </a:r>
                <a:r>
                  <a:rPr lang="es-ES" sz="1400" b="1" baseline="-25000">
                    <a:solidFill>
                      <a:srgbClr val="0000FF"/>
                    </a:solidFill>
                  </a:rPr>
                  <a:t>i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5803623505395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-250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222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1">
                <a:solidFill>
                  <a:schemeClr val="accent4">
                    <a:lumMod val="75000"/>
                  </a:schemeClr>
                </a:solidFill>
              </a:rPr>
              <a:t>%</a:t>
            </a:r>
            <a:r>
              <a:rPr lang="es-ES" sz="1100" b="1" i="1" baseline="0">
                <a:solidFill>
                  <a:schemeClr val="accent4">
                    <a:lumMod val="75000"/>
                  </a:schemeClr>
                </a:solidFill>
              </a:rPr>
              <a:t> Supervivencia │censuras </a:t>
            </a:r>
            <a:r>
              <a:rPr lang="es-ES" sz="1100" b="1" baseline="0"/>
              <a:t>vs </a:t>
            </a:r>
            <a:r>
              <a:rPr lang="es-ES" sz="1100" b="1" baseline="0">
                <a:solidFill>
                  <a:srgbClr val="008000"/>
                </a:solidFill>
              </a:rPr>
              <a:t>% Supervivientes</a:t>
            </a:r>
            <a:endParaRPr lang="es-ES" sz="1100" b="1">
              <a:solidFill>
                <a:srgbClr val="008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237121361653123"/>
          <c:y val="0.16998332438987512"/>
          <c:w val="0.83363195104050913"/>
          <c:h val="0.6188625292436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't-s, OS 1'!$AA$8</c:f>
              <c:strCache>
                <c:ptCount val="1"/>
                <c:pt idx="0">
                  <c:v>% Supervivientes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8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98053953142021E-2"/>
                  <c:y val="2.749797644484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5-4860-98EF-BCA638B230A9}"/>
                </c:ext>
              </c:extLst>
            </c:dLbl>
            <c:dLbl>
              <c:idx val="1"/>
              <c:layout>
                <c:manualLayout>
                  <c:x val="-9.1359915559110258E-2"/>
                  <c:y val="1.374898822242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5-4860-98EF-BCA638B230A9}"/>
                </c:ext>
              </c:extLst>
            </c:dLbl>
            <c:dLbl>
              <c:idx val="2"/>
              <c:layout>
                <c:manualLayout>
                  <c:x val="-9.9665362428120283E-2"/>
                  <c:y val="9.1659921482812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5-4860-98EF-BCA638B230A9}"/>
                </c:ext>
              </c:extLst>
            </c:dLbl>
            <c:dLbl>
              <c:idx val="3"/>
              <c:layout>
                <c:manualLayout>
                  <c:x val="-9.4128397848780271E-2"/>
                  <c:y val="-4.5829960741406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5-4860-98EF-BCA638B230A9}"/>
                </c:ext>
              </c:extLst>
            </c:dLbl>
            <c:dLbl>
              <c:idx val="4"/>
              <c:layout>
                <c:manualLayout>
                  <c:x val="-9.1359915559110258E-2"/>
                  <c:y val="-4.5829960741406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5-4860-98EF-BCA638B230A9}"/>
                </c:ext>
              </c:extLst>
            </c:dLbl>
            <c:dLbl>
              <c:idx val="5"/>
              <c:layout>
                <c:manualLayout>
                  <c:x val="-9.9665362428120283E-2"/>
                  <c:y val="-8.40206240791586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5-4860-98EF-BCA638B230A9}"/>
                </c:ext>
              </c:extLst>
            </c:dLbl>
            <c:dLbl>
              <c:idx val="6"/>
              <c:layout>
                <c:manualLayout>
                  <c:x val="-8.5822950979770343E-2"/>
                  <c:y val="-8.40206240791586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C5-4860-98EF-BCA638B230A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't-s, OS 1'!$Z$9:$Z$17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't-s, OS 1'!$AA$9:$AA$17</c:f>
              <c:numCache>
                <c:formatCode>0.00%</c:formatCode>
                <c:ptCount val="9"/>
                <c:pt idx="0">
                  <c:v>1</c:v>
                </c:pt>
                <c:pt idx="1">
                  <c:v>0.92</c:v>
                </c:pt>
                <c:pt idx="2">
                  <c:v>0.70399999999999996</c:v>
                </c:pt>
                <c:pt idx="3">
                  <c:v>0.432</c:v>
                </c:pt>
                <c:pt idx="4">
                  <c:v>0.26400000000000001</c:v>
                </c:pt>
                <c:pt idx="5">
                  <c:v>0.112</c:v>
                </c:pt>
                <c:pt idx="6">
                  <c:v>5.6000000000000001E-2</c:v>
                </c:pt>
                <c:pt idx="7">
                  <c:v>2.4E-2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C5-4860-98EF-BCA638B230A9}"/>
            </c:ext>
          </c:extLst>
        </c:ser>
        <c:ser>
          <c:idx val="1"/>
          <c:order val="1"/>
          <c:tx>
            <c:strRef>
              <c:f>'t-s, OS 1'!$AB$8</c:f>
              <c:strCache>
                <c:ptCount val="1"/>
                <c:pt idx="0">
                  <c:v>% Supervivencia │ censuras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't-s, OS 1'!$Z$9:$Z$17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't-s, OS 1'!$AB$9:$AB$17</c:f>
              <c:numCache>
                <c:formatCode>0.00%</c:formatCode>
                <c:ptCount val="9"/>
                <c:pt idx="0">
                  <c:v>1</c:v>
                </c:pt>
                <c:pt idx="1">
                  <c:v>0.92500000000000004</c:v>
                </c:pt>
                <c:pt idx="2">
                  <c:v>0.8</c:v>
                </c:pt>
                <c:pt idx="3">
                  <c:v>0.62</c:v>
                </c:pt>
                <c:pt idx="4">
                  <c:v>0.52</c:v>
                </c:pt>
                <c:pt idx="5">
                  <c:v>0.35</c:v>
                </c:pt>
                <c:pt idx="6">
                  <c:v>0.25</c:v>
                </c:pt>
                <c:pt idx="7">
                  <c:v>0.21</c:v>
                </c:pt>
                <c:pt idx="8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C5-4860-98EF-BCA638B2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657024"/>
        <c:axId val="790658992"/>
      </c:scatterChart>
      <c:valAx>
        <c:axId val="790657024"/>
        <c:scaling>
          <c:orientation val="minMax"/>
          <c:max val="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tiempo (meses)</a:t>
                </a:r>
              </a:p>
            </c:rich>
          </c:tx>
          <c:layout>
            <c:manualLayout>
              <c:xMode val="edge"/>
              <c:yMode val="edge"/>
              <c:x val="7.867237075560278E-2"/>
              <c:y val="0.87245993638444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0658992"/>
        <c:crosses val="autoZero"/>
        <c:crossBetween val="midCat"/>
        <c:majorUnit val="3"/>
      </c:valAx>
      <c:valAx>
        <c:axId val="790658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>
                    <a:solidFill>
                      <a:srgbClr val="008000"/>
                    </a:solidFill>
                  </a:rPr>
                  <a:t>% de</a:t>
                </a:r>
                <a:r>
                  <a:rPr lang="es-ES" sz="900" baseline="0">
                    <a:solidFill>
                      <a:srgbClr val="008000"/>
                    </a:solidFill>
                  </a:rPr>
                  <a:t> Supervivientes</a:t>
                </a:r>
                <a:r>
                  <a:rPr lang="es-ES" sz="900" baseline="0">
                    <a:solidFill>
                      <a:schemeClr val="tx1"/>
                    </a:solidFill>
                  </a:rPr>
                  <a:t> y </a:t>
                </a:r>
                <a:r>
                  <a:rPr lang="es-ES" sz="900" i="1" baseline="0">
                    <a:solidFill>
                      <a:schemeClr val="accent4">
                        <a:lumMod val="75000"/>
                      </a:schemeClr>
                    </a:solidFill>
                  </a:rPr>
                  <a:t>% de Supervivencia</a:t>
                </a:r>
                <a:endParaRPr lang="es-ES" sz="900" i="1">
                  <a:solidFill>
                    <a:schemeClr val="accent4">
                      <a:lumMod val="7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065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08040649812489"/>
          <c:y val="0.89489758706618849"/>
          <c:w val="0.70067895557004667"/>
          <c:h val="7.8177271707549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1">
                <a:solidFill>
                  <a:schemeClr val="accent4">
                    <a:lumMod val="75000"/>
                  </a:schemeClr>
                </a:solidFill>
              </a:rPr>
              <a:t>% de</a:t>
            </a:r>
            <a:r>
              <a:rPr lang="es-ES" sz="1100" b="1" i="1" baseline="0">
                <a:solidFill>
                  <a:schemeClr val="accent4">
                    <a:lumMod val="75000"/>
                  </a:schemeClr>
                </a:solidFill>
              </a:rPr>
              <a:t> Supervivencia │ censuras </a:t>
            </a:r>
            <a:r>
              <a:rPr lang="es-ES" sz="1100" b="1" baseline="0">
                <a:solidFill>
                  <a:sysClr val="windowText" lastClr="000000"/>
                </a:solidFill>
              </a:rPr>
              <a:t>vs </a:t>
            </a:r>
            <a:r>
              <a:rPr lang="es-ES" sz="1100" b="1" baseline="0">
                <a:solidFill>
                  <a:srgbClr val="008000"/>
                </a:solidFill>
              </a:rPr>
              <a:t>% de Supervivientes</a:t>
            </a:r>
            <a:endParaRPr lang="es-ES" sz="1100" b="1">
              <a:solidFill>
                <a:srgbClr val="008000"/>
              </a:solidFill>
            </a:endParaRPr>
          </a:p>
        </c:rich>
      </c:tx>
      <c:layout>
        <c:manualLayout>
          <c:xMode val="edge"/>
          <c:yMode val="edge"/>
          <c:x val="0.10750212169501844"/>
          <c:y val="2.2914988639939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577433363948542"/>
          <c:y val="0.17456638345905909"/>
          <c:w val="0.85021836232183656"/>
          <c:h val="0.61886239170412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't-s, OS 1'!$AA$25</c:f>
              <c:strCache>
                <c:ptCount val="1"/>
                <c:pt idx="0">
                  <c:v>% Supervivientes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8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155813095459266E-2"/>
                  <c:y val="2.291498863993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1E-46D1-AA1F-9A72AF07C664}"/>
                </c:ext>
              </c:extLst>
            </c:dLbl>
            <c:dLbl>
              <c:idx val="1"/>
              <c:layout>
                <c:manualLayout>
                  <c:x val="-8.3079732993513233E-2"/>
                  <c:y val="2.291498863993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1E-46D1-AA1F-9A72AF07C664}"/>
                </c:ext>
              </c:extLst>
            </c:dLbl>
            <c:dLbl>
              <c:idx val="2"/>
              <c:layout>
                <c:manualLayout>
                  <c:x val="-8.861838185974745E-2"/>
                  <c:y val="4.5829977279878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1E-46D1-AA1F-9A72AF07C664}"/>
                </c:ext>
              </c:extLst>
            </c:dLbl>
            <c:dLbl>
              <c:idx val="3"/>
              <c:layout>
                <c:manualLayout>
                  <c:x val="-9.1387706292864565E-2"/>
                  <c:y val="-8.40206543993420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1E-46D1-AA1F-9A72AF07C664}"/>
                </c:ext>
              </c:extLst>
            </c:dLbl>
            <c:dLbl>
              <c:idx val="4"/>
              <c:layout>
                <c:manualLayout>
                  <c:x val="-8.8618381859747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1E-46D1-AA1F-9A72AF07C664}"/>
                </c:ext>
              </c:extLst>
            </c:dLbl>
            <c:dLbl>
              <c:idx val="5"/>
              <c:layout>
                <c:manualLayout>
                  <c:x val="-9.6926355159098879E-2"/>
                  <c:y val="9.1659954559757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1E-46D1-AA1F-9A72AF07C664}"/>
                </c:ext>
              </c:extLst>
            </c:dLbl>
            <c:dLbl>
              <c:idx val="6"/>
              <c:layout>
                <c:manualLayout>
                  <c:x val="-5.5386488662342262E-2"/>
                  <c:y val="3.6663981823903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1E-46D1-AA1F-9A72AF07C66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't-s, OS 1'!$Z$26:$Z$34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't-s, OS 1'!$AA$26:$AA$34</c:f>
              <c:numCache>
                <c:formatCode>0.00%</c:formatCode>
                <c:ptCount val="9"/>
                <c:pt idx="0">
                  <c:v>1</c:v>
                </c:pt>
                <c:pt idx="1">
                  <c:v>0.87096774193548387</c:v>
                </c:pt>
                <c:pt idx="2">
                  <c:v>0.59677419354838712</c:v>
                </c:pt>
                <c:pt idx="3">
                  <c:v>0.30645161290322581</c:v>
                </c:pt>
                <c:pt idx="4">
                  <c:v>0.16129032258064516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1E-46D1-AA1F-9A72AF07C664}"/>
            </c:ext>
          </c:extLst>
        </c:ser>
        <c:ser>
          <c:idx val="1"/>
          <c:order val="1"/>
          <c:tx>
            <c:strRef>
              <c:f>'t-s, OS 1'!$AB$25</c:f>
              <c:strCache>
                <c:ptCount val="1"/>
                <c:pt idx="0">
                  <c:v>% Supervivencia │ censuras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't-s, OS 1'!$Z$26:$Z$34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't-s, OS 1'!$AB$26:$AB$34</c:f>
              <c:numCache>
                <c:formatCode>0.00%</c:formatCode>
                <c:ptCount val="9"/>
                <c:pt idx="0">
                  <c:v>1</c:v>
                </c:pt>
                <c:pt idx="1">
                  <c:v>0.89</c:v>
                </c:pt>
                <c:pt idx="2">
                  <c:v>0.66</c:v>
                </c:pt>
                <c:pt idx="3">
                  <c:v>0.47499999999999998</c:v>
                </c:pt>
                <c:pt idx="4">
                  <c:v>0.28999999999999998</c:v>
                </c:pt>
                <c:pt idx="5">
                  <c:v>0.15</c:v>
                </c:pt>
                <c:pt idx="6">
                  <c:v>0.15</c:v>
                </c:pt>
                <c:pt idx="7">
                  <c:v>7.4999999999999997E-2</c:v>
                </c:pt>
                <c:pt idx="8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1E-46D1-AA1F-9A72AF07C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228416"/>
        <c:axId val="680230384"/>
      </c:scatterChart>
      <c:valAx>
        <c:axId val="680228416"/>
        <c:scaling>
          <c:orientation val="minMax"/>
          <c:max val="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>
                    <a:solidFill>
                      <a:sysClr val="windowText" lastClr="000000"/>
                    </a:solidFill>
                  </a:rPr>
                  <a:t>tiempo (meses)</a:t>
                </a:r>
              </a:p>
            </c:rich>
          </c:tx>
          <c:layout>
            <c:manualLayout>
              <c:xMode val="edge"/>
              <c:yMode val="edge"/>
              <c:x val="0.11200499961185845"/>
              <c:y val="0.86308240157741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0230384"/>
        <c:crosses val="autoZero"/>
        <c:crossBetween val="midCat"/>
        <c:majorUnit val="3"/>
      </c:valAx>
      <c:valAx>
        <c:axId val="680230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8000"/>
                    </a:solidFill>
                  </a:rPr>
                  <a:t>% de Supervivientes </a:t>
                </a:r>
                <a:r>
                  <a:rPr lang="es-ES">
                    <a:solidFill>
                      <a:sysClr val="windowText" lastClr="000000"/>
                    </a:solidFill>
                  </a:rPr>
                  <a:t>y </a:t>
                </a:r>
                <a:r>
                  <a:rPr lang="es-ES" i="1">
                    <a:solidFill>
                      <a:schemeClr val="accent4">
                        <a:lumMod val="75000"/>
                      </a:schemeClr>
                    </a:solidFill>
                  </a:rPr>
                  <a:t>% de Supervivencia</a:t>
                </a:r>
              </a:p>
            </c:rich>
          </c:tx>
          <c:layout>
            <c:manualLayout>
              <c:xMode val="edge"/>
              <c:yMode val="edge"/>
              <c:x val="8.3079732993513247E-3"/>
              <c:y val="0.1147254243061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0228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743154971395275"/>
          <c:y val="0.90891237885729625"/>
          <c:w val="0.7008179573092645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1">
                <a:solidFill>
                  <a:schemeClr val="accent4">
                    <a:lumMod val="75000"/>
                  </a:schemeClr>
                </a:solidFill>
              </a:rPr>
              <a:t>% Supervivencia LP │ censuras </a:t>
            </a:r>
            <a:r>
              <a:rPr lang="es-ES" sz="1100" b="1"/>
              <a:t>vs</a:t>
            </a:r>
            <a:r>
              <a:rPr lang="es-ES" sz="1100" b="1">
                <a:solidFill>
                  <a:srgbClr val="008000"/>
                </a:solidFill>
              </a:rPr>
              <a:t> % Supervivientes</a:t>
            </a:r>
            <a:r>
              <a:rPr lang="es-ES" sz="1100" b="1" baseline="0">
                <a:solidFill>
                  <a:srgbClr val="008000"/>
                </a:solidFill>
              </a:rPr>
              <a:t> LP</a:t>
            </a:r>
            <a:endParaRPr lang="es-ES" sz="1100" b="1">
              <a:solidFill>
                <a:srgbClr val="008000"/>
              </a:solidFill>
            </a:endParaRPr>
          </a:p>
        </c:rich>
      </c:tx>
      <c:layout>
        <c:manualLayout>
          <c:xMode val="edge"/>
          <c:yMode val="edge"/>
          <c:x val="8.5249999999999992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718876786637476"/>
          <c:y val="0.15935903877504548"/>
          <c:w val="0.83869160104986873"/>
          <c:h val="0.64125729075532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't-s PFS 2'!$AA$8</c:f>
              <c:strCache>
                <c:ptCount val="1"/>
                <c:pt idx="0">
                  <c:v>% Supervivientes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8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460264807523622E-2"/>
                  <c:y val="2.754412663068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7B-40BA-A10C-4DBA486FB099}"/>
                </c:ext>
              </c:extLst>
            </c:dLbl>
            <c:dLbl>
              <c:idx val="1"/>
              <c:layout>
                <c:manualLayout>
                  <c:x val="-8.5844508709718007E-2"/>
                  <c:y val="4.5906877717813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7B-40BA-A10C-4DBA486FB099}"/>
                </c:ext>
              </c:extLst>
            </c:dLbl>
            <c:dLbl>
              <c:idx val="2"/>
              <c:layout>
                <c:manualLayout>
                  <c:x val="-9.1382864110344977E-2"/>
                  <c:y val="4.5906877717813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7B-40BA-A10C-4DBA486FB099}"/>
                </c:ext>
              </c:extLst>
            </c:dLbl>
            <c:dLbl>
              <c:idx val="3"/>
              <c:layout>
                <c:manualLayout>
                  <c:x val="-9.69212195109720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7B-40BA-A10C-4DBA486FB099}"/>
                </c:ext>
              </c:extLst>
            </c:dLbl>
            <c:dLbl>
              <c:idx val="4"/>
              <c:layout>
                <c:manualLayout>
                  <c:x val="-8.0306153309091133E-2"/>
                  <c:y val="9.181375543562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7B-40BA-A10C-4DBA486FB099}"/>
                </c:ext>
              </c:extLst>
            </c:dLbl>
            <c:dLbl>
              <c:idx val="5"/>
              <c:layout>
                <c:manualLayout>
                  <c:x val="-8.0306153309091036E-2"/>
                  <c:y val="1.377206331534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7B-40BA-A10C-4DBA486FB099}"/>
                </c:ext>
              </c:extLst>
            </c:dLbl>
            <c:dLbl>
              <c:idx val="6"/>
              <c:layout>
                <c:manualLayout>
                  <c:x val="-8.0306153309091133E-2"/>
                  <c:y val="2.754412663068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7B-40BA-A10C-4DBA486FB09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 PFS 2'!$Z$9:$Z$17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 PFS 2'!$AA$9:$AA$17</c:f>
              <c:numCache>
                <c:formatCode>0.00%</c:formatCode>
                <c:ptCount val="9"/>
                <c:pt idx="0">
                  <c:v>1</c:v>
                </c:pt>
                <c:pt idx="1">
                  <c:v>0.65600000000000003</c:v>
                </c:pt>
                <c:pt idx="2">
                  <c:v>0.28000000000000003</c:v>
                </c:pt>
                <c:pt idx="3">
                  <c:v>0.16</c:v>
                </c:pt>
                <c:pt idx="4">
                  <c:v>9.6000000000000002E-2</c:v>
                </c:pt>
                <c:pt idx="5">
                  <c:v>0.04</c:v>
                </c:pt>
                <c:pt idx="6">
                  <c:v>2.4E-2</c:v>
                </c:pt>
                <c:pt idx="7">
                  <c:v>8.0000000000000002E-3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7B-40BA-A10C-4DBA486FB099}"/>
            </c:ext>
          </c:extLst>
        </c:ser>
        <c:ser>
          <c:idx val="1"/>
          <c:order val="1"/>
          <c:tx>
            <c:strRef>
              <c:f>'t-s PFS 2'!$AB$8</c:f>
              <c:strCache>
                <c:ptCount val="1"/>
                <c:pt idx="0">
                  <c:v>% Supervivencia │ censuras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 PFS 2'!$Z$9:$Z$17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 PFS 2'!$AB$9:$AB$17</c:f>
              <c:numCache>
                <c:formatCode>0.00%</c:formatCode>
                <c:ptCount val="9"/>
                <c:pt idx="0">
                  <c:v>1</c:v>
                </c:pt>
                <c:pt idx="1">
                  <c:v>0.70499999999999996</c:v>
                </c:pt>
                <c:pt idx="2">
                  <c:v>0.43</c:v>
                </c:pt>
                <c:pt idx="3">
                  <c:v>0.35</c:v>
                </c:pt>
                <c:pt idx="4">
                  <c:v>0.3</c:v>
                </c:pt>
                <c:pt idx="5">
                  <c:v>0.23</c:v>
                </c:pt>
                <c:pt idx="6">
                  <c:v>0.23</c:v>
                </c:pt>
                <c:pt idx="7">
                  <c:v>0.23</c:v>
                </c:pt>
                <c:pt idx="8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7B-40BA-A10C-4DBA486F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039736"/>
        <c:axId val="799045312"/>
      </c:scatterChart>
      <c:valAx>
        <c:axId val="799039736"/>
        <c:scaling>
          <c:orientation val="minMax"/>
          <c:max val="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>
                    <a:solidFill>
                      <a:sysClr val="windowText" lastClr="000000"/>
                    </a:solidFill>
                  </a:rPr>
                  <a:t>tiempo (meses)</a:t>
                </a:r>
              </a:p>
            </c:rich>
          </c:tx>
          <c:layout>
            <c:manualLayout>
              <c:xMode val="edge"/>
              <c:yMode val="edge"/>
              <c:x val="0.12988779527559055"/>
              <c:y val="0.87462890055409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9045312"/>
        <c:crosses val="autoZero"/>
        <c:crossBetween val="midCat"/>
        <c:majorUnit val="3"/>
      </c:valAx>
      <c:valAx>
        <c:axId val="799045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>
                    <a:solidFill>
                      <a:srgbClr val="008000"/>
                    </a:solidFill>
                  </a:rPr>
                  <a:t>% Supervivientes LP</a:t>
                </a:r>
                <a:r>
                  <a:rPr lang="es-ES" sz="900">
                    <a:solidFill>
                      <a:sysClr val="windowText" lastClr="000000"/>
                    </a:solidFill>
                  </a:rPr>
                  <a:t> y </a:t>
                </a:r>
                <a:r>
                  <a:rPr lang="es-ES" sz="900" i="1">
                    <a:solidFill>
                      <a:schemeClr val="accent4">
                        <a:lumMod val="75000"/>
                      </a:schemeClr>
                    </a:solidFill>
                  </a:rPr>
                  <a:t>% Supervivencia LP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5476851851851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9039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25765529308839"/>
          <c:y val="0.90798556430446198"/>
          <c:w val="0.700817804024496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1">
                <a:solidFill>
                  <a:schemeClr val="accent4">
                    <a:lumMod val="75000"/>
                  </a:schemeClr>
                </a:solidFill>
              </a:rPr>
              <a:t>% Supervivencia LP │ censuras </a:t>
            </a:r>
            <a:r>
              <a:rPr lang="es-ES" sz="1100" b="1"/>
              <a:t>vs</a:t>
            </a:r>
            <a:r>
              <a:rPr lang="es-ES" sz="1100" b="1">
                <a:solidFill>
                  <a:srgbClr val="008000"/>
                </a:solidFill>
              </a:rPr>
              <a:t> % Supervivientes LP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141994056516079"/>
          <c:y val="0.16394972654682685"/>
          <c:w val="0.83446041119860015"/>
          <c:h val="0.645886920384951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't-s PFS 2'!$AA$25</c:f>
              <c:strCache>
                <c:ptCount val="1"/>
                <c:pt idx="0">
                  <c:v>% Supervivientes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8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229442507837108E-2"/>
                  <c:y val="3.213481440246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37-4D27-9251-259B65581237}"/>
                </c:ext>
              </c:extLst>
            </c:dLbl>
            <c:dLbl>
              <c:idx val="1"/>
              <c:layout>
                <c:manualLayout>
                  <c:x val="-8.3075331009404521E-2"/>
                  <c:y val="9.1813755435626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37-4D27-9251-259B65581237}"/>
                </c:ext>
              </c:extLst>
            </c:dLbl>
            <c:dLbl>
              <c:idx val="2"/>
              <c:layout>
                <c:manualLayout>
                  <c:x val="-8.8613686410031492E-2"/>
                  <c:y val="9.181375543562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37-4D27-9251-259B65581237}"/>
                </c:ext>
              </c:extLst>
            </c:dLbl>
            <c:dLbl>
              <c:idx val="3"/>
              <c:layout>
                <c:manualLayout>
                  <c:x val="-9.1382864110345019E-2"/>
                  <c:y val="9.181375543562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37-4D27-9251-259B65581237}"/>
                </c:ext>
              </c:extLst>
            </c:dLbl>
            <c:dLbl>
              <c:idx val="4"/>
              <c:layout>
                <c:manualLayout>
                  <c:x val="-9.969039721128542E-2"/>
                  <c:y val="9.181375543562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37-4D27-9251-259B65581237}"/>
                </c:ext>
              </c:extLst>
            </c:dLbl>
            <c:dLbl>
              <c:idx val="5"/>
              <c:layout>
                <c:manualLayout>
                  <c:x val="-8.3075331009404521E-2"/>
                  <c:y val="9.181375543562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37-4D27-9251-259B65581237}"/>
                </c:ext>
              </c:extLst>
            </c:dLbl>
            <c:dLbl>
              <c:idx val="6"/>
              <c:layout>
                <c:manualLayout>
                  <c:x val="-6.9229442507837094E-2"/>
                  <c:y val="2.295343885890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37-4D27-9251-259B655812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 PFS 2'!$Z$26:$Z$34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 PFS 2'!$AA$26:$AA$34</c:f>
              <c:numCache>
                <c:formatCode>0.00%</c:formatCode>
                <c:ptCount val="9"/>
                <c:pt idx="0">
                  <c:v>1</c:v>
                </c:pt>
                <c:pt idx="1">
                  <c:v>0.30645161290322581</c:v>
                </c:pt>
                <c:pt idx="2">
                  <c:v>8.0645161290322578E-2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37-4D27-9251-259B65581237}"/>
            </c:ext>
          </c:extLst>
        </c:ser>
        <c:ser>
          <c:idx val="1"/>
          <c:order val="1"/>
          <c:tx>
            <c:strRef>
              <c:f>'t-s PFS 2'!$AB$25</c:f>
              <c:strCache>
                <c:ptCount val="1"/>
                <c:pt idx="0">
                  <c:v>% Supervivencia │ censuras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't-s PFS 2'!$Z$26:$Z$34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</c:numCache>
            </c:numRef>
          </c:xVal>
          <c:yVal>
            <c:numRef>
              <c:f>'t-s PFS 2'!$AB$26:$AB$34</c:f>
              <c:numCache>
                <c:formatCode>0.00%</c:formatCode>
                <c:ptCount val="9"/>
                <c:pt idx="0">
                  <c:v>1</c:v>
                </c:pt>
                <c:pt idx="1">
                  <c:v>0.51</c:v>
                </c:pt>
                <c:pt idx="2">
                  <c:v>0.21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37-4D27-9251-259B65581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045672"/>
        <c:axId val="839041736"/>
      </c:scatterChart>
      <c:valAx>
        <c:axId val="839045672"/>
        <c:scaling>
          <c:orientation val="minMax"/>
          <c:max val="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>
                    <a:solidFill>
                      <a:sysClr val="windowText" lastClr="000000"/>
                    </a:solidFill>
                  </a:rPr>
                  <a:t>tiempo</a:t>
                </a:r>
                <a:r>
                  <a:rPr lang="es-ES" sz="900" baseline="0">
                    <a:solidFill>
                      <a:sysClr val="windowText" lastClr="000000"/>
                    </a:solidFill>
                  </a:rPr>
                  <a:t> (meses)</a:t>
                </a:r>
                <a:endParaRPr lang="es-ES" sz="9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15556846019247592"/>
              <c:y val="0.87564741907261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9041736"/>
        <c:crosses val="autoZero"/>
        <c:crossBetween val="midCat"/>
        <c:majorUnit val="3"/>
      </c:valAx>
      <c:valAx>
        <c:axId val="839041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>
                    <a:solidFill>
                      <a:srgbClr val="008000"/>
                    </a:solidFill>
                  </a:rPr>
                  <a:t>%</a:t>
                </a:r>
                <a:r>
                  <a:rPr lang="es-ES" sz="900" baseline="0">
                    <a:solidFill>
                      <a:srgbClr val="008000"/>
                    </a:solidFill>
                  </a:rPr>
                  <a:t> Supervivientes LP</a:t>
                </a:r>
                <a:r>
                  <a:rPr lang="es-ES" sz="900" baseline="0">
                    <a:solidFill>
                      <a:sysClr val="windowText" lastClr="000000"/>
                    </a:solidFill>
                  </a:rPr>
                  <a:t> y </a:t>
                </a:r>
                <a:r>
                  <a:rPr lang="es-ES" sz="900" i="1" baseline="0">
                    <a:solidFill>
                      <a:schemeClr val="accent4">
                        <a:lumMod val="75000"/>
                      </a:schemeClr>
                    </a:solidFill>
                  </a:rPr>
                  <a:t>% Supervivencia LP</a:t>
                </a:r>
                <a:endParaRPr lang="es-ES" sz="900" i="1">
                  <a:solidFill>
                    <a:schemeClr val="accent4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8.3333333333333332E-3"/>
              <c:y val="0.15013888888888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9045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81321084864393"/>
          <c:y val="0.91261519393409141"/>
          <c:w val="0.70081780402449689"/>
          <c:h val="7.7991012878047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63501</xdr:colOff>
      <xdr:row>2</xdr:row>
      <xdr:rowOff>0</xdr:rowOff>
    </xdr:from>
    <xdr:to>
      <xdr:col>23</xdr:col>
      <xdr:colOff>444501</xdr:colOff>
      <xdr:row>2</xdr:row>
      <xdr:rowOff>29030</xdr:rowOff>
    </xdr:to>
    <xdr:graphicFrame macro="">
      <xdr:nvGraphicFramePr>
        <xdr:cNvPr id="1271878" name="Gráfico 1271877">
          <a:extLst>
            <a:ext uri="{FF2B5EF4-FFF2-40B4-BE49-F238E27FC236}">
              <a16:creationId xmlns:a16="http://schemas.microsoft.com/office/drawing/2014/main" id="{3733A91E-FB8A-4066-9C46-F0A863E7B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553357</xdr:colOff>
      <xdr:row>16</xdr:row>
      <xdr:rowOff>136070</xdr:rowOff>
    </xdr:from>
    <xdr:to>
      <xdr:col>9</xdr:col>
      <xdr:colOff>290286</xdr:colOff>
      <xdr:row>18</xdr:row>
      <xdr:rowOff>20186</xdr:rowOff>
    </xdr:to>
    <xdr:sp macro="" textlink="">
      <xdr:nvSpPr>
        <xdr:cNvPr id="17" name="Forma libre: forma 16">
          <a:extLst>
            <a:ext uri="{FF2B5EF4-FFF2-40B4-BE49-F238E27FC236}">
              <a16:creationId xmlns:a16="http://schemas.microsoft.com/office/drawing/2014/main" id="{DF9CBBDF-68DD-45FB-B509-CFF4DFEB94AA}"/>
            </a:ext>
          </a:extLst>
        </xdr:cNvPr>
        <xdr:cNvSpPr/>
      </xdr:nvSpPr>
      <xdr:spPr>
        <a:xfrm>
          <a:off x="5578928" y="4408713"/>
          <a:ext cx="1170215" cy="210687"/>
        </a:xfrm>
        <a:custGeom>
          <a:avLst/>
          <a:gdLst>
            <a:gd name="connsiteX0" fmla="*/ 0 w 1641928"/>
            <a:gd name="connsiteY0" fmla="*/ 81643 h 183472"/>
            <a:gd name="connsiteX1" fmla="*/ 698500 w 1641928"/>
            <a:gd name="connsiteY1" fmla="*/ 181428 h 183472"/>
            <a:gd name="connsiteX2" fmla="*/ 1641928 w 1641928"/>
            <a:gd name="connsiteY2" fmla="*/ 0 h 183472"/>
            <a:gd name="connsiteX3" fmla="*/ 1641928 w 1641928"/>
            <a:gd name="connsiteY3" fmla="*/ 0 h 183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41928" h="183472">
              <a:moveTo>
                <a:pt x="0" y="81643"/>
              </a:moveTo>
              <a:cubicBezTo>
                <a:pt x="212422" y="138339"/>
                <a:pt x="424845" y="195035"/>
                <a:pt x="698500" y="181428"/>
              </a:cubicBezTo>
              <a:cubicBezTo>
                <a:pt x="972155" y="167821"/>
                <a:pt x="1641928" y="0"/>
                <a:pt x="1641928" y="0"/>
              </a:cubicBezTo>
              <a:lnTo>
                <a:pt x="1641928" y="0"/>
              </a:ln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489857</xdr:colOff>
      <xdr:row>33</xdr:row>
      <xdr:rowOff>154215</xdr:rowOff>
    </xdr:from>
    <xdr:to>
      <xdr:col>9</xdr:col>
      <xdr:colOff>226786</xdr:colOff>
      <xdr:row>35</xdr:row>
      <xdr:rowOff>38330</xdr:rowOff>
    </xdr:to>
    <xdr:sp macro="" textlink="">
      <xdr:nvSpPr>
        <xdr:cNvPr id="18" name="Forma libre: forma 17">
          <a:extLst>
            <a:ext uri="{FF2B5EF4-FFF2-40B4-BE49-F238E27FC236}">
              <a16:creationId xmlns:a16="http://schemas.microsoft.com/office/drawing/2014/main" id="{F0222900-2C99-45D7-AFEE-73F2474A5E82}"/>
            </a:ext>
          </a:extLst>
        </xdr:cNvPr>
        <xdr:cNvSpPr/>
      </xdr:nvSpPr>
      <xdr:spPr>
        <a:xfrm>
          <a:off x="5515428" y="8137072"/>
          <a:ext cx="1170215" cy="210687"/>
        </a:xfrm>
        <a:custGeom>
          <a:avLst/>
          <a:gdLst>
            <a:gd name="connsiteX0" fmla="*/ 0 w 1641928"/>
            <a:gd name="connsiteY0" fmla="*/ 81643 h 183472"/>
            <a:gd name="connsiteX1" fmla="*/ 698500 w 1641928"/>
            <a:gd name="connsiteY1" fmla="*/ 181428 h 183472"/>
            <a:gd name="connsiteX2" fmla="*/ 1641928 w 1641928"/>
            <a:gd name="connsiteY2" fmla="*/ 0 h 183472"/>
            <a:gd name="connsiteX3" fmla="*/ 1641928 w 1641928"/>
            <a:gd name="connsiteY3" fmla="*/ 0 h 183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41928" h="183472">
              <a:moveTo>
                <a:pt x="0" y="81643"/>
              </a:moveTo>
              <a:cubicBezTo>
                <a:pt x="212422" y="138339"/>
                <a:pt x="424845" y="195035"/>
                <a:pt x="698500" y="181428"/>
              </a:cubicBezTo>
              <a:cubicBezTo>
                <a:pt x="972155" y="167821"/>
                <a:pt x="1641928" y="0"/>
                <a:pt x="1641928" y="0"/>
              </a:cubicBezTo>
              <a:lnTo>
                <a:pt x="1641928" y="0"/>
              </a:ln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589642</xdr:colOff>
      <xdr:row>34</xdr:row>
      <xdr:rowOff>145143</xdr:rowOff>
    </xdr:from>
    <xdr:to>
      <xdr:col>8</xdr:col>
      <xdr:colOff>226785</xdr:colOff>
      <xdr:row>38</xdr:row>
      <xdr:rowOff>142827</xdr:rowOff>
    </xdr:to>
    <xdr:sp macro="" textlink="">
      <xdr:nvSpPr>
        <xdr:cNvPr id="19" name="Forma libre: forma 18">
          <a:extLst>
            <a:ext uri="{FF2B5EF4-FFF2-40B4-BE49-F238E27FC236}">
              <a16:creationId xmlns:a16="http://schemas.microsoft.com/office/drawing/2014/main" id="{56BF9F53-F578-460B-95F8-B7BCDE83A8F8}"/>
            </a:ext>
          </a:extLst>
        </xdr:cNvPr>
        <xdr:cNvSpPr/>
      </xdr:nvSpPr>
      <xdr:spPr>
        <a:xfrm>
          <a:off x="3973285" y="7393214"/>
          <a:ext cx="2068286" cy="650827"/>
        </a:xfrm>
        <a:custGeom>
          <a:avLst/>
          <a:gdLst>
            <a:gd name="connsiteX0" fmla="*/ 0 w 2068285"/>
            <a:gd name="connsiteY0" fmla="*/ 562429 h 623612"/>
            <a:gd name="connsiteX1" fmla="*/ 1088571 w 2068285"/>
            <a:gd name="connsiteY1" fmla="*/ 571500 h 623612"/>
            <a:gd name="connsiteX2" fmla="*/ 2068285 w 2068285"/>
            <a:gd name="connsiteY2" fmla="*/ 0 h 623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8285" h="623612">
              <a:moveTo>
                <a:pt x="0" y="562429"/>
              </a:moveTo>
              <a:cubicBezTo>
                <a:pt x="371928" y="613833"/>
                <a:pt x="743857" y="665238"/>
                <a:pt x="1088571" y="571500"/>
              </a:cubicBezTo>
              <a:cubicBezTo>
                <a:pt x="1433285" y="477762"/>
                <a:pt x="1750785" y="238881"/>
                <a:pt x="2068285" y="0"/>
              </a:cubicBez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589642</xdr:colOff>
      <xdr:row>17</xdr:row>
      <xdr:rowOff>158751</xdr:rowOff>
    </xdr:from>
    <xdr:to>
      <xdr:col>8</xdr:col>
      <xdr:colOff>222249</xdr:colOff>
      <xdr:row>21</xdr:row>
      <xdr:rowOff>160971</xdr:rowOff>
    </xdr:to>
    <xdr:sp macro="" textlink="">
      <xdr:nvSpPr>
        <xdr:cNvPr id="20" name="Forma libre: forma 19">
          <a:extLst>
            <a:ext uri="{FF2B5EF4-FFF2-40B4-BE49-F238E27FC236}">
              <a16:creationId xmlns:a16="http://schemas.microsoft.com/office/drawing/2014/main" id="{8B141C26-67BA-4D7F-85F7-51D902E39A65}"/>
            </a:ext>
          </a:extLst>
        </xdr:cNvPr>
        <xdr:cNvSpPr/>
      </xdr:nvSpPr>
      <xdr:spPr>
        <a:xfrm>
          <a:off x="3967842" y="4057651"/>
          <a:ext cx="2071007" cy="662620"/>
        </a:xfrm>
        <a:custGeom>
          <a:avLst/>
          <a:gdLst>
            <a:gd name="connsiteX0" fmla="*/ 0 w 2068285"/>
            <a:gd name="connsiteY0" fmla="*/ 562429 h 623612"/>
            <a:gd name="connsiteX1" fmla="*/ 1088571 w 2068285"/>
            <a:gd name="connsiteY1" fmla="*/ 571500 h 623612"/>
            <a:gd name="connsiteX2" fmla="*/ 2068285 w 2068285"/>
            <a:gd name="connsiteY2" fmla="*/ 0 h 623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8285" h="623612">
              <a:moveTo>
                <a:pt x="0" y="562429"/>
              </a:moveTo>
              <a:cubicBezTo>
                <a:pt x="371928" y="613833"/>
                <a:pt x="743857" y="665238"/>
                <a:pt x="1088571" y="571500"/>
              </a:cubicBezTo>
              <a:cubicBezTo>
                <a:pt x="1433285" y="477762"/>
                <a:pt x="1750785" y="238881"/>
                <a:pt x="2068285" y="0"/>
              </a:cubicBezTo>
            </a:path>
          </a:pathLst>
        </a:custGeom>
        <a:noFill/>
        <a:ln w="1270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653144</xdr:colOff>
      <xdr:row>16</xdr:row>
      <xdr:rowOff>99785</xdr:rowOff>
    </xdr:from>
    <xdr:to>
      <xdr:col>16</xdr:col>
      <xdr:colOff>299359</xdr:colOff>
      <xdr:row>23</xdr:row>
      <xdr:rowOff>7864</xdr:rowOff>
    </xdr:to>
    <xdr:sp macro="" textlink="">
      <xdr:nvSpPr>
        <xdr:cNvPr id="21" name="Forma libre: forma 20">
          <a:extLst>
            <a:ext uri="{FF2B5EF4-FFF2-40B4-BE49-F238E27FC236}">
              <a16:creationId xmlns:a16="http://schemas.microsoft.com/office/drawing/2014/main" id="{65B8F777-361F-46EA-A08A-59EBDAEBA8E9}"/>
            </a:ext>
          </a:extLst>
        </xdr:cNvPr>
        <xdr:cNvSpPr/>
      </xdr:nvSpPr>
      <xdr:spPr>
        <a:xfrm>
          <a:off x="3156858" y="3819071"/>
          <a:ext cx="9915072" cy="1051079"/>
        </a:xfrm>
        <a:custGeom>
          <a:avLst/>
          <a:gdLst>
            <a:gd name="connsiteX0" fmla="*/ 0 w 9915072"/>
            <a:gd name="connsiteY0" fmla="*/ 825500 h 1051079"/>
            <a:gd name="connsiteX1" fmla="*/ 2866572 w 9915072"/>
            <a:gd name="connsiteY1" fmla="*/ 997857 h 1051079"/>
            <a:gd name="connsiteX2" fmla="*/ 9915072 w 9915072"/>
            <a:gd name="connsiteY2" fmla="*/ 0 h 10510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15072" h="1051079">
              <a:moveTo>
                <a:pt x="0" y="825500"/>
              </a:moveTo>
              <a:cubicBezTo>
                <a:pt x="607030" y="980470"/>
                <a:pt x="1214060" y="1135440"/>
                <a:pt x="2866572" y="997857"/>
              </a:cubicBezTo>
              <a:cubicBezTo>
                <a:pt x="4519084" y="860274"/>
                <a:pt x="7217078" y="430137"/>
                <a:pt x="9915072" y="0"/>
              </a:cubicBezTo>
            </a:path>
          </a:pathLst>
        </a:custGeom>
        <a:noFill/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28</xdr:col>
      <xdr:colOff>179220</xdr:colOff>
      <xdr:row>7</xdr:row>
      <xdr:rowOff>40664</xdr:rowOff>
    </xdr:from>
    <xdr:to>
      <xdr:col>33</xdr:col>
      <xdr:colOff>760698</xdr:colOff>
      <xdr:row>20</xdr:row>
      <xdr:rowOff>33407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D8F0A0A-0E6B-17D9-9294-E7B8E752A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210736</xdr:colOff>
      <xdr:row>24</xdr:row>
      <xdr:rowOff>11508</xdr:rowOff>
    </xdr:from>
    <xdr:to>
      <xdr:col>33</xdr:col>
      <xdr:colOff>791307</xdr:colOff>
      <xdr:row>37</xdr:row>
      <xdr:rowOff>42351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82BAE39-91A2-28AA-FDA8-3DC040C70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98184</xdr:colOff>
      <xdr:row>20</xdr:row>
      <xdr:rowOff>51761</xdr:rowOff>
    </xdr:from>
    <xdr:to>
      <xdr:col>22</xdr:col>
      <xdr:colOff>978093</xdr:colOff>
      <xdr:row>33</xdr:row>
      <xdr:rowOff>120009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D9D8784C-DDD6-EE1F-9879-16615413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2541" y="4796118"/>
          <a:ext cx="6749124" cy="307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498929</xdr:colOff>
      <xdr:row>16</xdr:row>
      <xdr:rowOff>136071</xdr:rowOff>
    </xdr:from>
    <xdr:to>
      <xdr:col>15</xdr:col>
      <xdr:colOff>371930</xdr:colOff>
      <xdr:row>40</xdr:row>
      <xdr:rowOff>130899</xdr:rowOff>
    </xdr:to>
    <xdr:sp macro="" textlink="">
      <xdr:nvSpPr>
        <xdr:cNvPr id="29" name="Forma libre: forma 28">
          <a:extLst>
            <a:ext uri="{FF2B5EF4-FFF2-40B4-BE49-F238E27FC236}">
              <a16:creationId xmlns:a16="http://schemas.microsoft.com/office/drawing/2014/main" id="{784F74A7-BF9B-4E64-95CB-856ADFA050F6}"/>
            </a:ext>
          </a:extLst>
        </xdr:cNvPr>
        <xdr:cNvSpPr/>
      </xdr:nvSpPr>
      <xdr:spPr>
        <a:xfrm>
          <a:off x="3002643" y="4408714"/>
          <a:ext cx="8064501" cy="4848042"/>
        </a:xfrm>
        <a:custGeom>
          <a:avLst/>
          <a:gdLst>
            <a:gd name="connsiteX0" fmla="*/ 0 w 9153072"/>
            <a:gd name="connsiteY0" fmla="*/ 4045857 h 4308292"/>
            <a:gd name="connsiteX1" fmla="*/ 1614715 w 9153072"/>
            <a:gd name="connsiteY1" fmla="*/ 4290785 h 4308292"/>
            <a:gd name="connsiteX2" fmla="*/ 7620000 w 9153072"/>
            <a:gd name="connsiteY2" fmla="*/ 3619500 h 4308292"/>
            <a:gd name="connsiteX3" fmla="*/ 9153072 w 9153072"/>
            <a:gd name="connsiteY3" fmla="*/ 0 h 4308292"/>
            <a:gd name="connsiteX4" fmla="*/ 9153072 w 9153072"/>
            <a:gd name="connsiteY4" fmla="*/ 0 h 4308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53072" h="4308292">
              <a:moveTo>
                <a:pt x="0" y="4045857"/>
              </a:moveTo>
              <a:cubicBezTo>
                <a:pt x="172357" y="4203851"/>
                <a:pt x="344715" y="4361845"/>
                <a:pt x="1614715" y="4290785"/>
              </a:cubicBezTo>
              <a:cubicBezTo>
                <a:pt x="2884715" y="4219726"/>
                <a:pt x="6363607" y="4334631"/>
                <a:pt x="7620000" y="3619500"/>
              </a:cubicBezTo>
              <a:cubicBezTo>
                <a:pt x="8876393" y="2904369"/>
                <a:pt x="9153072" y="0"/>
                <a:pt x="9153072" y="0"/>
              </a:cubicBezTo>
              <a:lnTo>
                <a:pt x="9153072" y="0"/>
              </a:lnTo>
            </a:path>
          </a:pathLst>
        </a:custGeom>
        <a:noFill/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39077</xdr:colOff>
      <xdr:row>11</xdr:row>
      <xdr:rowOff>14654</xdr:rowOff>
    </xdr:from>
    <xdr:to>
      <xdr:col>21</xdr:col>
      <xdr:colOff>107461</xdr:colOff>
      <xdr:row>12</xdr:row>
      <xdr:rowOff>146539</xdr:rowOff>
    </xdr:to>
    <xdr:sp macro="" textlink="">
      <xdr:nvSpPr>
        <xdr:cNvPr id="3" name="Forma libre: forma 2">
          <a:extLst>
            <a:ext uri="{FF2B5EF4-FFF2-40B4-BE49-F238E27FC236}">
              <a16:creationId xmlns:a16="http://schemas.microsoft.com/office/drawing/2014/main" id="{5ED987F5-0870-8655-C44A-A0A255647FF3}"/>
            </a:ext>
          </a:extLst>
        </xdr:cNvPr>
        <xdr:cNvSpPr/>
      </xdr:nvSpPr>
      <xdr:spPr>
        <a:xfrm>
          <a:off x="15005539" y="3477846"/>
          <a:ext cx="68384" cy="297962"/>
        </a:xfrm>
        <a:custGeom>
          <a:avLst/>
          <a:gdLst>
            <a:gd name="connsiteX0" fmla="*/ 0 w 93057"/>
            <a:gd name="connsiteY0" fmla="*/ 0 h 305248"/>
            <a:gd name="connsiteX1" fmla="*/ 92808 w 93057"/>
            <a:gd name="connsiteY1" fmla="*/ 136769 h 305248"/>
            <a:gd name="connsiteX2" fmla="*/ 29308 w 93057"/>
            <a:gd name="connsiteY2" fmla="*/ 293077 h 305248"/>
            <a:gd name="connsiteX3" fmla="*/ 29308 w 93057"/>
            <a:gd name="connsiteY3" fmla="*/ 283308 h 305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3057" h="305248">
              <a:moveTo>
                <a:pt x="0" y="0"/>
              </a:moveTo>
              <a:cubicBezTo>
                <a:pt x="43961" y="43961"/>
                <a:pt x="87923" y="87923"/>
                <a:pt x="92808" y="136769"/>
              </a:cubicBezTo>
              <a:cubicBezTo>
                <a:pt x="97693" y="185615"/>
                <a:pt x="29308" y="293077"/>
                <a:pt x="29308" y="293077"/>
              </a:cubicBezTo>
              <a:cubicBezTo>
                <a:pt x="18725" y="317500"/>
                <a:pt x="24016" y="300404"/>
                <a:pt x="29308" y="28330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535213</xdr:colOff>
      <xdr:row>16</xdr:row>
      <xdr:rowOff>81644</xdr:rowOff>
    </xdr:from>
    <xdr:to>
      <xdr:col>9</xdr:col>
      <xdr:colOff>172357</xdr:colOff>
      <xdr:row>17</xdr:row>
      <xdr:rowOff>117929</xdr:rowOff>
    </xdr:to>
    <xdr:sp macro="" textlink="">
      <xdr:nvSpPr>
        <xdr:cNvPr id="7" name="Forma libre: forma 6">
          <a:extLst>
            <a:ext uri="{FF2B5EF4-FFF2-40B4-BE49-F238E27FC236}">
              <a16:creationId xmlns:a16="http://schemas.microsoft.com/office/drawing/2014/main" id="{8DBFFED7-2366-474E-BE14-3DDE4D08BEFF}"/>
            </a:ext>
          </a:extLst>
        </xdr:cNvPr>
        <xdr:cNvSpPr/>
      </xdr:nvSpPr>
      <xdr:spPr>
        <a:xfrm>
          <a:off x="5733142" y="4336144"/>
          <a:ext cx="1070429" cy="199571"/>
        </a:xfrm>
        <a:custGeom>
          <a:avLst/>
          <a:gdLst>
            <a:gd name="connsiteX0" fmla="*/ 0 w 1641928"/>
            <a:gd name="connsiteY0" fmla="*/ 81643 h 183472"/>
            <a:gd name="connsiteX1" fmla="*/ 698500 w 1641928"/>
            <a:gd name="connsiteY1" fmla="*/ 181428 h 183472"/>
            <a:gd name="connsiteX2" fmla="*/ 1641928 w 1641928"/>
            <a:gd name="connsiteY2" fmla="*/ 0 h 183472"/>
            <a:gd name="connsiteX3" fmla="*/ 1641928 w 1641928"/>
            <a:gd name="connsiteY3" fmla="*/ 0 h 183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41928" h="183472">
              <a:moveTo>
                <a:pt x="0" y="81643"/>
              </a:moveTo>
              <a:cubicBezTo>
                <a:pt x="212422" y="138339"/>
                <a:pt x="424845" y="195035"/>
                <a:pt x="698500" y="181428"/>
              </a:cubicBezTo>
              <a:cubicBezTo>
                <a:pt x="972155" y="167821"/>
                <a:pt x="1641928" y="0"/>
                <a:pt x="1641928" y="0"/>
              </a:cubicBezTo>
              <a:lnTo>
                <a:pt x="1641928" y="0"/>
              </a:ln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716643</xdr:colOff>
      <xdr:row>16</xdr:row>
      <xdr:rowOff>126999</xdr:rowOff>
    </xdr:from>
    <xdr:to>
      <xdr:col>16</xdr:col>
      <xdr:colOff>362857</xdr:colOff>
      <xdr:row>23</xdr:row>
      <xdr:rowOff>35080</xdr:rowOff>
    </xdr:to>
    <xdr:sp macro="" textlink="">
      <xdr:nvSpPr>
        <xdr:cNvPr id="14" name="Forma libre: forma 13">
          <a:extLst>
            <a:ext uri="{FF2B5EF4-FFF2-40B4-BE49-F238E27FC236}">
              <a16:creationId xmlns:a16="http://schemas.microsoft.com/office/drawing/2014/main" id="{BC523D88-D27C-4CE2-B505-ACD739E0C43E}"/>
            </a:ext>
          </a:extLst>
        </xdr:cNvPr>
        <xdr:cNvSpPr/>
      </xdr:nvSpPr>
      <xdr:spPr>
        <a:xfrm>
          <a:off x="3220357" y="4381499"/>
          <a:ext cx="8817429" cy="1214367"/>
        </a:xfrm>
        <a:custGeom>
          <a:avLst/>
          <a:gdLst>
            <a:gd name="connsiteX0" fmla="*/ 0 w 9915072"/>
            <a:gd name="connsiteY0" fmla="*/ 825500 h 1051079"/>
            <a:gd name="connsiteX1" fmla="*/ 2866572 w 9915072"/>
            <a:gd name="connsiteY1" fmla="*/ 997857 h 1051079"/>
            <a:gd name="connsiteX2" fmla="*/ 9915072 w 9915072"/>
            <a:gd name="connsiteY2" fmla="*/ 0 h 10510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15072" h="1051079">
              <a:moveTo>
                <a:pt x="0" y="825500"/>
              </a:moveTo>
              <a:cubicBezTo>
                <a:pt x="607030" y="980470"/>
                <a:pt x="1214060" y="1135440"/>
                <a:pt x="2866572" y="997857"/>
              </a:cubicBezTo>
              <a:cubicBezTo>
                <a:pt x="4519084" y="860274"/>
                <a:pt x="7217078" y="430137"/>
                <a:pt x="9915072" y="0"/>
              </a:cubicBezTo>
            </a:path>
          </a:pathLst>
        </a:custGeom>
        <a:noFill/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589643</xdr:colOff>
      <xdr:row>34</xdr:row>
      <xdr:rowOff>154214</xdr:rowOff>
    </xdr:from>
    <xdr:to>
      <xdr:col>8</xdr:col>
      <xdr:colOff>99785</xdr:colOff>
      <xdr:row>39</xdr:row>
      <xdr:rowOff>27215</xdr:rowOff>
    </xdr:to>
    <xdr:sp macro="" textlink="">
      <xdr:nvSpPr>
        <xdr:cNvPr id="17" name="Forma libre: forma 16">
          <a:extLst>
            <a:ext uri="{FF2B5EF4-FFF2-40B4-BE49-F238E27FC236}">
              <a16:creationId xmlns:a16="http://schemas.microsoft.com/office/drawing/2014/main" id="{4979FECE-DDD5-41D7-BCF3-D62DD071703B}"/>
            </a:ext>
          </a:extLst>
        </xdr:cNvPr>
        <xdr:cNvSpPr/>
      </xdr:nvSpPr>
      <xdr:spPr>
        <a:xfrm>
          <a:off x="3973286" y="8454571"/>
          <a:ext cx="2050142" cy="852715"/>
        </a:xfrm>
        <a:custGeom>
          <a:avLst/>
          <a:gdLst>
            <a:gd name="connsiteX0" fmla="*/ 0 w 2068285"/>
            <a:gd name="connsiteY0" fmla="*/ 562429 h 623612"/>
            <a:gd name="connsiteX1" fmla="*/ 1088571 w 2068285"/>
            <a:gd name="connsiteY1" fmla="*/ 571500 h 623612"/>
            <a:gd name="connsiteX2" fmla="*/ 2068285 w 2068285"/>
            <a:gd name="connsiteY2" fmla="*/ 0 h 623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8285" h="623612">
              <a:moveTo>
                <a:pt x="0" y="562429"/>
              </a:moveTo>
              <a:cubicBezTo>
                <a:pt x="371928" y="613833"/>
                <a:pt x="743857" y="665238"/>
                <a:pt x="1088571" y="571500"/>
              </a:cubicBezTo>
              <a:cubicBezTo>
                <a:pt x="1433285" y="477762"/>
                <a:pt x="1750785" y="238881"/>
                <a:pt x="2068285" y="0"/>
              </a:cubicBez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562428</xdr:colOff>
      <xdr:row>18</xdr:row>
      <xdr:rowOff>9071</xdr:rowOff>
    </xdr:from>
    <xdr:to>
      <xdr:col>8</xdr:col>
      <xdr:colOff>145143</xdr:colOff>
      <xdr:row>22</xdr:row>
      <xdr:rowOff>27214</xdr:rowOff>
    </xdr:to>
    <xdr:sp macro="" textlink="">
      <xdr:nvSpPr>
        <xdr:cNvPr id="18" name="Forma libre: forma 17">
          <a:extLst>
            <a:ext uri="{FF2B5EF4-FFF2-40B4-BE49-F238E27FC236}">
              <a16:creationId xmlns:a16="http://schemas.microsoft.com/office/drawing/2014/main" id="{C6E72AFA-C082-425B-A39D-DE576AF3A173}"/>
            </a:ext>
          </a:extLst>
        </xdr:cNvPr>
        <xdr:cNvSpPr/>
      </xdr:nvSpPr>
      <xdr:spPr>
        <a:xfrm>
          <a:off x="3946071" y="4599214"/>
          <a:ext cx="2122715" cy="834571"/>
        </a:xfrm>
        <a:custGeom>
          <a:avLst/>
          <a:gdLst>
            <a:gd name="connsiteX0" fmla="*/ 0 w 2068285"/>
            <a:gd name="connsiteY0" fmla="*/ 562429 h 623612"/>
            <a:gd name="connsiteX1" fmla="*/ 1088571 w 2068285"/>
            <a:gd name="connsiteY1" fmla="*/ 571500 h 623612"/>
            <a:gd name="connsiteX2" fmla="*/ 2068285 w 2068285"/>
            <a:gd name="connsiteY2" fmla="*/ 0 h 623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8285" h="623612">
              <a:moveTo>
                <a:pt x="0" y="562429"/>
              </a:moveTo>
              <a:cubicBezTo>
                <a:pt x="371928" y="613833"/>
                <a:pt x="743857" y="665238"/>
                <a:pt x="1088571" y="571500"/>
              </a:cubicBezTo>
              <a:cubicBezTo>
                <a:pt x="1433285" y="477762"/>
                <a:pt x="1750785" y="238881"/>
                <a:pt x="2068285" y="0"/>
              </a:cubicBez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28</xdr:col>
      <xdr:colOff>290285</xdr:colOff>
      <xdr:row>6</xdr:row>
      <xdr:rowOff>107043</xdr:rowOff>
    </xdr:from>
    <xdr:to>
      <xdr:col>34</xdr:col>
      <xdr:colOff>244928</xdr:colOff>
      <xdr:row>19</xdr:row>
      <xdr:rowOff>101600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93B745BE-7959-DAFF-F445-940648B19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385733</xdr:colOff>
      <xdr:row>24</xdr:row>
      <xdr:rowOff>5285</xdr:rowOff>
    </xdr:from>
    <xdr:to>
      <xdr:col>34</xdr:col>
      <xdr:colOff>168019</xdr:colOff>
      <xdr:row>36</xdr:row>
      <xdr:rowOff>204146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BA2EAD94-AF83-678C-6C14-CCBF3BB2B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299361</xdr:colOff>
      <xdr:row>19</xdr:row>
      <xdr:rowOff>219330</xdr:rowOff>
    </xdr:from>
    <xdr:to>
      <xdr:col>22</xdr:col>
      <xdr:colOff>317501</xdr:colOff>
      <xdr:row>31</xdr:row>
      <xdr:rowOff>8255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B549C91D-ECB8-4BE9-369F-1B01C89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7361" y="4963687"/>
          <a:ext cx="6585854" cy="28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517071</xdr:colOff>
      <xdr:row>16</xdr:row>
      <xdr:rowOff>81643</xdr:rowOff>
    </xdr:from>
    <xdr:to>
      <xdr:col>15</xdr:col>
      <xdr:colOff>362857</xdr:colOff>
      <xdr:row>40</xdr:row>
      <xdr:rowOff>127000</xdr:rowOff>
    </xdr:to>
    <xdr:sp macro="" textlink="">
      <xdr:nvSpPr>
        <xdr:cNvPr id="25" name="Forma libre: forma 24">
          <a:extLst>
            <a:ext uri="{FF2B5EF4-FFF2-40B4-BE49-F238E27FC236}">
              <a16:creationId xmlns:a16="http://schemas.microsoft.com/office/drawing/2014/main" id="{2B5E1433-C883-4451-9B18-3713D42B3FCE}"/>
            </a:ext>
          </a:extLst>
        </xdr:cNvPr>
        <xdr:cNvSpPr/>
      </xdr:nvSpPr>
      <xdr:spPr>
        <a:xfrm>
          <a:off x="3211285" y="4336143"/>
          <a:ext cx="8019143" cy="5261428"/>
        </a:xfrm>
        <a:custGeom>
          <a:avLst/>
          <a:gdLst>
            <a:gd name="connsiteX0" fmla="*/ 0 w 9153072"/>
            <a:gd name="connsiteY0" fmla="*/ 4045857 h 4308292"/>
            <a:gd name="connsiteX1" fmla="*/ 1614715 w 9153072"/>
            <a:gd name="connsiteY1" fmla="*/ 4290785 h 4308292"/>
            <a:gd name="connsiteX2" fmla="*/ 7620000 w 9153072"/>
            <a:gd name="connsiteY2" fmla="*/ 3619500 h 4308292"/>
            <a:gd name="connsiteX3" fmla="*/ 9153072 w 9153072"/>
            <a:gd name="connsiteY3" fmla="*/ 0 h 4308292"/>
            <a:gd name="connsiteX4" fmla="*/ 9153072 w 9153072"/>
            <a:gd name="connsiteY4" fmla="*/ 0 h 4308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53072" h="4308292">
              <a:moveTo>
                <a:pt x="0" y="4045857"/>
              </a:moveTo>
              <a:cubicBezTo>
                <a:pt x="172357" y="4203851"/>
                <a:pt x="344715" y="4361845"/>
                <a:pt x="1614715" y="4290785"/>
              </a:cubicBezTo>
              <a:cubicBezTo>
                <a:pt x="2884715" y="4219726"/>
                <a:pt x="6363607" y="4334631"/>
                <a:pt x="7620000" y="3619500"/>
              </a:cubicBezTo>
              <a:cubicBezTo>
                <a:pt x="8876393" y="2904369"/>
                <a:pt x="9153072" y="0"/>
                <a:pt x="9153072" y="0"/>
              </a:cubicBezTo>
              <a:lnTo>
                <a:pt x="9153072" y="0"/>
              </a:lnTo>
            </a:path>
          </a:pathLst>
        </a:custGeom>
        <a:noFill/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498930</xdr:colOff>
      <xdr:row>33</xdr:row>
      <xdr:rowOff>72571</xdr:rowOff>
    </xdr:from>
    <xdr:to>
      <xdr:col>9</xdr:col>
      <xdr:colOff>235859</xdr:colOff>
      <xdr:row>34</xdr:row>
      <xdr:rowOff>119972</xdr:rowOff>
    </xdr:to>
    <xdr:sp macro="" textlink="">
      <xdr:nvSpPr>
        <xdr:cNvPr id="13" name="Forma libre: forma 12">
          <a:extLst>
            <a:ext uri="{FF2B5EF4-FFF2-40B4-BE49-F238E27FC236}">
              <a16:creationId xmlns:a16="http://schemas.microsoft.com/office/drawing/2014/main" id="{05145944-1B47-416E-9D89-3B6751620608}"/>
            </a:ext>
          </a:extLst>
        </xdr:cNvPr>
        <xdr:cNvSpPr/>
      </xdr:nvSpPr>
      <xdr:spPr>
        <a:xfrm>
          <a:off x="5515430" y="4336142"/>
          <a:ext cx="1170215" cy="210687"/>
        </a:xfrm>
        <a:custGeom>
          <a:avLst/>
          <a:gdLst>
            <a:gd name="connsiteX0" fmla="*/ 0 w 1641928"/>
            <a:gd name="connsiteY0" fmla="*/ 81643 h 183472"/>
            <a:gd name="connsiteX1" fmla="*/ 698500 w 1641928"/>
            <a:gd name="connsiteY1" fmla="*/ 181428 h 183472"/>
            <a:gd name="connsiteX2" fmla="*/ 1641928 w 1641928"/>
            <a:gd name="connsiteY2" fmla="*/ 0 h 183472"/>
            <a:gd name="connsiteX3" fmla="*/ 1641928 w 1641928"/>
            <a:gd name="connsiteY3" fmla="*/ 0 h 183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41928" h="183472">
              <a:moveTo>
                <a:pt x="0" y="81643"/>
              </a:moveTo>
              <a:cubicBezTo>
                <a:pt x="212422" y="138339"/>
                <a:pt x="424845" y="195035"/>
                <a:pt x="698500" y="181428"/>
              </a:cubicBezTo>
              <a:cubicBezTo>
                <a:pt x="972155" y="167821"/>
                <a:pt x="1641928" y="0"/>
                <a:pt x="1641928" y="0"/>
              </a:cubicBezTo>
              <a:lnTo>
                <a:pt x="1641928" y="0"/>
              </a:lnTo>
            </a:path>
          </a:pathLst>
        </a:cu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39077</xdr:colOff>
      <xdr:row>10</xdr:row>
      <xdr:rowOff>14654</xdr:rowOff>
    </xdr:from>
    <xdr:to>
      <xdr:col>21</xdr:col>
      <xdr:colOff>107461</xdr:colOff>
      <xdr:row>11</xdr:row>
      <xdr:rowOff>146539</xdr:rowOff>
    </xdr:to>
    <xdr:sp macro="" textlink="">
      <xdr:nvSpPr>
        <xdr:cNvPr id="15" name="Forma libre: forma 14">
          <a:extLst>
            <a:ext uri="{FF2B5EF4-FFF2-40B4-BE49-F238E27FC236}">
              <a16:creationId xmlns:a16="http://schemas.microsoft.com/office/drawing/2014/main" id="{6FB234C8-A6F8-457E-922B-41B149DE5B35}"/>
            </a:ext>
          </a:extLst>
        </xdr:cNvPr>
        <xdr:cNvSpPr/>
      </xdr:nvSpPr>
      <xdr:spPr>
        <a:xfrm>
          <a:off x="14993327" y="3469054"/>
          <a:ext cx="68384" cy="296985"/>
        </a:xfrm>
        <a:custGeom>
          <a:avLst/>
          <a:gdLst>
            <a:gd name="connsiteX0" fmla="*/ 0 w 93057"/>
            <a:gd name="connsiteY0" fmla="*/ 0 h 305248"/>
            <a:gd name="connsiteX1" fmla="*/ 92808 w 93057"/>
            <a:gd name="connsiteY1" fmla="*/ 136769 h 305248"/>
            <a:gd name="connsiteX2" fmla="*/ 29308 w 93057"/>
            <a:gd name="connsiteY2" fmla="*/ 293077 h 305248"/>
            <a:gd name="connsiteX3" fmla="*/ 29308 w 93057"/>
            <a:gd name="connsiteY3" fmla="*/ 283308 h 305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3057" h="305248">
              <a:moveTo>
                <a:pt x="0" y="0"/>
              </a:moveTo>
              <a:cubicBezTo>
                <a:pt x="43961" y="43961"/>
                <a:pt x="87923" y="87923"/>
                <a:pt x="92808" y="136769"/>
              </a:cubicBezTo>
              <a:cubicBezTo>
                <a:pt x="97693" y="185615"/>
                <a:pt x="29308" y="293077"/>
                <a:pt x="29308" y="293077"/>
              </a:cubicBezTo>
              <a:cubicBezTo>
                <a:pt x="18725" y="317500"/>
                <a:pt x="24016" y="300404"/>
                <a:pt x="29308" y="28330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44"/>
  <sheetViews>
    <sheetView tabSelected="1" zoomScale="70" zoomScaleNormal="70" workbookViewId="0">
      <selection activeCell="V10" sqref="V10:V11"/>
    </sheetView>
  </sheetViews>
  <sheetFormatPr baseColWidth="10" defaultColWidth="11.453125" defaultRowHeight="13" x14ac:dyDescent="0.3"/>
  <cols>
    <col min="1" max="1" width="7.453125" style="1" customWidth="1"/>
    <col min="2" max="2" width="8.81640625" style="1" customWidth="1"/>
    <col min="3" max="3" width="10" style="1" customWidth="1"/>
    <col min="4" max="4" width="9.54296875" style="1" customWidth="1"/>
    <col min="5" max="5" width="12.54296875" style="1" customWidth="1"/>
    <col min="6" max="6" width="12.08984375" style="1" customWidth="1"/>
    <col min="7" max="7" width="12.7265625" style="1" customWidth="1"/>
    <col min="8" max="8" width="13" style="1" customWidth="1"/>
    <col min="9" max="9" width="7.54296875" style="1" customWidth="1"/>
    <col min="10" max="10" width="11.453125" style="1"/>
    <col min="11" max="11" width="5.36328125" style="1" customWidth="1"/>
    <col min="12" max="12" width="12.54296875" style="1" customWidth="1"/>
    <col min="13" max="13" width="9.26953125" style="1" customWidth="1"/>
    <col min="14" max="14" width="9.54296875" style="1" customWidth="1"/>
    <col min="15" max="15" width="12.453125" style="1" customWidth="1"/>
    <col min="16" max="16" width="14.08984375" style="2" customWidth="1"/>
    <col min="17" max="17" width="13.6328125" style="2" customWidth="1"/>
    <col min="18" max="18" width="5.81640625" style="2" customWidth="1"/>
    <col min="19" max="19" width="10.1796875" style="2" customWidth="1"/>
    <col min="20" max="20" width="8.7265625" style="2" customWidth="1"/>
    <col min="21" max="21" width="8.54296875" style="2" customWidth="1"/>
    <col min="22" max="22" width="10.453125" style="2" customWidth="1"/>
    <col min="23" max="23" width="14.90625" style="2" customWidth="1"/>
    <col min="24" max="24" width="4.7265625" style="2" customWidth="1"/>
    <col min="25" max="25" width="5.54296875" style="1" customWidth="1"/>
    <col min="26" max="26" width="14.453125" style="1" customWidth="1"/>
    <col min="27" max="27" width="11.6328125" style="1" customWidth="1"/>
    <col min="28" max="34" width="11.453125" style="1"/>
    <col min="35" max="35" width="14.08984375" style="1" customWidth="1"/>
    <col min="36" max="36" width="11.453125" style="1"/>
    <col min="37" max="37" width="12.08984375" style="1" customWidth="1"/>
    <col min="38" max="38" width="3.36328125" style="1" customWidth="1"/>
    <col min="39" max="39" width="13.36328125" style="1" customWidth="1"/>
    <col min="40" max="43" width="11.453125" style="1"/>
    <col min="44" max="44" width="2.90625" style="1" customWidth="1"/>
    <col min="45" max="46" width="11.453125" style="1"/>
    <col min="47" max="47" width="1.36328125" style="1" customWidth="1"/>
    <col min="48" max="16384" width="11.453125" style="1"/>
  </cols>
  <sheetData>
    <row r="2" spans="1:48" ht="18.75" customHeight="1" x14ac:dyDescent="0.3">
      <c r="A2" s="99" t="s">
        <v>39</v>
      </c>
      <c r="C2" s="15"/>
      <c r="AD2" s="60"/>
    </row>
    <row r="3" spans="1:48" x14ac:dyDescent="0.3">
      <c r="A3" s="13" t="s">
        <v>29</v>
      </c>
      <c r="I3" s="11"/>
      <c r="J3" s="11"/>
      <c r="K3" s="11"/>
      <c r="L3" s="11"/>
      <c r="M3" s="11"/>
      <c r="N3" s="11"/>
      <c r="O3" s="11"/>
      <c r="P3" s="11"/>
      <c r="Q3" s="12"/>
    </row>
    <row r="4" spans="1:48" ht="13.5" thickBot="1" x14ac:dyDescent="0.35">
      <c r="I4" s="11"/>
      <c r="J4" s="11"/>
      <c r="K4" s="11"/>
      <c r="L4" s="11"/>
      <c r="M4" s="11"/>
      <c r="N4" s="11"/>
      <c r="O4" s="11"/>
    </row>
    <row r="5" spans="1:48" ht="47.5" customHeight="1" thickBot="1" x14ac:dyDescent="0.35">
      <c r="A5" s="141" t="s">
        <v>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Y5" s="2"/>
      <c r="Z5" s="141" t="s">
        <v>45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3"/>
    </row>
    <row r="6" spans="1:48" x14ac:dyDescent="0.3">
      <c r="A6" s="3"/>
      <c r="F6" s="4"/>
      <c r="Y6" s="2"/>
    </row>
    <row r="7" spans="1:48" x14ac:dyDescent="0.3">
      <c r="A7" s="3" t="s">
        <v>12</v>
      </c>
      <c r="B7" s="3" t="s">
        <v>31</v>
      </c>
      <c r="H7" s="98" t="s">
        <v>7</v>
      </c>
      <c r="I7" s="36"/>
      <c r="J7" s="96" t="s">
        <v>8</v>
      </c>
      <c r="K7" s="97"/>
      <c r="L7" s="96" t="s">
        <v>8</v>
      </c>
      <c r="P7" s="96" t="s">
        <v>8</v>
      </c>
      <c r="Q7" s="96" t="s">
        <v>8</v>
      </c>
      <c r="R7" s="1"/>
      <c r="S7" s="1"/>
      <c r="T7" s="1"/>
      <c r="U7" s="1"/>
      <c r="V7" s="1"/>
      <c r="W7" s="1"/>
      <c r="X7" s="1"/>
      <c r="AA7" s="98" t="s">
        <v>7</v>
      </c>
      <c r="AB7" s="96" t="s">
        <v>8</v>
      </c>
    </row>
    <row r="8" spans="1:48" ht="80" customHeight="1" x14ac:dyDescent="0.35">
      <c r="A8" s="5" t="s">
        <v>26</v>
      </c>
      <c r="B8" s="5" t="s">
        <v>27</v>
      </c>
      <c r="C8" s="5" t="s">
        <v>0</v>
      </c>
      <c r="D8" s="16" t="s">
        <v>1</v>
      </c>
      <c r="E8" s="105" t="s">
        <v>50</v>
      </c>
      <c r="F8" s="105" t="s">
        <v>51</v>
      </c>
      <c r="G8" s="5" t="s">
        <v>46</v>
      </c>
      <c r="H8" s="103" t="s">
        <v>47</v>
      </c>
      <c r="J8" s="106" t="s">
        <v>48</v>
      </c>
      <c r="K8" s="6"/>
      <c r="L8" s="104" t="s">
        <v>49</v>
      </c>
      <c r="M8" s="6"/>
      <c r="N8" s="6"/>
      <c r="O8" s="55" t="s">
        <v>27</v>
      </c>
      <c r="P8" s="133" t="s">
        <v>63</v>
      </c>
      <c r="Q8" s="134"/>
      <c r="R8" s="1"/>
      <c r="S8" s="54" t="s">
        <v>2</v>
      </c>
      <c r="T8" s="25" t="s">
        <v>6</v>
      </c>
      <c r="U8" s="1"/>
      <c r="V8" s="6"/>
      <c r="W8" s="6"/>
      <c r="X8" s="6"/>
      <c r="Y8" s="6"/>
      <c r="Z8" s="55" t="s">
        <v>27</v>
      </c>
      <c r="AA8" s="56" t="s">
        <v>17</v>
      </c>
      <c r="AB8" s="57" t="s">
        <v>18</v>
      </c>
      <c r="AJ8" s="115" t="s">
        <v>25</v>
      </c>
      <c r="AK8" s="116" t="s">
        <v>9</v>
      </c>
      <c r="AL8" s="95"/>
      <c r="AM8" s="144" t="s">
        <v>42</v>
      </c>
      <c r="AN8" s="144"/>
      <c r="AO8" s="144"/>
      <c r="AP8" s="144"/>
      <c r="AQ8" s="144"/>
      <c r="AR8" s="144"/>
      <c r="AS8" s="144"/>
      <c r="AT8" s="144"/>
      <c r="AU8" s="102"/>
      <c r="AV8" s="2"/>
    </row>
    <row r="9" spans="1:48" s="29" customFormat="1" ht="21" x14ac:dyDescent="0.25">
      <c r="B9" s="30">
        <v>0</v>
      </c>
      <c r="C9" s="5">
        <v>125</v>
      </c>
      <c r="D9" s="31">
        <f>C10</f>
        <v>125</v>
      </c>
      <c r="E9" s="32"/>
      <c r="F9" s="32"/>
      <c r="G9" s="32"/>
      <c r="H9" s="32"/>
      <c r="J9" s="32"/>
      <c r="K9" s="33"/>
      <c r="L9" s="34"/>
      <c r="M9" s="34"/>
      <c r="N9" s="34"/>
      <c r="O9" s="34"/>
      <c r="P9" s="126" t="s">
        <v>3</v>
      </c>
      <c r="Q9" s="127" t="s">
        <v>4</v>
      </c>
      <c r="R9" s="26" t="s">
        <v>28</v>
      </c>
      <c r="S9" s="131" t="s">
        <v>64</v>
      </c>
      <c r="T9" s="132" t="s">
        <v>37</v>
      </c>
      <c r="U9" s="132" t="s">
        <v>5</v>
      </c>
      <c r="W9" s="34"/>
      <c r="X9" s="34"/>
      <c r="Y9" s="34"/>
      <c r="Z9" s="62">
        <f>B9</f>
        <v>0</v>
      </c>
      <c r="AA9" s="58">
        <f>D9/C9</f>
        <v>1</v>
      </c>
      <c r="AB9" s="59">
        <v>1</v>
      </c>
      <c r="AI9" s="71" t="s">
        <v>21</v>
      </c>
      <c r="AJ9" s="111">
        <v>12.352941176470589</v>
      </c>
      <c r="AK9" s="107">
        <v>8.25</v>
      </c>
      <c r="AM9" s="80" t="s">
        <v>19</v>
      </c>
      <c r="AN9" s="81">
        <f>AB13</f>
        <v>0.52</v>
      </c>
      <c r="AO9" s="81">
        <f>AB14</f>
        <v>0.35</v>
      </c>
      <c r="AP9" s="82">
        <f>AN9-AO9</f>
        <v>0.17000000000000004</v>
      </c>
      <c r="AQ9" s="83">
        <f>Z11-Z10</f>
        <v>3</v>
      </c>
      <c r="AR9" s="84"/>
      <c r="AS9" s="84" t="s">
        <v>20</v>
      </c>
      <c r="AT9" s="63">
        <f>Z13</f>
        <v>12</v>
      </c>
      <c r="AU9" s="35"/>
      <c r="AV9" s="35"/>
    </row>
    <row r="10" spans="1:48" x14ac:dyDescent="0.3">
      <c r="A10" s="46">
        <f>B9</f>
        <v>0</v>
      </c>
      <c r="B10" s="47">
        <v>3</v>
      </c>
      <c r="C10" s="48">
        <v>125</v>
      </c>
      <c r="D10" s="31">
        <f t="shared" ref="D10:D16" si="0">C11</f>
        <v>115</v>
      </c>
      <c r="E10" s="24">
        <f>AVERAGE(D9:D10)</f>
        <v>120</v>
      </c>
      <c r="F10" s="24">
        <f t="shared" ref="F10:F11" si="1">E10*(B10-B9)</f>
        <v>360</v>
      </c>
      <c r="G10" s="118">
        <f>F10/C9</f>
        <v>2.88</v>
      </c>
      <c r="H10" s="119">
        <f>G10</f>
        <v>2.88</v>
      </c>
      <c r="I10" s="120">
        <f>B10</f>
        <v>3</v>
      </c>
      <c r="J10" s="117">
        <v>2.966418507133846</v>
      </c>
      <c r="K10" s="120">
        <f>B10</f>
        <v>3</v>
      </c>
      <c r="L10" s="121">
        <f>J10-J27</f>
        <v>5.6182370604644483E-2</v>
      </c>
      <c r="M10" s="6" t="s">
        <v>28</v>
      </c>
      <c r="N10" s="6"/>
      <c r="O10" s="76">
        <f>B10</f>
        <v>3</v>
      </c>
      <c r="P10" s="128">
        <v>0.89</v>
      </c>
      <c r="Q10" s="128">
        <v>0.92500000000000004</v>
      </c>
      <c r="R10" s="77">
        <f>O10</f>
        <v>3</v>
      </c>
      <c r="S10" s="27">
        <f>(IF(P10=Q10,1,LOG(Q10,P10)))</f>
        <v>0.66900359032677115</v>
      </c>
      <c r="T10" s="79">
        <f>Q10-P10</f>
        <v>3.5000000000000031E-2</v>
      </c>
      <c r="U10" s="28">
        <f t="shared" ref="U10:U17" si="2">1/(Q10-P10)</f>
        <v>28.571428571428545</v>
      </c>
      <c r="V10" s="53" t="s">
        <v>16</v>
      </c>
      <c r="W10" s="34"/>
      <c r="X10" s="6"/>
      <c r="Y10" s="6"/>
      <c r="Z10" s="62">
        <f t="shared" ref="Z10:Z17" si="3">B10</f>
        <v>3</v>
      </c>
      <c r="AA10" s="58">
        <f>D10/C9</f>
        <v>0.92</v>
      </c>
      <c r="AB10" s="59">
        <f>Q10</f>
        <v>0.92500000000000004</v>
      </c>
      <c r="AI10" s="71"/>
      <c r="AJ10" s="112"/>
      <c r="AK10" s="108"/>
      <c r="AM10" s="85"/>
      <c r="AN10" s="64">
        <f>AN9</f>
        <v>0.52</v>
      </c>
      <c r="AO10" s="65">
        <v>0.5</v>
      </c>
      <c r="AP10" s="61">
        <f>AN10-AO10</f>
        <v>2.0000000000000018E-2</v>
      </c>
      <c r="AQ10" s="73">
        <f>AP10*AQ9/AP9</f>
        <v>0.35294117647058848</v>
      </c>
      <c r="AR10" s="35"/>
      <c r="AS10" s="35" t="s">
        <v>21</v>
      </c>
      <c r="AT10" s="66">
        <f>AT9+AQ10</f>
        <v>12.352941176470589</v>
      </c>
      <c r="AU10" s="35"/>
      <c r="AV10" s="2"/>
    </row>
    <row r="11" spans="1:48" x14ac:dyDescent="0.3">
      <c r="A11" s="46">
        <f t="shared" ref="A11:A17" si="4">B10</f>
        <v>3</v>
      </c>
      <c r="B11" s="47">
        <v>6</v>
      </c>
      <c r="C11" s="48">
        <v>115</v>
      </c>
      <c r="D11" s="31">
        <f t="shared" si="0"/>
        <v>88</v>
      </c>
      <c r="E11" s="24">
        <f t="shared" ref="E11:E17" si="5">AVERAGE(D10:D11)</f>
        <v>101.5</v>
      </c>
      <c r="F11" s="24">
        <f t="shared" si="1"/>
        <v>304.5</v>
      </c>
      <c r="G11" s="118">
        <f>F11/C9</f>
        <v>2.4359999999999999</v>
      </c>
      <c r="H11" s="118">
        <f>G11+H10</f>
        <v>5.3159999999999998</v>
      </c>
      <c r="I11" s="120">
        <f t="shared" ref="I11:I17" si="6">B11</f>
        <v>6</v>
      </c>
      <c r="J11" s="117">
        <v>5.5239336318919312</v>
      </c>
      <c r="K11" s="120">
        <f t="shared" ref="K11:K17" si="7">B11</f>
        <v>6</v>
      </c>
      <c r="L11" s="121">
        <f t="shared" ref="L11:L17" si="8">J11-J28</f>
        <v>0.30146465017252755</v>
      </c>
      <c r="M11" s="6" t="s">
        <v>28</v>
      </c>
      <c r="N11" s="6"/>
      <c r="O11" s="76">
        <f t="shared" ref="O11:O17" si="9">B11</f>
        <v>6</v>
      </c>
      <c r="P11" s="129">
        <v>0.66</v>
      </c>
      <c r="Q11" s="129">
        <v>0.8</v>
      </c>
      <c r="R11" s="77">
        <f t="shared" ref="R11:R17" si="10">O11</f>
        <v>6</v>
      </c>
      <c r="S11" s="27">
        <f t="shared" ref="S11:S17" si="11">(IF(P11=Q11,1,LOG(Q11,P11)))</f>
        <v>0.53702829715950651</v>
      </c>
      <c r="T11" s="79">
        <f t="shared" ref="T11:T17" si="12">Q11-P11</f>
        <v>0.14000000000000001</v>
      </c>
      <c r="U11" s="28">
        <f t="shared" si="2"/>
        <v>7.1428571428571423</v>
      </c>
      <c r="V11" s="53" t="s">
        <v>16</v>
      </c>
      <c r="W11" s="34"/>
      <c r="X11" s="6"/>
      <c r="Y11" s="6"/>
      <c r="Z11" s="62">
        <f t="shared" si="3"/>
        <v>6</v>
      </c>
      <c r="AA11" s="58">
        <f>D11/C9</f>
        <v>0.70399999999999996</v>
      </c>
      <c r="AB11" s="59">
        <f t="shared" ref="AB11:AB17" si="13">Q11</f>
        <v>0.8</v>
      </c>
      <c r="AI11" s="71" t="s">
        <v>23</v>
      </c>
      <c r="AJ11" s="113">
        <v>30.764705882352938</v>
      </c>
      <c r="AK11" s="109">
        <v>62.5</v>
      </c>
      <c r="AM11" s="85"/>
      <c r="AN11" s="67"/>
      <c r="AO11" s="67"/>
      <c r="AP11" s="68"/>
      <c r="AQ11" s="100"/>
      <c r="AR11" s="35"/>
      <c r="AS11" s="35"/>
      <c r="AT11" s="86"/>
      <c r="AU11" s="35"/>
      <c r="AV11" s="2"/>
    </row>
    <row r="12" spans="1:48" ht="13" customHeight="1" x14ac:dyDescent="0.3">
      <c r="A12" s="46">
        <f t="shared" si="4"/>
        <v>6</v>
      </c>
      <c r="B12" s="47">
        <v>9</v>
      </c>
      <c r="C12" s="48">
        <v>88</v>
      </c>
      <c r="D12" s="31">
        <f t="shared" si="0"/>
        <v>54</v>
      </c>
      <c r="E12" s="24">
        <f t="shared" si="5"/>
        <v>71</v>
      </c>
      <c r="F12" s="24">
        <f t="shared" ref="F12:F17" si="14">E12*(B12-B11)</f>
        <v>213</v>
      </c>
      <c r="G12" s="118">
        <f>F12/C9</f>
        <v>1.704</v>
      </c>
      <c r="H12" s="118">
        <f t="shared" ref="H12:H17" si="15">G12+H11</f>
        <v>7.02</v>
      </c>
      <c r="I12" s="120">
        <f t="shared" si="6"/>
        <v>9</v>
      </c>
      <c r="J12" s="117">
        <v>7.7655301776453713</v>
      </c>
      <c r="K12" s="120">
        <f t="shared" si="7"/>
        <v>9</v>
      </c>
      <c r="L12" s="121">
        <f t="shared" si="8"/>
        <v>0.76525433079554261</v>
      </c>
      <c r="M12" s="6" t="s">
        <v>28</v>
      </c>
      <c r="N12" s="6"/>
      <c r="O12" s="76">
        <f t="shared" si="9"/>
        <v>9</v>
      </c>
      <c r="P12" s="129">
        <v>0.47499999999999998</v>
      </c>
      <c r="Q12" s="129">
        <v>0.62</v>
      </c>
      <c r="R12" s="77">
        <f t="shared" si="10"/>
        <v>9</v>
      </c>
      <c r="S12" s="27">
        <f t="shared" si="11"/>
        <v>0.64214106705672447</v>
      </c>
      <c r="T12" s="79">
        <f t="shared" si="12"/>
        <v>0.14500000000000002</v>
      </c>
      <c r="U12" s="28">
        <f t="shared" si="2"/>
        <v>6.8965517241379306</v>
      </c>
      <c r="V12" s="138" t="s">
        <v>15</v>
      </c>
      <c r="W12" s="139" t="s">
        <v>43</v>
      </c>
      <c r="X12" s="6"/>
      <c r="Y12" s="6"/>
      <c r="Z12" s="62">
        <f t="shared" si="3"/>
        <v>9</v>
      </c>
      <c r="AA12" s="58">
        <f>D12/C9</f>
        <v>0.432</v>
      </c>
      <c r="AB12" s="59">
        <f t="shared" si="13"/>
        <v>0.62</v>
      </c>
      <c r="AI12" s="71" t="s">
        <v>24</v>
      </c>
      <c r="AJ12" s="114">
        <v>0.2461176470588235</v>
      </c>
      <c r="AK12" s="110">
        <v>0.5</v>
      </c>
      <c r="AM12" s="85" t="s">
        <v>22</v>
      </c>
      <c r="AN12" s="69">
        <f>D13</f>
        <v>33</v>
      </c>
      <c r="AO12" s="69">
        <f>D14</f>
        <v>14</v>
      </c>
      <c r="AP12" s="70">
        <f>AN12-AO12</f>
        <v>19</v>
      </c>
      <c r="AQ12" s="51">
        <f>AQ9</f>
        <v>3</v>
      </c>
      <c r="AR12" s="35"/>
      <c r="AS12" s="74" t="s">
        <v>23</v>
      </c>
      <c r="AT12" s="72">
        <f>AN12-AP13</f>
        <v>30.764705882352938</v>
      </c>
      <c r="AU12" s="74"/>
      <c r="AV12" s="2"/>
    </row>
    <row r="13" spans="1:48" x14ac:dyDescent="0.3">
      <c r="A13" s="46">
        <f t="shared" si="4"/>
        <v>9</v>
      </c>
      <c r="B13" s="47">
        <v>12</v>
      </c>
      <c r="C13" s="48">
        <v>54</v>
      </c>
      <c r="D13" s="31">
        <f t="shared" si="0"/>
        <v>33</v>
      </c>
      <c r="E13" s="24">
        <f t="shared" si="5"/>
        <v>43.5</v>
      </c>
      <c r="F13" s="24">
        <f t="shared" si="14"/>
        <v>130.5</v>
      </c>
      <c r="G13" s="118">
        <f>F13/C9</f>
        <v>1.044</v>
      </c>
      <c r="H13" s="118">
        <f t="shared" si="15"/>
        <v>8.0640000000000001</v>
      </c>
      <c r="I13" s="120">
        <f t="shared" si="6"/>
        <v>12</v>
      </c>
      <c r="J13" s="117">
        <v>9.4609837278106514</v>
      </c>
      <c r="K13" s="120">
        <f t="shared" si="7"/>
        <v>12</v>
      </c>
      <c r="L13" s="121">
        <f t="shared" si="8"/>
        <v>1.3116678994082847</v>
      </c>
      <c r="M13" s="6" t="s">
        <v>28</v>
      </c>
      <c r="N13" s="6"/>
      <c r="O13" s="76">
        <f t="shared" si="9"/>
        <v>12</v>
      </c>
      <c r="P13" s="129">
        <v>0.28999999999999998</v>
      </c>
      <c r="Q13" s="129">
        <v>0.52</v>
      </c>
      <c r="R13" s="77">
        <f t="shared" si="10"/>
        <v>12</v>
      </c>
      <c r="S13" s="27">
        <f t="shared" si="11"/>
        <v>0.52826562262657417</v>
      </c>
      <c r="T13" s="79">
        <f t="shared" si="12"/>
        <v>0.23000000000000004</v>
      </c>
      <c r="U13" s="28">
        <f t="shared" si="2"/>
        <v>4.3478260869565206</v>
      </c>
      <c r="V13" s="138"/>
      <c r="W13" s="140"/>
      <c r="X13" s="6"/>
      <c r="Y13" s="6"/>
      <c r="Z13" s="62">
        <f t="shared" si="3"/>
        <v>12</v>
      </c>
      <c r="AA13" s="58">
        <f>D13/C9</f>
        <v>0.26400000000000001</v>
      </c>
      <c r="AB13" s="59">
        <f t="shared" si="13"/>
        <v>0.52</v>
      </c>
      <c r="AM13" s="87"/>
      <c r="AN13" s="88"/>
      <c r="AO13" s="88"/>
      <c r="AP13" s="89">
        <f>AP12*AQ13/AQ12</f>
        <v>2.2352941176470602</v>
      </c>
      <c r="AQ13" s="90">
        <f>AQ10</f>
        <v>0.35294117647058848</v>
      </c>
      <c r="AR13" s="91"/>
      <c r="AS13" s="92" t="s">
        <v>24</v>
      </c>
      <c r="AT13" s="93">
        <f>AT12/D9</f>
        <v>0.2461176470588235</v>
      </c>
      <c r="AU13" s="35"/>
      <c r="AV13" s="2"/>
    </row>
    <row r="14" spans="1:48" x14ac:dyDescent="0.3">
      <c r="A14" s="46">
        <f t="shared" si="4"/>
        <v>12</v>
      </c>
      <c r="B14" s="47">
        <v>15</v>
      </c>
      <c r="C14" s="48">
        <v>33</v>
      </c>
      <c r="D14" s="31">
        <f t="shared" si="0"/>
        <v>14</v>
      </c>
      <c r="E14" s="24">
        <f t="shared" si="5"/>
        <v>23.5</v>
      </c>
      <c r="F14" s="24">
        <f t="shared" si="14"/>
        <v>70.5</v>
      </c>
      <c r="G14" s="118">
        <f>F14/C9</f>
        <v>0.56399999999999995</v>
      </c>
      <c r="H14" s="118">
        <f t="shared" si="15"/>
        <v>8.6280000000000001</v>
      </c>
      <c r="I14" s="120">
        <f t="shared" si="6"/>
        <v>15</v>
      </c>
      <c r="J14" s="117">
        <v>10.762813136230857</v>
      </c>
      <c r="K14" s="120">
        <f t="shared" si="7"/>
        <v>15</v>
      </c>
      <c r="L14" s="121">
        <f t="shared" si="8"/>
        <v>1.9619146676108699</v>
      </c>
      <c r="M14" s="6" t="s">
        <v>28</v>
      </c>
      <c r="N14" s="6"/>
      <c r="O14" s="76">
        <f t="shared" si="9"/>
        <v>15</v>
      </c>
      <c r="P14" s="129">
        <v>0.15</v>
      </c>
      <c r="Q14" s="129">
        <v>0.35</v>
      </c>
      <c r="R14" s="77">
        <f t="shared" si="10"/>
        <v>15</v>
      </c>
      <c r="S14" s="27">
        <f t="shared" si="11"/>
        <v>0.5533767673433837</v>
      </c>
      <c r="T14" s="79">
        <f t="shared" si="12"/>
        <v>0.19999999999999998</v>
      </c>
      <c r="U14" s="28">
        <f t="shared" si="2"/>
        <v>5</v>
      </c>
      <c r="V14" s="53" t="s">
        <v>16</v>
      </c>
      <c r="W14" s="34"/>
      <c r="X14" s="6"/>
      <c r="Y14" s="6"/>
      <c r="Z14" s="62">
        <f t="shared" si="3"/>
        <v>15</v>
      </c>
      <c r="AA14" s="58">
        <f>D14/C9</f>
        <v>0.112</v>
      </c>
      <c r="AB14" s="59">
        <f t="shared" si="13"/>
        <v>0.35</v>
      </c>
      <c r="AU14" s="2"/>
      <c r="AV14" s="2"/>
    </row>
    <row r="15" spans="1:48" x14ac:dyDescent="0.3">
      <c r="A15" s="46">
        <f t="shared" si="4"/>
        <v>15</v>
      </c>
      <c r="B15" s="47">
        <v>18</v>
      </c>
      <c r="C15" s="48">
        <v>14</v>
      </c>
      <c r="D15" s="31">
        <f t="shared" si="0"/>
        <v>7</v>
      </c>
      <c r="E15" s="24">
        <f t="shared" si="5"/>
        <v>10.5</v>
      </c>
      <c r="F15" s="24">
        <f t="shared" si="14"/>
        <v>31.5</v>
      </c>
      <c r="G15" s="118">
        <f>F15/C9</f>
        <v>0.252</v>
      </c>
      <c r="H15" s="118">
        <f t="shared" si="15"/>
        <v>8.8800000000000008</v>
      </c>
      <c r="I15" s="120">
        <f t="shared" si="6"/>
        <v>18</v>
      </c>
      <c r="J15" s="117">
        <v>11.76211112545411</v>
      </c>
      <c r="K15" s="120">
        <f t="shared" si="7"/>
        <v>18</v>
      </c>
      <c r="L15" s="121">
        <f t="shared" si="8"/>
        <v>2.4588304719051397</v>
      </c>
      <c r="M15" s="6" t="s">
        <v>28</v>
      </c>
      <c r="N15" s="6"/>
      <c r="O15" s="76">
        <f t="shared" si="9"/>
        <v>18</v>
      </c>
      <c r="P15" s="129">
        <v>0.15</v>
      </c>
      <c r="Q15" s="129">
        <v>0.25</v>
      </c>
      <c r="R15" s="77">
        <f t="shared" si="10"/>
        <v>18</v>
      </c>
      <c r="S15" s="27">
        <f t="shared" si="11"/>
        <v>0.73073625925841545</v>
      </c>
      <c r="T15" s="79">
        <f t="shared" si="12"/>
        <v>0.1</v>
      </c>
      <c r="U15" s="28">
        <f t="shared" si="2"/>
        <v>10</v>
      </c>
      <c r="V15" s="53" t="s">
        <v>16</v>
      </c>
      <c r="W15" s="34"/>
      <c r="X15" s="6"/>
      <c r="Y15" s="6"/>
      <c r="Z15" s="62">
        <f t="shared" si="3"/>
        <v>18</v>
      </c>
      <c r="AA15" s="58">
        <f>D15/C9</f>
        <v>5.6000000000000001E-2</v>
      </c>
      <c r="AB15" s="59">
        <f t="shared" si="13"/>
        <v>0.25</v>
      </c>
      <c r="AM15" s="67"/>
      <c r="AN15" s="67"/>
      <c r="AO15" s="67"/>
      <c r="AP15" s="70"/>
      <c r="AQ15" s="94"/>
      <c r="AR15" s="29"/>
      <c r="AS15" s="71"/>
      <c r="AT15" s="71"/>
      <c r="AU15" s="35"/>
      <c r="AV15" s="2"/>
    </row>
    <row r="16" spans="1:48" x14ac:dyDescent="0.3">
      <c r="A16" s="46">
        <f t="shared" si="4"/>
        <v>18</v>
      </c>
      <c r="B16" s="47">
        <v>21</v>
      </c>
      <c r="C16" s="48">
        <v>7</v>
      </c>
      <c r="D16" s="31">
        <f t="shared" si="0"/>
        <v>3</v>
      </c>
      <c r="E16" s="24">
        <f t="shared" si="5"/>
        <v>5</v>
      </c>
      <c r="F16" s="24">
        <f t="shared" si="14"/>
        <v>15</v>
      </c>
      <c r="G16" s="118">
        <f>F16/C9</f>
        <v>0.12</v>
      </c>
      <c r="H16" s="118">
        <f t="shared" si="15"/>
        <v>9</v>
      </c>
      <c r="I16" s="120">
        <f t="shared" si="6"/>
        <v>21</v>
      </c>
      <c r="J16" s="117">
        <v>12.365673685651986</v>
      </c>
      <c r="K16" s="120">
        <f t="shared" si="7"/>
        <v>21</v>
      </c>
      <c r="L16" s="121">
        <f t="shared" si="8"/>
        <v>2.7471901235608271</v>
      </c>
      <c r="M16" s="6" t="s">
        <v>28</v>
      </c>
      <c r="N16" s="6"/>
      <c r="O16" s="76">
        <f t="shared" si="9"/>
        <v>21</v>
      </c>
      <c r="P16" s="129">
        <v>7.4999999999999997E-2</v>
      </c>
      <c r="Q16" s="129">
        <v>0.21</v>
      </c>
      <c r="R16" s="77">
        <f t="shared" si="10"/>
        <v>21</v>
      </c>
      <c r="S16" s="27">
        <f t="shared" si="11"/>
        <v>0.60250454821175015</v>
      </c>
      <c r="T16" s="79">
        <f t="shared" si="12"/>
        <v>0.13500000000000001</v>
      </c>
      <c r="U16" s="28">
        <f t="shared" si="2"/>
        <v>7.4074074074074066</v>
      </c>
      <c r="V16" s="53" t="s">
        <v>16</v>
      </c>
      <c r="W16" s="34"/>
      <c r="X16" s="6"/>
      <c r="Y16" s="6"/>
      <c r="Z16" s="62">
        <f t="shared" si="3"/>
        <v>21</v>
      </c>
      <c r="AA16" s="58">
        <f>D16/C9</f>
        <v>2.4E-2</v>
      </c>
      <c r="AB16" s="59">
        <f t="shared" si="13"/>
        <v>0.21</v>
      </c>
      <c r="AM16" s="67"/>
      <c r="AN16" s="67"/>
      <c r="AO16" s="67"/>
      <c r="AP16" s="70"/>
      <c r="AQ16" s="73"/>
      <c r="AR16" s="35"/>
      <c r="AS16" s="74"/>
      <c r="AT16" s="74"/>
      <c r="AU16" s="35"/>
      <c r="AV16" s="2"/>
    </row>
    <row r="17" spans="1:48" x14ac:dyDescent="0.3">
      <c r="A17" s="46">
        <f t="shared" si="4"/>
        <v>21</v>
      </c>
      <c r="B17" s="47">
        <v>24</v>
      </c>
      <c r="C17" s="48">
        <v>3</v>
      </c>
      <c r="D17" s="48">
        <v>0</v>
      </c>
      <c r="E17" s="24">
        <f t="shared" si="5"/>
        <v>1.5</v>
      </c>
      <c r="F17" s="24">
        <f t="shared" si="14"/>
        <v>4.5</v>
      </c>
      <c r="G17" s="118">
        <f>F17/C9</f>
        <v>3.5999999999999997E-2</v>
      </c>
      <c r="H17" s="118">
        <f t="shared" si="15"/>
        <v>9.0359999999999996</v>
      </c>
      <c r="I17" s="120">
        <f t="shared" si="6"/>
        <v>24</v>
      </c>
      <c r="J17" s="117">
        <v>12.83581109968455</v>
      </c>
      <c r="K17" s="120">
        <f t="shared" si="7"/>
        <v>24</v>
      </c>
      <c r="L17" s="121">
        <f t="shared" si="8"/>
        <v>2.9988699259327731</v>
      </c>
      <c r="M17" s="6" t="s">
        <v>28</v>
      </c>
      <c r="N17" s="6"/>
      <c r="O17" s="76">
        <f t="shared" si="9"/>
        <v>24</v>
      </c>
      <c r="P17" s="129">
        <v>0.08</v>
      </c>
      <c r="Q17" s="129">
        <v>0.15</v>
      </c>
      <c r="R17" s="77">
        <f t="shared" si="10"/>
        <v>24</v>
      </c>
      <c r="S17" s="27">
        <f t="shared" si="11"/>
        <v>0.75111789588365019</v>
      </c>
      <c r="T17" s="79">
        <f t="shared" si="12"/>
        <v>6.9999999999999993E-2</v>
      </c>
      <c r="U17" s="28">
        <f t="shared" si="2"/>
        <v>14.285714285714286</v>
      </c>
      <c r="V17" s="53" t="s">
        <v>16</v>
      </c>
      <c r="W17" s="34"/>
      <c r="X17" s="6"/>
      <c r="Y17" s="6"/>
      <c r="Z17" s="62">
        <f t="shared" si="3"/>
        <v>24</v>
      </c>
      <c r="AA17" s="58">
        <f>D17/C9</f>
        <v>0</v>
      </c>
      <c r="AB17" s="59">
        <f t="shared" si="13"/>
        <v>0.15</v>
      </c>
      <c r="AU17" s="2"/>
      <c r="AV17" s="2"/>
    </row>
    <row r="18" spans="1:48" x14ac:dyDescent="0.3">
      <c r="D18" s="17"/>
      <c r="E18" s="14"/>
      <c r="F18" s="45">
        <f>SUM(F10:F17)</f>
        <v>1129.5</v>
      </c>
      <c r="G18" s="19"/>
      <c r="H18" s="19"/>
      <c r="L18" s="6"/>
      <c r="M18" s="6"/>
      <c r="N18" s="8"/>
      <c r="O18" s="10"/>
      <c r="P18" s="10"/>
      <c r="Q18" s="10"/>
      <c r="R18" s="10"/>
      <c r="S18" s="10"/>
      <c r="T18" s="10"/>
      <c r="U18" s="29"/>
      <c r="V18" s="29"/>
      <c r="W18" s="29"/>
      <c r="AU18" s="2"/>
      <c r="AV18" s="2"/>
    </row>
    <row r="19" spans="1:48" x14ac:dyDescent="0.3">
      <c r="D19" s="17"/>
      <c r="E19" s="14"/>
      <c r="F19" s="18"/>
      <c r="G19" s="23"/>
      <c r="H19" s="14"/>
      <c r="I19" s="19"/>
      <c r="K19" s="33"/>
      <c r="O19" s="10"/>
      <c r="P19" s="10"/>
      <c r="Q19" s="10"/>
      <c r="R19" s="10"/>
      <c r="S19" s="10"/>
      <c r="T19" s="10"/>
      <c r="U19" s="29"/>
      <c r="V19" s="52"/>
      <c r="W19" s="52"/>
      <c r="X19" s="10"/>
      <c r="Y19" s="10"/>
      <c r="AU19" s="2"/>
      <c r="AV19" s="2"/>
    </row>
    <row r="20" spans="1:48" x14ac:dyDescent="0.3">
      <c r="C20" s="38" t="s">
        <v>11</v>
      </c>
      <c r="D20" s="38" t="s">
        <v>13</v>
      </c>
      <c r="E20" s="38" t="s">
        <v>9</v>
      </c>
      <c r="F20" s="38" t="s">
        <v>10</v>
      </c>
      <c r="G20" s="23"/>
      <c r="H20" s="14"/>
      <c r="I20" s="19"/>
      <c r="K20" s="33"/>
      <c r="O20" s="10"/>
      <c r="P20" s="10"/>
      <c r="Q20" s="10"/>
      <c r="R20" s="10"/>
      <c r="S20" s="10"/>
      <c r="T20" s="10"/>
      <c r="U20" s="29"/>
      <c r="V20" s="52"/>
      <c r="W20" s="52"/>
      <c r="X20" s="10"/>
      <c r="Y20" s="10"/>
      <c r="AU20" s="2"/>
      <c r="AV20" s="2"/>
    </row>
    <row r="21" spans="1:48" x14ac:dyDescent="0.3">
      <c r="C21" s="37">
        <f>C9</f>
        <v>125</v>
      </c>
      <c r="D21" s="37">
        <v>62</v>
      </c>
      <c r="E21" s="75">
        <f>D17</f>
        <v>0</v>
      </c>
      <c r="F21" s="37">
        <f>C21-D21-E21</f>
        <v>63</v>
      </c>
      <c r="G21" s="23"/>
      <c r="H21" s="14"/>
      <c r="I21" s="19"/>
      <c r="K21" s="33"/>
      <c r="O21" s="10"/>
      <c r="P21" s="10"/>
      <c r="Q21" s="10"/>
      <c r="R21" s="10"/>
      <c r="S21" s="10"/>
      <c r="T21" s="10"/>
      <c r="U21" s="29"/>
      <c r="V21" s="52"/>
      <c r="W21" s="52"/>
      <c r="X21" s="10"/>
      <c r="Y21" s="10"/>
      <c r="AU21" s="2"/>
      <c r="AV21" s="2"/>
    </row>
    <row r="22" spans="1:48" x14ac:dyDescent="0.3">
      <c r="C22" s="42"/>
      <c r="D22" s="41">
        <f>D21/C21</f>
        <v>0.496</v>
      </c>
      <c r="E22" s="40">
        <f>E21/C21</f>
        <v>0</v>
      </c>
      <c r="F22" s="39">
        <f>F21/C21</f>
        <v>0.504</v>
      </c>
      <c r="G22" s="23"/>
      <c r="H22" s="14"/>
      <c r="I22" s="19"/>
      <c r="K22" s="33"/>
      <c r="O22" s="10"/>
      <c r="P22" s="10"/>
      <c r="Q22" s="10"/>
      <c r="R22" s="10"/>
      <c r="S22" s="10"/>
      <c r="T22" s="10"/>
      <c r="U22" s="29"/>
      <c r="V22" s="52"/>
      <c r="W22" s="52"/>
      <c r="X22" s="10"/>
      <c r="Y22" s="10"/>
      <c r="AU22" s="2"/>
      <c r="AV22" s="2"/>
    </row>
    <row r="23" spans="1:48" x14ac:dyDescent="0.3">
      <c r="D23" s="9"/>
      <c r="E23" s="20"/>
      <c r="F23" s="21"/>
      <c r="G23" s="18"/>
      <c r="H23" s="22"/>
      <c r="I23" s="6"/>
      <c r="J23" s="7"/>
      <c r="K23" s="33"/>
      <c r="L23" s="6"/>
      <c r="M23" s="8"/>
      <c r="N23" s="8"/>
      <c r="O23" s="10"/>
      <c r="P23" s="10"/>
      <c r="Q23" s="10"/>
      <c r="R23" s="10"/>
      <c r="S23" s="10"/>
      <c r="T23" s="10"/>
      <c r="U23" s="29"/>
      <c r="V23" s="52"/>
      <c r="W23" s="52"/>
      <c r="X23" s="10"/>
      <c r="Y23" s="10"/>
      <c r="AU23" s="2"/>
      <c r="AV23" s="2"/>
    </row>
    <row r="24" spans="1:48" x14ac:dyDescent="0.3">
      <c r="A24" s="3" t="s">
        <v>12</v>
      </c>
      <c r="B24" s="3" t="s">
        <v>32</v>
      </c>
      <c r="H24" s="98" t="s">
        <v>7</v>
      </c>
      <c r="I24" s="36"/>
      <c r="J24" s="96" t="s">
        <v>8</v>
      </c>
      <c r="L24" s="6"/>
      <c r="O24" s="10"/>
      <c r="P24" s="10"/>
      <c r="Q24" s="10"/>
      <c r="R24" s="10"/>
      <c r="S24" s="10"/>
      <c r="T24" s="10"/>
      <c r="U24" s="35"/>
      <c r="V24" s="35"/>
      <c r="W24" s="35"/>
      <c r="AA24" s="98" t="s">
        <v>7</v>
      </c>
      <c r="AB24" s="96" t="s">
        <v>8</v>
      </c>
      <c r="AU24" s="2"/>
      <c r="AV24" s="2"/>
    </row>
    <row r="25" spans="1:48" ht="77.5" customHeight="1" x14ac:dyDescent="0.35">
      <c r="A25" s="5" t="s">
        <v>26</v>
      </c>
      <c r="B25" s="5" t="s">
        <v>27</v>
      </c>
      <c r="C25" s="5" t="s">
        <v>0</v>
      </c>
      <c r="D25" s="16" t="s">
        <v>1</v>
      </c>
      <c r="E25" s="105" t="s">
        <v>50</v>
      </c>
      <c r="F25" s="105" t="s">
        <v>51</v>
      </c>
      <c r="G25" s="5" t="s">
        <v>46</v>
      </c>
      <c r="H25" s="103" t="s">
        <v>47</v>
      </c>
      <c r="J25" s="106" t="s">
        <v>48</v>
      </c>
      <c r="K25" s="6"/>
      <c r="L25" s="6"/>
      <c r="U25" s="35"/>
      <c r="V25" s="35"/>
      <c r="W25" s="35"/>
      <c r="Z25" s="55" t="s">
        <v>27</v>
      </c>
      <c r="AA25" s="56" t="s">
        <v>17</v>
      </c>
      <c r="AB25" s="57" t="s">
        <v>18</v>
      </c>
      <c r="AJ25" s="115" t="s">
        <v>25</v>
      </c>
      <c r="AK25" s="116" t="s">
        <v>9</v>
      </c>
      <c r="AL25" s="95"/>
      <c r="AM25" s="144" t="s">
        <v>42</v>
      </c>
      <c r="AN25" s="144"/>
      <c r="AO25" s="144"/>
      <c r="AP25" s="144"/>
      <c r="AQ25" s="144"/>
      <c r="AR25" s="144"/>
      <c r="AS25" s="144"/>
      <c r="AT25" s="144"/>
      <c r="AU25" s="102"/>
      <c r="AV25" s="2"/>
    </row>
    <row r="26" spans="1:48" s="29" customFormat="1" ht="18" customHeight="1" x14ac:dyDescent="0.3">
      <c r="B26" s="30">
        <v>0</v>
      </c>
      <c r="C26" s="5">
        <v>62</v>
      </c>
      <c r="D26" s="31">
        <f>C27</f>
        <v>62</v>
      </c>
      <c r="E26" s="32"/>
      <c r="F26" s="32"/>
      <c r="G26" s="32"/>
      <c r="H26" s="32"/>
      <c r="J26" s="32"/>
      <c r="K26" s="33"/>
      <c r="L26" s="34"/>
      <c r="P26" s="35"/>
      <c r="Q26" s="35"/>
      <c r="R26" s="35"/>
      <c r="S26" s="35"/>
      <c r="T26" s="35"/>
      <c r="U26" s="35"/>
      <c r="V26" s="35"/>
      <c r="W26" s="35"/>
      <c r="X26" s="35"/>
      <c r="Z26" s="62">
        <f>B26</f>
        <v>0</v>
      </c>
      <c r="AA26" s="58">
        <f>D26/C26</f>
        <v>1</v>
      </c>
      <c r="AB26" s="59">
        <v>1</v>
      </c>
      <c r="AI26" s="71" t="s">
        <v>21</v>
      </c>
      <c r="AJ26" s="111">
        <v>8.5945945945945947</v>
      </c>
      <c r="AK26" s="107">
        <v>7</v>
      </c>
      <c r="AL26" s="1"/>
      <c r="AM26" s="80" t="s">
        <v>19</v>
      </c>
      <c r="AN26" s="81">
        <f>AB28</f>
        <v>0.66</v>
      </c>
      <c r="AO26" s="81">
        <f>AB29</f>
        <v>0.47499999999999998</v>
      </c>
      <c r="AP26" s="82">
        <f>AN26-AO26</f>
        <v>0.18500000000000005</v>
      </c>
      <c r="AQ26" s="83">
        <f>Z28-Z27</f>
        <v>3</v>
      </c>
      <c r="AR26" s="84"/>
      <c r="AS26" s="84" t="s">
        <v>20</v>
      </c>
      <c r="AT26" s="63">
        <f>Z28</f>
        <v>6</v>
      </c>
      <c r="AU26" s="35"/>
      <c r="AV26" s="35"/>
    </row>
    <row r="27" spans="1:48" x14ac:dyDescent="0.3">
      <c r="A27" s="46">
        <f>B26</f>
        <v>0</v>
      </c>
      <c r="B27" s="47">
        <v>3</v>
      </c>
      <c r="C27" s="48">
        <v>62</v>
      </c>
      <c r="D27" s="31">
        <f t="shared" ref="D27:D33" si="16">C28</f>
        <v>54</v>
      </c>
      <c r="E27" s="24">
        <f>AVERAGE(D26:D27)</f>
        <v>58</v>
      </c>
      <c r="F27" s="24">
        <f t="shared" ref="F27:F34" si="17">E27*(B27-B26)</f>
        <v>174</v>
      </c>
      <c r="G27" s="118">
        <f>F27/C26</f>
        <v>2.806451612903226</v>
      </c>
      <c r="H27" s="119">
        <f>G27</f>
        <v>2.806451612903226</v>
      </c>
      <c r="I27" s="120">
        <f>B27</f>
        <v>3</v>
      </c>
      <c r="J27" s="117">
        <v>2.9102361365292015</v>
      </c>
      <c r="Q27" s="35"/>
      <c r="R27" s="35"/>
      <c r="S27" s="35"/>
      <c r="T27" s="35"/>
      <c r="U27" s="35"/>
      <c r="V27" s="35"/>
      <c r="W27" s="35"/>
      <c r="Z27" s="62">
        <f t="shared" ref="Z27:Z34" si="18">B27</f>
        <v>3</v>
      </c>
      <c r="AA27" s="58">
        <f>D27/C26</f>
        <v>0.87096774193548387</v>
      </c>
      <c r="AB27" s="59">
        <f>P10</f>
        <v>0.89</v>
      </c>
      <c r="AI27" s="71"/>
      <c r="AJ27" s="112"/>
      <c r="AK27" s="108"/>
      <c r="AM27" s="85"/>
      <c r="AN27" s="64">
        <f>AN26</f>
        <v>0.66</v>
      </c>
      <c r="AO27" s="65">
        <v>0.5</v>
      </c>
      <c r="AP27" s="61">
        <f>AN27-AO27</f>
        <v>0.16000000000000003</v>
      </c>
      <c r="AQ27" s="73">
        <f>AP27*AQ26/AP26</f>
        <v>2.5945945945945943</v>
      </c>
      <c r="AR27" s="35"/>
      <c r="AS27" s="35" t="s">
        <v>21</v>
      </c>
      <c r="AT27" s="66">
        <f>AT26+AQ27</f>
        <v>8.5945945945945947</v>
      </c>
      <c r="AU27" s="35"/>
      <c r="AV27" s="2"/>
    </row>
    <row r="28" spans="1:48" x14ac:dyDescent="0.3">
      <c r="A28" s="46">
        <f t="shared" ref="A28:A34" si="19">B27</f>
        <v>3</v>
      </c>
      <c r="B28" s="47">
        <v>6</v>
      </c>
      <c r="C28" s="48">
        <v>54</v>
      </c>
      <c r="D28" s="31">
        <f t="shared" si="16"/>
        <v>37</v>
      </c>
      <c r="E28" s="24">
        <f t="shared" ref="E28:E34" si="20">AVERAGE(D27:D28)</f>
        <v>45.5</v>
      </c>
      <c r="F28" s="24">
        <f t="shared" si="17"/>
        <v>136.5</v>
      </c>
      <c r="G28" s="118">
        <f>F28/C26</f>
        <v>2.2016129032258065</v>
      </c>
      <c r="H28" s="118">
        <f>G28+H27</f>
        <v>5.008064516129032</v>
      </c>
      <c r="I28" s="120">
        <f t="shared" ref="I28:I34" si="21">B28</f>
        <v>6</v>
      </c>
      <c r="J28" s="117">
        <v>5.2224689817194037</v>
      </c>
      <c r="Q28" s="35"/>
      <c r="R28" s="35"/>
      <c r="S28" s="35"/>
      <c r="T28" s="35"/>
      <c r="U28" s="35"/>
      <c r="V28" s="35"/>
      <c r="W28" s="35"/>
      <c r="Z28" s="62">
        <f t="shared" si="18"/>
        <v>6</v>
      </c>
      <c r="AA28" s="58">
        <f>D28/C26</f>
        <v>0.59677419354838712</v>
      </c>
      <c r="AB28" s="59">
        <f t="shared" ref="AB28:AB34" si="22">P11</f>
        <v>0.66</v>
      </c>
      <c r="AI28" s="71" t="s">
        <v>23</v>
      </c>
      <c r="AJ28" s="113">
        <v>21.432432432432435</v>
      </c>
      <c r="AK28" s="109">
        <v>31</v>
      </c>
      <c r="AM28" s="85"/>
      <c r="AN28" s="67"/>
      <c r="AO28" s="67"/>
      <c r="AP28" s="68"/>
      <c r="AQ28" s="100"/>
      <c r="AR28" s="35"/>
      <c r="AS28" s="35"/>
      <c r="AT28" s="86"/>
      <c r="AU28" s="35"/>
      <c r="AV28" s="2"/>
    </row>
    <row r="29" spans="1:48" x14ac:dyDescent="0.3">
      <c r="A29" s="46">
        <f t="shared" si="19"/>
        <v>6</v>
      </c>
      <c r="B29" s="47">
        <v>9</v>
      </c>
      <c r="C29" s="48">
        <v>37</v>
      </c>
      <c r="D29" s="31">
        <f t="shared" si="16"/>
        <v>19</v>
      </c>
      <c r="E29" s="24">
        <f t="shared" si="20"/>
        <v>28</v>
      </c>
      <c r="F29" s="24">
        <f t="shared" si="17"/>
        <v>84</v>
      </c>
      <c r="G29" s="118">
        <f>F29/C26</f>
        <v>1.3548387096774193</v>
      </c>
      <c r="H29" s="118">
        <f t="shared" ref="H29:H34" si="23">G29+H28</f>
        <v>6.3629032258064511</v>
      </c>
      <c r="I29" s="120">
        <f t="shared" si="21"/>
        <v>9</v>
      </c>
      <c r="J29" s="117">
        <v>7.0002758468498287</v>
      </c>
      <c r="Q29" s="35"/>
      <c r="R29" s="35"/>
      <c r="S29" s="35"/>
      <c r="T29" s="35"/>
      <c r="U29" s="35"/>
      <c r="V29" s="35"/>
      <c r="W29" s="35"/>
      <c r="Z29" s="62">
        <f t="shared" si="18"/>
        <v>9</v>
      </c>
      <c r="AA29" s="58">
        <f>D29/C26</f>
        <v>0.30645161290322581</v>
      </c>
      <c r="AB29" s="59">
        <f t="shared" si="22"/>
        <v>0.47499999999999998</v>
      </c>
      <c r="AI29" s="71" t="s">
        <v>24</v>
      </c>
      <c r="AJ29" s="114">
        <v>0.34568439407149087</v>
      </c>
      <c r="AK29" s="110">
        <v>0.5</v>
      </c>
      <c r="AM29" s="85" t="s">
        <v>22</v>
      </c>
      <c r="AN29" s="69">
        <f>D28</f>
        <v>37</v>
      </c>
      <c r="AO29" s="69">
        <f>D29</f>
        <v>19</v>
      </c>
      <c r="AP29" s="70">
        <f>AN29-AO29</f>
        <v>18</v>
      </c>
      <c r="AQ29" s="51">
        <f>AQ26</f>
        <v>3</v>
      </c>
      <c r="AR29" s="35"/>
      <c r="AS29" s="74" t="s">
        <v>23</v>
      </c>
      <c r="AT29" s="72">
        <f>AN29-AP30</f>
        <v>21.432432432432435</v>
      </c>
      <c r="AU29" s="74"/>
      <c r="AV29" s="2"/>
    </row>
    <row r="30" spans="1:48" x14ac:dyDescent="0.3">
      <c r="A30" s="46">
        <f t="shared" si="19"/>
        <v>9</v>
      </c>
      <c r="B30" s="47">
        <v>12</v>
      </c>
      <c r="C30" s="48">
        <v>19</v>
      </c>
      <c r="D30" s="31">
        <f t="shared" si="16"/>
        <v>10</v>
      </c>
      <c r="E30" s="24">
        <f t="shared" si="20"/>
        <v>14.5</v>
      </c>
      <c r="F30" s="24">
        <f t="shared" si="17"/>
        <v>43.5</v>
      </c>
      <c r="G30" s="118">
        <f>F30/C26</f>
        <v>0.70161290322580649</v>
      </c>
      <c r="H30" s="118">
        <f t="shared" si="23"/>
        <v>7.064516129032258</v>
      </c>
      <c r="I30" s="120">
        <f t="shared" si="21"/>
        <v>12</v>
      </c>
      <c r="J30" s="117">
        <v>8.1493158284023668</v>
      </c>
      <c r="Q30" s="35"/>
      <c r="R30" s="35"/>
      <c r="S30" s="35"/>
      <c r="T30" s="35"/>
      <c r="U30" s="35"/>
      <c r="V30" s="35"/>
      <c r="W30" s="35"/>
      <c r="Z30" s="62">
        <f t="shared" si="18"/>
        <v>12</v>
      </c>
      <c r="AA30" s="58">
        <f>D30/C26</f>
        <v>0.16129032258064516</v>
      </c>
      <c r="AB30" s="59">
        <f t="shared" si="22"/>
        <v>0.28999999999999998</v>
      </c>
      <c r="AM30" s="87"/>
      <c r="AN30" s="88"/>
      <c r="AO30" s="88"/>
      <c r="AP30" s="89">
        <f>AP29*AQ30/AQ29</f>
        <v>15.567567567567565</v>
      </c>
      <c r="AQ30" s="90">
        <f>AQ27</f>
        <v>2.5945945945945943</v>
      </c>
      <c r="AR30" s="91"/>
      <c r="AS30" s="92" t="s">
        <v>24</v>
      </c>
      <c r="AT30" s="93">
        <f>AT29/D26</f>
        <v>0.34568439407149087</v>
      </c>
      <c r="AU30" s="35"/>
      <c r="AV30" s="2"/>
    </row>
    <row r="31" spans="1:48" x14ac:dyDescent="0.3">
      <c r="A31" s="46">
        <f t="shared" si="19"/>
        <v>12</v>
      </c>
      <c r="B31" s="47">
        <v>15</v>
      </c>
      <c r="C31" s="48">
        <v>10</v>
      </c>
      <c r="D31" s="31">
        <f t="shared" si="16"/>
        <v>2</v>
      </c>
      <c r="E31" s="24">
        <f t="shared" si="20"/>
        <v>6</v>
      </c>
      <c r="F31" s="24">
        <f t="shared" si="17"/>
        <v>18</v>
      </c>
      <c r="G31" s="118">
        <f>F31/C26</f>
        <v>0.29032258064516131</v>
      </c>
      <c r="H31" s="118">
        <f t="shared" si="23"/>
        <v>7.354838709677419</v>
      </c>
      <c r="I31" s="120">
        <f t="shared" si="21"/>
        <v>15</v>
      </c>
      <c r="J31" s="117">
        <v>8.8008984686199874</v>
      </c>
      <c r="Q31" s="35"/>
      <c r="R31" s="35"/>
      <c r="S31" s="35"/>
      <c r="T31" s="35"/>
      <c r="U31" s="35"/>
      <c r="V31" s="35"/>
      <c r="W31" s="35"/>
      <c r="Z31" s="62">
        <f t="shared" si="18"/>
        <v>15</v>
      </c>
      <c r="AA31" s="58">
        <f>D31/C26</f>
        <v>3.2258064516129031E-2</v>
      </c>
      <c r="AB31" s="59">
        <f t="shared" si="22"/>
        <v>0.15</v>
      </c>
    </row>
    <row r="32" spans="1:48" x14ac:dyDescent="0.3">
      <c r="A32" s="46">
        <f t="shared" si="19"/>
        <v>15</v>
      </c>
      <c r="B32" s="47">
        <v>18</v>
      </c>
      <c r="C32" s="48">
        <v>2</v>
      </c>
      <c r="D32" s="31">
        <f t="shared" si="16"/>
        <v>2</v>
      </c>
      <c r="E32" s="24">
        <f t="shared" si="20"/>
        <v>2</v>
      </c>
      <c r="F32" s="24">
        <f t="shared" si="17"/>
        <v>6</v>
      </c>
      <c r="G32" s="118">
        <f>F32/C26</f>
        <v>9.6774193548387094E-2</v>
      </c>
      <c r="H32" s="118">
        <f t="shared" si="23"/>
        <v>7.4516129032258061</v>
      </c>
      <c r="I32" s="120">
        <f t="shared" si="21"/>
        <v>18</v>
      </c>
      <c r="J32" s="117">
        <v>9.3032806535489705</v>
      </c>
      <c r="Q32" s="35"/>
      <c r="R32" s="35"/>
      <c r="S32" s="35"/>
      <c r="T32" s="35"/>
      <c r="U32" s="35"/>
      <c r="V32" s="35"/>
      <c r="W32" s="35"/>
      <c r="Z32" s="62">
        <f t="shared" si="18"/>
        <v>18</v>
      </c>
      <c r="AA32" s="58">
        <f>D32/C26</f>
        <v>3.2258064516129031E-2</v>
      </c>
      <c r="AB32" s="59">
        <f t="shared" si="22"/>
        <v>0.15</v>
      </c>
      <c r="AM32" s="67"/>
      <c r="AN32" s="67"/>
      <c r="AO32" s="67"/>
      <c r="AP32" s="70"/>
      <c r="AQ32" s="94"/>
      <c r="AR32" s="29"/>
      <c r="AS32" s="71"/>
      <c r="AT32" s="71"/>
      <c r="AU32" s="29"/>
    </row>
    <row r="33" spans="1:47" x14ac:dyDescent="0.3">
      <c r="A33" s="46">
        <f t="shared" si="19"/>
        <v>18</v>
      </c>
      <c r="B33" s="47">
        <v>21</v>
      </c>
      <c r="C33" s="48">
        <v>2</v>
      </c>
      <c r="D33" s="31">
        <f t="shared" si="16"/>
        <v>0</v>
      </c>
      <c r="E33" s="24">
        <f t="shared" si="20"/>
        <v>1</v>
      </c>
      <c r="F33" s="24">
        <f t="shared" si="17"/>
        <v>3</v>
      </c>
      <c r="G33" s="118">
        <f>F33/C26</f>
        <v>4.8387096774193547E-2</v>
      </c>
      <c r="H33" s="118">
        <f t="shared" si="23"/>
        <v>7.5</v>
      </c>
      <c r="I33" s="120">
        <f t="shared" si="21"/>
        <v>21</v>
      </c>
      <c r="J33" s="117">
        <v>9.6184835620911588</v>
      </c>
      <c r="Q33" s="35"/>
      <c r="R33" s="35"/>
      <c r="S33" s="35"/>
      <c r="T33" s="35"/>
      <c r="U33" s="35"/>
      <c r="V33" s="35"/>
      <c r="W33" s="35"/>
      <c r="Z33" s="62">
        <f t="shared" si="18"/>
        <v>21</v>
      </c>
      <c r="AA33" s="58">
        <f>D33/C26</f>
        <v>0</v>
      </c>
      <c r="AB33" s="59">
        <f t="shared" si="22"/>
        <v>7.4999999999999997E-2</v>
      </c>
      <c r="AM33" s="67"/>
      <c r="AN33" s="67"/>
      <c r="AO33" s="67"/>
      <c r="AP33" s="70"/>
      <c r="AQ33" s="73"/>
      <c r="AR33" s="35"/>
      <c r="AS33" s="35"/>
      <c r="AT33" s="35"/>
      <c r="AU33" s="35"/>
    </row>
    <row r="34" spans="1:47" x14ac:dyDescent="0.3">
      <c r="A34" s="46">
        <f t="shared" si="19"/>
        <v>21</v>
      </c>
      <c r="B34" s="47">
        <v>24</v>
      </c>
      <c r="C34" s="48">
        <v>0</v>
      </c>
      <c r="D34" s="48">
        <v>0</v>
      </c>
      <c r="E34" s="24">
        <f t="shared" si="20"/>
        <v>0</v>
      </c>
      <c r="F34" s="24">
        <f t="shared" si="17"/>
        <v>0</v>
      </c>
      <c r="G34" s="118">
        <f>F34/C26</f>
        <v>0</v>
      </c>
      <c r="H34" s="118">
        <f t="shared" si="23"/>
        <v>7.5</v>
      </c>
      <c r="I34" s="120">
        <f t="shared" si="21"/>
        <v>24</v>
      </c>
      <c r="J34" s="117">
        <v>9.8369411737517769</v>
      </c>
      <c r="Q34" s="35"/>
      <c r="R34" s="35"/>
      <c r="S34" s="35"/>
      <c r="T34" s="35"/>
      <c r="U34" s="35"/>
      <c r="V34" s="35"/>
      <c r="W34" s="35"/>
      <c r="Z34" s="62">
        <f t="shared" si="18"/>
        <v>24</v>
      </c>
      <c r="AA34" s="58">
        <f>D34/C26</f>
        <v>0</v>
      </c>
      <c r="AB34" s="59">
        <f t="shared" si="22"/>
        <v>0.08</v>
      </c>
    </row>
    <row r="35" spans="1:47" x14ac:dyDescent="0.3">
      <c r="D35" s="17"/>
      <c r="E35" s="14"/>
      <c r="F35" s="44">
        <f>SUM(F27:F34)</f>
        <v>465</v>
      </c>
      <c r="G35" s="19"/>
      <c r="H35" s="19"/>
      <c r="Q35" s="35"/>
      <c r="R35" s="35"/>
      <c r="S35" s="35"/>
      <c r="T35" s="35"/>
      <c r="U35" s="35"/>
      <c r="V35" s="35"/>
      <c r="W35" s="35"/>
    </row>
    <row r="36" spans="1:47" x14ac:dyDescent="0.3">
      <c r="Q36" s="35"/>
      <c r="R36" s="35"/>
      <c r="S36" s="35"/>
      <c r="T36" s="35"/>
      <c r="U36" s="35"/>
      <c r="V36" s="35"/>
      <c r="W36" s="35"/>
    </row>
    <row r="37" spans="1:47" x14ac:dyDescent="0.3">
      <c r="C37" s="38" t="s">
        <v>11</v>
      </c>
      <c r="D37" s="38" t="s">
        <v>13</v>
      </c>
      <c r="E37" s="38" t="s">
        <v>9</v>
      </c>
      <c r="F37" s="38" t="s">
        <v>10</v>
      </c>
      <c r="Q37" s="35"/>
      <c r="R37" s="35"/>
      <c r="S37" s="35"/>
      <c r="T37" s="35"/>
      <c r="U37" s="35"/>
      <c r="V37" s="35"/>
      <c r="W37" s="35"/>
    </row>
    <row r="38" spans="1:47" x14ac:dyDescent="0.3">
      <c r="C38" s="37">
        <v>62</v>
      </c>
      <c r="D38" s="37">
        <v>39</v>
      </c>
      <c r="E38" s="37">
        <v>0</v>
      </c>
      <c r="F38" s="37">
        <v>23</v>
      </c>
      <c r="Q38" s="35"/>
      <c r="R38" s="35"/>
      <c r="S38" s="35"/>
      <c r="T38" s="35"/>
      <c r="U38" s="35"/>
      <c r="V38" s="35"/>
      <c r="W38" s="35"/>
    </row>
    <row r="39" spans="1:47" x14ac:dyDescent="0.3">
      <c r="D39" s="43">
        <v>0.62903225806451613</v>
      </c>
      <c r="E39" s="40">
        <v>0</v>
      </c>
      <c r="F39" s="39">
        <v>0.37096774193548387</v>
      </c>
      <c r="Q39" s="35"/>
      <c r="R39" s="35"/>
      <c r="S39" s="35"/>
      <c r="T39" s="35"/>
      <c r="U39" s="35"/>
      <c r="V39" s="35"/>
      <c r="W39" s="35"/>
    </row>
    <row r="40" spans="1:47" x14ac:dyDescent="0.3">
      <c r="Q40" s="35"/>
      <c r="R40" s="35"/>
      <c r="S40" s="35"/>
      <c r="T40" s="35"/>
      <c r="U40" s="35"/>
      <c r="V40" s="35"/>
      <c r="W40" s="35"/>
    </row>
    <row r="41" spans="1:47" x14ac:dyDescent="0.3">
      <c r="Q41" s="35"/>
      <c r="R41" s="35"/>
      <c r="S41" s="35"/>
      <c r="T41" s="35"/>
      <c r="U41" s="35"/>
      <c r="V41" s="35"/>
      <c r="W41" s="35"/>
    </row>
    <row r="44" spans="1:47" ht="43" customHeight="1" x14ac:dyDescent="0.3">
      <c r="A44" s="135" t="s">
        <v>36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7"/>
    </row>
  </sheetData>
  <mergeCells count="8">
    <mergeCell ref="P8:Q8"/>
    <mergeCell ref="A44:S44"/>
    <mergeCell ref="V12:V13"/>
    <mergeCell ref="W12:W13"/>
    <mergeCell ref="Z5:AT5"/>
    <mergeCell ref="AM8:AT8"/>
    <mergeCell ref="AM25:AT25"/>
    <mergeCell ref="A5:W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E437-A5A6-43AE-911E-26854306A826}">
  <dimension ref="A1:AV42"/>
  <sheetViews>
    <sheetView zoomScale="70" zoomScaleNormal="70" workbookViewId="0"/>
  </sheetViews>
  <sheetFormatPr baseColWidth="10" defaultColWidth="11.453125" defaultRowHeight="13" x14ac:dyDescent="0.3"/>
  <cols>
    <col min="1" max="1" width="7.453125" style="1" customWidth="1"/>
    <col min="2" max="2" width="8.81640625" style="1" customWidth="1"/>
    <col min="3" max="3" width="10" style="1" customWidth="1"/>
    <col min="4" max="4" width="12.36328125" style="1" customWidth="1"/>
    <col min="5" max="5" width="11.453125" style="1" customWidth="1"/>
    <col min="6" max="6" width="11.81640625" style="1" customWidth="1"/>
    <col min="7" max="7" width="12.54296875" style="1" customWidth="1"/>
    <col min="8" max="8" width="13" style="1" customWidth="1"/>
    <col min="9" max="9" width="7" style="1" customWidth="1"/>
    <col min="10" max="10" width="13.81640625" style="1" customWidth="1"/>
    <col min="11" max="11" width="5.36328125" style="1" customWidth="1"/>
    <col min="12" max="12" width="13.54296875" style="1" customWidth="1"/>
    <col min="13" max="13" width="9" style="1" customWidth="1"/>
    <col min="14" max="14" width="9.54296875" style="1" customWidth="1"/>
    <col min="15" max="15" width="12.453125" style="1" customWidth="1"/>
    <col min="16" max="16" width="14.08984375" style="2" customWidth="1"/>
    <col min="17" max="17" width="13.6328125" style="2" customWidth="1"/>
    <col min="18" max="18" width="5.81640625" style="2" customWidth="1"/>
    <col min="19" max="19" width="10.1796875" style="2" customWidth="1"/>
    <col min="20" max="20" width="8.90625" style="2" customWidth="1"/>
    <col min="21" max="21" width="9.08984375" style="2" customWidth="1"/>
    <col min="22" max="22" width="10.08984375" style="2" customWidth="1"/>
    <col min="23" max="23" width="14.81640625" style="2" customWidth="1"/>
    <col min="24" max="24" width="5.26953125" style="2" customWidth="1"/>
    <col min="25" max="25" width="5.26953125" style="1" customWidth="1"/>
    <col min="26" max="34" width="11.453125" style="1"/>
    <col min="35" max="35" width="17.54296875" style="1" customWidth="1"/>
    <col min="36" max="36" width="11.453125" style="1"/>
    <col min="37" max="37" width="12.08984375" style="1" customWidth="1"/>
    <col min="38" max="38" width="3.54296875" style="1" customWidth="1"/>
    <col min="39" max="39" width="13" style="1" customWidth="1"/>
    <col min="40" max="40" width="10.453125" style="1" customWidth="1"/>
    <col min="41" max="41" width="9.6328125" style="1" customWidth="1"/>
    <col min="42" max="42" width="11.453125" style="1"/>
    <col min="43" max="43" width="11.453125" style="1" customWidth="1"/>
    <col min="44" max="44" width="5.7265625" style="1" customWidth="1"/>
    <col min="45" max="46" width="11.453125" style="1"/>
    <col min="47" max="47" width="1.1796875" style="1" customWidth="1"/>
    <col min="48" max="16384" width="11.453125" style="1"/>
  </cols>
  <sheetData>
    <row r="1" spans="1:47" ht="13" customHeight="1" x14ac:dyDescent="0.3">
      <c r="C1" s="15"/>
    </row>
    <row r="2" spans="1:47" ht="18.75" customHeight="1" x14ac:dyDescent="0.3">
      <c r="A2" s="99" t="s">
        <v>39</v>
      </c>
      <c r="C2" s="15"/>
    </row>
    <row r="3" spans="1:47" x14ac:dyDescent="0.3">
      <c r="A3" s="13" t="s">
        <v>29</v>
      </c>
      <c r="I3" s="11"/>
      <c r="J3" s="11"/>
      <c r="K3" s="11"/>
      <c r="L3" s="11"/>
      <c r="M3" s="11"/>
      <c r="N3" s="11"/>
      <c r="O3" s="11"/>
      <c r="P3" s="11"/>
      <c r="Q3" s="12"/>
    </row>
    <row r="4" spans="1:47" ht="13.5" thickBot="1" x14ac:dyDescent="0.35">
      <c r="I4" s="11"/>
      <c r="J4" s="11"/>
      <c r="K4" s="11"/>
      <c r="L4" s="11"/>
      <c r="M4" s="11"/>
      <c r="N4" s="11"/>
      <c r="O4" s="11"/>
    </row>
    <row r="5" spans="1:47" ht="60" customHeight="1" thickBot="1" x14ac:dyDescent="0.35">
      <c r="A5" s="141" t="s">
        <v>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Y5" s="2"/>
      <c r="Z5" s="141" t="s">
        <v>44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3"/>
    </row>
    <row r="6" spans="1:47" x14ac:dyDescent="0.3">
      <c r="A6" s="3"/>
      <c r="F6" s="4"/>
      <c r="Y6" s="2"/>
    </row>
    <row r="7" spans="1:47" x14ac:dyDescent="0.3">
      <c r="A7" s="3" t="s">
        <v>14</v>
      </c>
      <c r="B7" s="3" t="s">
        <v>31</v>
      </c>
      <c r="H7" s="98" t="s">
        <v>7</v>
      </c>
      <c r="I7" s="36"/>
      <c r="J7" s="96" t="s">
        <v>8</v>
      </c>
      <c r="K7" s="36"/>
      <c r="L7" s="96" t="s">
        <v>8</v>
      </c>
      <c r="P7" s="96" t="s">
        <v>8</v>
      </c>
      <c r="Q7" s="96" t="s">
        <v>8</v>
      </c>
      <c r="R7" s="1"/>
      <c r="S7" s="1"/>
      <c r="T7" s="1"/>
      <c r="U7" s="1"/>
      <c r="V7" s="1"/>
      <c r="W7" s="1"/>
      <c r="X7" s="1"/>
      <c r="AA7" s="98" t="s">
        <v>7</v>
      </c>
      <c r="AB7" s="96" t="s">
        <v>8</v>
      </c>
    </row>
    <row r="8" spans="1:47" ht="80.5" customHeight="1" x14ac:dyDescent="0.35">
      <c r="A8" s="5" t="s">
        <v>26</v>
      </c>
      <c r="B8" s="5" t="s">
        <v>27</v>
      </c>
      <c r="C8" s="5" t="s">
        <v>0</v>
      </c>
      <c r="D8" s="16" t="s">
        <v>53</v>
      </c>
      <c r="E8" s="105" t="s">
        <v>54</v>
      </c>
      <c r="F8" s="105" t="s">
        <v>57</v>
      </c>
      <c r="G8" s="5" t="s">
        <v>55</v>
      </c>
      <c r="H8" s="103" t="s">
        <v>56</v>
      </c>
      <c r="J8" s="106" t="s">
        <v>58</v>
      </c>
      <c r="K8" s="6"/>
      <c r="L8" s="104" t="s">
        <v>59</v>
      </c>
      <c r="M8" s="6"/>
      <c r="N8" s="6"/>
      <c r="O8" s="78" t="s">
        <v>33</v>
      </c>
      <c r="P8" s="133" t="s">
        <v>62</v>
      </c>
      <c r="Q8" s="134"/>
      <c r="R8" s="1"/>
      <c r="S8" s="54" t="s">
        <v>2</v>
      </c>
      <c r="T8" s="25" t="s">
        <v>6</v>
      </c>
      <c r="U8" s="1"/>
      <c r="V8" s="6"/>
      <c r="W8" s="6"/>
      <c r="X8" s="6"/>
      <c r="Y8" s="6"/>
      <c r="Z8" s="55" t="s">
        <v>27</v>
      </c>
      <c r="AA8" s="56" t="s">
        <v>17</v>
      </c>
      <c r="AB8" s="57" t="s">
        <v>18</v>
      </c>
      <c r="AJ8" s="115" t="s">
        <v>40</v>
      </c>
      <c r="AK8" s="116" t="s">
        <v>38</v>
      </c>
      <c r="AL8" s="95"/>
      <c r="AM8" s="144" t="s">
        <v>41</v>
      </c>
      <c r="AN8" s="144"/>
      <c r="AO8" s="144"/>
      <c r="AP8" s="144"/>
      <c r="AQ8" s="144"/>
      <c r="AR8" s="144"/>
      <c r="AS8" s="144"/>
      <c r="AT8" s="144"/>
      <c r="AU8" s="101"/>
    </row>
    <row r="9" spans="1:47" s="29" customFormat="1" ht="21" x14ac:dyDescent="0.3">
      <c r="B9" s="30">
        <v>0</v>
      </c>
      <c r="C9" s="5">
        <v>125</v>
      </c>
      <c r="D9" s="31">
        <f>C10</f>
        <v>125</v>
      </c>
      <c r="E9" s="32"/>
      <c r="F9" s="32"/>
      <c r="G9" s="32"/>
      <c r="H9" s="32"/>
      <c r="J9" s="32"/>
      <c r="K9" s="33"/>
      <c r="L9" s="34"/>
      <c r="M9" s="34"/>
      <c r="N9" s="34"/>
      <c r="P9" s="126" t="s">
        <v>34</v>
      </c>
      <c r="Q9" s="127" t="s">
        <v>35</v>
      </c>
      <c r="R9" s="26" t="s">
        <v>28</v>
      </c>
      <c r="S9" s="131" t="s">
        <v>64</v>
      </c>
      <c r="T9" s="132" t="s">
        <v>37</v>
      </c>
      <c r="U9" s="132" t="s">
        <v>5</v>
      </c>
      <c r="W9" s="34"/>
      <c r="X9" s="34"/>
      <c r="Y9" s="34"/>
      <c r="Z9" s="62">
        <f>B9</f>
        <v>0</v>
      </c>
      <c r="AA9" s="58">
        <f>D9/C9</f>
        <v>1</v>
      </c>
      <c r="AB9" s="59">
        <v>1</v>
      </c>
      <c r="AI9" s="71" t="s">
        <v>21</v>
      </c>
      <c r="AJ9" s="111">
        <v>5.2363636363636363</v>
      </c>
      <c r="AK9" s="107">
        <v>4.2446808510638299</v>
      </c>
      <c r="AL9" s="1"/>
      <c r="AM9" s="80" t="s">
        <v>19</v>
      </c>
      <c r="AN9" s="81">
        <f>AB10</f>
        <v>0.70499999999999996</v>
      </c>
      <c r="AO9" s="81">
        <f>AB11</f>
        <v>0.43</v>
      </c>
      <c r="AP9" s="82">
        <f>AN9-AO9</f>
        <v>0.27499999999999997</v>
      </c>
      <c r="AQ9" s="83">
        <f>Z11-Z10</f>
        <v>3</v>
      </c>
      <c r="AR9" s="84"/>
      <c r="AS9" s="84" t="s">
        <v>20</v>
      </c>
      <c r="AT9" s="63">
        <v>3</v>
      </c>
      <c r="AU9" s="35"/>
    </row>
    <row r="10" spans="1:47" x14ac:dyDescent="0.3">
      <c r="A10" s="46">
        <f>B9</f>
        <v>0</v>
      </c>
      <c r="B10" s="47">
        <v>3</v>
      </c>
      <c r="C10" s="48">
        <v>125</v>
      </c>
      <c r="D10" s="31">
        <f t="shared" ref="D10:D16" si="0">C11</f>
        <v>82</v>
      </c>
      <c r="E10" s="49">
        <f>AVERAGE(D9:D10)</f>
        <v>103.5</v>
      </c>
      <c r="F10" s="49">
        <f t="shared" ref="F10:F17" si="1">E10*(B10-B9)</f>
        <v>310.5</v>
      </c>
      <c r="G10" s="124">
        <f>F10/C9</f>
        <v>2.484</v>
      </c>
      <c r="H10" s="125">
        <f>G10</f>
        <v>2.484</v>
      </c>
      <c r="I10" s="77">
        <f>B10</f>
        <v>3</v>
      </c>
      <c r="J10" s="122">
        <v>2.7535944610402301</v>
      </c>
      <c r="K10" s="77">
        <f>B10</f>
        <v>3</v>
      </c>
      <c r="L10" s="123">
        <f>J10-J27</f>
        <v>0.30151595521929719</v>
      </c>
      <c r="M10" s="34" t="s">
        <v>28</v>
      </c>
      <c r="N10" s="34"/>
      <c r="O10" s="76">
        <f>B10</f>
        <v>3</v>
      </c>
      <c r="P10" s="130">
        <v>0.51</v>
      </c>
      <c r="Q10" s="130">
        <v>0.70499999999999996</v>
      </c>
      <c r="R10" s="77">
        <f>B10</f>
        <v>3</v>
      </c>
      <c r="S10" s="27">
        <f>(IF(P10=Q10,1,LOG(Q10,P10)))</f>
        <v>0.51913611608726884</v>
      </c>
      <c r="T10" s="79">
        <f>Q10-P10</f>
        <v>0.19499999999999995</v>
      </c>
      <c r="U10" s="28">
        <f t="shared" ref="U10:U17" si="2">1/(Q10-P10)</f>
        <v>5.1282051282051295</v>
      </c>
      <c r="V10" s="53" t="s">
        <v>16</v>
      </c>
      <c r="W10" s="6"/>
      <c r="X10" s="6"/>
      <c r="Y10" s="6"/>
      <c r="Z10" s="62">
        <f t="shared" ref="Z10:Z17" si="3">B10</f>
        <v>3</v>
      </c>
      <c r="AA10" s="58">
        <f>D10/C9</f>
        <v>0.65600000000000003</v>
      </c>
      <c r="AB10" s="59">
        <f>Q10</f>
        <v>0.70499999999999996</v>
      </c>
      <c r="AI10" s="71"/>
      <c r="AJ10" s="112"/>
      <c r="AK10" s="108"/>
      <c r="AM10" s="85"/>
      <c r="AN10" s="64">
        <f>AN9</f>
        <v>0.70499999999999996</v>
      </c>
      <c r="AO10" s="65">
        <v>0.5</v>
      </c>
      <c r="AP10" s="61">
        <f>AN10-AO10</f>
        <v>0.20499999999999996</v>
      </c>
      <c r="AQ10" s="73">
        <f>AP10*AQ9/AP9</f>
        <v>2.2363636363636363</v>
      </c>
      <c r="AR10" s="35"/>
      <c r="AS10" s="35" t="s">
        <v>21</v>
      </c>
      <c r="AT10" s="66">
        <f>AT9+AQ10</f>
        <v>5.2363636363636363</v>
      </c>
      <c r="AU10" s="35"/>
    </row>
    <row r="11" spans="1:47" x14ac:dyDescent="0.3">
      <c r="A11" s="46">
        <f t="shared" ref="A11:A17" si="4">B10</f>
        <v>3</v>
      </c>
      <c r="B11" s="47">
        <v>6</v>
      </c>
      <c r="C11" s="48">
        <v>82</v>
      </c>
      <c r="D11" s="31">
        <f t="shared" si="0"/>
        <v>35</v>
      </c>
      <c r="E11" s="49">
        <f t="shared" ref="E11:E17" si="5">AVERAGE(D10:D11)</f>
        <v>58.5</v>
      </c>
      <c r="F11" s="49">
        <f t="shared" si="1"/>
        <v>175.5</v>
      </c>
      <c r="G11" s="124">
        <f>F11/C9</f>
        <v>1.4039999999999999</v>
      </c>
      <c r="H11" s="124">
        <f>G11+H10</f>
        <v>3.8879999999999999</v>
      </c>
      <c r="I11" s="77">
        <f t="shared" ref="I11:I17" si="6">B11</f>
        <v>6</v>
      </c>
      <c r="J11" s="122">
        <v>4.5330533389332217</v>
      </c>
      <c r="K11" s="77">
        <f t="shared" ref="K11:K17" si="7">B11</f>
        <v>6</v>
      </c>
      <c r="L11" s="123">
        <f t="shared" ref="L11:L17" si="8">J11-J28</f>
        <v>1.0082318353632931</v>
      </c>
      <c r="M11" s="34" t="s">
        <v>28</v>
      </c>
      <c r="N11" s="34"/>
      <c r="O11" s="76">
        <f t="shared" ref="O11:O17" si="9">B11</f>
        <v>6</v>
      </c>
      <c r="P11" s="129">
        <v>0.21</v>
      </c>
      <c r="Q11" s="129">
        <v>0.43</v>
      </c>
      <c r="R11" s="77">
        <f t="shared" ref="R11:R17" si="10">B11</f>
        <v>6</v>
      </c>
      <c r="S11" s="27">
        <f t="shared" ref="S11:S17" si="11">(IF(P11=Q11,1,LOG(Q11,P11)))</f>
        <v>0.54078191009660248</v>
      </c>
      <c r="T11" s="79">
        <f t="shared" ref="T11:T17" si="12">Q11-P11</f>
        <v>0.22</v>
      </c>
      <c r="U11" s="28">
        <f t="shared" si="2"/>
        <v>4.5454545454545459</v>
      </c>
      <c r="V11" s="145" t="s">
        <v>15</v>
      </c>
      <c r="W11" s="146" t="s">
        <v>30</v>
      </c>
      <c r="X11" s="6"/>
      <c r="Y11" s="6"/>
      <c r="Z11" s="62">
        <f t="shared" si="3"/>
        <v>6</v>
      </c>
      <c r="AA11" s="58">
        <f>D11/C9</f>
        <v>0.28000000000000003</v>
      </c>
      <c r="AB11" s="59">
        <f t="shared" ref="AB11:AB17" si="13">Q11</f>
        <v>0.43</v>
      </c>
      <c r="AI11" s="71" t="s">
        <v>23</v>
      </c>
      <c r="AJ11" s="113">
        <v>46.963636363636361</v>
      </c>
      <c r="AK11" s="109">
        <v>62.5</v>
      </c>
      <c r="AM11" s="85"/>
      <c r="AN11" s="67"/>
      <c r="AO11" s="67"/>
      <c r="AP11" s="68"/>
      <c r="AQ11" s="100"/>
      <c r="AR11" s="35"/>
      <c r="AS11" s="35"/>
      <c r="AT11" s="86"/>
      <c r="AU11" s="35"/>
    </row>
    <row r="12" spans="1:47" x14ac:dyDescent="0.3">
      <c r="A12" s="46">
        <f t="shared" si="4"/>
        <v>6</v>
      </c>
      <c r="B12" s="47">
        <v>9</v>
      </c>
      <c r="C12" s="48">
        <v>35</v>
      </c>
      <c r="D12" s="31">
        <f t="shared" si="0"/>
        <v>20</v>
      </c>
      <c r="E12" s="49">
        <f t="shared" si="5"/>
        <v>27.5</v>
      </c>
      <c r="F12" s="49">
        <f t="shared" si="1"/>
        <v>82.5</v>
      </c>
      <c r="G12" s="124">
        <f>F12/C9</f>
        <v>0.66</v>
      </c>
      <c r="H12" s="124">
        <f t="shared" ref="H12:H13" si="14">G12+H11</f>
        <v>4.548</v>
      </c>
      <c r="I12" s="77">
        <f t="shared" si="6"/>
        <v>9</v>
      </c>
      <c r="J12" s="122">
        <v>5.6649694976691176</v>
      </c>
      <c r="K12" s="77">
        <f t="shared" si="7"/>
        <v>9</v>
      </c>
      <c r="L12" s="123">
        <f t="shared" si="8"/>
        <v>1.7677805700619391</v>
      </c>
      <c r="M12" s="34" t="s">
        <v>28</v>
      </c>
      <c r="N12" s="34"/>
      <c r="O12" s="76">
        <f t="shared" si="9"/>
        <v>9</v>
      </c>
      <c r="P12" s="129">
        <v>0.08</v>
      </c>
      <c r="Q12" s="129">
        <v>0.35</v>
      </c>
      <c r="R12" s="77">
        <f t="shared" si="10"/>
        <v>9</v>
      </c>
      <c r="S12" s="27">
        <f t="shared" si="11"/>
        <v>0.41565119311785859</v>
      </c>
      <c r="T12" s="79">
        <f t="shared" si="12"/>
        <v>0.26999999999999996</v>
      </c>
      <c r="U12" s="28">
        <f t="shared" si="2"/>
        <v>3.7037037037037042</v>
      </c>
      <c r="V12" s="145"/>
      <c r="W12" s="147"/>
      <c r="X12" s="6"/>
      <c r="Y12" s="6"/>
      <c r="Z12" s="62">
        <f t="shared" si="3"/>
        <v>9</v>
      </c>
      <c r="AA12" s="58">
        <f>D12/C9</f>
        <v>0.16</v>
      </c>
      <c r="AB12" s="59">
        <f t="shared" si="13"/>
        <v>0.35</v>
      </c>
      <c r="AI12" s="71" t="s">
        <v>24</v>
      </c>
      <c r="AJ12" s="114">
        <v>0.37570909090909088</v>
      </c>
      <c r="AK12" s="110">
        <v>0.5</v>
      </c>
      <c r="AM12" s="85" t="s">
        <v>22</v>
      </c>
      <c r="AN12" s="69">
        <f>D10</f>
        <v>82</v>
      </c>
      <c r="AO12" s="69">
        <f>D11</f>
        <v>35</v>
      </c>
      <c r="AP12" s="70">
        <f>AN12-AO12</f>
        <v>47</v>
      </c>
      <c r="AQ12" s="51">
        <f>AQ9</f>
        <v>3</v>
      </c>
      <c r="AR12" s="35"/>
      <c r="AS12" s="74" t="s">
        <v>23</v>
      </c>
      <c r="AT12" s="72">
        <f>AN12-AP13</f>
        <v>46.963636363636361</v>
      </c>
      <c r="AU12" s="74"/>
    </row>
    <row r="13" spans="1:47" x14ac:dyDescent="0.3">
      <c r="A13" s="46">
        <f t="shared" si="4"/>
        <v>9</v>
      </c>
      <c r="B13" s="47">
        <v>12</v>
      </c>
      <c r="C13" s="48">
        <v>20</v>
      </c>
      <c r="D13" s="31">
        <f t="shared" si="0"/>
        <v>12</v>
      </c>
      <c r="E13" s="49">
        <f t="shared" si="5"/>
        <v>16</v>
      </c>
      <c r="F13" s="49">
        <f t="shared" si="1"/>
        <v>48</v>
      </c>
      <c r="G13" s="124">
        <f>F13/C9</f>
        <v>0.38400000000000001</v>
      </c>
      <c r="H13" s="124">
        <f t="shared" si="14"/>
        <v>4.9320000000000004</v>
      </c>
      <c r="I13" s="77">
        <f t="shared" si="6"/>
        <v>12</v>
      </c>
      <c r="J13" s="122">
        <v>6.6674497136984288</v>
      </c>
      <c r="K13" s="77">
        <f t="shared" si="7"/>
        <v>12</v>
      </c>
      <c r="L13" s="123">
        <f t="shared" si="8"/>
        <v>2.5717222140654821</v>
      </c>
      <c r="M13" s="34" t="s">
        <v>28</v>
      </c>
      <c r="N13" s="34"/>
      <c r="O13" s="76">
        <f t="shared" si="9"/>
        <v>12</v>
      </c>
      <c r="P13" s="129">
        <v>0.08</v>
      </c>
      <c r="Q13" s="129">
        <v>0.3</v>
      </c>
      <c r="R13" s="77">
        <f t="shared" si="10"/>
        <v>12</v>
      </c>
      <c r="S13" s="27">
        <f t="shared" si="11"/>
        <v>0.47668335513361498</v>
      </c>
      <c r="T13" s="79">
        <f t="shared" si="12"/>
        <v>0.21999999999999997</v>
      </c>
      <c r="U13" s="28">
        <f t="shared" si="2"/>
        <v>4.5454545454545459</v>
      </c>
      <c r="V13" s="53" t="s">
        <v>16</v>
      </c>
      <c r="X13" s="6"/>
      <c r="Y13" s="6"/>
      <c r="Z13" s="62">
        <f t="shared" si="3"/>
        <v>12</v>
      </c>
      <c r="AA13" s="58">
        <f>D13/C9</f>
        <v>9.6000000000000002E-2</v>
      </c>
      <c r="AB13" s="59">
        <f t="shared" si="13"/>
        <v>0.3</v>
      </c>
      <c r="AM13" s="87"/>
      <c r="AN13" s="88"/>
      <c r="AO13" s="88"/>
      <c r="AP13" s="89">
        <f>AP12*AQ13/AQ12</f>
        <v>35.036363636363639</v>
      </c>
      <c r="AQ13" s="90">
        <f>AQ10</f>
        <v>2.2363636363636363</v>
      </c>
      <c r="AR13" s="91"/>
      <c r="AS13" s="92" t="s">
        <v>24</v>
      </c>
      <c r="AT13" s="93">
        <f>AT12/D9</f>
        <v>0.37570909090909088</v>
      </c>
      <c r="AU13" s="35"/>
    </row>
    <row r="14" spans="1:47" x14ac:dyDescent="0.3">
      <c r="A14" s="46">
        <f t="shared" si="4"/>
        <v>12</v>
      </c>
      <c r="B14" s="47">
        <v>15</v>
      </c>
      <c r="C14" s="48">
        <v>12</v>
      </c>
      <c r="D14" s="31">
        <f t="shared" si="0"/>
        <v>5</v>
      </c>
      <c r="E14" s="49">
        <f t="shared" si="5"/>
        <v>8.5</v>
      </c>
      <c r="F14" s="49">
        <f t="shared" si="1"/>
        <v>25.5</v>
      </c>
      <c r="G14" s="124">
        <f>F14/C9</f>
        <v>0.20399999999999999</v>
      </c>
      <c r="H14" s="124">
        <f>G14+H13</f>
        <v>5.1360000000000001</v>
      </c>
      <c r="I14" s="77">
        <f t="shared" si="6"/>
        <v>15</v>
      </c>
      <c r="J14" s="122">
        <v>7.4904190945764233</v>
      </c>
      <c r="K14" s="77">
        <f t="shared" si="7"/>
        <v>15</v>
      </c>
      <c r="L14" s="123">
        <f t="shared" si="8"/>
        <v>3.0458034513671004</v>
      </c>
      <c r="M14" s="34" t="s">
        <v>28</v>
      </c>
      <c r="N14" s="34"/>
      <c r="O14" s="76">
        <f t="shared" si="9"/>
        <v>15</v>
      </c>
      <c r="P14" s="129">
        <v>0.08</v>
      </c>
      <c r="Q14" s="129">
        <v>0.23</v>
      </c>
      <c r="R14" s="77">
        <f t="shared" si="10"/>
        <v>15</v>
      </c>
      <c r="S14" s="27">
        <f t="shared" si="11"/>
        <v>0.58188197428526822</v>
      </c>
      <c r="T14" s="79">
        <f t="shared" si="12"/>
        <v>0.15000000000000002</v>
      </c>
      <c r="U14" s="28">
        <f t="shared" si="2"/>
        <v>6.6666666666666661</v>
      </c>
      <c r="V14" s="53" t="s">
        <v>16</v>
      </c>
      <c r="W14" s="6"/>
      <c r="X14" s="6"/>
      <c r="Y14" s="6"/>
      <c r="Z14" s="62">
        <f t="shared" si="3"/>
        <v>15</v>
      </c>
      <c r="AA14" s="58">
        <f>D14/C9</f>
        <v>0.04</v>
      </c>
      <c r="AB14" s="59">
        <f t="shared" si="13"/>
        <v>0.23</v>
      </c>
    </row>
    <row r="15" spans="1:47" x14ac:dyDescent="0.3">
      <c r="A15" s="46">
        <f t="shared" si="4"/>
        <v>15</v>
      </c>
      <c r="B15" s="47">
        <v>18</v>
      </c>
      <c r="C15" s="48">
        <v>5</v>
      </c>
      <c r="D15" s="31">
        <f t="shared" si="0"/>
        <v>3</v>
      </c>
      <c r="E15" s="49">
        <f t="shared" si="5"/>
        <v>4</v>
      </c>
      <c r="F15" s="49">
        <f t="shared" si="1"/>
        <v>12</v>
      </c>
      <c r="G15" s="124">
        <f>F15/C9</f>
        <v>9.6000000000000002E-2</v>
      </c>
      <c r="H15" s="124">
        <f t="shared" ref="H15:H17" si="15">G15+H14</f>
        <v>5.2320000000000002</v>
      </c>
      <c r="I15" s="77">
        <f t="shared" si="6"/>
        <v>18</v>
      </c>
      <c r="J15" s="122">
        <v>8.153895116186554</v>
      </c>
      <c r="K15" s="77">
        <f t="shared" si="7"/>
        <v>18</v>
      </c>
      <c r="L15" s="123">
        <f t="shared" si="8"/>
        <v>3.5391758126038431</v>
      </c>
      <c r="M15" s="34" t="s">
        <v>28</v>
      </c>
      <c r="N15" s="34"/>
      <c r="O15" s="76">
        <f t="shared" si="9"/>
        <v>18</v>
      </c>
      <c r="P15" s="129">
        <v>0.08</v>
      </c>
      <c r="Q15" s="129">
        <v>0.23</v>
      </c>
      <c r="R15" s="77">
        <f t="shared" si="10"/>
        <v>18</v>
      </c>
      <c r="S15" s="27">
        <f t="shared" si="11"/>
        <v>0.58188197428526822</v>
      </c>
      <c r="T15" s="79">
        <f t="shared" si="12"/>
        <v>0.15000000000000002</v>
      </c>
      <c r="U15" s="28">
        <f t="shared" si="2"/>
        <v>6.6666666666666661</v>
      </c>
      <c r="V15" s="53" t="s">
        <v>16</v>
      </c>
      <c r="W15" s="6"/>
      <c r="X15" s="6"/>
      <c r="Y15" s="6"/>
      <c r="Z15" s="62">
        <f t="shared" si="3"/>
        <v>18</v>
      </c>
      <c r="AA15" s="58">
        <f>D15/C9</f>
        <v>2.4E-2</v>
      </c>
      <c r="AB15" s="59">
        <f t="shared" si="13"/>
        <v>0.23</v>
      </c>
      <c r="AM15" s="67"/>
      <c r="AN15" s="67"/>
      <c r="AO15" s="67"/>
      <c r="AP15" s="70"/>
      <c r="AQ15" s="73"/>
      <c r="AR15" s="35"/>
      <c r="AS15" s="35"/>
      <c r="AT15" s="35"/>
      <c r="AU15" s="35"/>
    </row>
    <row r="16" spans="1:47" x14ac:dyDescent="0.3">
      <c r="A16" s="46">
        <f t="shared" si="4"/>
        <v>18</v>
      </c>
      <c r="B16" s="47">
        <v>21</v>
      </c>
      <c r="C16" s="48">
        <v>3</v>
      </c>
      <c r="D16" s="31">
        <f t="shared" si="0"/>
        <v>1</v>
      </c>
      <c r="E16" s="49">
        <f t="shared" si="5"/>
        <v>2</v>
      </c>
      <c r="F16" s="49">
        <f t="shared" si="1"/>
        <v>6</v>
      </c>
      <c r="G16" s="124">
        <f>F16/C9</f>
        <v>4.8000000000000001E-2</v>
      </c>
      <c r="H16" s="124">
        <f t="shared" si="15"/>
        <v>5.28</v>
      </c>
      <c r="I16" s="77">
        <f t="shared" si="6"/>
        <v>21</v>
      </c>
      <c r="J16" s="122">
        <v>8.9096847315893175</v>
      </c>
      <c r="K16" s="77">
        <f t="shared" si="7"/>
        <v>21</v>
      </c>
      <c r="L16" s="123">
        <f t="shared" si="8"/>
        <v>4.0706991012927922</v>
      </c>
      <c r="M16" s="34" t="s">
        <v>28</v>
      </c>
      <c r="N16" s="34"/>
      <c r="O16" s="76">
        <f t="shared" si="9"/>
        <v>21</v>
      </c>
      <c r="P16" s="129">
        <v>0.08</v>
      </c>
      <c r="Q16" s="129">
        <v>0.23</v>
      </c>
      <c r="R16" s="77">
        <f t="shared" si="10"/>
        <v>21</v>
      </c>
      <c r="S16" s="27">
        <f t="shared" si="11"/>
        <v>0.58188197428526822</v>
      </c>
      <c r="T16" s="79">
        <f t="shared" si="12"/>
        <v>0.15000000000000002</v>
      </c>
      <c r="U16" s="28">
        <f t="shared" si="2"/>
        <v>6.6666666666666661</v>
      </c>
      <c r="V16" s="53" t="s">
        <v>16</v>
      </c>
      <c r="W16" s="6"/>
      <c r="X16" s="6"/>
      <c r="Y16" s="6"/>
      <c r="Z16" s="62">
        <f t="shared" si="3"/>
        <v>21</v>
      </c>
      <c r="AA16" s="58">
        <f>D16/C9</f>
        <v>8.0000000000000002E-3</v>
      </c>
      <c r="AB16" s="59">
        <f t="shared" si="13"/>
        <v>0.23</v>
      </c>
      <c r="AM16" s="67"/>
      <c r="AN16" s="67"/>
      <c r="AO16" s="67"/>
      <c r="AP16" s="70"/>
      <c r="AQ16" s="73"/>
      <c r="AR16" s="35"/>
      <c r="AS16" s="74"/>
      <c r="AT16" s="74"/>
      <c r="AU16" s="35"/>
    </row>
    <row r="17" spans="1:48" x14ac:dyDescent="0.3">
      <c r="A17" s="46">
        <f t="shared" si="4"/>
        <v>21</v>
      </c>
      <c r="B17" s="47">
        <v>24</v>
      </c>
      <c r="C17" s="48">
        <v>1</v>
      </c>
      <c r="D17" s="48">
        <v>0</v>
      </c>
      <c r="E17" s="49">
        <f t="shared" si="5"/>
        <v>0.5</v>
      </c>
      <c r="F17" s="49">
        <f t="shared" si="1"/>
        <v>1.5</v>
      </c>
      <c r="G17" s="124">
        <f>F17/C9</f>
        <v>1.2E-2</v>
      </c>
      <c r="H17" s="124">
        <f t="shared" si="15"/>
        <v>5.2919999999999998</v>
      </c>
      <c r="I17" s="77">
        <f t="shared" si="6"/>
        <v>24</v>
      </c>
      <c r="J17" s="122">
        <v>9.5319202412868638</v>
      </c>
      <c r="K17" s="77">
        <f t="shared" si="7"/>
        <v>24</v>
      </c>
      <c r="L17" s="123">
        <f t="shared" si="8"/>
        <v>4.3641085790884722</v>
      </c>
      <c r="M17" s="34" t="s">
        <v>28</v>
      </c>
      <c r="N17" s="34"/>
      <c r="O17" s="76">
        <f t="shared" si="9"/>
        <v>24</v>
      </c>
      <c r="P17" s="129">
        <v>0.08</v>
      </c>
      <c r="Q17" s="129">
        <v>0.23</v>
      </c>
      <c r="R17" s="77">
        <f t="shared" si="10"/>
        <v>24</v>
      </c>
      <c r="S17" s="27">
        <f t="shared" si="11"/>
        <v>0.58188197428526822</v>
      </c>
      <c r="T17" s="79">
        <f t="shared" si="12"/>
        <v>0.15000000000000002</v>
      </c>
      <c r="U17" s="28">
        <f t="shared" si="2"/>
        <v>6.6666666666666661</v>
      </c>
      <c r="V17" s="53" t="s">
        <v>16</v>
      </c>
      <c r="W17" s="6"/>
      <c r="X17" s="6"/>
      <c r="Y17" s="6"/>
      <c r="Z17" s="62">
        <f t="shared" si="3"/>
        <v>24</v>
      </c>
      <c r="AA17" s="58">
        <f>D17/C9</f>
        <v>0</v>
      </c>
      <c r="AB17" s="59">
        <f t="shared" si="13"/>
        <v>0.23</v>
      </c>
    </row>
    <row r="18" spans="1:48" x14ac:dyDescent="0.3">
      <c r="A18" s="29"/>
      <c r="B18" s="29"/>
      <c r="C18" s="29"/>
      <c r="D18" s="30"/>
      <c r="E18" s="33"/>
      <c r="F18" s="45">
        <f>SUM(F10:F17)</f>
        <v>661.5</v>
      </c>
      <c r="G18" s="50"/>
      <c r="H18" s="50"/>
      <c r="I18" s="29"/>
      <c r="J18" s="29"/>
      <c r="K18" s="29"/>
      <c r="L18" s="34"/>
      <c r="M18" s="34"/>
      <c r="N18" s="51"/>
      <c r="O18" s="52"/>
      <c r="P18" s="52"/>
      <c r="Q18" s="52"/>
      <c r="R18" s="52"/>
      <c r="S18" s="52"/>
      <c r="T18" s="52"/>
      <c r="U18" s="1"/>
      <c r="V18" s="1"/>
      <c r="W18" s="6"/>
    </row>
    <row r="19" spans="1:48" x14ac:dyDescent="0.3">
      <c r="D19" s="17"/>
      <c r="E19" s="14"/>
      <c r="F19" s="18"/>
      <c r="G19" s="23"/>
      <c r="H19" s="14"/>
      <c r="I19" s="19"/>
      <c r="O19" s="10"/>
      <c r="P19" s="10"/>
      <c r="Q19" s="10"/>
      <c r="R19" s="10"/>
      <c r="S19" s="10"/>
      <c r="T19" s="10"/>
      <c r="U19" s="1"/>
      <c r="V19" s="10"/>
      <c r="W19" s="10"/>
      <c r="X19" s="10"/>
      <c r="Y19" s="10"/>
    </row>
    <row r="20" spans="1:48" ht="27" customHeight="1" x14ac:dyDescent="0.3">
      <c r="C20" s="38" t="s">
        <v>11</v>
      </c>
      <c r="D20" s="38" t="s">
        <v>52</v>
      </c>
      <c r="E20" s="38" t="s">
        <v>38</v>
      </c>
      <c r="F20" s="38" t="s">
        <v>10</v>
      </c>
      <c r="G20" s="23"/>
      <c r="H20" s="14"/>
      <c r="I20" s="19"/>
      <c r="O20" s="10"/>
      <c r="P20" s="10"/>
      <c r="Q20" s="10"/>
      <c r="R20" s="10"/>
      <c r="S20" s="10"/>
      <c r="T20" s="10"/>
      <c r="U20" s="1"/>
      <c r="V20" s="10"/>
      <c r="W20" s="10"/>
      <c r="X20" s="10"/>
      <c r="Y20" s="10"/>
    </row>
    <row r="21" spans="1:48" x14ac:dyDescent="0.3">
      <c r="C21" s="37">
        <f>C9</f>
        <v>125</v>
      </c>
      <c r="D21" s="37">
        <v>73</v>
      </c>
      <c r="E21" s="75">
        <f>D17</f>
        <v>0</v>
      </c>
      <c r="F21" s="37">
        <f>C21-D21-E21</f>
        <v>52</v>
      </c>
      <c r="G21" s="23"/>
      <c r="H21" s="14"/>
      <c r="I21" s="19"/>
      <c r="O21" s="10"/>
      <c r="P21" s="10"/>
      <c r="Q21" s="10"/>
      <c r="R21" s="10"/>
      <c r="S21" s="10"/>
      <c r="T21" s="10"/>
      <c r="U21" s="1"/>
      <c r="V21" s="10"/>
      <c r="W21" s="10"/>
      <c r="X21" s="10"/>
      <c r="Y21" s="10"/>
    </row>
    <row r="22" spans="1:48" x14ac:dyDescent="0.3">
      <c r="C22" s="42"/>
      <c r="D22" s="41">
        <f>D21/C21</f>
        <v>0.58399999999999996</v>
      </c>
      <c r="E22" s="40">
        <f>E21/C21</f>
        <v>0</v>
      </c>
      <c r="F22" s="39">
        <f>F21/C21</f>
        <v>0.41599999999999998</v>
      </c>
      <c r="G22" s="23"/>
      <c r="H22" s="14"/>
      <c r="I22" s="19"/>
      <c r="O22" s="10"/>
      <c r="P22" s="10"/>
      <c r="Q22" s="10"/>
      <c r="R22" s="10"/>
      <c r="S22" s="10"/>
      <c r="T22" s="10"/>
      <c r="U22" s="1"/>
      <c r="V22" s="10"/>
      <c r="W22" s="10"/>
      <c r="X22" s="10"/>
      <c r="Y22" s="10"/>
    </row>
    <row r="23" spans="1:48" x14ac:dyDescent="0.3">
      <c r="D23" s="9"/>
      <c r="E23" s="20"/>
      <c r="F23" s="21"/>
      <c r="G23" s="18"/>
      <c r="H23" s="22"/>
      <c r="I23" s="6"/>
      <c r="J23" s="7"/>
      <c r="K23" s="7"/>
      <c r="L23" s="6"/>
      <c r="M23" s="8"/>
      <c r="N23" s="8"/>
      <c r="O23" s="10"/>
      <c r="P23" s="10"/>
      <c r="Q23" s="10"/>
      <c r="R23" s="10"/>
      <c r="S23" s="10"/>
      <c r="T23" s="10"/>
      <c r="U23" s="1"/>
      <c r="V23" s="10"/>
      <c r="W23" s="10"/>
      <c r="X23" s="10"/>
      <c r="Y23" s="10"/>
    </row>
    <row r="24" spans="1:48" x14ac:dyDescent="0.3">
      <c r="A24" s="3" t="s">
        <v>14</v>
      </c>
      <c r="B24" s="3" t="s">
        <v>32</v>
      </c>
      <c r="H24" s="98" t="s">
        <v>7</v>
      </c>
      <c r="I24" s="36"/>
      <c r="J24" s="96" t="s">
        <v>8</v>
      </c>
      <c r="L24" s="6"/>
      <c r="O24" s="10"/>
      <c r="P24" s="10"/>
      <c r="Q24" s="10"/>
      <c r="R24" s="10"/>
      <c r="S24" s="10"/>
      <c r="T24" s="10"/>
      <c r="AA24" s="98" t="s">
        <v>7</v>
      </c>
      <c r="AB24" s="96" t="s">
        <v>8</v>
      </c>
    </row>
    <row r="25" spans="1:48" ht="80" customHeight="1" x14ac:dyDescent="0.35">
      <c r="A25" s="5" t="s">
        <v>26</v>
      </c>
      <c r="B25" s="5" t="s">
        <v>27</v>
      </c>
      <c r="C25" s="5" t="s">
        <v>0</v>
      </c>
      <c r="D25" s="16" t="s">
        <v>53</v>
      </c>
      <c r="E25" s="105" t="s">
        <v>54</v>
      </c>
      <c r="F25" s="105" t="s">
        <v>57</v>
      </c>
      <c r="G25" s="5" t="s">
        <v>55</v>
      </c>
      <c r="H25" s="103" t="s">
        <v>56</v>
      </c>
      <c r="J25" s="106" t="s">
        <v>58</v>
      </c>
      <c r="K25" s="6"/>
      <c r="L25" s="6"/>
      <c r="Z25" s="55" t="s">
        <v>27</v>
      </c>
      <c r="AA25" s="56" t="s">
        <v>17</v>
      </c>
      <c r="AB25" s="57" t="s">
        <v>18</v>
      </c>
      <c r="AJ25" s="115" t="s">
        <v>40</v>
      </c>
      <c r="AK25" s="116" t="s">
        <v>38</v>
      </c>
      <c r="AL25" s="95"/>
      <c r="AM25" s="144" t="s">
        <v>41</v>
      </c>
      <c r="AN25" s="144"/>
      <c r="AO25" s="144"/>
      <c r="AP25" s="144"/>
      <c r="AQ25" s="144"/>
      <c r="AR25" s="144"/>
      <c r="AS25" s="144"/>
      <c r="AT25" s="144"/>
      <c r="AU25" s="101"/>
      <c r="AV25" s="29"/>
    </row>
    <row r="26" spans="1:48" s="29" customFormat="1" ht="18" customHeight="1" x14ac:dyDescent="0.3">
      <c r="B26" s="30">
        <v>0</v>
      </c>
      <c r="C26" s="5">
        <v>62</v>
      </c>
      <c r="D26" s="31">
        <f>C27</f>
        <v>62</v>
      </c>
      <c r="E26" s="32"/>
      <c r="F26" s="32"/>
      <c r="G26" s="32"/>
      <c r="H26" s="32"/>
      <c r="J26" s="32"/>
      <c r="K26" s="33"/>
      <c r="L26" s="34"/>
      <c r="P26" s="35"/>
      <c r="Q26" s="35"/>
      <c r="R26" s="35"/>
      <c r="S26" s="35"/>
      <c r="T26" s="35"/>
      <c r="U26" s="35"/>
      <c r="V26" s="35"/>
      <c r="W26" s="35"/>
      <c r="X26" s="35"/>
      <c r="Z26" s="62">
        <f>B26</f>
        <v>0</v>
      </c>
      <c r="AA26" s="58">
        <f>D26/C26</f>
        <v>1</v>
      </c>
      <c r="AB26" s="59">
        <v>1</v>
      </c>
      <c r="AI26" s="71" t="s">
        <v>21</v>
      </c>
      <c r="AJ26" s="111">
        <v>3.1</v>
      </c>
      <c r="AK26" s="107">
        <v>2.1627906976744184</v>
      </c>
      <c r="AL26" s="1"/>
      <c r="AM26" s="80" t="s">
        <v>19</v>
      </c>
      <c r="AN26" s="81">
        <f>AB27</f>
        <v>0.51</v>
      </c>
      <c r="AO26" s="81">
        <f>AB28</f>
        <v>0.21</v>
      </c>
      <c r="AP26" s="82">
        <f>AN26-AO26</f>
        <v>0.30000000000000004</v>
      </c>
      <c r="AQ26" s="83">
        <f>Z28-Z27</f>
        <v>3</v>
      </c>
      <c r="AR26" s="84"/>
      <c r="AS26" s="84" t="s">
        <v>20</v>
      </c>
      <c r="AT26" s="63">
        <v>3</v>
      </c>
      <c r="AU26" s="35"/>
      <c r="AV26" s="2"/>
    </row>
    <row r="27" spans="1:48" x14ac:dyDescent="0.3">
      <c r="A27" s="46">
        <f>B26</f>
        <v>0</v>
      </c>
      <c r="B27" s="47">
        <v>3</v>
      </c>
      <c r="C27" s="48">
        <v>62</v>
      </c>
      <c r="D27" s="31">
        <f t="shared" ref="D27:D33" si="16">C28</f>
        <v>19</v>
      </c>
      <c r="E27" s="49">
        <f>AVERAGE(D26:D27)</f>
        <v>40.5</v>
      </c>
      <c r="F27" s="49">
        <f t="shared" ref="F27:F34" si="17">E27*(B27-B26)</f>
        <v>121.5</v>
      </c>
      <c r="G27" s="124">
        <f>F27/C26</f>
        <v>1.9596774193548387</v>
      </c>
      <c r="H27" s="125">
        <f>G27</f>
        <v>1.9596774193548387</v>
      </c>
      <c r="I27" s="77">
        <f>B27</f>
        <v>3</v>
      </c>
      <c r="J27" s="117">
        <v>2.4520785058209329</v>
      </c>
      <c r="K27" s="29"/>
      <c r="L27" s="29"/>
      <c r="M27" s="29"/>
      <c r="N27" s="29"/>
      <c r="O27" s="29"/>
      <c r="P27" s="35"/>
      <c r="Q27" s="35"/>
      <c r="R27" s="35"/>
      <c r="S27" s="35"/>
      <c r="T27" s="35"/>
      <c r="U27" s="35"/>
      <c r="V27" s="35"/>
      <c r="W27" s="35"/>
      <c r="Z27" s="62">
        <f t="shared" ref="Z27:Z34" si="18">B27</f>
        <v>3</v>
      </c>
      <c r="AA27" s="58">
        <f>D27/C26</f>
        <v>0.30645161290322581</v>
      </c>
      <c r="AB27" s="59">
        <f>P10</f>
        <v>0.51</v>
      </c>
      <c r="AI27" s="71"/>
      <c r="AJ27" s="112"/>
      <c r="AK27" s="108"/>
      <c r="AM27" s="85"/>
      <c r="AN27" s="64">
        <f>AN26</f>
        <v>0.51</v>
      </c>
      <c r="AO27" s="65">
        <v>0.5</v>
      </c>
      <c r="AP27" s="61">
        <f>AN27-AO27</f>
        <v>1.0000000000000009E-2</v>
      </c>
      <c r="AQ27" s="73">
        <f>AP27*AQ26/AP26</f>
        <v>0.10000000000000007</v>
      </c>
      <c r="AR27" s="35"/>
      <c r="AS27" s="35" t="s">
        <v>21</v>
      </c>
      <c r="AT27" s="66">
        <f>AT26+AQ27</f>
        <v>3.1</v>
      </c>
      <c r="AU27" s="35"/>
      <c r="AV27" s="2"/>
    </row>
    <row r="28" spans="1:48" x14ac:dyDescent="0.3">
      <c r="A28" s="46">
        <f t="shared" ref="A28:A34" si="19">B27</f>
        <v>3</v>
      </c>
      <c r="B28" s="47">
        <v>6</v>
      </c>
      <c r="C28" s="48">
        <v>19</v>
      </c>
      <c r="D28" s="31">
        <f t="shared" si="16"/>
        <v>5</v>
      </c>
      <c r="E28" s="49">
        <f t="shared" ref="E28:E34" si="20">AVERAGE(D27:D28)</f>
        <v>12</v>
      </c>
      <c r="F28" s="49">
        <f t="shared" si="17"/>
        <v>36</v>
      </c>
      <c r="G28" s="124">
        <f>F28/C26</f>
        <v>0.58064516129032262</v>
      </c>
      <c r="H28" s="124">
        <f>G28+H27</f>
        <v>2.5403225806451615</v>
      </c>
      <c r="I28" s="77">
        <f t="shared" ref="I28:I34" si="21">B28</f>
        <v>6</v>
      </c>
      <c r="J28" s="117">
        <v>3.5248215035699286</v>
      </c>
      <c r="K28" s="29"/>
      <c r="L28" s="29"/>
      <c r="M28" s="29"/>
      <c r="N28" s="29"/>
      <c r="O28" s="29"/>
      <c r="P28" s="35"/>
      <c r="Q28" s="35"/>
      <c r="R28" s="35"/>
      <c r="S28" s="35"/>
      <c r="T28" s="35"/>
      <c r="U28" s="35"/>
      <c r="V28" s="35"/>
      <c r="W28" s="35"/>
      <c r="Z28" s="62">
        <f t="shared" si="18"/>
        <v>6</v>
      </c>
      <c r="AA28" s="58">
        <f>D28/C26</f>
        <v>8.0645161290322578E-2</v>
      </c>
      <c r="AB28" s="59">
        <f>P11</f>
        <v>0.21</v>
      </c>
      <c r="AI28" s="71" t="s">
        <v>23</v>
      </c>
      <c r="AJ28" s="113">
        <v>18.533333333333331</v>
      </c>
      <c r="AK28" s="109">
        <v>31</v>
      </c>
      <c r="AM28" s="85"/>
      <c r="AN28" s="67"/>
      <c r="AO28" s="67"/>
      <c r="AP28" s="68"/>
      <c r="AQ28" s="100"/>
      <c r="AR28" s="35"/>
      <c r="AS28" s="35"/>
      <c r="AT28" s="86"/>
      <c r="AU28" s="35"/>
      <c r="AV28" s="2"/>
    </row>
    <row r="29" spans="1:48" x14ac:dyDescent="0.3">
      <c r="A29" s="46">
        <f t="shared" si="19"/>
        <v>6</v>
      </c>
      <c r="B29" s="47">
        <v>9</v>
      </c>
      <c r="C29" s="48">
        <v>5</v>
      </c>
      <c r="D29" s="31">
        <f t="shared" si="16"/>
        <v>0</v>
      </c>
      <c r="E29" s="49">
        <f t="shared" si="20"/>
        <v>2.5</v>
      </c>
      <c r="F29" s="49">
        <f t="shared" si="17"/>
        <v>7.5</v>
      </c>
      <c r="G29" s="124">
        <f>F29/C26</f>
        <v>0.12096774193548387</v>
      </c>
      <c r="H29" s="124">
        <f t="shared" ref="H29:H30" si="22">G29+H28</f>
        <v>2.6612903225806455</v>
      </c>
      <c r="I29" s="77">
        <f t="shared" si="21"/>
        <v>9</v>
      </c>
      <c r="J29" s="117">
        <v>3.8971889276071785</v>
      </c>
      <c r="K29" s="29"/>
      <c r="L29" s="29"/>
      <c r="M29" s="29"/>
      <c r="N29" s="29"/>
      <c r="O29" s="29"/>
      <c r="P29" s="35"/>
      <c r="Q29" s="35"/>
      <c r="R29" s="35"/>
      <c r="S29" s="35"/>
      <c r="T29" s="35"/>
      <c r="U29" s="35"/>
      <c r="V29" s="35"/>
      <c r="W29" s="35"/>
      <c r="Z29" s="62">
        <f t="shared" si="18"/>
        <v>9</v>
      </c>
      <c r="AA29" s="58">
        <f>D29/C26</f>
        <v>0</v>
      </c>
      <c r="AB29" s="59">
        <f t="shared" ref="AB29:AB34" si="23">P12</f>
        <v>0.08</v>
      </c>
      <c r="AI29" s="71" t="s">
        <v>24</v>
      </c>
      <c r="AJ29" s="114">
        <v>0.29892473118279567</v>
      </c>
      <c r="AK29" s="110">
        <v>0.5</v>
      </c>
      <c r="AM29" s="85" t="s">
        <v>22</v>
      </c>
      <c r="AN29" s="69">
        <f>D27</f>
        <v>19</v>
      </c>
      <c r="AO29" s="69">
        <f>D28</f>
        <v>5</v>
      </c>
      <c r="AP29" s="70">
        <f>AN29-AO29</f>
        <v>14</v>
      </c>
      <c r="AQ29" s="51">
        <f>AQ26</f>
        <v>3</v>
      </c>
      <c r="AR29" s="35"/>
      <c r="AS29" s="74" t="s">
        <v>23</v>
      </c>
      <c r="AT29" s="72">
        <f>AN29-AP30</f>
        <v>18.533333333333331</v>
      </c>
      <c r="AU29" s="74"/>
      <c r="AV29" s="2"/>
    </row>
    <row r="30" spans="1:48" x14ac:dyDescent="0.3">
      <c r="A30" s="46">
        <f t="shared" si="19"/>
        <v>9</v>
      </c>
      <c r="B30" s="47">
        <v>12</v>
      </c>
      <c r="C30" s="48">
        <v>0</v>
      </c>
      <c r="D30" s="31">
        <f t="shared" si="16"/>
        <v>0</v>
      </c>
      <c r="E30" s="49">
        <f t="shared" si="20"/>
        <v>0</v>
      </c>
      <c r="F30" s="49">
        <f t="shared" si="17"/>
        <v>0</v>
      </c>
      <c r="G30" s="124">
        <f>F30/C26</f>
        <v>0</v>
      </c>
      <c r="H30" s="124">
        <f t="shared" si="22"/>
        <v>2.6612903225806455</v>
      </c>
      <c r="I30" s="77">
        <f t="shared" si="21"/>
        <v>12</v>
      </c>
      <c r="J30" s="117">
        <v>4.0957274996329467</v>
      </c>
      <c r="K30" s="29"/>
      <c r="L30" s="29"/>
      <c r="M30" s="29"/>
      <c r="N30" s="29"/>
      <c r="O30" s="29"/>
      <c r="P30" s="35"/>
      <c r="Q30" s="35"/>
      <c r="R30" s="35"/>
      <c r="S30" s="35"/>
      <c r="T30" s="35"/>
      <c r="U30" s="35"/>
      <c r="V30" s="35"/>
      <c r="W30" s="35"/>
      <c r="Z30" s="62">
        <f t="shared" si="18"/>
        <v>12</v>
      </c>
      <c r="AA30" s="58">
        <f>D30/C26</f>
        <v>0</v>
      </c>
      <c r="AB30" s="59">
        <f t="shared" si="23"/>
        <v>0.08</v>
      </c>
      <c r="AM30" s="87"/>
      <c r="AN30" s="88"/>
      <c r="AO30" s="88"/>
      <c r="AP30" s="89">
        <f>AP29*AQ30/AQ29</f>
        <v>0.46666666666666701</v>
      </c>
      <c r="AQ30" s="90">
        <f>AQ27</f>
        <v>0.10000000000000007</v>
      </c>
      <c r="AR30" s="91"/>
      <c r="AS30" s="92" t="s">
        <v>24</v>
      </c>
      <c r="AT30" s="93">
        <f>AT29/D26</f>
        <v>0.29892473118279567</v>
      </c>
      <c r="AU30" s="35"/>
      <c r="AV30" s="2"/>
    </row>
    <row r="31" spans="1:48" x14ac:dyDescent="0.3">
      <c r="A31" s="46">
        <f t="shared" si="19"/>
        <v>12</v>
      </c>
      <c r="B31" s="47">
        <v>15</v>
      </c>
      <c r="C31" s="48">
        <v>0</v>
      </c>
      <c r="D31" s="31">
        <f t="shared" si="16"/>
        <v>0</v>
      </c>
      <c r="E31" s="49">
        <f t="shared" si="20"/>
        <v>0</v>
      </c>
      <c r="F31" s="49">
        <f t="shared" si="17"/>
        <v>0</v>
      </c>
      <c r="G31" s="124">
        <f>F31/C26</f>
        <v>0</v>
      </c>
      <c r="H31" s="124">
        <f>G31+H30</f>
        <v>2.6612903225806455</v>
      </c>
      <c r="I31" s="77">
        <f t="shared" si="21"/>
        <v>15</v>
      </c>
      <c r="J31" s="117">
        <v>4.4446156432093229</v>
      </c>
      <c r="K31" s="29"/>
      <c r="L31" s="29"/>
      <c r="M31" s="29"/>
      <c r="N31" s="29"/>
      <c r="O31" s="29"/>
      <c r="P31" s="35"/>
      <c r="Q31" s="35"/>
      <c r="R31" s="35"/>
      <c r="S31" s="35"/>
      <c r="T31" s="35"/>
      <c r="U31" s="35"/>
      <c r="V31" s="35"/>
      <c r="W31" s="35"/>
      <c r="Z31" s="62">
        <f t="shared" si="18"/>
        <v>15</v>
      </c>
      <c r="AA31" s="58">
        <f>D31/C26</f>
        <v>0</v>
      </c>
      <c r="AB31" s="59">
        <f t="shared" si="23"/>
        <v>0.08</v>
      </c>
    </row>
    <row r="32" spans="1:48" x14ac:dyDescent="0.3">
      <c r="A32" s="46">
        <f t="shared" si="19"/>
        <v>15</v>
      </c>
      <c r="B32" s="47">
        <v>18</v>
      </c>
      <c r="C32" s="48">
        <v>0</v>
      </c>
      <c r="D32" s="31">
        <f t="shared" si="16"/>
        <v>0</v>
      </c>
      <c r="E32" s="49">
        <f t="shared" si="20"/>
        <v>0</v>
      </c>
      <c r="F32" s="49">
        <f t="shared" si="17"/>
        <v>0</v>
      </c>
      <c r="G32" s="124">
        <f>F32/C26</f>
        <v>0</v>
      </c>
      <c r="H32" s="124">
        <f t="shared" ref="H32:H34" si="24">G32+H31</f>
        <v>2.6612903225806455</v>
      </c>
      <c r="I32" s="77">
        <f t="shared" si="21"/>
        <v>18</v>
      </c>
      <c r="J32" s="117">
        <v>4.614719303582711</v>
      </c>
      <c r="K32" s="29"/>
      <c r="L32" s="29"/>
      <c r="M32" s="29"/>
      <c r="N32" s="29"/>
      <c r="O32" s="29"/>
      <c r="P32" s="35"/>
      <c r="Q32" s="35"/>
      <c r="R32" s="35"/>
      <c r="S32" s="35"/>
      <c r="T32" s="35"/>
      <c r="U32" s="35"/>
      <c r="V32" s="35"/>
      <c r="W32" s="35"/>
      <c r="Z32" s="62">
        <f t="shared" si="18"/>
        <v>18</v>
      </c>
      <c r="AA32" s="58">
        <f>D32/C26</f>
        <v>0</v>
      </c>
      <c r="AB32" s="59">
        <f t="shared" si="23"/>
        <v>0.08</v>
      </c>
      <c r="AM32" s="67"/>
      <c r="AN32" s="67"/>
      <c r="AO32" s="67"/>
      <c r="AP32" s="70"/>
      <c r="AQ32" s="73"/>
      <c r="AR32" s="35"/>
      <c r="AS32" s="74"/>
      <c r="AT32" s="74"/>
      <c r="AU32" s="35"/>
    </row>
    <row r="33" spans="1:47" x14ac:dyDescent="0.3">
      <c r="A33" s="46">
        <f t="shared" si="19"/>
        <v>18</v>
      </c>
      <c r="B33" s="47">
        <v>21</v>
      </c>
      <c r="C33" s="48">
        <v>0</v>
      </c>
      <c r="D33" s="31">
        <f t="shared" si="16"/>
        <v>0</v>
      </c>
      <c r="E33" s="49">
        <f t="shared" si="20"/>
        <v>0</v>
      </c>
      <c r="F33" s="49">
        <f t="shared" si="17"/>
        <v>0</v>
      </c>
      <c r="G33" s="124">
        <f>F33/C26</f>
        <v>0</v>
      </c>
      <c r="H33" s="124">
        <f t="shared" si="24"/>
        <v>2.6612903225806455</v>
      </c>
      <c r="I33" s="77">
        <f t="shared" si="21"/>
        <v>21</v>
      </c>
      <c r="J33" s="117">
        <v>4.8389856302965253</v>
      </c>
      <c r="K33" s="29"/>
      <c r="L33" s="29"/>
      <c r="M33" s="29"/>
      <c r="N33" s="29"/>
      <c r="O33" s="29"/>
      <c r="P33" s="35"/>
      <c r="Q33" s="35"/>
      <c r="R33" s="35"/>
      <c r="S33" s="35"/>
      <c r="T33" s="35"/>
      <c r="U33" s="35"/>
      <c r="V33" s="35"/>
      <c r="W33" s="35"/>
      <c r="Z33" s="62">
        <f t="shared" si="18"/>
        <v>21</v>
      </c>
      <c r="AA33" s="58">
        <f>D33/C26</f>
        <v>0</v>
      </c>
      <c r="AB33" s="59">
        <f t="shared" si="23"/>
        <v>0.08</v>
      </c>
      <c r="AM33" s="67"/>
      <c r="AN33" s="67"/>
      <c r="AO33" s="67"/>
      <c r="AP33" s="70"/>
      <c r="AQ33" s="73"/>
      <c r="AR33" s="35"/>
      <c r="AS33" s="74"/>
      <c r="AT33" s="74"/>
      <c r="AU33" s="35"/>
    </row>
    <row r="34" spans="1:47" x14ac:dyDescent="0.3">
      <c r="A34" s="46">
        <f t="shared" si="19"/>
        <v>21</v>
      </c>
      <c r="B34" s="47">
        <v>24</v>
      </c>
      <c r="C34" s="48">
        <v>0</v>
      </c>
      <c r="D34" s="48">
        <v>0</v>
      </c>
      <c r="E34" s="49">
        <f t="shared" si="20"/>
        <v>0</v>
      </c>
      <c r="F34" s="49">
        <f t="shared" si="17"/>
        <v>0</v>
      </c>
      <c r="G34" s="124">
        <f>F34/C26</f>
        <v>0</v>
      </c>
      <c r="H34" s="124">
        <f t="shared" si="24"/>
        <v>2.6612903225806455</v>
      </c>
      <c r="I34" s="77">
        <f t="shared" si="21"/>
        <v>24</v>
      </c>
      <c r="J34" s="117">
        <v>5.1678116621983916</v>
      </c>
      <c r="K34" s="29"/>
      <c r="L34" s="29"/>
      <c r="M34" s="29"/>
      <c r="N34" s="29"/>
      <c r="O34" s="29"/>
      <c r="P34" s="35"/>
      <c r="Q34" s="35"/>
      <c r="R34" s="35"/>
      <c r="S34" s="35"/>
      <c r="T34" s="35"/>
      <c r="U34" s="35"/>
      <c r="V34" s="35"/>
      <c r="W34" s="35"/>
      <c r="Z34" s="62">
        <f t="shared" si="18"/>
        <v>24</v>
      </c>
      <c r="AA34" s="58">
        <f>D34/C26</f>
        <v>0</v>
      </c>
      <c r="AB34" s="59">
        <f t="shared" si="23"/>
        <v>0.08</v>
      </c>
    </row>
    <row r="35" spans="1:47" x14ac:dyDescent="0.3">
      <c r="A35" s="29"/>
      <c r="B35" s="29"/>
      <c r="C35" s="29"/>
      <c r="D35" s="30"/>
      <c r="E35" s="33"/>
      <c r="F35" s="45">
        <f>SUM(F27:F34)</f>
        <v>165</v>
      </c>
      <c r="G35" s="50"/>
      <c r="H35" s="50"/>
      <c r="I35" s="29"/>
      <c r="J35" s="29"/>
      <c r="K35" s="29"/>
      <c r="L35" s="29"/>
      <c r="M35" s="29"/>
      <c r="N35" s="29"/>
      <c r="O35" s="29"/>
      <c r="P35" s="35"/>
      <c r="Q35" s="35"/>
      <c r="R35" s="35"/>
      <c r="S35" s="35"/>
      <c r="T35" s="35"/>
      <c r="U35" s="35"/>
      <c r="V35" s="35"/>
      <c r="W35" s="35"/>
    </row>
    <row r="36" spans="1:47" x14ac:dyDescent="0.3">
      <c r="Q36" s="35"/>
      <c r="R36" s="35"/>
      <c r="S36" s="35"/>
      <c r="T36" s="35"/>
      <c r="U36" s="35"/>
      <c r="V36" s="35"/>
      <c r="W36" s="35"/>
    </row>
    <row r="37" spans="1:47" ht="28.5" customHeight="1" x14ac:dyDescent="0.3">
      <c r="C37" s="38" t="s">
        <v>11</v>
      </c>
      <c r="D37" s="38" t="s">
        <v>52</v>
      </c>
      <c r="E37" s="38" t="s">
        <v>38</v>
      </c>
      <c r="F37" s="38" t="s">
        <v>10</v>
      </c>
      <c r="Q37" s="35"/>
      <c r="R37" s="35"/>
      <c r="S37" s="35"/>
      <c r="T37" s="35"/>
      <c r="U37" s="35"/>
      <c r="V37" s="35"/>
      <c r="W37" s="35"/>
    </row>
    <row r="38" spans="1:47" x14ac:dyDescent="0.3">
      <c r="C38" s="37">
        <f>C26</f>
        <v>62</v>
      </c>
      <c r="D38" s="37">
        <v>36</v>
      </c>
      <c r="E38" s="75">
        <f>D34</f>
        <v>0</v>
      </c>
      <c r="F38" s="37">
        <f>C38-D38-E38</f>
        <v>26</v>
      </c>
      <c r="Q38" s="35"/>
      <c r="R38" s="35"/>
      <c r="S38" s="35"/>
      <c r="T38" s="35"/>
      <c r="U38" s="35"/>
      <c r="V38" s="35"/>
      <c r="W38" s="35"/>
    </row>
    <row r="39" spans="1:47" x14ac:dyDescent="0.3">
      <c r="C39" s="42"/>
      <c r="D39" s="41">
        <f>D38/C38</f>
        <v>0.58064516129032262</v>
      </c>
      <c r="E39" s="40">
        <f>E38/C38</f>
        <v>0</v>
      </c>
      <c r="F39" s="39">
        <f>F38/C38</f>
        <v>0.41935483870967744</v>
      </c>
      <c r="Q39" s="35"/>
      <c r="R39" s="35"/>
      <c r="S39" s="35"/>
      <c r="T39" s="35"/>
      <c r="U39" s="35"/>
      <c r="V39" s="35"/>
      <c r="W39" s="35"/>
    </row>
    <row r="40" spans="1:47" x14ac:dyDescent="0.3">
      <c r="Q40" s="35"/>
      <c r="R40" s="35"/>
      <c r="S40" s="35"/>
      <c r="T40" s="35"/>
      <c r="U40" s="35"/>
      <c r="V40" s="35"/>
      <c r="W40" s="35"/>
    </row>
    <row r="41" spans="1:47" x14ac:dyDescent="0.3">
      <c r="Q41" s="35"/>
      <c r="R41" s="35"/>
      <c r="S41" s="35"/>
      <c r="T41" s="35"/>
      <c r="U41" s="35"/>
      <c r="V41" s="35"/>
      <c r="W41" s="35"/>
    </row>
    <row r="42" spans="1:47" ht="35.5" customHeight="1" x14ac:dyDescent="0.3">
      <c r="A42" s="135" t="s">
        <v>36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7"/>
    </row>
  </sheetData>
  <mergeCells count="8">
    <mergeCell ref="P8:Q8"/>
    <mergeCell ref="A42:S42"/>
    <mergeCell ref="V11:V12"/>
    <mergeCell ref="W11:W12"/>
    <mergeCell ref="Z5:AT5"/>
    <mergeCell ref="AM8:AT8"/>
    <mergeCell ref="AM25:AT25"/>
    <mergeCell ref="A5:W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t-s, OS 1</vt:lpstr>
      <vt:lpstr>t-s PFS 2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2010-10-30T06:49:05Z</cp:lastPrinted>
  <dcterms:created xsi:type="dcterms:W3CDTF">2009-06-05T06:22:51Z</dcterms:created>
  <dcterms:modified xsi:type="dcterms:W3CDTF">2022-07-20T07:20:22Z</dcterms:modified>
</cp:coreProperties>
</file>