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20221013-Galo\0-Datos\10-Temas publc\20221104-VÑ KN-564, CáRenCélCl\"/>
    </mc:Choice>
  </mc:AlternateContent>
  <xr:revisionPtr revIDLastSave="0" documentId="13_ncr:1_{CB2BE319-A413-46A8-B496-308445F80FC2}" xr6:coauthVersionLast="36" xr6:coauthVersionMax="36" xr10:uidLastSave="{00000000-0000-0000-0000-000000000000}"/>
  <bookViews>
    <workbookView xWindow="-110" yWindow="-110" windowWidth="19420" windowHeight="10420" tabRatio="670" xr2:uid="{00000000-000D-0000-FFFF-FFFF00000000}"/>
  </bookViews>
  <sheets>
    <sheet name="fs-1 SG, KN-564" sheetId="43" r:id="rId1"/>
  </sheets>
  <calcPr calcId="191029"/>
</workbook>
</file>

<file path=xl/calcChain.xml><?xml version="1.0" encoding="utf-8"?>
<calcChain xmlns="http://schemas.openxmlformats.org/spreadsheetml/2006/main">
  <c r="AV86" i="43" l="1"/>
  <c r="AK108" i="43" l="1"/>
  <c r="AI107" i="43"/>
  <c r="AK107" i="43" s="1"/>
  <c r="AL107" i="43" s="1"/>
  <c r="AL106" i="43"/>
  <c r="AL108" i="43" s="1"/>
  <c r="AK106" i="43"/>
  <c r="AS88" i="43"/>
  <c r="AK88" i="43"/>
  <c r="AS87" i="43"/>
  <c r="AI87" i="43"/>
  <c r="AK87" i="43" s="1"/>
  <c r="AL87" i="43" s="1"/>
  <c r="AS86" i="43"/>
  <c r="AL86" i="43"/>
  <c r="AL88" i="43" s="1"/>
  <c r="AK86" i="43"/>
  <c r="AL109" i="43" l="1"/>
  <c r="AO107" i="43"/>
  <c r="AK109" i="43"/>
  <c r="AO108" i="43" s="1"/>
  <c r="AO109" i="43" s="1"/>
  <c r="AL89" i="43"/>
  <c r="AK89" i="43" s="1"/>
  <c r="AO88" i="43" s="1"/>
  <c r="AO89" i="43" s="1"/>
  <c r="AO87" i="43"/>
  <c r="AK112" i="43" l="1"/>
  <c r="AJ112" i="43"/>
  <c r="AI112" i="43"/>
  <c r="AO110" i="43"/>
  <c r="AL110" i="43"/>
  <c r="AL112" i="43" s="1"/>
  <c r="AJ110" i="43"/>
  <c r="AI110" i="43"/>
  <c r="AI111" i="43" s="1"/>
  <c r="AK111" i="43" s="1"/>
  <c r="AI90" i="43"/>
  <c r="AJ92" i="43"/>
  <c r="AI92" i="43"/>
  <c r="AO90" i="43"/>
  <c r="AJ90" i="43"/>
  <c r="B61" i="43"/>
  <c r="M61" i="43"/>
  <c r="P61" i="43"/>
  <c r="B60" i="43"/>
  <c r="M60" i="43"/>
  <c r="P60" i="43"/>
  <c r="B59" i="43"/>
  <c r="M59" i="43"/>
  <c r="P59" i="43"/>
  <c r="B58" i="43"/>
  <c r="M58" i="43"/>
  <c r="P58" i="43"/>
  <c r="B57" i="43"/>
  <c r="M57" i="43"/>
  <c r="P57" i="43"/>
  <c r="B54" i="43"/>
  <c r="M54" i="43"/>
  <c r="P54" i="43"/>
  <c r="B55" i="43"/>
  <c r="M55" i="43"/>
  <c r="P55" i="43"/>
  <c r="B56" i="43"/>
  <c r="M56" i="43"/>
  <c r="P56" i="43"/>
  <c r="G116" i="43"/>
  <c r="E116" i="43"/>
  <c r="C116" i="43"/>
  <c r="G115" i="43"/>
  <c r="E115" i="43"/>
  <c r="C115" i="43"/>
  <c r="G114" i="43"/>
  <c r="E114" i="43"/>
  <c r="C114" i="43"/>
  <c r="G113" i="43"/>
  <c r="E113" i="43"/>
  <c r="C113" i="43"/>
  <c r="G112" i="43"/>
  <c r="E112" i="43"/>
  <c r="C112" i="43"/>
  <c r="G111" i="43"/>
  <c r="E111" i="43"/>
  <c r="C111" i="43"/>
  <c r="G110" i="43"/>
  <c r="E110" i="43"/>
  <c r="C110" i="43"/>
  <c r="G109" i="43"/>
  <c r="E109" i="43"/>
  <c r="C109" i="43"/>
  <c r="G108" i="43"/>
  <c r="E108" i="43"/>
  <c r="C108" i="43"/>
  <c r="G107" i="43"/>
  <c r="E107" i="43"/>
  <c r="C107" i="43"/>
  <c r="E106" i="43"/>
  <c r="I106" i="43" s="1"/>
  <c r="J106" i="43" s="1"/>
  <c r="K106" i="43" s="1"/>
  <c r="G96" i="43"/>
  <c r="E96" i="43"/>
  <c r="C96" i="43"/>
  <c r="G95" i="43"/>
  <c r="E95" i="43"/>
  <c r="C95" i="43"/>
  <c r="G94" i="43"/>
  <c r="E94" i="43"/>
  <c r="C94" i="43"/>
  <c r="G93" i="43"/>
  <c r="E93" i="43"/>
  <c r="C93" i="43"/>
  <c r="G92" i="43"/>
  <c r="E92" i="43"/>
  <c r="C92" i="43"/>
  <c r="G91" i="43"/>
  <c r="E91" i="43"/>
  <c r="C91" i="43"/>
  <c r="G90" i="43"/>
  <c r="E90" i="43"/>
  <c r="C90" i="43"/>
  <c r="G89" i="43"/>
  <c r="E89" i="43"/>
  <c r="C89" i="43"/>
  <c r="G88" i="43"/>
  <c r="E88" i="43"/>
  <c r="C88" i="43"/>
  <c r="G87" i="43"/>
  <c r="E87" i="43"/>
  <c r="C87" i="43"/>
  <c r="E86" i="43"/>
  <c r="I86" i="43" s="1"/>
  <c r="J86" i="43" s="1"/>
  <c r="K86" i="43" s="1"/>
  <c r="AK110" i="43" l="1"/>
  <c r="AL111" i="43" s="1"/>
  <c r="F111" i="43"/>
  <c r="I111" i="43" s="1"/>
  <c r="J111" i="43" s="1"/>
  <c r="F108" i="43"/>
  <c r="I108" i="43" s="1"/>
  <c r="J108" i="43" s="1"/>
  <c r="F93" i="43"/>
  <c r="I93" i="43" s="1"/>
  <c r="J93" i="43" s="1"/>
  <c r="F87" i="43"/>
  <c r="I87" i="43" s="1"/>
  <c r="J87" i="43" s="1"/>
  <c r="K87" i="43" s="1"/>
  <c r="K88" i="43" s="1"/>
  <c r="F113" i="43"/>
  <c r="I113" i="43" s="1"/>
  <c r="J113" i="43" s="1"/>
  <c r="F94" i="43"/>
  <c r="I94" i="43" s="1"/>
  <c r="J94" i="43" s="1"/>
  <c r="F115" i="43"/>
  <c r="I115" i="43" s="1"/>
  <c r="J115" i="43" s="1"/>
  <c r="F88" i="43"/>
  <c r="I88" i="43" s="1"/>
  <c r="J88" i="43" s="1"/>
  <c r="F90" i="43"/>
  <c r="I90" i="43" s="1"/>
  <c r="J90" i="43" s="1"/>
  <c r="F95" i="43"/>
  <c r="I95" i="43" s="1"/>
  <c r="J95" i="43" s="1"/>
  <c r="F96" i="43"/>
  <c r="I96" i="43" s="1"/>
  <c r="J96" i="43" s="1"/>
  <c r="F92" i="43"/>
  <c r="I92" i="43" s="1"/>
  <c r="J92" i="43" s="1"/>
  <c r="F109" i="43"/>
  <c r="I109" i="43" s="1"/>
  <c r="J109" i="43" s="1"/>
  <c r="F110" i="43"/>
  <c r="I110" i="43" s="1"/>
  <c r="J110" i="43" s="1"/>
  <c r="F112" i="43"/>
  <c r="I112" i="43" s="1"/>
  <c r="J112" i="43" s="1"/>
  <c r="F107" i="43"/>
  <c r="I107" i="43" s="1"/>
  <c r="J107" i="43" s="1"/>
  <c r="K107" i="43" s="1"/>
  <c r="F89" i="43"/>
  <c r="I89" i="43" s="1"/>
  <c r="J89" i="43" s="1"/>
  <c r="F114" i="43"/>
  <c r="I114" i="43" s="1"/>
  <c r="J114" i="43" s="1"/>
  <c r="F91" i="43"/>
  <c r="I91" i="43" s="1"/>
  <c r="J91" i="43" s="1"/>
  <c r="F116" i="43"/>
  <c r="I116" i="43" s="1"/>
  <c r="J116" i="43" s="1"/>
  <c r="AL113" i="43" l="1"/>
  <c r="AK113" i="43" s="1"/>
  <c r="AO112" i="43" s="1"/>
  <c r="AO113" i="43" s="1"/>
  <c r="AO111" i="43"/>
  <c r="B87" i="43"/>
  <c r="B88" i="43" s="1"/>
  <c r="K108" i="43"/>
  <c r="K109" i="43"/>
  <c r="K110" i="43" s="1"/>
  <c r="K111" i="43" s="1"/>
  <c r="K112" i="43" s="1"/>
  <c r="K113" i="43" s="1"/>
  <c r="K114" i="43" s="1"/>
  <c r="K115" i="43" s="1"/>
  <c r="K116" i="43" s="1"/>
  <c r="B107" i="43"/>
  <c r="B108" i="43" s="1"/>
  <c r="B109" i="43" s="1"/>
  <c r="B110" i="43" s="1"/>
  <c r="B111" i="43" s="1"/>
  <c r="B112" i="43" s="1"/>
  <c r="B113" i="43" s="1"/>
  <c r="B114" i="43" s="1"/>
  <c r="B115" i="43" s="1"/>
  <c r="B116" i="43" s="1"/>
  <c r="K89" i="43"/>
  <c r="K90" i="43" s="1"/>
  <c r="K91" i="43" s="1"/>
  <c r="K92" i="43" s="1"/>
  <c r="K93" i="43" s="1"/>
  <c r="K94" i="43" s="1"/>
  <c r="K95" i="43" s="1"/>
  <c r="K96" i="43" s="1"/>
  <c r="B89" i="43"/>
  <c r="B90" i="43" s="1"/>
  <c r="B91" i="43" s="1"/>
  <c r="B92" i="43" s="1"/>
  <c r="B93" i="43" s="1"/>
  <c r="B94" i="43" s="1"/>
  <c r="B95" i="43" s="1"/>
  <c r="B96" i="43" s="1"/>
  <c r="B53" i="43" l="1"/>
  <c r="B52" i="43"/>
  <c r="AK92" i="43" l="1"/>
  <c r="G25" i="43" l="1"/>
  <c r="E25" i="43"/>
  <c r="C61" i="43" s="1"/>
  <c r="E61" i="43" s="1"/>
  <c r="C25" i="43"/>
  <c r="G24" i="43"/>
  <c r="E24" i="43"/>
  <c r="C60" i="43" s="1"/>
  <c r="E60" i="43" s="1"/>
  <c r="C24" i="43"/>
  <c r="G23" i="43"/>
  <c r="E23" i="43"/>
  <c r="C59" i="43" s="1"/>
  <c r="C23" i="43"/>
  <c r="G22" i="43"/>
  <c r="E22" i="43"/>
  <c r="C58" i="43" s="1"/>
  <c r="C22" i="43"/>
  <c r="G21" i="43"/>
  <c r="E21" i="43"/>
  <c r="C57" i="43" s="1"/>
  <c r="C21" i="43"/>
  <c r="G20" i="43"/>
  <c r="E20" i="43"/>
  <c r="C56" i="43" s="1"/>
  <c r="C20" i="43"/>
  <c r="G19" i="43"/>
  <c r="E19" i="43"/>
  <c r="C55" i="43" s="1"/>
  <c r="C19" i="43"/>
  <c r="G18" i="43"/>
  <c r="E18" i="43"/>
  <c r="C54" i="43" s="1"/>
  <c r="C18" i="43"/>
  <c r="G17" i="43"/>
  <c r="E17" i="43"/>
  <c r="C17" i="43"/>
  <c r="G16" i="43"/>
  <c r="E16" i="43"/>
  <c r="C16" i="43"/>
  <c r="E15" i="43"/>
  <c r="I15" i="43" s="1"/>
  <c r="J15" i="43" s="1"/>
  <c r="K15" i="43" s="1"/>
  <c r="G42" i="43"/>
  <c r="E42" i="43"/>
  <c r="D61" i="43" s="1"/>
  <c r="C42" i="43"/>
  <c r="G41" i="43"/>
  <c r="E41" i="43"/>
  <c r="D60" i="43" s="1"/>
  <c r="C41" i="43"/>
  <c r="G40" i="43"/>
  <c r="E40" i="43"/>
  <c r="D59" i="43" s="1"/>
  <c r="C40" i="43"/>
  <c r="G39" i="43"/>
  <c r="E39" i="43"/>
  <c r="D58" i="43" s="1"/>
  <c r="C39" i="43"/>
  <c r="G38" i="43"/>
  <c r="E38" i="43"/>
  <c r="D57" i="43" s="1"/>
  <c r="C38" i="43"/>
  <c r="G37" i="43"/>
  <c r="E37" i="43"/>
  <c r="D56" i="43" s="1"/>
  <c r="C37" i="43"/>
  <c r="G36" i="43"/>
  <c r="E36" i="43"/>
  <c r="D55" i="43" s="1"/>
  <c r="C36" i="43"/>
  <c r="G35" i="43"/>
  <c r="E35" i="43"/>
  <c r="D54" i="43" s="1"/>
  <c r="C35" i="43"/>
  <c r="G34" i="43"/>
  <c r="E34" i="43"/>
  <c r="C34" i="43"/>
  <c r="G33" i="43"/>
  <c r="E33" i="43"/>
  <c r="C33" i="43"/>
  <c r="E32" i="43"/>
  <c r="I32" i="43" s="1"/>
  <c r="J32" i="43" s="1"/>
  <c r="K32" i="43" s="1"/>
  <c r="E59" i="43" l="1"/>
  <c r="E57" i="43"/>
  <c r="E58" i="43"/>
  <c r="E54" i="43"/>
  <c r="E55" i="43"/>
  <c r="E56" i="43"/>
  <c r="F33" i="43"/>
  <c r="B33" i="43" s="1"/>
  <c r="F22" i="43"/>
  <c r="F58" i="43" s="1"/>
  <c r="F24" i="43"/>
  <c r="F60" i="43" s="1"/>
  <c r="H60" i="43" s="1"/>
  <c r="F25" i="43"/>
  <c r="F61" i="43" s="1"/>
  <c r="F21" i="43"/>
  <c r="F57" i="43" s="1"/>
  <c r="F18" i="43"/>
  <c r="F41" i="43"/>
  <c r="G60" i="43" s="1"/>
  <c r="F19" i="43"/>
  <c r="F55" i="43" s="1"/>
  <c r="H55" i="43" s="1"/>
  <c r="F37" i="43"/>
  <c r="G56" i="43" s="1"/>
  <c r="F16" i="43"/>
  <c r="I16" i="43" s="1"/>
  <c r="J16" i="43" s="1"/>
  <c r="K16" i="43" s="1"/>
  <c r="F17" i="43"/>
  <c r="I17" i="43" s="1"/>
  <c r="J17" i="43" s="1"/>
  <c r="F34" i="43"/>
  <c r="I34" i="43" s="1"/>
  <c r="J34" i="43" s="1"/>
  <c r="F23" i="43"/>
  <c r="F59" i="43" s="1"/>
  <c r="F35" i="43"/>
  <c r="F36" i="43"/>
  <c r="G55" i="43" s="1"/>
  <c r="F20" i="43"/>
  <c r="F56" i="43" s="1"/>
  <c r="F38" i="43"/>
  <c r="G57" i="43" s="1"/>
  <c r="F39" i="43"/>
  <c r="G58" i="43" s="1"/>
  <c r="F40" i="43"/>
  <c r="G59" i="43" s="1"/>
  <c r="F42" i="43"/>
  <c r="G61" i="43" s="1"/>
  <c r="H61" i="43" l="1"/>
  <c r="I60" i="43"/>
  <c r="J60" i="43"/>
  <c r="H59" i="43"/>
  <c r="H58" i="43"/>
  <c r="H57" i="43"/>
  <c r="I55" i="43"/>
  <c r="J55" i="43"/>
  <c r="I35" i="43"/>
  <c r="J35" i="43" s="1"/>
  <c r="G54" i="43"/>
  <c r="I18" i="43"/>
  <c r="J18" i="43" s="1"/>
  <c r="F54" i="43"/>
  <c r="H56" i="43"/>
  <c r="I33" i="43"/>
  <c r="J33" i="43" s="1"/>
  <c r="K33" i="43" s="1"/>
  <c r="K34" i="43" s="1"/>
  <c r="I25" i="43"/>
  <c r="J25" i="43" s="1"/>
  <c r="I42" i="43"/>
  <c r="J42" i="43" s="1"/>
  <c r="I24" i="43"/>
  <c r="J24" i="43" s="1"/>
  <c r="I41" i="43"/>
  <c r="J41" i="43" s="1"/>
  <c r="I23" i="43"/>
  <c r="J23" i="43" s="1"/>
  <c r="I40" i="43"/>
  <c r="J40" i="43" s="1"/>
  <c r="I39" i="43"/>
  <c r="J39" i="43" s="1"/>
  <c r="I22" i="43"/>
  <c r="J22" i="43" s="1"/>
  <c r="I38" i="43"/>
  <c r="J38" i="43" s="1"/>
  <c r="I21" i="43"/>
  <c r="J21" i="43" s="1"/>
  <c r="I37" i="43"/>
  <c r="J37" i="43" s="1"/>
  <c r="I20" i="43"/>
  <c r="J20" i="43" s="1"/>
  <c r="I36" i="43"/>
  <c r="J36" i="43" s="1"/>
  <c r="I19" i="43"/>
  <c r="J19" i="43" s="1"/>
  <c r="B34" i="43"/>
  <c r="B35" i="43" s="1"/>
  <c r="B36" i="43" s="1"/>
  <c r="B37" i="43" s="1"/>
  <c r="B38" i="43" s="1"/>
  <c r="B39" i="43" s="1"/>
  <c r="B40" i="43" s="1"/>
  <c r="B41" i="43" s="1"/>
  <c r="B42" i="43" s="1"/>
  <c r="K17" i="43"/>
  <c r="K18" i="43" s="1"/>
  <c r="O54" i="43" s="1"/>
  <c r="B16" i="43"/>
  <c r="B17" i="43" s="1"/>
  <c r="B18" i="43" s="1"/>
  <c r="B19" i="43" s="1"/>
  <c r="B20" i="43" s="1"/>
  <c r="B21" i="43" s="1"/>
  <c r="B22" i="43" s="1"/>
  <c r="B23" i="43" s="1"/>
  <c r="B24" i="43" s="1"/>
  <c r="B25" i="43" s="1"/>
  <c r="I61" i="43" l="1"/>
  <c r="J61" i="43"/>
  <c r="K60" i="43"/>
  <c r="I59" i="43"/>
  <c r="J59" i="43"/>
  <c r="I58" i="43"/>
  <c r="J58" i="43"/>
  <c r="K35" i="43"/>
  <c r="N54" i="43" s="1"/>
  <c r="S54" i="43" s="1"/>
  <c r="H54" i="43"/>
  <c r="I54" i="43" s="1"/>
  <c r="I57" i="43"/>
  <c r="J57" i="43"/>
  <c r="K55" i="43"/>
  <c r="J56" i="43"/>
  <c r="I56" i="43"/>
  <c r="K19" i="43"/>
  <c r="O55" i="43" s="1"/>
  <c r="K61" i="43" l="1"/>
  <c r="K59" i="43"/>
  <c r="K58" i="43"/>
  <c r="J54" i="43"/>
  <c r="K54" i="43" s="1"/>
  <c r="Q54" i="43"/>
  <c r="V54" i="43" s="1"/>
  <c r="R54" i="43"/>
  <c r="K36" i="43"/>
  <c r="N55" i="43" s="1"/>
  <c r="R55" i="43" s="1"/>
  <c r="K57" i="43"/>
  <c r="K56" i="43"/>
  <c r="K20" i="43"/>
  <c r="O56" i="43" s="1"/>
  <c r="U42" i="43"/>
  <c r="Q42" i="43"/>
  <c r="P42" i="43"/>
  <c r="U41" i="43"/>
  <c r="Q41" i="43"/>
  <c r="P41" i="43"/>
  <c r="U40" i="43"/>
  <c r="Q40" i="43"/>
  <c r="P40" i="43"/>
  <c r="U39" i="43"/>
  <c r="Q39" i="43"/>
  <c r="P39" i="43"/>
  <c r="U38" i="43"/>
  <c r="Q38" i="43"/>
  <c r="P38" i="43"/>
  <c r="U37" i="43"/>
  <c r="Q37" i="43"/>
  <c r="P37" i="43"/>
  <c r="U36" i="43"/>
  <c r="Q36" i="43"/>
  <c r="P36" i="43"/>
  <c r="U35" i="43"/>
  <c r="Q35" i="43"/>
  <c r="P35" i="43"/>
  <c r="U34" i="43"/>
  <c r="Q34" i="43"/>
  <c r="P34" i="43"/>
  <c r="U33" i="43"/>
  <c r="Q33" i="43"/>
  <c r="P33" i="43"/>
  <c r="U32" i="43"/>
  <c r="V32" i="43" s="1"/>
  <c r="Q32" i="43"/>
  <c r="P32" i="43"/>
  <c r="U25" i="43"/>
  <c r="U24" i="43"/>
  <c r="U23" i="43"/>
  <c r="U22" i="43"/>
  <c r="U21" i="43"/>
  <c r="U20" i="43"/>
  <c r="U19" i="43"/>
  <c r="U18" i="43"/>
  <c r="U17" i="43"/>
  <c r="U16" i="43"/>
  <c r="U15" i="43"/>
  <c r="V15" i="43" s="1"/>
  <c r="X15" i="43" s="1"/>
  <c r="K37" i="43" l="1"/>
  <c r="N56" i="43" s="1"/>
  <c r="S56" i="43" s="1"/>
  <c r="Q55" i="43"/>
  <c r="V55" i="43" s="1"/>
  <c r="S55" i="43"/>
  <c r="R56" i="43"/>
  <c r="Q56" i="43"/>
  <c r="R32" i="43"/>
  <c r="S32" i="43" s="1"/>
  <c r="K21" i="43"/>
  <c r="O57" i="43" s="1"/>
  <c r="K38" i="43"/>
  <c r="N57" i="43" s="1"/>
  <c r="R38" i="43"/>
  <c r="R34" i="43"/>
  <c r="R39" i="43"/>
  <c r="R35" i="43"/>
  <c r="R42" i="43"/>
  <c r="R40" i="43"/>
  <c r="R41" i="43"/>
  <c r="R36" i="43"/>
  <c r="R33" i="43"/>
  <c r="R37" i="43"/>
  <c r="X32" i="43"/>
  <c r="W32" i="43"/>
  <c r="W15" i="43"/>
  <c r="Q57" i="43" l="1"/>
  <c r="R57" i="43"/>
  <c r="S57" i="43"/>
  <c r="V56" i="43"/>
  <c r="S33" i="43"/>
  <c r="S34" i="43" s="1"/>
  <c r="S35" i="43" s="1"/>
  <c r="S36" i="43" s="1"/>
  <c r="S37" i="43" s="1"/>
  <c r="S38" i="43" s="1"/>
  <c r="S39" i="43" s="1"/>
  <c r="S40" i="43" s="1"/>
  <c r="S41" i="43" s="1"/>
  <c r="S42" i="43" s="1"/>
  <c r="K39" i="43"/>
  <c r="N58" i="43" s="1"/>
  <c r="Q58" i="43" s="1"/>
  <c r="K22" i="43"/>
  <c r="O58" i="43" s="1"/>
  <c r="Y116" i="43"/>
  <c r="Q116" i="43"/>
  <c r="R116" i="43" s="1"/>
  <c r="S116" i="43" s="1"/>
  <c r="P116" i="43"/>
  <c r="Z116" i="43" s="1"/>
  <c r="O116" i="43"/>
  <c r="Y115" i="43"/>
  <c r="Q115" i="43"/>
  <c r="R115" i="43" s="1"/>
  <c r="S115" i="43" s="1"/>
  <c r="P115" i="43"/>
  <c r="Z115" i="43" s="1"/>
  <c r="O115" i="43"/>
  <c r="Y114" i="43"/>
  <c r="Q114" i="43"/>
  <c r="R114" i="43" s="1"/>
  <c r="S114" i="43" s="1"/>
  <c r="P114" i="43"/>
  <c r="Z114" i="43" s="1"/>
  <c r="O114" i="43"/>
  <c r="Y113" i="43"/>
  <c r="Q113" i="43"/>
  <c r="R113" i="43" s="1"/>
  <c r="S113" i="43" s="1"/>
  <c r="P113" i="43"/>
  <c r="Z113" i="43" s="1"/>
  <c r="O113" i="43"/>
  <c r="Y112" i="43"/>
  <c r="Q112" i="43"/>
  <c r="R112" i="43" s="1"/>
  <c r="S112" i="43" s="1"/>
  <c r="P112" i="43"/>
  <c r="Z112" i="43" s="1"/>
  <c r="O112" i="43"/>
  <c r="Y111" i="43"/>
  <c r="Q111" i="43"/>
  <c r="R111" i="43" s="1"/>
  <c r="S111" i="43" s="1"/>
  <c r="P111" i="43"/>
  <c r="Z111" i="43" s="1"/>
  <c r="O111" i="43"/>
  <c r="Y110" i="43"/>
  <c r="Q110" i="43"/>
  <c r="R110" i="43" s="1"/>
  <c r="S110" i="43" s="1"/>
  <c r="P110" i="43"/>
  <c r="Z110" i="43" s="1"/>
  <c r="O110" i="43"/>
  <c r="Y109" i="43"/>
  <c r="Q109" i="43"/>
  <c r="R109" i="43" s="1"/>
  <c r="S109" i="43" s="1"/>
  <c r="P109" i="43"/>
  <c r="Z109" i="43" s="1"/>
  <c r="O109" i="43"/>
  <c r="Y108" i="43"/>
  <c r="Q108" i="43"/>
  <c r="R108" i="43" s="1"/>
  <c r="S108" i="43" s="1"/>
  <c r="P108" i="43"/>
  <c r="Z108" i="43" s="1"/>
  <c r="O108" i="43"/>
  <c r="Y107" i="43"/>
  <c r="Q107" i="43"/>
  <c r="R107" i="43" s="1"/>
  <c r="P107" i="43"/>
  <c r="Z107" i="43" s="1"/>
  <c r="O107" i="43"/>
  <c r="Y106" i="43"/>
  <c r="P106" i="43"/>
  <c r="Z106" i="43" s="1"/>
  <c r="Y96" i="43"/>
  <c r="U96" i="43"/>
  <c r="Q96" i="43"/>
  <c r="R96" i="43" s="1"/>
  <c r="P96" i="43"/>
  <c r="Z96" i="43" s="1"/>
  <c r="O96" i="43"/>
  <c r="Y95" i="43"/>
  <c r="U95" i="43"/>
  <c r="Q95" i="43"/>
  <c r="R95" i="43" s="1"/>
  <c r="P95" i="43"/>
  <c r="Z95" i="43" s="1"/>
  <c r="O95" i="43"/>
  <c r="Y94" i="43"/>
  <c r="U94" i="43"/>
  <c r="Q94" i="43"/>
  <c r="R94" i="43" s="1"/>
  <c r="P94" i="43"/>
  <c r="Z94" i="43" s="1"/>
  <c r="O94" i="43"/>
  <c r="Y93" i="43"/>
  <c r="U93" i="43"/>
  <c r="Q93" i="43"/>
  <c r="R93" i="43" s="1"/>
  <c r="P93" i="43"/>
  <c r="Z93" i="43" s="1"/>
  <c r="O93" i="43"/>
  <c r="Y92" i="43"/>
  <c r="U92" i="43"/>
  <c r="Q92" i="43"/>
  <c r="R92" i="43" s="1"/>
  <c r="P92" i="43"/>
  <c r="Z92" i="43" s="1"/>
  <c r="O92" i="43"/>
  <c r="Y91" i="43"/>
  <c r="U91" i="43"/>
  <c r="Q91" i="43"/>
  <c r="R91" i="43" s="1"/>
  <c r="P91" i="43"/>
  <c r="Z91" i="43" s="1"/>
  <c r="O91" i="43"/>
  <c r="Y90" i="43"/>
  <c r="U90" i="43"/>
  <c r="Q90" i="43"/>
  <c r="R90" i="43" s="1"/>
  <c r="P90" i="43"/>
  <c r="Z90" i="43" s="1"/>
  <c r="O90" i="43"/>
  <c r="Y89" i="43"/>
  <c r="U89" i="43"/>
  <c r="Q89" i="43"/>
  <c r="R89" i="43" s="1"/>
  <c r="P89" i="43"/>
  <c r="Z89" i="43" s="1"/>
  <c r="O89" i="43"/>
  <c r="Y88" i="43"/>
  <c r="U88" i="43"/>
  <c r="Q88" i="43"/>
  <c r="R88" i="43" s="1"/>
  <c r="P88" i="43"/>
  <c r="Z88" i="43" s="1"/>
  <c r="O88" i="43"/>
  <c r="Y87" i="43"/>
  <c r="U87" i="43"/>
  <c r="Q87" i="43"/>
  <c r="R87" i="43" s="1"/>
  <c r="P87" i="43"/>
  <c r="Z87" i="43" s="1"/>
  <c r="O87" i="43"/>
  <c r="Y86" i="43"/>
  <c r="P86" i="43"/>
  <c r="Z86" i="43" s="1"/>
  <c r="P53" i="43"/>
  <c r="M53" i="43"/>
  <c r="D53" i="43"/>
  <c r="P52" i="43"/>
  <c r="M52" i="43"/>
  <c r="D52" i="43"/>
  <c r="P51" i="43"/>
  <c r="M51" i="43"/>
  <c r="G53" i="43"/>
  <c r="O32" i="43"/>
  <c r="C52" i="43"/>
  <c r="S58" i="43" l="1"/>
  <c r="R58" i="43"/>
  <c r="V58" i="43"/>
  <c r="V57" i="43"/>
  <c r="K23" i="43"/>
  <c r="O59" i="43" s="1"/>
  <c r="K40" i="43"/>
  <c r="N59" i="43" s="1"/>
  <c r="AL90" i="43"/>
  <c r="AL92" i="43" s="1"/>
  <c r="AK90" i="43"/>
  <c r="AI91" i="43"/>
  <c r="AK91" i="43" s="1"/>
  <c r="E52" i="43"/>
  <c r="S92" i="43"/>
  <c r="S94" i="43"/>
  <c r="S89" i="43"/>
  <c r="S90" i="43"/>
  <c r="S96" i="43"/>
  <c r="Q25" i="43"/>
  <c r="P25" i="43"/>
  <c r="Q20" i="43"/>
  <c r="P20" i="43"/>
  <c r="S91" i="43"/>
  <c r="Q23" i="43"/>
  <c r="P23" i="43"/>
  <c r="S93" i="43"/>
  <c r="S95" i="43"/>
  <c r="O15" i="43"/>
  <c r="Q15" i="43"/>
  <c r="P15" i="43"/>
  <c r="Q22" i="43"/>
  <c r="P22" i="43"/>
  <c r="Q18" i="43"/>
  <c r="P18" i="43"/>
  <c r="AA86" i="43"/>
  <c r="P21" i="43"/>
  <c r="Q21" i="43"/>
  <c r="Q17" i="43"/>
  <c r="P17" i="43"/>
  <c r="S88" i="43"/>
  <c r="Q16" i="43"/>
  <c r="P16" i="43"/>
  <c r="Q19" i="43"/>
  <c r="P19" i="43"/>
  <c r="P24" i="43"/>
  <c r="Q24" i="43"/>
  <c r="C53" i="43"/>
  <c r="E53" i="43" s="1"/>
  <c r="G27" i="43"/>
  <c r="G28" i="43" s="1"/>
  <c r="N32" i="43"/>
  <c r="G44" i="43"/>
  <c r="G45" i="43" s="1"/>
  <c r="N51" i="43"/>
  <c r="M32" i="43"/>
  <c r="S107" i="43"/>
  <c r="R117" i="43"/>
  <c r="R97" i="43"/>
  <c r="S87" i="43"/>
  <c r="AA106" i="43"/>
  <c r="F118" i="43"/>
  <c r="G98" i="43"/>
  <c r="G99" i="43" s="1"/>
  <c r="M107" i="43"/>
  <c r="N107" i="43" s="1"/>
  <c r="G118" i="43"/>
  <c r="G119" i="43" s="1"/>
  <c r="Q59" i="43" l="1"/>
  <c r="V59" i="43" s="1"/>
  <c r="S59" i="43"/>
  <c r="R59" i="43"/>
  <c r="K41" i="43"/>
  <c r="N60" i="43" s="1"/>
  <c r="K24" i="43"/>
  <c r="O60" i="43" s="1"/>
  <c r="R17" i="43"/>
  <c r="AL91" i="43"/>
  <c r="AL93" i="43" s="1"/>
  <c r="AK93" i="43" s="1"/>
  <c r="AO92" i="43" s="1"/>
  <c r="F119" i="43"/>
  <c r="H118" i="43"/>
  <c r="H119" i="43" s="1"/>
  <c r="R18" i="43"/>
  <c r="R16" i="43"/>
  <c r="R23" i="43"/>
  <c r="M15" i="43"/>
  <c r="R22" i="43"/>
  <c r="R20" i="43"/>
  <c r="R24" i="43"/>
  <c r="R19" i="43"/>
  <c r="N15" i="43"/>
  <c r="O51" i="43"/>
  <c r="Q51" i="43" s="1"/>
  <c r="R25" i="43"/>
  <c r="M87" i="43"/>
  <c r="N87" i="43" s="1"/>
  <c r="V87" i="43" s="1"/>
  <c r="R21" i="43"/>
  <c r="R15" i="43"/>
  <c r="S15" i="43" s="1"/>
  <c r="F98" i="43"/>
  <c r="F53" i="43"/>
  <c r="H53" i="43" s="1"/>
  <c r="J53" i="43" s="1"/>
  <c r="T107" i="43"/>
  <c r="T108" i="43" s="1"/>
  <c r="T109" i="43" s="1"/>
  <c r="T110" i="43" s="1"/>
  <c r="T111" i="43" s="1"/>
  <c r="T112" i="43" s="1"/>
  <c r="T113" i="43" s="1"/>
  <c r="T114" i="43" s="1"/>
  <c r="T115" i="43" s="1"/>
  <c r="T116" i="43" s="1"/>
  <c r="S117" i="43"/>
  <c r="F52" i="43"/>
  <c r="F27" i="43"/>
  <c r="O16" i="43"/>
  <c r="AA107" i="43"/>
  <c r="F44" i="43"/>
  <c r="G52" i="43"/>
  <c r="G62" i="43" s="1"/>
  <c r="S97" i="43"/>
  <c r="T87" i="43"/>
  <c r="S60" i="43" l="1"/>
  <c r="R60" i="43"/>
  <c r="Q60" i="43"/>
  <c r="K25" i="43"/>
  <c r="O61" i="43" s="1"/>
  <c r="K42" i="43"/>
  <c r="N61" i="43" s="1"/>
  <c r="Q61" i="43" s="1"/>
  <c r="AS106" i="43"/>
  <c r="AO91" i="43"/>
  <c r="AS108" i="43"/>
  <c r="AO93" i="43"/>
  <c r="F99" i="43"/>
  <c r="H98" i="43"/>
  <c r="H99" i="43" s="1"/>
  <c r="F45" i="43"/>
  <c r="H44" i="43"/>
  <c r="H45" i="43" s="1"/>
  <c r="F28" i="43"/>
  <c r="H27" i="43"/>
  <c r="H28" i="43" s="1"/>
  <c r="S16" i="43"/>
  <c r="S17" i="43" s="1"/>
  <c r="S18" i="43" s="1"/>
  <c r="S19" i="43" s="1"/>
  <c r="S20" i="43" s="1"/>
  <c r="S21" i="43" s="1"/>
  <c r="S22" i="43" s="1"/>
  <c r="S23" i="43" s="1"/>
  <c r="S24" i="43" s="1"/>
  <c r="S51" i="43"/>
  <c r="R51" i="43"/>
  <c r="I53" i="43"/>
  <c r="K53" i="43" s="1"/>
  <c r="AA87" i="43"/>
  <c r="O34" i="43"/>
  <c r="T34" i="43" s="1"/>
  <c r="V34" i="43" s="1"/>
  <c r="O33" i="43"/>
  <c r="T33" i="43" s="1"/>
  <c r="V33" i="43" s="1"/>
  <c r="AA108" i="43"/>
  <c r="M108" i="43"/>
  <c r="N108" i="43" s="1"/>
  <c r="AA88" i="43"/>
  <c r="O17" i="43"/>
  <c r="O52" i="43"/>
  <c r="M88" i="43"/>
  <c r="N88" i="43" s="1"/>
  <c r="H52" i="43"/>
  <c r="F62" i="43"/>
  <c r="W87" i="43"/>
  <c r="T88" i="43"/>
  <c r="N52" i="43"/>
  <c r="V61" i="43" l="1"/>
  <c r="S61" i="43"/>
  <c r="R61" i="43"/>
  <c r="V60" i="43"/>
  <c r="K44" i="43"/>
  <c r="K27" i="43"/>
  <c r="T16" i="43"/>
  <c r="V16" i="43" s="1"/>
  <c r="X16" i="43" s="1"/>
  <c r="N16" i="43" s="1"/>
  <c r="AS107" i="43"/>
  <c r="T17" i="43"/>
  <c r="V17" i="43" s="1"/>
  <c r="W17" i="43" s="1"/>
  <c r="O35" i="43"/>
  <c r="T35" i="43" s="1"/>
  <c r="V35" i="43" s="1"/>
  <c r="W35" i="43" s="1"/>
  <c r="N53" i="43"/>
  <c r="W34" i="43"/>
  <c r="M34" i="43" s="1"/>
  <c r="X34" i="43"/>
  <c r="N34" i="43" s="1"/>
  <c r="W33" i="43"/>
  <c r="M33" i="43" s="1"/>
  <c r="X33" i="43"/>
  <c r="N33" i="43" s="1"/>
  <c r="S25" i="43"/>
  <c r="Q52" i="43"/>
  <c r="V52" i="43" s="1"/>
  <c r="AA89" i="43"/>
  <c r="M89" i="43"/>
  <c r="N89" i="43" s="1"/>
  <c r="W88" i="43"/>
  <c r="T89" i="43"/>
  <c r="AA109" i="43"/>
  <c r="M109" i="43"/>
  <c r="N109" i="43" s="1"/>
  <c r="I52" i="43"/>
  <c r="H62" i="43"/>
  <c r="J52" i="43"/>
  <c r="J62" i="43" s="1"/>
  <c r="E64" i="43" s="1"/>
  <c r="V88" i="43"/>
  <c r="O36" i="43"/>
  <c r="T36" i="43" s="1"/>
  <c r="V36" i="43" s="1"/>
  <c r="R52" i="43"/>
  <c r="S52" i="43"/>
  <c r="O53" i="43"/>
  <c r="O18" i="43"/>
  <c r="T18" i="43" s="1"/>
  <c r="V18" i="43" s="1"/>
  <c r="U61" i="43" l="1"/>
  <c r="U60" i="43"/>
  <c r="U59" i="43"/>
  <c r="U57" i="43"/>
  <c r="W57" i="43" s="1"/>
  <c r="U58" i="43"/>
  <c r="U54" i="43"/>
  <c r="U55" i="43"/>
  <c r="U56" i="43"/>
  <c r="W16" i="43"/>
  <c r="M16" i="43" s="1"/>
  <c r="X17" i="43"/>
  <c r="N17" i="43" s="1"/>
  <c r="X35" i="43"/>
  <c r="N35" i="43" s="1"/>
  <c r="Q53" i="43"/>
  <c r="V53" i="43" s="1"/>
  <c r="X18" i="43"/>
  <c r="W18" i="43"/>
  <c r="W36" i="43"/>
  <c r="X36" i="43"/>
  <c r="V89" i="43"/>
  <c r="AA110" i="43"/>
  <c r="M110" i="43"/>
  <c r="N110" i="43" s="1"/>
  <c r="O37" i="43"/>
  <c r="T37" i="43" s="1"/>
  <c r="V37" i="43" s="1"/>
  <c r="W89" i="43"/>
  <c r="T90" i="43"/>
  <c r="M35" i="43"/>
  <c r="O19" i="43"/>
  <c r="T19" i="43" s="1"/>
  <c r="V19" i="43" s="1"/>
  <c r="I62" i="43"/>
  <c r="K52" i="43"/>
  <c r="U53" i="43"/>
  <c r="U52" i="43"/>
  <c r="S53" i="43"/>
  <c r="R53" i="43"/>
  <c r="M17" i="43"/>
  <c r="AA90" i="43"/>
  <c r="M90" i="43"/>
  <c r="N90" i="43" s="1"/>
  <c r="X61" i="43" l="1"/>
  <c r="W61" i="43"/>
  <c r="X60" i="43"/>
  <c r="W60" i="43"/>
  <c r="X57" i="43"/>
  <c r="W59" i="43"/>
  <c r="X59" i="43"/>
  <c r="W58" i="43"/>
  <c r="X58" i="43"/>
  <c r="W56" i="43"/>
  <c r="X56" i="43"/>
  <c r="W55" i="43"/>
  <c r="X55" i="43"/>
  <c r="W54" i="43"/>
  <c r="X54" i="43"/>
  <c r="W53" i="43"/>
  <c r="X37" i="43"/>
  <c r="W37" i="43"/>
  <c r="W19" i="43"/>
  <c r="X19" i="43"/>
  <c r="V90" i="43"/>
  <c r="W90" i="43"/>
  <c r="T91" i="43"/>
  <c r="K62" i="43"/>
  <c r="J66" i="43"/>
  <c r="C64" i="43"/>
  <c r="G64" i="43" s="1"/>
  <c r="K64" i="43" s="1"/>
  <c r="O38" i="43"/>
  <c r="T38" i="43" s="1"/>
  <c r="V38" i="43" s="1"/>
  <c r="X52" i="43"/>
  <c r="W52" i="43"/>
  <c r="N36" i="43"/>
  <c r="M36" i="43"/>
  <c r="AA91" i="43"/>
  <c r="M92" i="43"/>
  <c r="O20" i="43"/>
  <c r="T20" i="43" s="1"/>
  <c r="V20" i="43" s="1"/>
  <c r="AA111" i="43"/>
  <c r="M91" i="43"/>
  <c r="N91" i="43" s="1"/>
  <c r="M111" i="43"/>
  <c r="N111" i="43" s="1"/>
  <c r="X53" i="43"/>
  <c r="M18" i="43"/>
  <c r="N18" i="43"/>
  <c r="N92" i="43" l="1"/>
  <c r="X38" i="43"/>
  <c r="W38" i="43"/>
  <c r="W20" i="43"/>
  <c r="X20" i="43"/>
  <c r="V91" i="43"/>
  <c r="AA112" i="43"/>
  <c r="M113" i="43"/>
  <c r="O39" i="43"/>
  <c r="T39" i="43" s="1"/>
  <c r="V39" i="43" s="1"/>
  <c r="M112" i="43"/>
  <c r="N112" i="43" s="1"/>
  <c r="O21" i="43"/>
  <c r="T21" i="43" s="1"/>
  <c r="V21" i="43" s="1"/>
  <c r="N37" i="43"/>
  <c r="M37" i="43"/>
  <c r="N19" i="43"/>
  <c r="M19" i="43"/>
  <c r="AA92" i="43"/>
  <c r="M93" i="43"/>
  <c r="W91" i="43"/>
  <c r="T92" i="43"/>
  <c r="V92" i="43" l="1"/>
  <c r="N93" i="43"/>
  <c r="N113" i="43"/>
  <c r="X21" i="43"/>
  <c r="W21" i="43"/>
  <c r="X39" i="43"/>
  <c r="W39" i="43"/>
  <c r="N20" i="43"/>
  <c r="M20" i="43"/>
  <c r="O40" i="43"/>
  <c r="T40" i="43" s="1"/>
  <c r="V40" i="43" s="1"/>
  <c r="AA93" i="43"/>
  <c r="M94" i="43"/>
  <c r="N94" i="43" s="1"/>
  <c r="M38" i="43"/>
  <c r="N38" i="43"/>
  <c r="AA113" i="43"/>
  <c r="M114" i="43"/>
  <c r="O22" i="43"/>
  <c r="T22" i="43" s="1"/>
  <c r="V22" i="43" s="1"/>
  <c r="W92" i="43"/>
  <c r="T93" i="43"/>
  <c r="N114" i="43" l="1"/>
  <c r="V93" i="43"/>
  <c r="X40" i="43"/>
  <c r="W40" i="43"/>
  <c r="X22" i="43"/>
  <c r="W22" i="43"/>
  <c r="V94" i="43"/>
  <c r="W93" i="43"/>
  <c r="T94" i="43"/>
  <c r="O41" i="43"/>
  <c r="T41" i="43" s="1"/>
  <c r="V41" i="43" s="1"/>
  <c r="O23" i="43"/>
  <c r="T23" i="43" s="1"/>
  <c r="V23" i="43" s="1"/>
  <c r="N21" i="43"/>
  <c r="M21" i="43"/>
  <c r="N39" i="43"/>
  <c r="M39" i="43"/>
  <c r="AA94" i="43"/>
  <c r="M95" i="43"/>
  <c r="N95" i="43" s="1"/>
  <c r="AA114" i="43"/>
  <c r="X23" i="43" l="1"/>
  <c r="W23" i="43"/>
  <c r="X41" i="43"/>
  <c r="W41" i="43"/>
  <c r="AA115" i="43"/>
  <c r="O24" i="43"/>
  <c r="T24" i="43" s="1"/>
  <c r="V24" i="43" s="1"/>
  <c r="M115" i="43"/>
  <c r="N115" i="43" s="1"/>
  <c r="V95" i="43" s="1"/>
  <c r="M22" i="43"/>
  <c r="N22" i="43"/>
  <c r="O42" i="43"/>
  <c r="T42" i="43" s="1"/>
  <c r="V42" i="43" s="1"/>
  <c r="N40" i="43"/>
  <c r="M40" i="43"/>
  <c r="W94" i="43"/>
  <c r="T95" i="43"/>
  <c r="AA95" i="43"/>
  <c r="X24" i="43" l="1"/>
  <c r="W24" i="43"/>
  <c r="W42" i="43"/>
  <c r="X42" i="43"/>
  <c r="AA96" i="43"/>
  <c r="M96" i="43"/>
  <c r="N96" i="43" s="1"/>
  <c r="W95" i="43"/>
  <c r="T96" i="43"/>
  <c r="O25" i="43"/>
  <c r="T25" i="43" s="1"/>
  <c r="V25" i="43" s="1"/>
  <c r="N23" i="43"/>
  <c r="M23" i="43"/>
  <c r="N41" i="43"/>
  <c r="M41" i="43"/>
  <c r="AA116" i="43"/>
  <c r="M116" i="43"/>
  <c r="N116" i="43" s="1"/>
  <c r="W25" i="43" l="1"/>
  <c r="X25" i="43"/>
  <c r="V96" i="43"/>
  <c r="N24" i="43"/>
  <c r="M24" i="43"/>
  <c r="W96" i="43"/>
  <c r="M42" i="43"/>
  <c r="N42" i="43"/>
  <c r="N25" i="43" l="1"/>
  <c r="M25" i="43"/>
</calcChain>
</file>

<file path=xl/sharedStrings.xml><?xml version="1.0" encoding="utf-8"?>
<sst xmlns="http://schemas.openxmlformats.org/spreadsheetml/2006/main" count="259" uniqueCount="113">
  <si>
    <t>Suma:</t>
  </si>
  <si>
    <t>A</t>
  </si>
  <si>
    <t>B</t>
  </si>
  <si>
    <t>Total</t>
  </si>
  <si>
    <t>χ² cal=</t>
  </si>
  <si>
    <t>OR=</t>
  </si>
  <si>
    <t>Test de log-rank (test de Mantel-Haenszel) para comparar la probabilidad de supervivencia entre grupos. </t>
  </si>
  <si>
    <t>g. l. = 1</t>
  </si>
  <si>
    <r>
      <t>Corresponde a</t>
    </r>
    <r>
      <rPr>
        <b/>
        <i/>
        <sz val="10"/>
        <rFont val="Calibri"/>
        <family val="2"/>
      </rPr>
      <t xml:space="preserve"> p</t>
    </r>
    <r>
      <rPr>
        <sz val="10"/>
        <rFont val="Calibri"/>
        <family val="2"/>
      </rPr>
      <t>=</t>
    </r>
  </si>
  <si>
    <t>tiempo final del intervalo (meses)</t>
  </si>
  <si>
    <t>NNT</t>
  </si>
  <si>
    <t>mediana t</t>
  </si>
  <si>
    <t>nº pac mediana</t>
  </si>
  <si>
    <t>Percentil mediana</t>
  </si>
  <si>
    <t>% S sup e inf</t>
  </si>
  <si>
    <t>nº pac sup e inf</t>
  </si>
  <si>
    <t>RAR</t>
  </si>
  <si>
    <t>MATERIAL</t>
  </si>
  <si>
    <t>FORMAL</t>
  </si>
  <si>
    <t>EE LnHR = Raíz (1/Ev espA + 1/Ev espB)</t>
  </si>
  <si>
    <t>ANÁLISIS DE LA FUNCIÓN DE SUPERVIVENCIA LIBRE DE EVENTO DE KAPLAN Y MEIER, Y DE LOS SUPERVIVIENTES LIBRES DE EVENTO</t>
  </si>
  <si>
    <t>tiempo al inicio del intervalo (meses)</t>
  </si>
  <si>
    <r>
      <rPr>
        <b/>
        <sz val="9"/>
        <rFont val="Calibri"/>
        <family val="2"/>
        <scheme val="minor"/>
      </rPr>
      <t>Cens</t>
    </r>
    <r>
      <rPr>
        <b/>
        <vertAlign val="subscript"/>
        <sz val="9"/>
        <rFont val="Calibri"/>
        <family val="2"/>
        <scheme val="minor"/>
      </rPr>
      <t>t</t>
    </r>
    <r>
      <rPr>
        <b/>
        <sz val="9"/>
        <rFont val="Calibri"/>
        <family val="2"/>
        <scheme val="minor"/>
      </rPr>
      <t xml:space="preserve"> </t>
    </r>
    <r>
      <rPr>
        <sz val="9"/>
        <rFont val="Calibri"/>
        <family val="2"/>
        <scheme val="minor"/>
      </rPr>
      <t>Acum al final interva</t>
    </r>
  </si>
  <si>
    <r>
      <rPr>
        <b/>
        <sz val="9"/>
        <rFont val="Calibri"/>
        <family val="2"/>
        <scheme val="minor"/>
      </rPr>
      <t>Ev</t>
    </r>
    <r>
      <rPr>
        <b/>
        <vertAlign val="subscript"/>
        <sz val="9"/>
        <rFont val="Calibri"/>
        <family val="2"/>
        <scheme val="minor"/>
      </rPr>
      <t>t</t>
    </r>
    <r>
      <rPr>
        <b/>
        <sz val="9"/>
        <rFont val="Calibri"/>
        <family val="2"/>
        <scheme val="minor"/>
      </rPr>
      <t xml:space="preserve"> </t>
    </r>
    <r>
      <rPr>
        <sz val="9"/>
        <rFont val="Calibri"/>
        <family val="2"/>
        <scheme val="minor"/>
      </rPr>
      <t>Acum final interva</t>
    </r>
  </si>
  <si>
    <r>
      <rPr>
        <b/>
        <sz val="10"/>
        <rFont val="Calibri"/>
        <family val="2"/>
        <scheme val="minor"/>
      </rPr>
      <t>t</t>
    </r>
    <r>
      <rPr>
        <b/>
        <vertAlign val="subscript"/>
        <sz val="10"/>
        <rFont val="Calibri"/>
        <family val="2"/>
        <scheme val="minor"/>
      </rPr>
      <t>i</t>
    </r>
    <r>
      <rPr>
        <b/>
        <sz val="10"/>
        <rFont val="Calibri"/>
        <family val="2"/>
        <scheme val="minor"/>
      </rPr>
      <t>:</t>
    </r>
    <r>
      <rPr>
        <sz val="10"/>
        <rFont val="Calibri"/>
        <family val="2"/>
        <scheme val="minor"/>
      </rPr>
      <t xml:space="preserve"> tiempo al final del intervalo (meses)</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</si>
  <si>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nº Eventos (al final de cada intervalo)</t>
    </r>
  </si>
  <si>
    <r>
      <rPr>
        <b/>
        <sz val="9"/>
        <rFont val="Calibri"/>
        <family val="2"/>
        <scheme val="minor"/>
      </rPr>
      <t>Cens</t>
    </r>
    <r>
      <rPr>
        <b/>
        <vertAlign val="subscript"/>
        <sz val="9"/>
        <rFont val="Calibri"/>
        <family val="2"/>
        <scheme val="minor"/>
      </rPr>
      <t>i</t>
    </r>
    <r>
      <rPr>
        <b/>
        <sz val="9"/>
        <rFont val="Calibri"/>
        <family val="2"/>
        <scheme val="minor"/>
      </rPr>
      <t xml:space="preserve"> </t>
    </r>
    <r>
      <rPr>
        <sz val="9"/>
        <rFont val="Calibri"/>
        <family val="2"/>
        <scheme val="minor"/>
      </rPr>
      <t>= nº Censurados (al final de cada intervalo)</t>
    </r>
  </si>
  <si>
    <r>
      <rPr>
        <b/>
        <sz val="9"/>
        <rFont val="Calibri"/>
        <family val="2"/>
        <scheme val="minor"/>
      </rPr>
      <t>%Ev</t>
    </r>
    <r>
      <rPr>
        <b/>
        <vertAlign val="subscript"/>
        <sz val="9"/>
        <rFont val="Calibri"/>
        <family val="2"/>
        <scheme val="minor"/>
      </rPr>
      <t>i</t>
    </r>
    <r>
      <rPr>
        <b/>
        <sz val="9"/>
        <rFont val="Calibri"/>
        <family val="2"/>
        <scheme val="minor"/>
      </rPr>
      <t xml:space="preserve">: </t>
    </r>
    <r>
      <rPr>
        <sz val="9"/>
        <rFont val="Calibri"/>
        <family val="2"/>
        <scheme val="minor"/>
      </rPr>
      <t>% eventos de cada intervalo / nº pacientes en riesgo</t>
    </r>
  </si>
  <si>
    <r>
      <t xml:space="preserve">     </t>
    </r>
    <r>
      <rPr>
        <b/>
        <sz val="10"/>
        <rFont val="Calibri"/>
        <family val="2"/>
      </rPr>
      <t>Tercera y última asunción de K-M:</t>
    </r>
    <r>
      <rPr>
        <sz val="10"/>
        <rFont val="Calibri"/>
        <family val="2"/>
      </rPr>
      <t xml:space="preserve"> Los eventos y las censuras suceden al final del intervalo (los intervalos deben ser similares). Es importante usar los intervalos más cortos posibles para el análisis numérico y las curvas, porque los intervalos largos producen sesgos hacia supervivencias libres de evento más grandes.</t>
    </r>
  </si>
  <si>
    <t>Nº supervivientes promedio en cada intervalo</t>
  </si>
  <si>
    <t>Nº supervivientes-mes promedio en cada intervalo</t>
  </si>
  <si>
    <t>% Supervivencia K-M control</t>
  </si>
  <si>
    <t>% Supervivientes control</t>
  </si>
  <si>
    <t>t interva sup</t>
  </si>
  <si>
    <t>mediana t (meses)</t>
  </si>
  <si>
    <r>
      <rPr>
        <b/>
        <sz val="10"/>
        <rFont val="Calibri"/>
        <family val="2"/>
        <scheme val="minor"/>
      </rPr>
      <t>n</t>
    </r>
    <r>
      <rPr>
        <b/>
        <vertAlign val="subscript"/>
        <sz val="10"/>
        <rFont val="Calibri"/>
        <family val="2"/>
        <scheme val="minor"/>
      </rPr>
      <t>i</t>
    </r>
    <r>
      <rPr>
        <b/>
        <sz val="10"/>
        <rFont val="Calibri"/>
        <family val="2"/>
        <scheme val="minor"/>
      </rPr>
      <t xml:space="preserve"> </t>
    </r>
    <r>
      <rPr>
        <sz val="10"/>
        <rFont val="Calibri"/>
        <family val="2"/>
        <scheme val="minor"/>
      </rPr>
      <t>= pacientes en riesgo (al comienzo de cada intervalo)</t>
    </r>
  </si>
  <si>
    <t>% Eventos</t>
  </si>
  <si>
    <t>% Supervivencia libre de evento K-M condicionada a las censuras</t>
  </si>
  <si>
    <r>
      <rPr>
        <b/>
        <i/>
        <sz val="9"/>
        <color theme="7" tint="-0.249977111117893"/>
        <rFont val="Calibri"/>
        <family val="2"/>
        <scheme val="minor"/>
      </rPr>
      <t>% S</t>
    </r>
    <r>
      <rPr>
        <b/>
        <i/>
        <vertAlign val="subscript"/>
        <sz val="9"/>
        <color theme="7" tint="-0.249977111117893"/>
        <rFont val="Calibri"/>
        <family val="2"/>
      </rPr>
      <t>i</t>
    </r>
    <r>
      <rPr>
        <b/>
        <i/>
        <sz val="9"/>
        <color theme="7" tint="-0.249977111117893"/>
        <rFont val="Calibri"/>
        <family val="2"/>
      </rPr>
      <t xml:space="preserve"> </t>
    </r>
    <r>
      <rPr>
        <i/>
        <sz val="9"/>
        <color theme="7" tint="-0.249977111117893"/>
        <rFont val="Calibri"/>
        <family val="2"/>
      </rPr>
      <t>= % libre Ev en la Supervivencia K-M en cada intervalo</t>
    </r>
  </si>
  <si>
    <r>
      <rPr>
        <b/>
        <i/>
        <sz val="8"/>
        <color theme="7" tint="-0.249977111117893"/>
        <rFont val="Calibri"/>
        <family val="2"/>
        <scheme val="minor"/>
      </rPr>
      <t>% S</t>
    </r>
    <r>
      <rPr>
        <b/>
        <i/>
        <vertAlign val="subscript"/>
        <sz val="8"/>
        <color theme="7" tint="-0.249977111117893"/>
        <rFont val="Calibri"/>
        <family val="2"/>
      </rPr>
      <t>t</t>
    </r>
    <r>
      <rPr>
        <b/>
        <i/>
        <sz val="8"/>
        <color theme="7" tint="-0.249977111117893"/>
        <rFont val="Calibri"/>
        <family val="2"/>
      </rPr>
      <t xml:space="preserve"> </t>
    </r>
    <r>
      <rPr>
        <i/>
        <sz val="8"/>
        <color theme="7" tint="-0.249977111117893"/>
        <rFont val="Calibri"/>
        <family val="2"/>
      </rPr>
      <t xml:space="preserve">= </t>
    </r>
    <r>
      <rPr>
        <i/>
        <sz val="8"/>
        <color theme="7" tint="-0.249977111117893"/>
        <rFont val="Calibri"/>
        <family val="2"/>
        <scheme val="minor"/>
      </rPr>
      <t>% libre de Ev en la Supervivencia K-M, condicionado al % libre de Ev en la Supervivencia K-M del intervalo acumulado anterior</t>
    </r>
  </si>
  <si>
    <t xml:space="preserve">    Eduard L Kaplan y Paul Meier introdujeron en 1958 la muy conocida “Función de supervivencia K-M condicionada a las censuras”, cuyo título nos indica que su particular concepción de las censuras condiciona la interpretación material del resultado. Esta función es un estimador (no paramétrico) de la probabilidad de que uno de los integrantes sobreviva más allá de un tiempo t. El término “supervivencia” se puede generalizar como “supervivencia libre de evento”, refiriéndose al evento de análisis, de modo que podemos aludir a la “supervivencia libre del evento muerte” (que suele decirse “Supervivencia”), y también aludir a la “supervivencia libre del evento progresión o muerte” (que suele decirse “Supervivencia Libre de Progresión”).</t>
  </si>
  <si>
    <r>
      <rPr>
        <b/>
        <sz val="10"/>
        <rFont val="Calibri"/>
        <family val="2"/>
        <scheme val="minor"/>
      </rPr>
      <t xml:space="preserve">     Segunda asunción de K-M: </t>
    </r>
    <r>
      <rPr>
        <sz val="10"/>
        <rFont val="Calibri"/>
        <family val="2"/>
        <scheme val="minor"/>
      </rPr>
      <t>Los pacientes censurados siguen teniendo la misma probabilidad de supervivencia libre de evento que los que siguen en el estudio. A esto se le denomina CENSURA NO INFORMATIVA, es decir que la censura no está relacionada con el tratamiento (como por ejemplo, los efectos adversos).</t>
    </r>
  </si>
  <si>
    <r>
      <t xml:space="preserve">     </t>
    </r>
    <r>
      <rPr>
        <b/>
        <sz val="10"/>
        <rFont val="Calibri"/>
        <family val="2"/>
      </rPr>
      <t>Primera asunción de las censuras en la función de Kaplan-Meier:</t>
    </r>
    <r>
      <rPr>
        <sz val="10"/>
        <rFont val="Calibri"/>
        <family val="2"/>
      </rPr>
      <t xml:space="preserve"> Si un paciente de la cohorte decide retirarse del estudio, sabemos que ha sobrevivido al evento hasta ese momento. Sin embargo habremos perdido la información posterior. Entonces debe hacerse una corrección para que el abandono del protocolo no se registre como “evento”, dado que no sabemos si el paciente sigue o no en la situación inicial (sobreviviendo al evento). Debe haber censura siempre que la falta de datos posteriores a un determinado punto en el tiempo se deba a factores distintos al tratamiento.</t>
    </r>
  </si>
  <si>
    <t xml:space="preserve">     Cuando en la jerga hoy se reduce el título, omitiendo que está condicionada a las censuras, como “Función de supervivencia”, o “Curva de supervivencia K-M”, la interpretación de su resultado formal (la fórmula del “% de Supervivencia”) puede no retener sus referenciales materiales, corpóreos (el “% de Supervivientes”). Ambos coinciden cuando no hay ninguna censura, pero el resultado formal (supervivencia) y el resultado material (supervivientes) se separan más cuantas más censuras haya. </t>
  </si>
  <si>
    <r>
      <t>Abreviaturas</t>
    </r>
    <r>
      <rPr>
        <sz val="10"/>
        <color rgb="FF000000"/>
        <rFont val="Calibri"/>
        <family val="2"/>
      </rPr>
      <t xml:space="preserve">: </t>
    </r>
    <r>
      <rPr>
        <b/>
        <sz val="10"/>
        <color rgb="FF000000"/>
        <rFont val="Calibri"/>
        <family val="2"/>
      </rPr>
      <t>ABC:</t>
    </r>
    <r>
      <rPr>
        <sz val="10"/>
        <color rgb="FF000000"/>
        <rFont val="Calibri"/>
        <family val="2"/>
      </rPr>
      <t xml:space="preserve"> área bajo la curva; </t>
    </r>
    <r>
      <rPr>
        <b/>
        <sz val="10"/>
        <color rgb="FF000000"/>
        <rFont val="Calibri"/>
        <family val="2"/>
      </rPr>
      <t>HR:</t>
    </r>
    <r>
      <rPr>
        <sz val="10"/>
        <color rgb="FF000000"/>
        <rFont val="Calibri"/>
        <family val="2"/>
      </rPr>
      <t xml:space="preserve"> hazard ratio; </t>
    </r>
    <r>
      <rPr>
        <b/>
        <sz val="10"/>
        <color rgb="FF000000"/>
        <rFont val="Calibri"/>
        <family val="2"/>
      </rPr>
      <t>IC 95%:</t>
    </r>
    <r>
      <rPr>
        <sz val="10"/>
        <color rgb="FF000000"/>
        <rFont val="Calibri"/>
        <family val="2"/>
      </rPr>
      <t xml:space="preserve"> intervalo con un nivel de confianza del 95%; </t>
    </r>
    <r>
      <rPr>
        <b/>
        <sz val="10"/>
        <color rgb="FF000000"/>
        <rFont val="Calibri"/>
        <family val="2"/>
      </rPr>
      <t xml:space="preserve">NNT: </t>
    </r>
    <r>
      <rPr>
        <sz val="10"/>
        <color rgb="FF000000"/>
        <rFont val="Calibri"/>
        <family val="2"/>
      </rPr>
      <t>número necesario a tratar con la intervención para evitar 1 evento más que con el control;</t>
    </r>
    <r>
      <rPr>
        <b/>
        <sz val="10"/>
        <color rgb="FF000000"/>
        <rFont val="Calibri"/>
        <family val="2"/>
      </rPr>
      <t xml:space="preserve"> OR: </t>
    </r>
    <r>
      <rPr>
        <sz val="10"/>
        <color rgb="FF000000"/>
        <rFont val="Calibri"/>
        <family val="2"/>
      </rPr>
      <t>odds ratio;</t>
    </r>
    <r>
      <rPr>
        <b/>
        <sz val="10"/>
        <color rgb="FF000000"/>
        <rFont val="Calibri"/>
        <family val="2"/>
      </rPr>
      <t xml:space="preserve"> RAR:</t>
    </r>
    <r>
      <rPr>
        <sz val="10"/>
        <color rgb="FF000000"/>
        <rFont val="Calibri"/>
        <family val="2"/>
      </rPr>
      <t xml:space="preserve"> reducción absoluta del riesgo.</t>
    </r>
    <r>
      <rPr>
        <b/>
        <sz val="10"/>
        <color rgb="FF000000"/>
        <rFont val="Calibri"/>
        <family val="2"/>
      </rPr>
      <t xml:space="preserve"> </t>
    </r>
  </si>
  <si>
    <t>en la Supervivencia K-M, grupo control</t>
  </si>
  <si>
    <t>en los Supervivientes, grupo control</t>
  </si>
  <si>
    <t>Diferencias entre los grupos en las medianas de tiempo libres de eventos</t>
  </si>
  <si>
    <r>
      <t xml:space="preserve">Diferencia entre los grupos en las </t>
    </r>
    <r>
      <rPr>
        <b/>
        <sz val="9"/>
        <color rgb="FF008000"/>
        <rFont val="Calibri"/>
        <family val="2"/>
        <scheme val="minor"/>
      </rPr>
      <t>Medianas del t libre de Ev</t>
    </r>
    <r>
      <rPr>
        <sz val="9"/>
        <color rgb="FF008000"/>
        <rFont val="Calibri"/>
        <family val="2"/>
        <scheme val="minor"/>
      </rPr>
      <t xml:space="preserve"> en los Supervivientes (meses)</t>
    </r>
  </si>
  <si>
    <r>
      <t xml:space="preserve">Diferencia entre los grupos en las </t>
    </r>
    <r>
      <rPr>
        <b/>
        <i/>
        <sz val="9"/>
        <color theme="7" tint="-0.249977111117893"/>
        <rFont val="Calibri"/>
        <family val="2"/>
        <scheme val="minor"/>
      </rPr>
      <t>Medianas del t libre de Ev</t>
    </r>
    <r>
      <rPr>
        <i/>
        <sz val="9"/>
        <color theme="7" tint="-0.249977111117893"/>
        <rFont val="Calibri"/>
        <family val="2"/>
        <scheme val="minor"/>
      </rPr>
      <t xml:space="preserve"> en la Superviviencia K-M (meses)</t>
    </r>
  </si>
  <si>
    <t>Lím inferior IC 95%</t>
  </si>
  <si>
    <t>Lím superior IC 95%</t>
  </si>
  <si>
    <r>
      <t>LI IC 95% = S</t>
    </r>
    <r>
      <rPr>
        <vertAlign val="subscript"/>
        <sz val="9"/>
        <color theme="7" tint="-0.249977111117893"/>
        <rFont val="Calibri"/>
        <family val="2"/>
      </rPr>
      <t>t</t>
    </r>
    <r>
      <rPr>
        <vertAlign val="superscript"/>
        <sz val="9"/>
        <color theme="7" tint="-0.249977111117893"/>
        <rFont val="Calibri"/>
        <family val="2"/>
      </rPr>
      <t>EXP (+  Z α/2 * EEt)</t>
    </r>
  </si>
  <si>
    <r>
      <t>LI IC 95% = S</t>
    </r>
    <r>
      <rPr>
        <vertAlign val="subscript"/>
        <sz val="9"/>
        <color theme="7" tint="-0.249977111117893"/>
        <rFont val="Calibri"/>
        <family val="2"/>
      </rPr>
      <t>t</t>
    </r>
    <r>
      <rPr>
        <vertAlign val="superscript"/>
        <sz val="9"/>
        <color theme="7" tint="-0.249977111117893"/>
        <rFont val="Calibri"/>
        <family val="2"/>
      </rPr>
      <t>EXP ( - Z α/2 * EEt)</t>
    </r>
  </si>
  <si>
    <r>
      <t>EE</t>
    </r>
    <r>
      <rPr>
        <vertAlign val="subscript"/>
        <sz val="10"/>
        <color theme="0" tint="-0.34998626667073579"/>
        <rFont val="Calibri"/>
        <family val="2"/>
      </rPr>
      <t>t</t>
    </r>
  </si>
  <si>
    <r>
      <t xml:space="preserve">Z </t>
    </r>
    <r>
      <rPr>
        <vertAlign val="subscript"/>
        <sz val="10"/>
        <color theme="0" tint="-0.34998626667073579"/>
        <rFont val="Calibri"/>
        <family val="2"/>
      </rPr>
      <t>α/2</t>
    </r>
    <r>
      <rPr>
        <sz val="10"/>
        <color theme="0" tint="-0.34998626667073579"/>
        <rFont val="Calibri"/>
        <family val="2"/>
      </rPr>
      <t xml:space="preserve"> (0,05)</t>
    </r>
  </si>
  <si>
    <r>
      <t xml:space="preserve">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</si>
  <si>
    <r>
      <t xml:space="preserve">EXP (+ 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r>
      <rPr>
        <sz val="9"/>
        <color theme="0" tint="-0.34998626667073579"/>
        <rFont val="Calibri"/>
        <family val="2"/>
      </rPr>
      <t>)</t>
    </r>
  </si>
  <si>
    <r>
      <t xml:space="preserve">EXP (- Z </t>
    </r>
    <r>
      <rPr>
        <vertAlign val="subscript"/>
        <sz val="9"/>
        <color theme="0" tint="-0.34998626667073579"/>
        <rFont val="Calibri"/>
        <family val="2"/>
      </rPr>
      <t>α/2</t>
    </r>
    <r>
      <rPr>
        <sz val="9"/>
        <color theme="0" tint="-0.34998626667073579"/>
        <rFont val="Calibri"/>
        <family val="2"/>
      </rPr>
      <t xml:space="preserve"> (0,05) * EE</t>
    </r>
    <r>
      <rPr>
        <vertAlign val="subscript"/>
        <sz val="9"/>
        <color theme="0" tint="-0.34998626667073579"/>
        <rFont val="Calibri"/>
        <family val="2"/>
      </rPr>
      <t>t</t>
    </r>
    <r>
      <rPr>
        <sz val="9"/>
        <color theme="0" tint="-0.34998626667073579"/>
        <rFont val="Calibri"/>
        <family val="2"/>
      </rPr>
      <t>)</t>
    </r>
  </si>
  <si>
    <r>
      <t>Implicaría: 1-S</t>
    </r>
    <r>
      <rPr>
        <i/>
        <vertAlign val="subscript"/>
        <sz val="10"/>
        <rFont val="Calibri"/>
        <family val="2"/>
        <scheme val="minor"/>
      </rPr>
      <t>t</t>
    </r>
    <r>
      <rPr>
        <i/>
        <sz val="10"/>
        <rFont val="Calibri"/>
        <family val="2"/>
        <scheme val="minor"/>
      </rPr>
      <t>=</t>
    </r>
  </si>
  <si>
    <t>% libre de evento en Función de Supervivencia K-M condicionada a las censuras</t>
  </si>
  <si>
    <r>
      <t>obtenidos por fórmula: S</t>
    </r>
    <r>
      <rPr>
        <vertAlign val="subscript"/>
        <sz val="8"/>
        <rFont val="Calibri"/>
        <family val="2"/>
      </rPr>
      <t>i</t>
    </r>
    <r>
      <rPr>
        <sz val="8"/>
        <rFont val="Calibri"/>
        <family val="2"/>
      </rPr>
      <t xml:space="preserve"> = S</t>
    </r>
    <r>
      <rPr>
        <vertAlign val="subscript"/>
        <sz val="8"/>
        <rFont val="Calibri"/>
        <family val="2"/>
      </rPr>
      <t>c</t>
    </r>
    <r>
      <rPr>
        <vertAlign val="superscript"/>
        <sz val="8"/>
        <rFont val="Calibri"/>
        <family val="2"/>
      </rPr>
      <t>HR</t>
    </r>
    <r>
      <rPr>
        <sz val="8"/>
        <rFont val="Calibri"/>
        <family val="2"/>
      </rPr>
      <t xml:space="preserve"> =&gt; Log </t>
    </r>
    <r>
      <rPr>
        <vertAlign val="subscript"/>
        <sz val="8"/>
        <rFont val="Calibri"/>
        <family val="2"/>
      </rPr>
      <t>Sc</t>
    </r>
    <r>
      <rPr>
        <sz val="8"/>
        <rFont val="Calibri"/>
        <family val="2"/>
      </rPr>
      <t xml:space="preserve"> S</t>
    </r>
    <r>
      <rPr>
        <vertAlign val="subscript"/>
        <sz val="8"/>
        <rFont val="Calibri"/>
        <family val="2"/>
      </rPr>
      <t>i</t>
    </r>
    <r>
      <rPr>
        <sz val="8"/>
        <rFont val="Calibri"/>
        <family val="2"/>
      </rPr>
      <t xml:space="preserve"> = HR</t>
    </r>
  </si>
  <si>
    <t>tiempo libre de evento de los Supervivientes, por ABC</t>
  </si>
  <si>
    <r>
      <rPr>
        <b/>
        <sz val="9"/>
        <color rgb="FF008000"/>
        <rFont val="Calibri"/>
        <family val="2"/>
        <scheme val="minor"/>
      </rPr>
      <t>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t libre de Ev acumulado de los Supervivientes, por ABC acumuladas (meses)</t>
    </r>
  </si>
  <si>
    <r>
      <rPr>
        <b/>
        <sz val="9"/>
        <color rgb="FF008000"/>
        <rFont val="Calibri"/>
        <family val="2"/>
        <scheme val="minor"/>
      </rPr>
      <t>tS</t>
    </r>
    <r>
      <rPr>
        <b/>
        <vertAlign val="subscript"/>
        <sz val="9"/>
        <color rgb="FF008000"/>
        <rFont val="Calibri"/>
        <family val="2"/>
        <scheme val="minor"/>
      </rPr>
      <t>i</t>
    </r>
    <r>
      <rPr>
        <b/>
        <sz val="9"/>
        <color rgb="FF008000"/>
        <rFont val="Calibri"/>
        <family val="2"/>
        <scheme val="minor"/>
      </rPr>
      <t>:</t>
    </r>
    <r>
      <rPr>
        <sz val="9"/>
        <color rgb="FF008000"/>
        <rFont val="Calibri"/>
        <family val="2"/>
        <scheme val="minor"/>
      </rPr>
      <t xml:space="preserve"> tiempo libre Ev de los Supervivientes en cada intervalo, por ABC (meses)</t>
    </r>
  </si>
  <si>
    <r>
      <rPr>
        <b/>
        <sz val="9"/>
        <color rgb="FF008000"/>
        <rFont val="Calibri"/>
        <family val="2"/>
        <scheme val="minor"/>
      </rPr>
      <t>PtS</t>
    </r>
    <r>
      <rPr>
        <b/>
        <vertAlign val="subscript"/>
        <sz val="9"/>
        <color rgb="FF008000"/>
        <rFont val="Calibri"/>
        <family val="2"/>
        <scheme val="minor"/>
      </rPr>
      <t xml:space="preserve">t </t>
    </r>
    <r>
      <rPr>
        <sz val="9"/>
        <color rgb="FF008000"/>
        <rFont val="Calibri"/>
        <family val="2"/>
        <scheme val="minor"/>
      </rPr>
      <t>= prolongación del t libre de Ev de los Supervivientes = [diferencia tS</t>
    </r>
    <r>
      <rPr>
        <vertAlign val="subscript"/>
        <sz val="9"/>
        <color rgb="FF008000"/>
        <rFont val="Calibri"/>
        <family val="2"/>
        <scheme val="minor"/>
      </rPr>
      <t>t</t>
    </r>
    <r>
      <rPr>
        <sz val="9"/>
        <color rgb="FF008000"/>
        <rFont val="Calibri"/>
        <family val="2"/>
        <scheme val="minor"/>
      </rPr>
      <t xml:space="preserve"> acumulado intervenc y control] (meses)</t>
    </r>
  </si>
  <si>
    <t>Diferencias entre los grupos en el tiempo libre de eventos</t>
  </si>
  <si>
    <r>
      <t xml:space="preserve">Cálculo manual de la </t>
    </r>
    <r>
      <rPr>
        <b/>
        <i/>
        <sz val="11"/>
        <color theme="7" tint="-0.249977111117893"/>
        <rFont val="Calibri"/>
        <family val="2"/>
        <scheme val="minor"/>
      </rPr>
      <t>Mediana de tiempo de Supervivencia libre de evento K-M</t>
    </r>
    <r>
      <rPr>
        <b/>
        <sz val="11"/>
        <rFont val="Calibri"/>
        <family val="2"/>
        <scheme val="minor"/>
      </rPr>
      <t xml:space="preserve"> y la </t>
    </r>
    <r>
      <rPr>
        <b/>
        <sz val="11"/>
        <color rgb="FF008000"/>
        <rFont val="Calibri"/>
        <family val="2"/>
        <scheme val="minor"/>
      </rPr>
      <t>Mediana de tiempo que permanecen los Supervivientes libres de evento</t>
    </r>
    <r>
      <rPr>
        <b/>
        <sz val="11"/>
        <rFont val="Calibri"/>
        <family val="2"/>
        <scheme val="minor"/>
      </rPr>
      <t>, y del nº del paciente de entre los supervivientes en riesgo que la establecen</t>
    </r>
  </si>
  <si>
    <t>tiempo de Supervivencia libre de evento K-M, por ABC</t>
  </si>
  <si>
    <r>
      <rPr>
        <b/>
        <i/>
        <sz val="8"/>
        <color theme="7" tint="-0.249977111117893"/>
        <rFont val="Calibri"/>
        <family val="2"/>
        <scheme val="minor"/>
      </rPr>
      <t>tS</t>
    </r>
    <r>
      <rPr>
        <b/>
        <i/>
        <vertAlign val="subscript"/>
        <sz val="8"/>
        <color theme="7" tint="-0.249977111117893"/>
        <rFont val="Calibri"/>
        <family val="2"/>
        <scheme val="minor"/>
      </rPr>
      <t xml:space="preserve">t </t>
    </r>
    <r>
      <rPr>
        <i/>
        <sz val="8"/>
        <color theme="7" tint="-0.249977111117893"/>
        <rFont val="Calibri"/>
        <family val="2"/>
        <scheme val="minor"/>
      </rPr>
      <t>= tiempo de Supervivencia libre Ev K-M, por ABC acumuladas (meses)</t>
    </r>
  </si>
  <si>
    <r>
      <rPr>
        <b/>
        <i/>
        <sz val="8"/>
        <color theme="7" tint="-0.249977111117893"/>
        <rFont val="Calibri"/>
        <family val="2"/>
        <scheme val="minor"/>
      </rPr>
      <t>tS</t>
    </r>
    <r>
      <rPr>
        <b/>
        <i/>
        <vertAlign val="subscript"/>
        <sz val="8"/>
        <color theme="7" tint="-0.249977111117893"/>
        <rFont val="Calibri"/>
        <family val="2"/>
        <scheme val="minor"/>
      </rPr>
      <t xml:space="preserve">i </t>
    </r>
    <r>
      <rPr>
        <i/>
        <sz val="8"/>
        <color theme="7" tint="-0.249977111117893"/>
        <rFont val="Calibri"/>
        <family val="2"/>
        <scheme val="minor"/>
      </rPr>
      <t>= tiempo de Supervivencia libre Ev K-M, por ABC de cada intervalo (meses)</t>
    </r>
  </si>
  <si>
    <r>
      <rPr>
        <b/>
        <i/>
        <sz val="9"/>
        <color theme="7" tint="-0.249977111117893"/>
        <rFont val="Calibri"/>
        <family val="2"/>
        <scheme val="minor"/>
      </rPr>
      <t>PtS</t>
    </r>
    <r>
      <rPr>
        <b/>
        <i/>
        <vertAlign val="subscript"/>
        <sz val="9"/>
        <color theme="7" tint="-0.249977111117893"/>
        <rFont val="Calibri"/>
        <family val="2"/>
        <scheme val="minor"/>
      </rPr>
      <t>t</t>
    </r>
    <r>
      <rPr>
        <i/>
        <sz val="9"/>
        <color theme="7" tint="-0.249977111117893"/>
        <rFont val="Calibri"/>
        <family val="2"/>
        <scheme val="minor"/>
      </rPr>
      <t xml:space="preserve"> = prolongación del t de Superviviencia libre Ev K-M = [diferencia entre tS</t>
    </r>
    <r>
      <rPr>
        <i/>
        <vertAlign val="subscript"/>
        <sz val="9"/>
        <color theme="7" tint="-0.249977111117893"/>
        <rFont val="Calibri"/>
        <family val="2"/>
        <scheme val="minor"/>
      </rPr>
      <t>t</t>
    </r>
    <r>
      <rPr>
        <i/>
        <sz val="9"/>
        <color theme="7" tint="-0.249977111117893"/>
        <rFont val="Calibri"/>
        <family val="2"/>
        <scheme val="minor"/>
      </rPr>
      <t xml:space="preserve"> acumulado intervenc y control] (meses)</t>
    </r>
  </si>
  <si>
    <r>
      <rPr>
        <b/>
        <sz val="9"/>
        <color rgb="FF008000"/>
        <rFont val="Calibri"/>
        <family val="2"/>
        <scheme val="minor"/>
      </rPr>
      <t>%S</t>
    </r>
    <r>
      <rPr>
        <b/>
        <vertAlign val="subscript"/>
        <sz val="9"/>
        <color rgb="FF008000"/>
        <rFont val="Calibri"/>
        <family val="2"/>
        <scheme val="minor"/>
      </rPr>
      <t>t</t>
    </r>
    <r>
      <rPr>
        <b/>
        <sz val="9"/>
        <color rgb="FF008000"/>
        <rFont val="Calibri"/>
        <family val="2"/>
        <scheme val="minor"/>
      </rPr>
      <t xml:space="preserve">: </t>
    </r>
    <r>
      <rPr>
        <sz val="9"/>
        <color rgb="FF008000"/>
        <rFont val="Calibri"/>
        <family val="2"/>
        <scheme val="minor"/>
      </rPr>
      <t xml:space="preserve"> % supervivientes libres Ev acumulados en el tiempo t/ nº pac inicio del estudio</t>
    </r>
  </si>
  <si>
    <r>
      <t>[ln %S</t>
    </r>
    <r>
      <rPr>
        <vertAlign val="subscript"/>
        <sz val="10"/>
        <color theme="0" tint="-0.34998626667073579"/>
        <rFont val="Calibri"/>
        <family val="2"/>
      </rPr>
      <t>t</t>
    </r>
    <r>
      <rPr>
        <sz val="10"/>
        <color theme="0" tint="-0.34998626667073579"/>
        <rFont val="Calibri"/>
        <family val="2"/>
      </rPr>
      <t>]</t>
    </r>
    <r>
      <rPr>
        <vertAlign val="superscript"/>
        <sz val="10"/>
        <color theme="0" tint="-0.34998626667073579"/>
        <rFont val="Calibri"/>
        <family val="2"/>
      </rPr>
      <t>2</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</si>
  <si>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</si>
  <si>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</si>
  <si>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 xml:space="preserve"> /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</si>
  <si>
    <r>
      <t>Sumat acumulado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 xml:space="preserve"> / n</t>
    </r>
    <r>
      <rPr>
        <vertAlign val="subscript"/>
        <sz val="10"/>
        <color theme="0" tint="-0.34998626667073579"/>
        <rFont val="Calibri"/>
        <family val="2"/>
      </rPr>
      <t>i</t>
    </r>
    <r>
      <rPr>
        <sz val="10"/>
        <color theme="0" tint="-0.34998626667073579"/>
        <rFont val="Calibri"/>
        <family val="2"/>
      </rPr>
      <t xml:space="preserve"> * S</t>
    </r>
    <r>
      <rPr>
        <vertAlign val="subscript"/>
        <sz val="10"/>
        <color theme="0" tint="-0.34998626667073579"/>
        <rFont val="Calibri"/>
        <family val="2"/>
      </rPr>
      <t>i</t>
    </r>
    <r>
      <rPr>
        <sz val="10"/>
        <color theme="0" tint="-0.34998626667073579"/>
        <rFont val="Calibri"/>
        <family val="2"/>
      </rPr>
      <t>)</t>
    </r>
  </si>
  <si>
    <r>
      <t>G</t>
    </r>
    <r>
      <rPr>
        <u/>
        <sz val="11"/>
        <rFont val="Calibri"/>
        <family val="2"/>
        <scheme val="minor"/>
      </rPr>
      <t>losario de términos que surgen de las operaciones entre los términos de primer orden</t>
    </r>
    <r>
      <rPr>
        <sz val="11"/>
        <rFont val="Calibri"/>
        <family val="2"/>
        <scheme val="minor"/>
      </rPr>
      <t>:</t>
    </r>
    <r>
      <rPr>
        <b/>
        <sz val="11"/>
        <rFont val="Calibri"/>
        <family val="2"/>
        <scheme val="minor"/>
      </rPr>
      <t xml:space="preserve"> </t>
    </r>
    <r>
      <rPr>
        <sz val="11"/>
        <rFont val="Calibri"/>
        <family val="2"/>
        <scheme val="minor"/>
      </rPr>
      <t xml:space="preserve"> </t>
    </r>
    <r>
      <rPr>
        <b/>
        <i/>
        <sz val="11"/>
        <color theme="7" tint="-0.249977111117893"/>
        <rFont val="Calibri"/>
        <family val="2"/>
        <scheme val="minor"/>
      </rPr>
      <t>%S</t>
    </r>
    <r>
      <rPr>
        <b/>
        <i/>
        <vertAlign val="subscript"/>
        <sz val="11"/>
        <color theme="7" tint="-0.249977111117893"/>
        <rFont val="Calibri"/>
        <family val="2"/>
        <scheme val="minor"/>
      </rPr>
      <t>i</t>
    </r>
    <r>
      <rPr>
        <b/>
        <i/>
        <sz val="11"/>
        <color theme="7" tint="-0.249977111117893"/>
        <rFont val="Calibri"/>
        <family val="2"/>
        <scheme val="minor"/>
      </rPr>
      <t>:</t>
    </r>
    <r>
      <rPr>
        <i/>
        <sz val="11"/>
        <color theme="7" tint="-0.249977111117893"/>
        <rFont val="Calibri"/>
        <family val="2"/>
        <scheme val="minor"/>
      </rPr>
      <t xml:space="preserve"> % deSupervivencia libre de evento K-M al final de cada intervalo; </t>
    </r>
    <r>
      <rPr>
        <b/>
        <i/>
        <sz val="11"/>
        <color theme="7" tint="-0.249977111117893"/>
        <rFont val="Calibri"/>
        <family val="2"/>
        <scheme val="minor"/>
      </rPr>
      <t>%S</t>
    </r>
    <r>
      <rPr>
        <b/>
        <i/>
        <vertAlign val="subscript"/>
        <sz val="11"/>
        <color theme="7" tint="-0.249977111117893"/>
        <rFont val="Calibri"/>
        <family val="2"/>
        <scheme val="minor"/>
      </rPr>
      <t>t</t>
    </r>
    <r>
      <rPr>
        <b/>
        <i/>
        <sz val="11"/>
        <color theme="7" tint="-0.249977111117893"/>
        <rFont val="Calibri"/>
        <family val="2"/>
        <scheme val="minor"/>
      </rPr>
      <t xml:space="preserve">: </t>
    </r>
    <r>
      <rPr>
        <i/>
        <sz val="11"/>
        <color theme="7" tint="-0.249977111117893"/>
        <rFont val="Calibri"/>
        <family val="2"/>
        <scheme val="minor"/>
      </rPr>
      <t>% de Supervivencia libre de evento K-M, condicionado al % de Supervivencia libre de evento K-M del intervalo acumulado anterior;</t>
    </r>
    <r>
      <rPr>
        <b/>
        <i/>
        <sz val="11"/>
        <color theme="7" tint="-0.249977111117893"/>
        <rFont val="Calibri"/>
        <family val="2"/>
        <scheme val="minor"/>
      </rPr>
      <t xml:space="preserve"> tS</t>
    </r>
    <r>
      <rPr>
        <b/>
        <i/>
        <vertAlign val="subscript"/>
        <sz val="11"/>
        <color theme="7" tint="-0.249977111117893"/>
        <rFont val="Calibri"/>
        <family val="2"/>
        <scheme val="minor"/>
      </rPr>
      <t>i</t>
    </r>
    <r>
      <rPr>
        <b/>
        <i/>
        <sz val="11"/>
        <color theme="7" tint="-0.249977111117893"/>
        <rFont val="Calibri"/>
        <family val="2"/>
        <scheme val="minor"/>
      </rPr>
      <t xml:space="preserve"> </t>
    </r>
    <r>
      <rPr>
        <i/>
        <sz val="11"/>
        <color theme="7" tint="-0.249977111117893"/>
        <rFont val="Calibri"/>
        <family val="2"/>
        <scheme val="minor"/>
      </rPr>
      <t xml:space="preserve">= tiempo en días, meses o años de Supervivencia libre de evento K-M al final de cada intervalo, obtenido por el Área Bajo la Curva; </t>
    </r>
    <r>
      <rPr>
        <b/>
        <i/>
        <sz val="11"/>
        <color theme="7" tint="-0.249977111117893"/>
        <rFont val="Calibri"/>
        <family val="2"/>
        <scheme val="minor"/>
      </rPr>
      <t>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tiempo en días, meses o años de Supervivencia libre de evento K-M acumulado en el tiempo t, obtenido por las Áreas Bajo la Curva acumuladas en el tiempo t;</t>
    </r>
    <r>
      <rPr>
        <b/>
        <i/>
        <sz val="11"/>
        <color theme="7" tint="-0.249977111117893"/>
        <rFont val="Calibri"/>
        <family val="2"/>
        <scheme val="minor"/>
      </rPr>
      <t xml:space="preserve"> PtS</t>
    </r>
    <r>
      <rPr>
        <b/>
        <i/>
        <vertAlign val="subscript"/>
        <sz val="11"/>
        <color theme="7" tint="-0.249977111117893"/>
        <rFont val="Calibri"/>
        <family val="2"/>
        <scheme val="minor"/>
      </rPr>
      <t>t</t>
    </r>
    <r>
      <rPr>
        <b/>
        <i/>
        <sz val="11"/>
        <color theme="7" tint="-0.249977111117893"/>
        <rFont val="Calibri"/>
        <family val="2"/>
        <scheme val="minor"/>
      </rPr>
      <t>:</t>
    </r>
    <r>
      <rPr>
        <i/>
        <sz val="11"/>
        <color theme="7" tint="-0.249977111117893"/>
        <rFont val="Calibri"/>
        <family val="2"/>
        <scheme val="minor"/>
      </rPr>
      <t xml:space="preserve"> prolongación del tiempo de Supervivencia libre de evento K-M acumulado del grupo de intervención respecto al grupo de control = [diferencia entre los tS</t>
    </r>
    <r>
      <rPr>
        <i/>
        <vertAlign val="subscript"/>
        <sz val="11"/>
        <color theme="7" tint="-0.249977111117893"/>
        <rFont val="Calibri"/>
        <family val="2"/>
        <scheme val="minor"/>
      </rPr>
      <t>t</t>
    </r>
    <r>
      <rPr>
        <i/>
        <sz val="11"/>
        <color theme="7" tint="-0.249977111117893"/>
        <rFont val="Calibri"/>
        <family val="2"/>
        <scheme val="minor"/>
      </rPr>
      <t xml:space="preserve"> de la intervención y del control]; </t>
    </r>
    <r>
      <rPr>
        <b/>
        <i/>
        <sz val="11"/>
        <color theme="7" tint="-0.249977111117893"/>
        <rFont val="Calibri"/>
        <family val="2"/>
        <scheme val="minor"/>
      </rPr>
      <t>Mediana Supervivencia K-M:</t>
    </r>
    <r>
      <rPr>
        <i/>
        <sz val="11"/>
        <color theme="7" tint="-0.249977111117893"/>
        <rFont val="Calibri"/>
        <family val="2"/>
        <scheme val="minor"/>
      </rPr>
      <t xml:space="preserve"> mediana de tiempo de Supervivencia libre de evento K-M; </t>
    </r>
    <r>
      <rPr>
        <b/>
        <sz val="11"/>
        <color rgb="FF008000"/>
        <rFont val="Calibri"/>
        <family val="2"/>
        <scheme val="minor"/>
      </rPr>
      <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nº de Supervivientes libres de evento acumulados en el tiempo t/ nº de pacientes en riesgo en el inicio del estudio]; </t>
    </r>
    <r>
      <rPr>
        <b/>
        <sz val="11"/>
        <color rgb="FF008000"/>
        <rFont val="Calibri"/>
        <family val="2"/>
        <scheme val="minor"/>
      </rPr>
      <t>tS</t>
    </r>
    <r>
      <rPr>
        <b/>
        <vertAlign val="subscript"/>
        <sz val="11"/>
        <color rgb="FF008000"/>
        <rFont val="Calibri"/>
        <family val="2"/>
        <scheme val="minor"/>
      </rPr>
      <t>i</t>
    </r>
    <r>
      <rPr>
        <b/>
        <sz val="11"/>
        <color rgb="FF008000"/>
        <rFont val="Calibri"/>
        <family val="2"/>
        <scheme val="minor"/>
      </rPr>
      <t>:</t>
    </r>
    <r>
      <rPr>
        <sz val="11"/>
        <color rgb="FF008000"/>
        <rFont val="Calibri"/>
        <family val="2"/>
        <scheme val="minor"/>
      </rPr>
      <t xml:space="preserve"> tiempo en días, meses o años que los Supervivientes permanecen libres de evento al final de cada intervalo, obtenido por el Área Bajo la Curva; </t>
    </r>
    <r>
      <rPr>
        <b/>
        <sz val="11"/>
        <color rgb="FF008000"/>
        <rFont val="Calibri"/>
        <family val="2"/>
        <scheme val="minor"/>
      </rPr>
      <t>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tiempo en días, meses o años que los Supervivientes permanecen libres de evento acumulado en el tiempo t, obtenido por las Áreas Bajo la Curva acumuladas en el tiempo t;</t>
    </r>
    <r>
      <rPr>
        <b/>
        <sz val="11"/>
        <color rgb="FF008000"/>
        <rFont val="Calibri"/>
        <family val="2"/>
        <scheme val="minor"/>
      </rPr>
      <t xml:space="preserve"> PtS</t>
    </r>
    <r>
      <rPr>
        <b/>
        <vertAlign val="subscript"/>
        <sz val="11"/>
        <color rgb="FF008000"/>
        <rFont val="Calibri"/>
        <family val="2"/>
        <scheme val="minor"/>
      </rPr>
      <t>t</t>
    </r>
    <r>
      <rPr>
        <b/>
        <sz val="11"/>
        <color rgb="FF008000"/>
        <rFont val="Calibri"/>
        <family val="2"/>
        <scheme val="minor"/>
      </rPr>
      <t>:</t>
    </r>
    <r>
      <rPr>
        <sz val="11"/>
        <color rgb="FF008000"/>
        <rFont val="Calibri"/>
        <family val="2"/>
        <scheme val="minor"/>
      </rPr>
      <t xml:space="preserve"> polongación del tiempo que los Supervivientes permanecen libres de evento en el grupo de intervencion respecto al grupo = [diferencia entre los tS</t>
    </r>
    <r>
      <rPr>
        <vertAlign val="subscript"/>
        <sz val="11"/>
        <color rgb="FF008000"/>
        <rFont val="Calibri"/>
        <family val="2"/>
        <scheme val="minor"/>
      </rPr>
      <t>t</t>
    </r>
    <r>
      <rPr>
        <sz val="11"/>
        <color rgb="FF008000"/>
        <rFont val="Calibri"/>
        <family val="2"/>
        <scheme val="minor"/>
      </rPr>
      <t xml:space="preserve"> de la intervención y del control]; </t>
    </r>
    <r>
      <rPr>
        <b/>
        <sz val="11"/>
        <color rgb="FF008000"/>
        <rFont val="Calibri"/>
        <family val="2"/>
        <scheme val="minor"/>
      </rPr>
      <t>Mediana de Supervivientes:</t>
    </r>
    <r>
      <rPr>
        <sz val="11"/>
        <color rgb="FF008000"/>
        <rFont val="Calibri"/>
        <family val="2"/>
        <scheme val="minor"/>
      </rPr>
      <t xml:space="preserve"> mediana de tiempo que los Supervivientes permanecen libres de evento, que la establece el percentil 50</t>
    </r>
    <r>
      <rPr>
        <sz val="11"/>
        <rFont val="Calibri"/>
        <family val="2"/>
        <scheme val="minor"/>
      </rPr>
      <t>.</t>
    </r>
  </si>
  <si>
    <r>
      <t>t</t>
    </r>
    <r>
      <rPr>
        <b/>
        <vertAlign val="subscript"/>
        <sz val="8"/>
        <rFont val="Calibri"/>
        <family val="2"/>
      </rPr>
      <t>i</t>
    </r>
    <r>
      <rPr>
        <b/>
        <sz val="8"/>
        <rFont val="Calibri"/>
        <family val="2"/>
      </rPr>
      <t xml:space="preserve">: </t>
    </r>
    <r>
      <rPr>
        <sz val="8"/>
        <rFont val="Calibri"/>
        <family val="2"/>
      </rPr>
      <t>tiempo al final del intervalo (meses)</t>
    </r>
  </si>
  <si>
    <t>Pacientes en riesgo al comienzo intervalo</t>
  </si>
  <si>
    <t>Esperados pacientes con evento al final intervalo</t>
  </si>
  <si>
    <t>Observados pacientes con evento al final intervalo</t>
  </si>
  <si>
    <t>Grupos</t>
  </si>
  <si>
    <t>Este es t libre de evento acumulado de los supervivientes (es decir que no incluye el t libre de evento acumulado que aportan los censurados hasta que salen del ensayo)</t>
  </si>
  <si>
    <t>Con Evento</t>
  </si>
  <si>
    <t>Censurados</t>
  </si>
  <si>
    <t>Supervivientes</t>
  </si>
  <si>
    <t>*</t>
  </si>
  <si>
    <t>No alcan</t>
  </si>
  <si>
    <t>No evaluable</t>
  </si>
  <si>
    <r>
      <rPr>
        <b/>
        <sz val="9"/>
        <color rgb="FF008000"/>
        <rFont val="Calibri"/>
        <family val="2"/>
        <scheme val="minor"/>
      </rPr>
      <t>S</t>
    </r>
    <r>
      <rPr>
        <b/>
        <vertAlign val="subscript"/>
        <sz val="9"/>
        <color rgb="FF008000"/>
        <rFont val="Calibri"/>
        <family val="2"/>
      </rPr>
      <t>i</t>
    </r>
    <r>
      <rPr>
        <b/>
        <sz val="9"/>
        <color rgb="FF008000"/>
        <rFont val="Calibri"/>
        <family val="2"/>
      </rPr>
      <t xml:space="preserve"> </t>
    </r>
    <r>
      <rPr>
        <sz val="9"/>
        <color rgb="FF008000"/>
        <rFont val="Calibri"/>
        <family val="2"/>
      </rPr>
      <t>= nº de supervivientes libres de evento (al final de cada intervalo)</t>
    </r>
  </si>
  <si>
    <r>
      <rPr>
        <u/>
        <sz val="11"/>
        <rFont val="Calibri"/>
        <family val="2"/>
        <scheme val="minor"/>
      </rPr>
      <t>Glosario de términos de primer orden</t>
    </r>
    <r>
      <rPr>
        <sz val="11"/>
        <rFont val="Calibri"/>
        <family val="2"/>
        <scheme val="minor"/>
      </rPr>
      <t>:</t>
    </r>
    <r>
      <rPr>
        <b/>
        <sz val="11"/>
        <rFont val="Calibri"/>
        <family val="2"/>
        <scheme val="minor"/>
      </rPr>
      <t xml:space="preserve"> n</t>
    </r>
    <r>
      <rPr>
        <b/>
        <vertAlign val="subscript"/>
        <sz val="11"/>
        <rFont val="Calibri"/>
        <family val="2"/>
        <scheme val="minor"/>
      </rPr>
      <t>i</t>
    </r>
    <r>
      <rPr>
        <b/>
        <sz val="11"/>
        <rFont val="Calibri"/>
        <family val="2"/>
        <scheme val="minor"/>
      </rPr>
      <t xml:space="preserve">: </t>
    </r>
    <r>
      <rPr>
        <sz val="11"/>
        <rFont val="Calibri"/>
        <family val="2"/>
        <scheme val="minor"/>
      </rPr>
      <t>nº de pacientes en riesgo, debiendo especificarse cuando es al principio o al final del intervalo;</t>
    </r>
    <r>
      <rPr>
        <b/>
        <sz val="11"/>
        <rFont val="Calibri"/>
        <family val="2"/>
        <scheme val="minor"/>
      </rPr>
      <t xml:space="preserve">  t: </t>
    </r>
    <r>
      <rPr>
        <sz val="11"/>
        <rFont val="Calibri"/>
        <family val="2"/>
        <scheme val="minor"/>
      </rPr>
      <t>tiempo en días, meses o años, debiendo especificarse cuando es al principo o al final del intervalo</t>
    </r>
    <r>
      <rPr>
        <b/>
        <sz val="11"/>
        <rFont val="Calibri"/>
        <family val="2"/>
        <scheme val="minor"/>
      </rPr>
      <t xml:space="preserve">; Ev: </t>
    </r>
    <r>
      <rPr>
        <sz val="11"/>
        <rFont val="Calibri"/>
        <family val="2"/>
        <scheme val="minor"/>
      </rPr>
      <t xml:space="preserve">evento (puede referirse a cualquier tipo de evento, por lo que debe especificarse, como el evento "muerte" o el evento "progresión o muerte"; </t>
    </r>
    <r>
      <rPr>
        <b/>
        <sz val="11"/>
        <rFont val="Calibri"/>
        <family val="2"/>
        <scheme val="minor"/>
      </rPr>
      <t>Ev</t>
    </r>
    <r>
      <rPr>
        <b/>
        <vertAlign val="subscript"/>
        <sz val="11"/>
        <rFont val="Calibri"/>
        <family val="2"/>
        <scheme val="minor"/>
      </rPr>
      <t>i</t>
    </r>
    <r>
      <rPr>
        <sz val="11"/>
        <rFont val="Calibri"/>
        <family val="2"/>
        <scheme val="minor"/>
      </rPr>
      <t xml:space="preserve">: nº de eventos al final de cada intervalo; </t>
    </r>
    <r>
      <rPr>
        <b/>
        <sz val="11"/>
        <rFont val="Calibri"/>
        <family val="2"/>
        <scheme val="minor"/>
      </rPr>
      <t>%Ev</t>
    </r>
    <r>
      <rPr>
        <b/>
        <vertAlign val="subscript"/>
        <sz val="11"/>
        <rFont val="Calibri"/>
        <family val="2"/>
        <scheme val="minor"/>
      </rPr>
      <t>i</t>
    </r>
    <r>
      <rPr>
        <b/>
        <sz val="11"/>
        <rFont val="Calibri"/>
        <family val="2"/>
        <scheme val="minor"/>
      </rPr>
      <t>:</t>
    </r>
    <r>
      <rPr>
        <sz val="11"/>
        <rFont val="Calibri"/>
        <family val="2"/>
        <scheme val="minor"/>
      </rPr>
      <t xml:space="preserve"> nº eventos/ nº de pacientes en riesgo] al final de cada intervalo; </t>
    </r>
    <r>
      <rPr>
        <b/>
        <sz val="11"/>
        <rFont val="Calibri"/>
        <family val="2"/>
        <scheme val="minor"/>
      </rPr>
      <t>Ev</t>
    </r>
    <r>
      <rPr>
        <b/>
        <vertAlign val="subscript"/>
        <sz val="11"/>
        <rFont val="Calibri"/>
        <family val="2"/>
        <scheme val="minor"/>
      </rPr>
      <t>t</t>
    </r>
    <r>
      <rPr>
        <b/>
        <sz val="11"/>
        <rFont val="Calibri"/>
        <family val="2"/>
        <scheme val="minor"/>
      </rPr>
      <t xml:space="preserve">: </t>
    </r>
    <r>
      <rPr>
        <sz val="11"/>
        <rFont val="Calibri"/>
        <family val="2"/>
        <scheme val="minor"/>
      </rPr>
      <t xml:space="preserve">nº de eventos acumulados al final del tempo t; </t>
    </r>
    <r>
      <rPr>
        <b/>
        <sz val="11"/>
        <rFont val="Calibri"/>
        <family val="2"/>
        <scheme val="minor"/>
      </rPr>
      <t>Cens</t>
    </r>
    <r>
      <rPr>
        <b/>
        <vertAlign val="subscript"/>
        <sz val="11"/>
        <rFont val="Calibri"/>
        <family val="2"/>
        <scheme val="minor"/>
      </rPr>
      <t>i</t>
    </r>
    <r>
      <rPr>
        <b/>
        <sz val="11"/>
        <rFont val="Calibri"/>
        <family val="2"/>
        <scheme val="minor"/>
      </rPr>
      <t>:</t>
    </r>
    <r>
      <rPr>
        <sz val="11"/>
        <rFont val="Calibri"/>
        <family val="2"/>
        <scheme val="minor"/>
      </rPr>
      <t xml:space="preserve"> nº de pacientes censurados al final de cada intervalo; </t>
    </r>
    <r>
      <rPr>
        <b/>
        <sz val="11"/>
        <rFont val="Calibri"/>
        <family val="2"/>
        <scheme val="minor"/>
      </rPr>
      <t>Cens</t>
    </r>
    <r>
      <rPr>
        <b/>
        <vertAlign val="subscript"/>
        <sz val="11"/>
        <rFont val="Calibri"/>
        <family val="2"/>
        <scheme val="minor"/>
      </rPr>
      <t>t:</t>
    </r>
    <r>
      <rPr>
        <sz val="11"/>
        <rFont val="Calibri"/>
        <family val="2"/>
        <scheme val="minor"/>
      </rPr>
      <t xml:space="preserve"> nº de pacientes censurados acumulados al final del tiempo t ; </t>
    </r>
    <r>
      <rPr>
        <sz val="11"/>
        <color rgb="FF008000"/>
        <rFont val="Calibri"/>
        <family val="2"/>
        <scheme val="minor"/>
      </rPr>
      <t>S</t>
    </r>
    <r>
      <rPr>
        <b/>
        <vertAlign val="subscript"/>
        <sz val="11"/>
        <color rgb="FF008000"/>
        <rFont val="Calibri"/>
        <family val="2"/>
        <scheme val="minor"/>
      </rPr>
      <t>i</t>
    </r>
    <r>
      <rPr>
        <b/>
        <sz val="11"/>
        <color rgb="FF008000"/>
        <rFont val="Calibri"/>
        <family val="2"/>
        <scheme val="minor"/>
      </rPr>
      <t xml:space="preserve">: </t>
    </r>
    <r>
      <rPr>
        <sz val="11"/>
        <color rgb="FF008000"/>
        <rFont val="Calibri"/>
        <family val="2"/>
        <scheme val="minor"/>
      </rPr>
      <t>nº de supervivientes libres de evento al final de cada intervalo</t>
    </r>
    <r>
      <rPr>
        <sz val="11"/>
        <rFont val="Calibri"/>
        <family val="2"/>
        <scheme val="minor"/>
      </rPr>
      <t>.</t>
    </r>
  </si>
  <si>
    <r>
      <t>HR</t>
    </r>
    <r>
      <rPr>
        <b/>
        <i/>
        <vertAlign val="subscript"/>
        <sz val="10"/>
        <color theme="7" tint="-0.249977111117893"/>
        <rFont val="Calibri"/>
        <family val="2"/>
      </rPr>
      <t>i</t>
    </r>
  </si>
  <si>
    <r>
      <rPr>
        <b/>
        <i/>
        <sz val="10"/>
        <color theme="7" tint="-0.249977111117893"/>
        <rFont val="Calibri"/>
        <family val="2"/>
      </rPr>
      <t>LI IC</t>
    </r>
    <r>
      <rPr>
        <i/>
        <sz val="6"/>
        <color theme="7" tint="-0.249977111117893"/>
        <rFont val="Calibri"/>
        <family val="2"/>
      </rPr>
      <t xml:space="preserve"> = EXP[LnHR - (1,96*EE LnHR)]</t>
    </r>
  </si>
  <si>
    <r>
      <rPr>
        <b/>
        <i/>
        <sz val="10"/>
        <color theme="7" tint="-0.249977111117893"/>
        <rFont val="Calibri"/>
        <family val="2"/>
      </rPr>
      <t>LS IC</t>
    </r>
    <r>
      <rPr>
        <i/>
        <sz val="7"/>
        <color theme="7" tint="-0.249977111117893"/>
        <rFont val="Calibri"/>
        <family val="2"/>
      </rPr>
      <t xml:space="preserve"> </t>
    </r>
    <r>
      <rPr>
        <i/>
        <sz val="6"/>
        <color theme="7" tint="-0.249977111117893"/>
        <rFont val="Calibri"/>
        <family val="2"/>
      </rPr>
      <t>= EXP[LnHR + (1,96*EE LnHR)]</t>
    </r>
  </si>
  <si>
    <t>en la Supervivencia K-M, grupo intervenc</t>
  </si>
  <si>
    <t>en los Supervivientes, grupo intervenc</t>
  </si>
  <si>
    <t>20220930-ECA KN-564 m50, CáRenCélCl ady [Pemb vs Pl], +SG SLP. Powles</t>
  </si>
  <si>
    <t>Powles T, Tomczak P, Park SH, on behalf of the KEYNOTE-564 Investigators. Pembrolizumab versus placebo as post-nephrectomy adjuvant therapy for clear cell renal cell carcinoma (KEYNOTE-564): 30-month follow-up analysis of a multicentre, randomised, double-blind, placebo-controlled, phase 3 trial. Lancet Oncol. 2022 Sep;23(9):1133-1144.</t>
  </si>
  <si>
    <t>Grupo de intervención A: Pembrolizumab, n= 496</t>
  </si>
  <si>
    <t>Grupo de control: Grupo B: Placebo, n= 498</t>
  </si>
  <si>
    <r>
      <rPr>
        <b/>
        <sz val="14"/>
        <color rgb="FF993300"/>
        <rFont val="Calibri"/>
        <family val="2"/>
        <scheme val="minor"/>
      </rPr>
      <t xml:space="preserve">Hoja fs-1.a [% SLEv, y los HR; % Supervivencia libre del evento "muerte", y los HR; A vs B]: </t>
    </r>
    <r>
      <rPr>
        <b/>
        <i/>
        <sz val="14"/>
        <color theme="7" tint="-0.249977111117893"/>
        <rFont val="Calibri"/>
        <family val="2"/>
        <scheme val="minor"/>
      </rPr>
      <t>% de Supervivencia libre de evento K-M, y los HR</t>
    </r>
    <r>
      <rPr>
        <b/>
        <sz val="14"/>
        <rFont val="Calibri"/>
        <family val="2"/>
        <scheme val="minor"/>
      </rPr>
      <t>, Grupo A [Pembrolizumab] vs Grupo B [Placebo]; (Figura 3, pág 1139 del artículo original)</t>
    </r>
  </si>
  <si>
    <r>
      <rPr>
        <i/>
        <sz val="10"/>
        <color rgb="FFFF9900"/>
        <rFont val="Calibri"/>
        <family val="2"/>
      </rPr>
      <t xml:space="preserve">p </t>
    </r>
    <r>
      <rPr>
        <sz val="10"/>
        <color rgb="FFFF9900"/>
        <rFont val="Calibri"/>
        <family val="2"/>
      </rPr>
      <t>&gt; 0,05 en los cortes temporales de 5 a 25 meses</t>
    </r>
  </si>
  <si>
    <r>
      <rPr>
        <i/>
        <sz val="10"/>
        <color rgb="FF009900"/>
        <rFont val="Calibri"/>
        <family val="2"/>
      </rPr>
      <t>p</t>
    </r>
    <r>
      <rPr>
        <sz val="10"/>
        <color rgb="FF009900"/>
        <rFont val="Calibri"/>
        <family val="2"/>
      </rPr>
      <t xml:space="preserve"> &lt; 0,05 en los cortes temporales desde los 30 a los 50 meses</t>
    </r>
  </si>
  <si>
    <t>No alc a 50 m</t>
  </si>
  <si>
    <t>¿*?</t>
  </si>
  <si>
    <r>
      <rPr>
        <b/>
        <sz val="14"/>
        <color rgb="FF993300"/>
        <rFont val="Calibri"/>
        <family val="2"/>
        <scheme val="minor"/>
      </rPr>
      <t xml:space="preserve">Hoja fs-1.b [% y t SLEv; % y t medio de Supervivencia libre del evento "muerte"; A vs B]: </t>
    </r>
    <r>
      <rPr>
        <b/>
        <i/>
        <sz val="14"/>
        <color theme="7" tint="-0.249977111117893"/>
        <rFont val="Calibri"/>
        <family val="2"/>
        <scheme val="minor"/>
      </rPr>
      <t>% de Supervivencia libre de evento K-M y tiempo medio de Supervivencia libre de evento K-M</t>
    </r>
    <r>
      <rPr>
        <b/>
        <sz val="14"/>
        <rFont val="Calibri"/>
        <family val="2"/>
        <scheme val="minor"/>
      </rPr>
      <t xml:space="preserve"> y </t>
    </r>
    <r>
      <rPr>
        <b/>
        <sz val="14"/>
        <color rgb="FF008000"/>
        <rFont val="Calibri"/>
        <family val="2"/>
        <scheme val="minor"/>
      </rPr>
      <t>% de Supervivientes libres de evento y tiempo medio que permanecen libres de evento</t>
    </r>
    <r>
      <rPr>
        <b/>
        <sz val="14"/>
        <rFont val="Calibri"/>
        <family val="2"/>
        <scheme val="minor"/>
      </rPr>
      <t>, Grupo A [Pembrolizumab] vs Grupo B [Placebo]; (Figura 3, pág 1139 del artículo original)</t>
    </r>
  </si>
  <si>
    <r>
      <rPr>
        <b/>
        <sz val="14"/>
        <color rgb="FF993300"/>
        <rFont val="Calibri"/>
        <family val="2"/>
        <scheme val="minor"/>
      </rPr>
      <t xml:space="preserve">Hoja fs-1.c [mediana t SLEv; mediana t Supervivencia libre del evento "muerte"; B vs C]: </t>
    </r>
    <r>
      <rPr>
        <b/>
        <i/>
        <sz val="14"/>
        <color theme="7" tint="-0.249977111117893"/>
        <rFont val="Calibri"/>
        <family val="2"/>
        <scheme val="minor"/>
      </rPr>
      <t>Mediana de tiempo de Supervivencia libre de evento K-M</t>
    </r>
    <r>
      <rPr>
        <b/>
        <sz val="14"/>
        <color rgb="FF993300"/>
        <rFont val="Calibri"/>
        <family val="2"/>
        <scheme val="minor"/>
      </rPr>
      <t xml:space="preserve"> </t>
    </r>
    <r>
      <rPr>
        <b/>
        <sz val="14"/>
        <rFont val="Calibri"/>
        <family val="2"/>
        <scheme val="minor"/>
      </rPr>
      <t>y</t>
    </r>
    <r>
      <rPr>
        <b/>
        <sz val="14"/>
        <color rgb="FF993300"/>
        <rFont val="Calibri"/>
        <family val="2"/>
        <scheme val="minor"/>
      </rPr>
      <t xml:space="preserve"> </t>
    </r>
    <r>
      <rPr>
        <b/>
        <sz val="14"/>
        <color rgb="FF008000"/>
        <rFont val="Calibri"/>
        <family val="2"/>
        <scheme val="minor"/>
      </rPr>
      <t>Mediana de tiempo que permanecen los Supervivientes libres de evento</t>
    </r>
    <r>
      <rPr>
        <b/>
        <sz val="14"/>
        <rFont val="Calibri"/>
        <family val="2"/>
        <scheme val="minor"/>
      </rPr>
      <t>, Grupo A [Pembrolizumab] vs Grupo B [Placebo]; (Figura 3, pág 1139 del artículo original)</t>
    </r>
  </si>
  <si>
    <t>% Supervivientes-LEv intervenc</t>
  </si>
  <si>
    <t>% Supervivencia-LEv K-M intervenc</t>
  </si>
  <si>
    <t>% Supervivencia-LEv K-M control</t>
  </si>
  <si>
    <t>% Supervivencia-LEv K-M intervención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</si>
</sst>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_-;\-* #,##0.00\ _€_-;_-* &quot;-&quot;??\ _€_-;_-@_-"/>
    <numFmt numFmtId="164" formatCode="_-* #,##0\ _€_-;\-* #,##0\ _€_-;_-* &quot;-&quot;??\ _€_-;_-@_-"/>
    <numFmt numFmtId="165" formatCode="0.0%"/>
    <numFmt numFmtId="166" formatCode="_-* #,##0.000\ _€_-;\-* #,##0.000\ _€_-;_-* &quot;-&quot;??\ _€_-;_-@_-"/>
    <numFmt numFmtId="167" formatCode="_-* #,##0.0000\ _€_-;\-* #,##0.0000\ _€_-;_-* &quot;-&quot;??\ _€_-;_-@_-"/>
    <numFmt numFmtId="168" formatCode="0.000"/>
    <numFmt numFmtId="169" formatCode="0.0"/>
    <numFmt numFmtId="170" formatCode="#,##0.0"/>
  </numFmts>
  <fonts count="102" x14ac:knownFonts="1">
    <font>
      <sz val="10"/>
      <name val="Arial"/>
    </font>
    <font>
      <sz val="10"/>
      <name val="Arial"/>
      <family val="2"/>
    </font>
    <font>
      <sz val="10"/>
      <name val="Calibri"/>
      <family val="2"/>
    </font>
    <font>
      <b/>
      <sz val="10"/>
      <name val="Calibri"/>
      <family val="2"/>
    </font>
    <font>
      <b/>
      <i/>
      <sz val="10"/>
      <name val="Calibri"/>
      <family val="2"/>
    </font>
    <font>
      <b/>
      <sz val="12"/>
      <name val="Calibri"/>
      <family val="2"/>
    </font>
    <font>
      <sz val="10"/>
      <name val="Calibri"/>
      <family val="2"/>
      <scheme val="minor"/>
    </font>
    <font>
      <b/>
      <sz val="10"/>
      <name val="Calibri"/>
      <family val="2"/>
      <scheme val="minor"/>
    </font>
    <font>
      <sz val="10"/>
      <color indexed="52"/>
      <name val="Calibri"/>
      <family val="2"/>
      <scheme val="minor"/>
    </font>
    <font>
      <sz val="10"/>
      <color indexed="12"/>
      <name val="Calibri"/>
      <family val="2"/>
      <scheme val="minor"/>
    </font>
    <font>
      <sz val="10"/>
      <color indexed="61"/>
      <name val="Calibri"/>
      <family val="2"/>
      <scheme val="minor"/>
    </font>
    <font>
      <sz val="9"/>
      <name val="Calibri"/>
      <family val="2"/>
      <scheme val="minor"/>
    </font>
    <font>
      <sz val="9"/>
      <color rgb="FF0000FF"/>
      <name val="Calibri"/>
      <family val="2"/>
      <scheme val="minor"/>
    </font>
    <font>
      <sz val="8"/>
      <name val="Calibri"/>
      <family val="2"/>
      <scheme val="minor"/>
    </font>
    <font>
      <i/>
      <sz val="10"/>
      <name val="Calibri"/>
      <family val="2"/>
      <scheme val="minor"/>
    </font>
    <font>
      <b/>
      <sz val="11"/>
      <color rgb="FF0000FF"/>
      <name val="Calibri"/>
      <family val="2"/>
      <scheme val="minor"/>
    </font>
    <font>
      <sz val="10"/>
      <color theme="1"/>
      <name val="Calibri"/>
      <family val="2"/>
      <scheme val="minor"/>
    </font>
    <font>
      <sz val="10"/>
      <color rgb="FFFF9900"/>
      <name val="Calibri"/>
      <family val="2"/>
    </font>
    <font>
      <sz val="10"/>
      <color rgb="FF009900"/>
      <name val="Calibri"/>
      <family val="2"/>
    </font>
    <font>
      <i/>
      <sz val="9"/>
      <name val="Calibri"/>
      <family val="2"/>
      <scheme val="minor"/>
    </font>
    <font>
      <b/>
      <sz val="10"/>
      <color theme="1"/>
      <name val="Calibri"/>
      <family val="2"/>
      <scheme val="minor"/>
    </font>
    <font>
      <i/>
      <sz val="10"/>
      <color theme="2" tint="-9.9978637043366805E-2"/>
      <name val="Calibri"/>
      <family val="2"/>
      <scheme val="minor"/>
    </font>
    <font>
      <b/>
      <i/>
      <sz val="10"/>
      <name val="Calibri"/>
      <family val="2"/>
      <scheme val="minor"/>
    </font>
    <font>
      <i/>
      <sz val="10"/>
      <color rgb="FFFF9900"/>
      <name val="Calibri"/>
      <family val="2"/>
    </font>
    <font>
      <i/>
      <sz val="10"/>
      <color rgb="FF009900"/>
      <name val="Calibri"/>
      <family val="2"/>
    </font>
    <font>
      <sz val="10"/>
      <color rgb="FFFF0000"/>
      <name val="Calibri"/>
      <family val="2"/>
      <scheme val="minor"/>
    </font>
    <font>
      <sz val="10"/>
      <color rgb="FFFF9933"/>
      <name val="Calibri"/>
      <family val="2"/>
      <scheme val="minor"/>
    </font>
    <font>
      <sz val="10"/>
      <color rgb="FF008000"/>
      <name val="Calibri"/>
      <family val="2"/>
      <scheme val="minor"/>
    </font>
    <font>
      <i/>
      <sz val="10"/>
      <color theme="7" tint="-0.249977111117893"/>
      <name val="Calibri"/>
      <family val="2"/>
      <scheme val="minor"/>
    </font>
    <font>
      <b/>
      <sz val="11"/>
      <name val="Calibri"/>
      <family val="2"/>
      <scheme val="minor"/>
    </font>
    <font>
      <sz val="10"/>
      <color theme="2" tint="-0.249977111117893"/>
      <name val="Calibri"/>
      <family val="2"/>
      <scheme val="minor"/>
    </font>
    <font>
      <b/>
      <i/>
      <sz val="10"/>
      <color theme="7" tint="-0.249977111117893"/>
      <name val="Calibri"/>
      <family val="2"/>
      <scheme val="minor"/>
    </font>
    <font>
      <b/>
      <sz val="10"/>
      <color rgb="FF008000"/>
      <name val="Calibri"/>
      <family val="2"/>
      <scheme val="minor"/>
    </font>
    <font>
      <i/>
      <sz val="9"/>
      <color theme="7" tint="-0.249977111117893"/>
      <name val="Calibri"/>
      <family val="2"/>
      <scheme val="minor"/>
    </font>
    <font>
      <i/>
      <sz val="9"/>
      <color theme="7" tint="-0.249977111117893"/>
      <name val="Calibri"/>
      <family val="2"/>
    </font>
    <font>
      <sz val="9"/>
      <color rgb="FF008000"/>
      <name val="Calibri"/>
      <family val="2"/>
      <scheme val="minor"/>
    </font>
    <font>
      <i/>
      <sz val="8"/>
      <color theme="7" tint="-0.249977111117893"/>
      <name val="Calibri"/>
      <family val="2"/>
      <scheme val="minor"/>
    </font>
    <font>
      <vertAlign val="subscript"/>
      <sz val="9"/>
      <color theme="7" tint="-0.249977111117893"/>
      <name val="Calibri"/>
      <family val="2"/>
    </font>
    <font>
      <vertAlign val="superscript"/>
      <sz val="9"/>
      <color theme="7" tint="-0.249977111117893"/>
      <name val="Calibri"/>
      <family val="2"/>
    </font>
    <font>
      <sz val="6"/>
      <color theme="0" tint="-0.34998626667073579"/>
      <name val="Calibri"/>
      <family val="2"/>
      <scheme val="minor"/>
    </font>
    <font>
      <sz val="10"/>
      <color theme="0" tint="-0.34998626667073579"/>
      <name val="Calibri"/>
      <family val="2"/>
      <scheme val="minor"/>
    </font>
    <font>
      <i/>
      <sz val="10"/>
      <name val="Calibri"/>
      <family val="2"/>
    </font>
    <font>
      <u/>
      <sz val="10"/>
      <color rgb="FF000000"/>
      <name val="Calibri"/>
      <family val="2"/>
    </font>
    <font>
      <sz val="10"/>
      <color rgb="FF000000"/>
      <name val="Calibri"/>
      <family val="2"/>
    </font>
    <font>
      <b/>
      <sz val="10"/>
      <color rgb="FF000000"/>
      <name val="Calibri"/>
      <family val="2"/>
    </font>
    <font>
      <i/>
      <sz val="8"/>
      <color theme="7" tint="-0.249977111117893"/>
      <name val="Calibri"/>
      <family val="2"/>
    </font>
    <font>
      <sz val="9"/>
      <color rgb="FF008000"/>
      <name val="Calibri"/>
      <family val="2"/>
    </font>
    <font>
      <b/>
      <sz val="14"/>
      <name val="Calibri"/>
      <family val="2"/>
      <scheme val="minor"/>
    </font>
    <font>
      <b/>
      <vertAlign val="subscript"/>
      <sz val="10"/>
      <name val="Calibri"/>
      <family val="2"/>
      <scheme val="minor"/>
    </font>
    <font>
      <b/>
      <sz val="9"/>
      <name val="Calibri"/>
      <family val="2"/>
      <scheme val="minor"/>
    </font>
    <font>
      <b/>
      <vertAlign val="subscript"/>
      <sz val="9"/>
      <name val="Calibri"/>
      <family val="2"/>
      <scheme val="minor"/>
    </font>
    <font>
      <b/>
      <sz val="9"/>
      <color rgb="FF008000"/>
      <name val="Calibri"/>
      <family val="2"/>
      <scheme val="minor"/>
    </font>
    <font>
      <b/>
      <vertAlign val="subscript"/>
      <sz val="9"/>
      <color rgb="FF008000"/>
      <name val="Calibri"/>
      <family val="2"/>
    </font>
    <font>
      <b/>
      <sz val="9"/>
      <color rgb="FF008000"/>
      <name val="Calibri"/>
      <family val="2"/>
    </font>
    <font>
      <b/>
      <i/>
      <sz val="9"/>
      <color theme="7" tint="-0.249977111117893"/>
      <name val="Calibri"/>
      <family val="2"/>
      <scheme val="minor"/>
    </font>
    <font>
      <b/>
      <i/>
      <vertAlign val="subscript"/>
      <sz val="9"/>
      <color theme="7" tint="-0.249977111117893"/>
      <name val="Calibri"/>
      <family val="2"/>
    </font>
    <font>
      <b/>
      <i/>
      <sz val="9"/>
      <color theme="7" tint="-0.249977111117893"/>
      <name val="Calibri"/>
      <family val="2"/>
    </font>
    <font>
      <b/>
      <i/>
      <sz val="8"/>
      <color theme="7" tint="-0.249977111117893"/>
      <name val="Calibri"/>
      <family val="2"/>
      <scheme val="minor"/>
    </font>
    <font>
      <b/>
      <i/>
      <vertAlign val="subscript"/>
      <sz val="8"/>
      <color theme="7" tint="-0.249977111117893"/>
      <name val="Calibri"/>
      <family val="2"/>
    </font>
    <font>
      <b/>
      <i/>
      <sz val="8"/>
      <color theme="7" tint="-0.249977111117893"/>
      <name val="Calibri"/>
      <family val="2"/>
    </font>
    <font>
      <vertAlign val="subscript"/>
      <sz val="9"/>
      <color rgb="FF008000"/>
      <name val="Calibri"/>
      <family val="2"/>
      <scheme val="minor"/>
    </font>
    <font>
      <i/>
      <vertAlign val="subscript"/>
      <sz val="9"/>
      <color theme="7" tint="-0.249977111117893"/>
      <name val="Calibri"/>
      <family val="2"/>
      <scheme val="minor"/>
    </font>
    <font>
      <b/>
      <i/>
      <vertAlign val="subscript"/>
      <sz val="8"/>
      <color theme="7" tint="-0.249977111117893"/>
      <name val="Calibri"/>
      <family val="2"/>
      <scheme val="minor"/>
    </font>
    <font>
      <b/>
      <vertAlign val="subscript"/>
      <sz val="9"/>
      <color rgb="FF008000"/>
      <name val="Calibri"/>
      <family val="2"/>
      <scheme val="minor"/>
    </font>
    <font>
      <b/>
      <i/>
      <vertAlign val="subscript"/>
      <sz val="9"/>
      <color theme="7" tint="-0.249977111117893"/>
      <name val="Calibri"/>
      <family val="2"/>
      <scheme val="minor"/>
    </font>
    <font>
      <b/>
      <sz val="14"/>
      <color rgb="FF993300"/>
      <name val="Calibri"/>
      <family val="2"/>
      <scheme val="minor"/>
    </font>
    <font>
      <b/>
      <i/>
      <sz val="14"/>
      <color theme="7" tint="-0.249977111117893"/>
      <name val="Calibri"/>
      <family val="2"/>
      <scheme val="minor"/>
    </font>
    <font>
      <b/>
      <sz val="14"/>
      <color rgb="FF008000"/>
      <name val="Calibri"/>
      <family val="2"/>
      <scheme val="minor"/>
    </font>
    <font>
      <b/>
      <i/>
      <sz val="11"/>
      <color theme="7" tint="-0.249977111117893"/>
      <name val="Calibri"/>
      <family val="2"/>
      <scheme val="minor"/>
    </font>
    <font>
      <b/>
      <sz val="11"/>
      <color rgb="FF008000"/>
      <name val="Calibri"/>
      <family val="2"/>
      <scheme val="minor"/>
    </font>
    <font>
      <i/>
      <sz val="10"/>
      <color rgb="FF996600"/>
      <name val="Calibri"/>
      <family val="2"/>
      <scheme val="minor"/>
    </font>
    <font>
      <sz val="10"/>
      <color theme="7" tint="-0.249977111117893"/>
      <name val="Calibri"/>
      <family val="2"/>
      <scheme val="minor"/>
    </font>
    <font>
      <vertAlign val="subscript"/>
      <sz val="10"/>
      <color theme="0" tint="-0.34998626667073579"/>
      <name val="Calibri"/>
      <family val="2"/>
    </font>
    <font>
      <sz val="10"/>
      <color theme="0" tint="-0.34998626667073579"/>
      <name val="Calibri"/>
      <family val="2"/>
    </font>
    <font>
      <vertAlign val="superscript"/>
      <sz val="10"/>
      <color theme="0" tint="-0.34998626667073579"/>
      <name val="Calibri"/>
      <family val="2"/>
    </font>
    <font>
      <sz val="9"/>
      <color theme="0" tint="-0.34998626667073579"/>
      <name val="Calibri"/>
      <family val="2"/>
      <scheme val="minor"/>
    </font>
    <font>
      <vertAlign val="subscript"/>
      <sz val="9"/>
      <color theme="0" tint="-0.34998626667073579"/>
      <name val="Calibri"/>
      <family val="2"/>
    </font>
    <font>
      <sz val="9"/>
      <color theme="0" tint="-0.34998626667073579"/>
      <name val="Calibri"/>
      <family val="2"/>
    </font>
    <font>
      <i/>
      <vertAlign val="subscript"/>
      <sz val="10"/>
      <name val="Calibri"/>
      <family val="2"/>
      <scheme val="minor"/>
    </font>
    <font>
      <vertAlign val="subscript"/>
      <sz val="8"/>
      <name val="Calibri"/>
      <family val="2"/>
    </font>
    <font>
      <sz val="8"/>
      <name val="Calibri"/>
      <family val="2"/>
    </font>
    <font>
      <vertAlign val="superscript"/>
      <sz val="8"/>
      <name val="Calibri"/>
      <family val="2"/>
    </font>
    <font>
      <b/>
      <sz val="12"/>
      <name val="Calibri"/>
      <family val="2"/>
      <scheme val="minor"/>
    </font>
    <font>
      <sz val="11"/>
      <name val="Calibri"/>
      <family val="2"/>
      <scheme val="minor"/>
    </font>
    <font>
      <u/>
      <sz val="11"/>
      <name val="Calibri"/>
      <family val="2"/>
      <scheme val="minor"/>
    </font>
    <font>
      <b/>
      <i/>
      <vertAlign val="subscript"/>
      <sz val="11"/>
      <color theme="7" tint="-0.249977111117893"/>
      <name val="Calibri"/>
      <family val="2"/>
      <scheme val="minor"/>
    </font>
    <font>
      <i/>
      <sz val="11"/>
      <color theme="7" tint="-0.249977111117893"/>
      <name val="Calibri"/>
      <family val="2"/>
      <scheme val="minor"/>
    </font>
    <font>
      <i/>
      <vertAlign val="subscript"/>
      <sz val="11"/>
      <color theme="7" tint="-0.249977111117893"/>
      <name val="Calibri"/>
      <family val="2"/>
      <scheme val="minor"/>
    </font>
    <font>
      <b/>
      <vertAlign val="subscript"/>
      <sz val="11"/>
      <color rgb="FF008000"/>
      <name val="Calibri"/>
      <family val="2"/>
      <scheme val="minor"/>
    </font>
    <font>
      <sz val="11"/>
      <color rgb="FF008000"/>
      <name val="Calibri"/>
      <family val="2"/>
      <scheme val="minor"/>
    </font>
    <font>
      <vertAlign val="subscript"/>
      <sz val="11"/>
      <color rgb="FF008000"/>
      <name val="Calibri"/>
      <family val="2"/>
      <scheme val="minor"/>
    </font>
    <font>
      <b/>
      <vertAlign val="subscript"/>
      <sz val="11"/>
      <name val="Calibri"/>
      <family val="2"/>
      <scheme val="minor"/>
    </font>
    <font>
      <b/>
      <sz val="8"/>
      <name val="Calibri"/>
      <family val="2"/>
    </font>
    <font>
      <b/>
      <vertAlign val="subscript"/>
      <sz val="8"/>
      <name val="Calibri"/>
      <family val="2"/>
    </font>
    <font>
      <sz val="9"/>
      <color rgb="FFFF0000"/>
      <name val="Calibri"/>
      <family val="2"/>
      <scheme val="minor"/>
    </font>
    <font>
      <sz val="9"/>
      <color rgb="FFFF9933"/>
      <name val="Calibri"/>
      <family val="2"/>
      <scheme val="minor"/>
    </font>
    <font>
      <sz val="10"/>
      <color theme="0" tint="-0.249977111117893"/>
      <name val="Calibri"/>
      <family val="2"/>
      <scheme val="minor"/>
    </font>
    <font>
      <b/>
      <sz val="10"/>
      <color rgb="FFFFC000"/>
      <name val="Calibri"/>
      <family val="2"/>
      <scheme val="minor"/>
    </font>
    <font>
      <b/>
      <i/>
      <vertAlign val="subscript"/>
      <sz val="10"/>
      <color theme="7" tint="-0.249977111117893"/>
      <name val="Calibri"/>
      <family val="2"/>
    </font>
    <font>
      <i/>
      <sz val="6"/>
      <color theme="7" tint="-0.249977111117893"/>
      <name val="Calibri"/>
      <family val="2"/>
    </font>
    <font>
      <b/>
      <i/>
      <sz val="10"/>
      <color theme="7" tint="-0.249977111117893"/>
      <name val="Calibri"/>
      <family val="2"/>
    </font>
    <font>
      <i/>
      <sz val="7"/>
      <color theme="7" tint="-0.249977111117893"/>
      <name val="Calibri"/>
      <family val="2"/>
    </font>
  </fonts>
  <fills count="6">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57">
    <xf numFmtId="0" fontId="0" fillId="0" borderId="0" xfId="0"/>
    <xf numFmtId="0" fontId="6"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center" vertical="center" wrapText="1"/>
    </xf>
    <xf numFmtId="0" fontId="3" fillId="0" borderId="1" xfId="0" applyFont="1" applyBorder="1" applyAlignment="1">
      <alignment horizontal="right" vertical="center"/>
    </xf>
    <xf numFmtId="43" fontId="2" fillId="3" borderId="1" xfId="1" applyFont="1" applyFill="1" applyBorder="1" applyAlignment="1">
      <alignment horizontal="center" vertical="center"/>
    </xf>
    <xf numFmtId="166" fontId="2" fillId="3" borderId="1" xfId="1" applyNumberFormat="1" applyFont="1" applyFill="1" applyBorder="1" applyAlignment="1">
      <alignment vertical="center"/>
    </xf>
    <xf numFmtId="9" fontId="14" fillId="0" borderId="0" xfId="0" applyNumberFormat="1" applyFont="1" applyFill="1" applyAlignment="1">
      <alignment horizontal="center" vertical="center"/>
    </xf>
    <xf numFmtId="164" fontId="13" fillId="0" borderId="0" xfId="0" applyNumberFormat="1" applyFont="1" applyBorder="1" applyAlignment="1">
      <alignment horizontal="center" vertical="center" wrapText="1"/>
    </xf>
    <xf numFmtId="0" fontId="17" fillId="0" borderId="0" xfId="0" applyFont="1" applyAlignment="1">
      <alignment vertical="center"/>
    </xf>
    <xf numFmtId="165" fontId="6" fillId="0" borderId="0" xfId="2" applyNumberFormat="1" applyFont="1" applyAlignment="1">
      <alignment horizontal="center" vertical="center"/>
    </xf>
    <xf numFmtId="9" fontId="25" fillId="0" borderId="0" xfId="0" applyNumberFormat="1" applyFont="1" applyAlignment="1">
      <alignment horizontal="center" vertical="center"/>
    </xf>
    <xf numFmtId="9" fontId="26" fillId="0" borderId="0" xfId="0" applyNumberFormat="1" applyFont="1" applyAlignment="1">
      <alignment horizontal="center" vertical="center"/>
    </xf>
    <xf numFmtId="9" fontId="27" fillId="0" borderId="0" xfId="0" applyNumberFormat="1" applyFont="1" applyAlignment="1">
      <alignment horizontal="center" vertical="center"/>
    </xf>
    <xf numFmtId="0" fontId="6" fillId="0" borderId="0" xfId="0" applyFont="1" applyAlignment="1">
      <alignment horizontal="right" vertical="center"/>
    </xf>
    <xf numFmtId="0" fontId="11" fillId="0" borderId="1" xfId="0" applyFont="1" applyBorder="1" applyAlignment="1">
      <alignment horizontal="center" vertical="center" wrapText="1"/>
    </xf>
    <xf numFmtId="10" fontId="27" fillId="0" borderId="1" xfId="2" applyNumberFormat="1" applyFont="1" applyFill="1" applyBorder="1" applyAlignment="1">
      <alignment horizontal="center" vertical="center"/>
    </xf>
    <xf numFmtId="10" fontId="28" fillId="0" borderId="1" xfId="2" applyNumberFormat="1" applyFont="1" applyFill="1" applyBorder="1" applyAlignment="1">
      <alignment horizontal="center" vertical="center"/>
    </xf>
    <xf numFmtId="43" fontId="6" fillId="0" borderId="8" xfId="1" applyFont="1" applyFill="1" applyBorder="1" applyAlignment="1">
      <alignment vertical="center"/>
    </xf>
    <xf numFmtId="43" fontId="6" fillId="0" borderId="9" xfId="1" applyFont="1" applyFill="1" applyBorder="1" applyAlignment="1">
      <alignment vertical="center"/>
    </xf>
    <xf numFmtId="0" fontId="13" fillId="0" borderId="0" xfId="0" applyFont="1" applyAlignment="1">
      <alignment horizontal="right" vertical="center"/>
    </xf>
    <xf numFmtId="2" fontId="14" fillId="0" borderId="1" xfId="1" applyNumberFormat="1" applyFont="1" applyFill="1" applyBorder="1" applyAlignment="1">
      <alignment horizontal="center" vertical="center"/>
    </xf>
    <xf numFmtId="1" fontId="14" fillId="0" borderId="1" xfId="1" applyNumberFormat="1" applyFont="1" applyFill="1" applyBorder="1" applyAlignment="1">
      <alignment horizontal="center" vertical="center"/>
    </xf>
    <xf numFmtId="2" fontId="22" fillId="0" borderId="0" xfId="1" applyNumberFormat="1" applyFont="1" applyFill="1" applyBorder="1" applyAlignment="1">
      <alignment horizontal="center" vertical="center"/>
    </xf>
    <xf numFmtId="49" fontId="11" fillId="0" borderId="1" xfId="0" applyNumberFormat="1" applyFont="1" applyBorder="1" applyAlignment="1">
      <alignment horizontal="center" vertical="center" wrapText="1"/>
    </xf>
    <xf numFmtId="164" fontId="13" fillId="0" borderId="0" xfId="0" applyNumberFormat="1" applyFont="1" applyBorder="1" applyAlignment="1">
      <alignment horizontal="right" vertical="center" wrapText="1"/>
    </xf>
    <xf numFmtId="0" fontId="6" fillId="0" borderId="0" xfId="0" applyFont="1" applyBorder="1" applyAlignment="1">
      <alignment vertical="center"/>
    </xf>
    <xf numFmtId="0" fontId="6" fillId="0" borderId="0" xfId="0" applyFont="1" applyBorder="1" applyAlignment="1">
      <alignment horizontal="right" vertical="center"/>
    </xf>
    <xf numFmtId="0" fontId="35" fillId="4" borderId="1" xfId="0" applyFont="1" applyFill="1" applyBorder="1" applyAlignment="1">
      <alignment horizontal="center" vertical="center" wrapText="1"/>
    </xf>
    <xf numFmtId="165" fontId="27" fillId="0" borderId="1" xfId="2" applyNumberFormat="1" applyFont="1" applyFill="1" applyBorder="1" applyAlignment="1">
      <alignment horizontal="center" vertical="center"/>
    </xf>
    <xf numFmtId="165" fontId="28" fillId="0" borderId="1" xfId="2" applyNumberFormat="1" applyFont="1" applyFill="1" applyBorder="1" applyAlignment="1">
      <alignment horizontal="center" vertical="center"/>
    </xf>
    <xf numFmtId="0" fontId="39" fillId="0" borderId="0" xfId="0" applyFont="1" applyAlignment="1">
      <alignment horizontal="center" vertical="center" wrapText="1"/>
    </xf>
    <xf numFmtId="0" fontId="7" fillId="0" borderId="0" xfId="0" applyFont="1" applyAlignment="1">
      <alignment vertical="center"/>
    </xf>
    <xf numFmtId="1" fontId="6" fillId="0" borderId="1" xfId="0" applyNumberFormat="1" applyFont="1" applyFill="1" applyBorder="1" applyAlignment="1">
      <alignment horizontal="center" vertical="center" wrapText="1"/>
    </xf>
    <xf numFmtId="0" fontId="6" fillId="0" borderId="6" xfId="0" applyFont="1" applyBorder="1" applyAlignment="1">
      <alignment horizontal="right" vertical="center"/>
    </xf>
    <xf numFmtId="49" fontId="13" fillId="0" borderId="1" xfId="0" applyNumberFormat="1" applyFont="1" applyBorder="1" applyAlignment="1">
      <alignment horizontal="center" vertical="center" wrapText="1"/>
    </xf>
    <xf numFmtId="0" fontId="11" fillId="0" borderId="0" xfId="0" applyFont="1" applyAlignment="1">
      <alignment horizontal="left" vertical="center"/>
    </xf>
    <xf numFmtId="2" fontId="14" fillId="0" borderId="16" xfId="1" applyNumberFormat="1" applyFont="1" applyFill="1" applyBorder="1" applyAlignment="1">
      <alignment horizontal="center" vertical="center"/>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33" fillId="0" borderId="1" xfId="0" applyFont="1" applyFill="1" applyBorder="1" applyAlignment="1">
      <alignment horizontal="center" vertical="center" wrapText="1"/>
    </xf>
    <xf numFmtId="165" fontId="14" fillId="4" borderId="0" xfId="2" applyNumberFormat="1" applyFont="1" applyFill="1" applyBorder="1" applyAlignment="1">
      <alignment horizontal="center" vertical="center"/>
    </xf>
    <xf numFmtId="10" fontId="14" fillId="0" borderId="0" xfId="1" applyNumberFormat="1" applyFont="1" applyFill="1" applyBorder="1" applyAlignment="1">
      <alignment vertical="center"/>
    </xf>
    <xf numFmtId="2" fontId="41" fillId="0" borderId="0" xfId="0" applyNumberFormat="1" applyFont="1" applyFill="1" applyAlignment="1">
      <alignment horizontal="center" vertical="center"/>
    </xf>
    <xf numFmtId="0" fontId="11"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36" fillId="3" borderId="2"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57" fillId="3" borderId="1" xfId="0" applyFont="1" applyFill="1" applyBorder="1" applyAlignment="1">
      <alignment horizontal="center" vertical="center" wrapText="1"/>
    </xf>
    <xf numFmtId="49" fontId="35" fillId="3" borderId="1" xfId="1" applyNumberFormat="1" applyFont="1" applyFill="1" applyBorder="1" applyAlignment="1">
      <alignment horizontal="center" vertical="center" wrapText="1"/>
    </xf>
    <xf numFmtId="49" fontId="33" fillId="3" borderId="1" xfId="1" applyNumberFormat="1" applyFont="1" applyFill="1" applyBorder="1" applyAlignment="1">
      <alignment horizontal="center" vertical="center" wrapText="1"/>
    </xf>
    <xf numFmtId="169" fontId="28" fillId="0" borderId="1" xfId="0" applyNumberFormat="1" applyFont="1" applyFill="1" applyBorder="1" applyAlignment="1">
      <alignment horizontal="center" vertical="center"/>
    </xf>
    <xf numFmtId="169" fontId="27" fillId="0" borderId="1" xfId="0" applyNumberFormat="1" applyFont="1" applyFill="1" applyBorder="1" applyAlignment="1">
      <alignment horizontal="center" vertical="center"/>
    </xf>
    <xf numFmtId="1" fontId="28" fillId="0" borderId="1" xfId="0" applyNumberFormat="1" applyFont="1" applyFill="1" applyBorder="1" applyAlignment="1">
      <alignment horizontal="center" vertical="center"/>
    </xf>
    <xf numFmtId="1" fontId="27" fillId="0" borderId="1" xfId="0" applyNumberFormat="1" applyFont="1" applyFill="1" applyBorder="1" applyAlignment="1">
      <alignment horizontal="center" vertical="center"/>
    </xf>
    <xf numFmtId="9" fontId="28" fillId="0" borderId="1" xfId="2" applyFont="1" applyFill="1" applyBorder="1" applyAlignment="1">
      <alignment horizontal="center" vertical="center"/>
    </xf>
    <xf numFmtId="9" fontId="27" fillId="0" borderId="1" xfId="2" applyFont="1" applyFill="1" applyBorder="1" applyAlignment="1">
      <alignment horizontal="center" vertical="center"/>
    </xf>
    <xf numFmtId="0" fontId="33" fillId="3"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right" vertical="center"/>
    </xf>
    <xf numFmtId="1" fontId="7" fillId="0" borderId="1" xfId="1"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6" fillId="0" borderId="0" xfId="0" applyFont="1" applyFill="1" applyAlignment="1">
      <alignment vertical="center"/>
    </xf>
    <xf numFmtId="0" fontId="10" fillId="0" borderId="0" xfId="0" applyFont="1" applyAlignment="1">
      <alignment vertical="center"/>
    </xf>
    <xf numFmtId="0" fontId="8" fillId="0" borderId="0" xfId="0" applyFont="1" applyAlignment="1">
      <alignment vertical="center"/>
    </xf>
    <xf numFmtId="0" fontId="71" fillId="0" borderId="1" xfId="0"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Fill="1" applyAlignment="1">
      <alignment horizontal="center" vertical="center"/>
    </xf>
    <xf numFmtId="1" fontId="6" fillId="0" borderId="1" xfId="1" applyNumberFormat="1" applyFont="1" applyFill="1" applyBorder="1" applyAlignment="1">
      <alignment horizontal="center" vertical="center"/>
    </xf>
    <xf numFmtId="10" fontId="6" fillId="0" borderId="1" xfId="2" applyNumberFormat="1" applyFont="1" applyFill="1" applyBorder="1" applyAlignment="1">
      <alignment horizontal="center" vertical="center"/>
    </xf>
    <xf numFmtId="2" fontId="40" fillId="0" borderId="1" xfId="1" applyNumberFormat="1" applyFont="1" applyBorder="1" applyAlignment="1">
      <alignment horizontal="center" vertical="center"/>
    </xf>
    <xf numFmtId="1" fontId="40" fillId="0" borderId="1" xfId="0" applyNumberFormat="1" applyFont="1" applyBorder="1" applyAlignment="1">
      <alignment horizontal="center" vertical="center"/>
    </xf>
    <xf numFmtId="168" fontId="40" fillId="0" borderId="1" xfId="0" applyNumberFormat="1" applyFont="1" applyBorder="1" applyAlignment="1">
      <alignment horizontal="center" vertical="center"/>
    </xf>
    <xf numFmtId="2" fontId="40" fillId="0" borderId="1" xfId="0" applyNumberFormat="1" applyFont="1" applyBorder="1" applyAlignment="1">
      <alignment horizontal="center" vertical="center"/>
    </xf>
    <xf numFmtId="43" fontId="40" fillId="0" borderId="1" xfId="1" applyFont="1" applyFill="1" applyBorder="1" applyAlignment="1">
      <alignment horizontal="center" vertical="center"/>
    </xf>
    <xf numFmtId="2" fontId="40" fillId="0" borderId="1" xfId="2" applyNumberFormat="1" applyFont="1" applyBorder="1" applyAlignment="1">
      <alignment horizontal="center" vertical="center"/>
    </xf>
    <xf numFmtId="1" fontId="6" fillId="0" borderId="0" xfId="0" applyNumberFormat="1" applyFont="1" applyFill="1" applyAlignment="1">
      <alignment horizontal="center" vertical="center"/>
    </xf>
    <xf numFmtId="0" fontId="6" fillId="0" borderId="1" xfId="0" applyFont="1" applyFill="1" applyBorder="1" applyAlignment="1">
      <alignment horizontal="center" vertical="center"/>
    </xf>
    <xf numFmtId="10" fontId="6" fillId="0" borderId="1" xfId="2" applyNumberFormat="1" applyFont="1" applyBorder="1" applyAlignment="1">
      <alignment horizontal="center" vertical="center"/>
    </xf>
    <xf numFmtId="1" fontId="6" fillId="0" borderId="0" xfId="0" applyNumberFormat="1" applyFont="1" applyAlignment="1">
      <alignment horizontal="center" vertical="center"/>
    </xf>
    <xf numFmtId="1" fontId="7" fillId="0" borderId="0" xfId="0" applyNumberFormat="1" applyFont="1" applyAlignment="1">
      <alignment horizontal="center" vertical="center"/>
    </xf>
    <xf numFmtId="43" fontId="6" fillId="0" borderId="0" xfId="1" applyFont="1" applyAlignment="1">
      <alignment vertical="center"/>
    </xf>
    <xf numFmtId="43" fontId="6" fillId="0" borderId="0" xfId="1" applyFont="1" applyBorder="1" applyAlignment="1">
      <alignment vertical="center"/>
    </xf>
    <xf numFmtId="43" fontId="16" fillId="0" borderId="0" xfId="1" applyFont="1" applyBorder="1" applyAlignment="1">
      <alignment vertical="center"/>
    </xf>
    <xf numFmtId="1" fontId="16" fillId="0" borderId="0" xfId="0" applyNumberFormat="1" applyFont="1" applyBorder="1" applyAlignment="1">
      <alignment horizontal="center" vertical="center"/>
    </xf>
    <xf numFmtId="0" fontId="16" fillId="0" borderId="0" xfId="0" applyFont="1" applyBorder="1" applyAlignment="1">
      <alignment vertical="center"/>
    </xf>
    <xf numFmtId="0" fontId="14" fillId="0" borderId="0" xfId="0" applyFont="1" applyAlignment="1">
      <alignment vertical="center"/>
    </xf>
    <xf numFmtId="0" fontId="6" fillId="0" borderId="0" xfId="0" applyFont="1" applyAlignment="1">
      <alignment horizontal="center" vertical="center"/>
    </xf>
    <xf numFmtId="1" fontId="6" fillId="0" borderId="0" xfId="1" applyNumberFormat="1" applyFont="1" applyBorder="1" applyAlignment="1">
      <alignment horizontal="center" vertical="center"/>
    </xf>
    <xf numFmtId="0" fontId="14" fillId="0" borderId="0" xfId="0" applyFont="1" applyAlignment="1">
      <alignment horizontal="right" vertical="center"/>
    </xf>
    <xf numFmtId="43" fontId="16" fillId="0" borderId="0" xfId="1" applyFont="1" applyAlignment="1">
      <alignment vertical="center"/>
    </xf>
    <xf numFmtId="0" fontId="14" fillId="0" borderId="0" xfId="0" applyFont="1" applyFill="1" applyAlignment="1">
      <alignment vertical="center"/>
    </xf>
    <xf numFmtId="0" fontId="20" fillId="0" borderId="0" xfId="0" applyFont="1" applyAlignment="1">
      <alignment vertical="center"/>
    </xf>
    <xf numFmtId="0" fontId="20" fillId="0" borderId="13" xfId="0" applyFont="1" applyBorder="1" applyAlignment="1">
      <alignment vertical="center"/>
    </xf>
    <xf numFmtId="0" fontId="16" fillId="0" borderId="0" xfId="0" applyFont="1" applyAlignment="1">
      <alignment vertical="center"/>
    </xf>
    <xf numFmtId="1" fontId="6" fillId="0" borderId="0" xfId="0" applyNumberFormat="1" applyFont="1" applyBorder="1" applyAlignment="1">
      <alignment horizontal="center" vertical="center"/>
    </xf>
    <xf numFmtId="164" fontId="7" fillId="0" borderId="0" xfId="0" applyNumberFormat="1" applyFont="1" applyBorder="1" applyAlignment="1">
      <alignment vertical="center"/>
    </xf>
    <xf numFmtId="1" fontId="6" fillId="0" borderId="0" xfId="0" applyNumberFormat="1" applyFont="1" applyAlignment="1">
      <alignment vertical="center"/>
    </xf>
    <xf numFmtId="165" fontId="70" fillId="0" borderId="1" xfId="2" applyNumberFormat="1" applyFont="1" applyFill="1" applyBorder="1" applyAlignment="1">
      <alignment horizontal="center" vertical="center"/>
    </xf>
    <xf numFmtId="165" fontId="14" fillId="0" borderId="1" xfId="0" applyNumberFormat="1" applyFont="1" applyBorder="1" applyAlignment="1">
      <alignment horizontal="center" vertical="center"/>
    </xf>
    <xf numFmtId="0" fontId="40" fillId="0" borderId="0" xfId="0" applyFont="1" applyAlignment="1">
      <alignment vertical="center"/>
    </xf>
    <xf numFmtId="169" fontId="2" fillId="0" borderId="1" xfId="1" applyNumberFormat="1" applyFont="1" applyFill="1" applyBorder="1" applyAlignment="1">
      <alignment horizontal="center" vertical="center"/>
    </xf>
    <xf numFmtId="2" fontId="40" fillId="0" borderId="0" xfId="0" applyNumberFormat="1" applyFont="1" applyAlignment="1">
      <alignment horizontal="center" vertical="center"/>
    </xf>
    <xf numFmtId="2" fontId="14" fillId="0" borderId="0" xfId="0" applyNumberFormat="1" applyFont="1" applyFill="1" applyAlignment="1">
      <alignment horizontal="center" vertical="center"/>
    </xf>
    <xf numFmtId="0" fontId="2" fillId="0" borderId="0" xfId="0" applyFont="1" applyAlignment="1">
      <alignment vertical="center"/>
    </xf>
    <xf numFmtId="2" fontId="2" fillId="0" borderId="0" xfId="0" applyNumberFormat="1" applyFont="1" applyAlignment="1">
      <alignment vertical="center"/>
    </xf>
    <xf numFmtId="0" fontId="3" fillId="0" borderId="3" xfId="0" applyFont="1" applyBorder="1" applyAlignment="1">
      <alignment horizontal="right" vertical="center"/>
    </xf>
    <xf numFmtId="166" fontId="2" fillId="0" borderId="4" xfId="0" applyNumberFormat="1" applyFont="1" applyBorder="1" applyAlignment="1">
      <alignment vertical="center"/>
    </xf>
    <xf numFmtId="0" fontId="2" fillId="0" borderId="4" xfId="0" applyFont="1" applyBorder="1" applyAlignment="1">
      <alignment vertical="center"/>
    </xf>
    <xf numFmtId="167" fontId="2" fillId="0" borderId="4" xfId="0" applyNumberFormat="1" applyFont="1" applyBorder="1" applyAlignment="1">
      <alignment vertical="center"/>
    </xf>
    <xf numFmtId="167" fontId="2" fillId="0" borderId="2" xfId="1" applyNumberFormat="1" applyFont="1" applyFill="1" applyBorder="1" applyAlignment="1">
      <alignment horizontal="center" vertical="center"/>
    </xf>
    <xf numFmtId="0" fontId="2" fillId="0" borderId="2" xfId="0" applyFont="1" applyFill="1" applyBorder="1" applyAlignment="1">
      <alignment horizontal="right" vertical="center"/>
    </xf>
    <xf numFmtId="166" fontId="2" fillId="0" borderId="0" xfId="1" applyNumberFormat="1" applyFont="1" applyAlignment="1">
      <alignment vertical="center"/>
    </xf>
    <xf numFmtId="0" fontId="2" fillId="0" borderId="0" xfId="0" applyFont="1" applyBorder="1" applyAlignment="1">
      <alignment vertical="center"/>
    </xf>
    <xf numFmtId="0" fontId="18" fillId="0" borderId="0" xfId="0" applyFont="1" applyAlignment="1">
      <alignment vertical="center"/>
    </xf>
    <xf numFmtId="43" fontId="2" fillId="0" borderId="0" xfId="0" applyNumberFormat="1" applyFont="1" applyFill="1" applyBorder="1" applyAlignment="1">
      <alignment vertical="center"/>
    </xf>
    <xf numFmtId="43" fontId="6" fillId="0" borderId="0" xfId="1" applyFont="1" applyFill="1" applyAlignment="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1" fillId="0" borderId="1" xfId="0" applyFont="1" applyFill="1" applyBorder="1" applyAlignment="1">
      <alignment vertical="center"/>
    </xf>
    <xf numFmtId="0" fontId="14" fillId="0" borderId="1" xfId="0" applyFont="1" applyFill="1" applyBorder="1" applyAlignment="1">
      <alignment vertical="center"/>
    </xf>
    <xf numFmtId="165" fontId="27" fillId="0" borderId="0" xfId="2" applyNumberFormat="1" applyFont="1" applyFill="1" applyBorder="1" applyAlignment="1">
      <alignment horizontal="center" vertical="center"/>
    </xf>
    <xf numFmtId="170" fontId="28" fillId="0" borderId="1" xfId="0" applyNumberFormat="1" applyFont="1" applyFill="1" applyBorder="1" applyAlignment="1">
      <alignment horizontal="center" vertical="center"/>
    </xf>
    <xf numFmtId="1" fontId="40" fillId="0" borderId="0" xfId="0" applyNumberFormat="1" applyFont="1" applyAlignment="1">
      <alignment vertical="center"/>
    </xf>
    <xf numFmtId="3" fontId="6" fillId="0" borderId="0" xfId="0" applyNumberFormat="1" applyFont="1" applyFill="1" applyAlignment="1">
      <alignment horizontal="center" vertical="center"/>
    </xf>
    <xf numFmtId="170" fontId="27" fillId="0" borderId="0" xfId="0" applyNumberFormat="1" applyFont="1" applyFill="1" applyAlignment="1">
      <alignment horizontal="center" vertical="center"/>
    </xf>
    <xf numFmtId="1" fontId="30" fillId="0" borderId="0" xfId="0" applyNumberFormat="1" applyFont="1" applyFill="1" applyAlignment="1">
      <alignment vertical="center"/>
    </xf>
    <xf numFmtId="170" fontId="27" fillId="0" borderId="1" xfId="0" applyNumberFormat="1" applyFont="1" applyFill="1" applyBorder="1" applyAlignment="1">
      <alignment horizontal="center" vertical="center"/>
    </xf>
    <xf numFmtId="167" fontId="6" fillId="0" borderId="0" xfId="0" applyNumberFormat="1" applyFont="1" applyBorder="1" applyAlignment="1">
      <alignment vertical="center"/>
    </xf>
    <xf numFmtId="3" fontId="7" fillId="0" borderId="1" xfId="0" applyNumberFormat="1" applyFont="1" applyFill="1" applyBorder="1" applyAlignment="1">
      <alignment horizontal="center" vertical="center"/>
    </xf>
    <xf numFmtId="170" fontId="27" fillId="3" borderId="0" xfId="0" applyNumberFormat="1" applyFont="1" applyFill="1" applyAlignment="1">
      <alignment horizontal="center" vertical="center"/>
    </xf>
    <xf numFmtId="1" fontId="30" fillId="0" borderId="0" xfId="0" applyNumberFormat="1" applyFont="1" applyAlignment="1">
      <alignment vertical="center"/>
    </xf>
    <xf numFmtId="43" fontId="6" fillId="0" borderId="0" xfId="1" applyFont="1" applyAlignment="1">
      <alignment horizontal="center" vertical="center"/>
    </xf>
    <xf numFmtId="0" fontId="6" fillId="0" borderId="0" xfId="0" applyFont="1" applyFill="1" applyBorder="1" applyAlignment="1">
      <alignment vertical="center"/>
    </xf>
    <xf numFmtId="1" fontId="6" fillId="0" borderId="0" xfId="1" applyNumberFormat="1" applyFont="1" applyFill="1" applyBorder="1" applyAlignment="1">
      <alignment horizontal="center" vertical="center"/>
    </xf>
    <xf numFmtId="0" fontId="16" fillId="5" borderId="0" xfId="0" applyFont="1" applyFill="1" applyAlignment="1">
      <alignment vertical="center"/>
    </xf>
    <xf numFmtId="1" fontId="16" fillId="5" borderId="0" xfId="1" applyNumberFormat="1" applyFont="1" applyFill="1" applyBorder="1" applyAlignment="1">
      <alignment horizontal="center" vertical="center"/>
    </xf>
    <xf numFmtId="43" fontId="16" fillId="5" borderId="0" xfId="1" applyFont="1" applyFill="1" applyAlignment="1">
      <alignment vertical="center"/>
    </xf>
    <xf numFmtId="1" fontId="7" fillId="0" borderId="0" xfId="1" applyNumberFormat="1" applyFont="1" applyFill="1" applyBorder="1" applyAlignment="1">
      <alignment horizontal="center" vertical="center"/>
    </xf>
    <xf numFmtId="43" fontId="6" fillId="0" borderId="0" xfId="0" applyNumberFormat="1" applyFont="1" applyAlignment="1">
      <alignment vertical="center"/>
    </xf>
    <xf numFmtId="164" fontId="6" fillId="0" borderId="0" xfId="0" applyNumberFormat="1" applyFont="1" applyAlignment="1">
      <alignment vertical="center"/>
    </xf>
    <xf numFmtId="0" fontId="6" fillId="0" borderId="0" xfId="0" applyFont="1" applyFill="1" applyBorder="1" applyAlignment="1">
      <alignment horizontal="right" vertical="center"/>
    </xf>
    <xf numFmtId="1" fontId="35" fillId="0" borderId="0" xfId="0" applyNumberFormat="1" applyFont="1" applyAlignment="1">
      <alignment horizontal="center" vertical="center"/>
    </xf>
    <xf numFmtId="1" fontId="94" fillId="0" borderId="0" xfId="0" applyNumberFormat="1" applyFont="1" applyAlignment="1">
      <alignment horizontal="center" vertical="center"/>
    </xf>
    <xf numFmtId="1" fontId="95" fillId="0" borderId="0" xfId="0" applyNumberFormat="1" applyFont="1" applyAlignment="1">
      <alignment horizontal="center" vertical="center"/>
    </xf>
    <xf numFmtId="0" fontId="27" fillId="0" borderId="5" xfId="0" applyFont="1" applyBorder="1" applyAlignment="1">
      <alignment horizontal="right" vertical="center"/>
    </xf>
    <xf numFmtId="165" fontId="27" fillId="4" borderId="6" xfId="2" applyNumberFormat="1" applyFont="1" applyFill="1" applyBorder="1" applyAlignment="1">
      <alignment vertical="center"/>
    </xf>
    <xf numFmtId="0" fontId="27" fillId="0" borderId="6" xfId="0" applyFont="1" applyBorder="1" applyAlignment="1">
      <alignment vertical="center"/>
    </xf>
    <xf numFmtId="43" fontId="27" fillId="0" borderId="7" xfId="1" applyFont="1" applyFill="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right" vertical="center"/>
    </xf>
    <xf numFmtId="169" fontId="27" fillId="3" borderId="1" xfId="0" applyNumberFormat="1" applyFont="1" applyFill="1" applyBorder="1" applyAlignment="1">
      <alignment horizontal="center" vertical="center"/>
    </xf>
    <xf numFmtId="1" fontId="27" fillId="3" borderId="1" xfId="0" applyNumberFormat="1" applyFont="1" applyFill="1" applyBorder="1" applyAlignment="1">
      <alignment vertical="center"/>
    </xf>
    <xf numFmtId="0" fontId="27" fillId="0" borderId="9" xfId="0" applyFont="1" applyBorder="1" applyAlignment="1">
      <alignment vertical="center"/>
    </xf>
    <xf numFmtId="0" fontId="27" fillId="0" borderId="9" xfId="0" applyFont="1" applyBorder="1" applyAlignment="1">
      <alignment horizontal="right" vertical="center"/>
    </xf>
    <xf numFmtId="9" fontId="27" fillId="3" borderId="1" xfId="2" applyFont="1" applyFill="1" applyBorder="1" applyAlignment="1">
      <alignment vertical="center"/>
    </xf>
    <xf numFmtId="0" fontId="28" fillId="0" borderId="5" xfId="0" applyFont="1" applyBorder="1" applyAlignment="1">
      <alignment horizontal="right" vertical="center"/>
    </xf>
    <xf numFmtId="165" fontId="28" fillId="4" borderId="6" xfId="2" applyNumberFormat="1" applyFont="1" applyFill="1" applyBorder="1" applyAlignment="1">
      <alignment vertical="center"/>
    </xf>
    <xf numFmtId="0" fontId="28" fillId="0" borderId="6" xfId="0" applyFont="1" applyBorder="1" applyAlignment="1">
      <alignment vertical="center"/>
    </xf>
    <xf numFmtId="43" fontId="28" fillId="0" borderId="7" xfId="1" applyFont="1" applyFill="1" applyBorder="1" applyAlignment="1">
      <alignment horizontal="right" vertical="center"/>
    </xf>
    <xf numFmtId="0" fontId="28" fillId="0" borderId="0" xfId="0" applyFont="1" applyBorder="1" applyAlignment="1">
      <alignment vertical="center"/>
    </xf>
    <xf numFmtId="0" fontId="28" fillId="0" borderId="0" xfId="0" applyFont="1" applyBorder="1" applyAlignment="1">
      <alignment horizontal="right" vertical="center"/>
    </xf>
    <xf numFmtId="169" fontId="28" fillId="3" borderId="1" xfId="0" applyNumberFormat="1" applyFont="1" applyFill="1" applyBorder="1" applyAlignment="1">
      <alignment horizontal="center" vertical="center"/>
    </xf>
    <xf numFmtId="1" fontId="28" fillId="3" borderId="1" xfId="0" applyNumberFormat="1" applyFont="1" applyFill="1" applyBorder="1" applyAlignment="1">
      <alignment vertical="center"/>
    </xf>
    <xf numFmtId="0" fontId="28" fillId="0" borderId="9" xfId="0" applyFont="1" applyBorder="1" applyAlignment="1">
      <alignment vertical="center"/>
    </xf>
    <xf numFmtId="0" fontId="28" fillId="0" borderId="9" xfId="0" applyFont="1" applyBorder="1" applyAlignment="1">
      <alignment horizontal="right" vertical="center"/>
    </xf>
    <xf numFmtId="9" fontId="28" fillId="3" borderId="1" xfId="2" applyFont="1" applyFill="1" applyBorder="1" applyAlignment="1">
      <alignment vertical="center"/>
    </xf>
    <xf numFmtId="1" fontId="6" fillId="4" borderId="1" xfId="1" applyNumberFormat="1" applyFont="1" applyFill="1" applyBorder="1" applyAlignment="1">
      <alignment horizontal="center" vertical="center"/>
    </xf>
    <xf numFmtId="1" fontId="96" fillId="0" borderId="0" xfId="1" applyNumberFormat="1" applyFont="1" applyFill="1" applyBorder="1" applyAlignment="1">
      <alignment horizontal="center" vertical="center"/>
    </xf>
    <xf numFmtId="1" fontId="96" fillId="0" borderId="0" xfId="0" applyNumberFormat="1" applyFont="1" applyBorder="1" applyAlignment="1">
      <alignment horizontal="center" vertical="center"/>
    </xf>
    <xf numFmtId="1" fontId="96" fillId="0" borderId="9" xfId="1" applyNumberFormat="1" applyFont="1" applyFill="1" applyBorder="1" applyAlignment="1">
      <alignment horizontal="center" vertical="center"/>
    </xf>
    <xf numFmtId="1" fontId="96" fillId="0" borderId="9" xfId="0" applyNumberFormat="1" applyFont="1" applyBorder="1" applyAlignment="1">
      <alignment horizontal="center" vertical="center"/>
    </xf>
    <xf numFmtId="9" fontId="96" fillId="0" borderId="6" xfId="2" applyNumberFormat="1" applyFont="1" applyFill="1" applyBorder="1" applyAlignment="1">
      <alignment horizontal="center" vertical="center"/>
    </xf>
    <xf numFmtId="1" fontId="96" fillId="0" borderId="6" xfId="0" applyNumberFormat="1" applyFont="1" applyBorder="1" applyAlignment="1">
      <alignment horizontal="center" vertical="center"/>
    </xf>
    <xf numFmtId="165" fontId="96" fillId="0" borderId="0" xfId="2" applyNumberFormat="1" applyFont="1" applyFill="1" applyBorder="1" applyAlignment="1">
      <alignment horizontal="center" vertical="center"/>
    </xf>
    <xf numFmtId="169" fontId="96" fillId="0" borderId="0" xfId="0" applyNumberFormat="1" applyFont="1" applyBorder="1" applyAlignment="1">
      <alignment horizontal="center" vertical="center"/>
    </xf>
    <xf numFmtId="165" fontId="96" fillId="0" borderId="0" xfId="2" applyNumberFormat="1" applyFont="1" applyFill="1" applyBorder="1" applyAlignment="1">
      <alignment vertical="center"/>
    </xf>
    <xf numFmtId="0" fontId="31" fillId="3" borderId="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5" fillId="0" borderId="0" xfId="0" applyFont="1"/>
    <xf numFmtId="0" fontId="12" fillId="0" borderId="0" xfId="0" applyFont="1"/>
    <xf numFmtId="1" fontId="27" fillId="4" borderId="0" xfId="1" applyNumberFormat="1" applyFont="1" applyFill="1" applyBorder="1" applyAlignment="1">
      <alignment horizontal="center" vertical="center"/>
    </xf>
    <xf numFmtId="0" fontId="31" fillId="3" borderId="16" xfId="0" applyFont="1" applyFill="1" applyBorder="1" applyAlignment="1">
      <alignment horizontal="center" vertical="center" wrapText="1"/>
    </xf>
    <xf numFmtId="2" fontId="31" fillId="3" borderId="2" xfId="1" applyNumberFormat="1" applyFont="1" applyFill="1" applyBorder="1" applyAlignment="1">
      <alignment horizontal="center" vertical="center"/>
    </xf>
    <xf numFmtId="2" fontId="31" fillId="3" borderId="1" xfId="1" applyNumberFormat="1" applyFont="1" applyFill="1" applyBorder="1" applyAlignment="1">
      <alignment horizontal="center" vertical="center"/>
    </xf>
    <xf numFmtId="0" fontId="99" fillId="3" borderId="1" xfId="0" applyFont="1" applyFill="1" applyBorder="1" applyAlignment="1">
      <alignment horizontal="center" vertical="center" wrapText="1"/>
    </xf>
    <xf numFmtId="0" fontId="101" fillId="3" borderId="1" xfId="0" applyFont="1" applyFill="1" applyBorder="1" applyAlignment="1">
      <alignment horizontal="center" vertical="center" wrapText="1"/>
    </xf>
    <xf numFmtId="9" fontId="27" fillId="0" borderId="1" xfId="2" applyNumberFormat="1" applyFont="1" applyFill="1" applyBorder="1" applyAlignment="1">
      <alignment horizontal="center" vertical="center"/>
    </xf>
    <xf numFmtId="168" fontId="41" fillId="0" borderId="0" xfId="0" applyNumberFormat="1" applyFont="1" applyFill="1" applyAlignment="1">
      <alignment horizontal="center" vertical="center"/>
    </xf>
    <xf numFmtId="0" fontId="97" fillId="0" borderId="0" xfId="0" applyFont="1" applyAlignment="1">
      <alignment horizontal="center" vertical="center"/>
    </xf>
    <xf numFmtId="0" fontId="32" fillId="0" borderId="0" xfId="0" applyFont="1" applyAlignment="1">
      <alignment horizontal="center" vertical="center"/>
    </xf>
    <xf numFmtId="0" fontId="97" fillId="0" borderId="0" xfId="0" applyFont="1" applyAlignment="1">
      <alignment horizontal="left" vertical="center"/>
    </xf>
    <xf numFmtId="0" fontId="32" fillId="0" borderId="0" xfId="0" applyFont="1" applyAlignment="1">
      <alignment horizontal="left" vertical="center"/>
    </xf>
    <xf numFmtId="0" fontId="2" fillId="2" borderId="1" xfId="0" applyFont="1" applyFill="1" applyBorder="1" applyAlignment="1">
      <alignmen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9" fontId="3" fillId="2" borderId="1" xfId="1" applyNumberFormat="1" applyFont="1" applyFill="1" applyBorder="1" applyAlignment="1">
      <alignment horizontal="center" vertical="center" wrapText="1"/>
    </xf>
    <xf numFmtId="0" fontId="42" fillId="0" borderId="1" xfId="0" applyFont="1" applyBorder="1" applyAlignment="1">
      <alignment horizontal="left" vertical="center" wrapText="1"/>
    </xf>
    <xf numFmtId="0" fontId="83" fillId="0" borderId="1" xfId="0" applyFont="1" applyBorder="1" applyAlignment="1">
      <alignment horizontal="left" vertical="center" wrapText="1"/>
    </xf>
    <xf numFmtId="43" fontId="6" fillId="0" borderId="0" xfId="1" applyFont="1" applyAlignment="1">
      <alignment horizontal="left" vertical="center" wrapText="1"/>
    </xf>
    <xf numFmtId="0" fontId="31" fillId="0" borderId="3" xfId="0" applyFont="1" applyBorder="1" applyAlignment="1">
      <alignment horizontal="center" vertical="center" wrapText="1"/>
    </xf>
    <xf numFmtId="0" fontId="31"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 xfId="0" applyFont="1" applyBorder="1" applyAlignment="1">
      <alignment horizontal="center" vertical="center" wrapText="1"/>
    </xf>
    <xf numFmtId="0" fontId="47" fillId="0" borderId="10" xfId="0" applyFont="1" applyFill="1" applyBorder="1" applyAlignment="1">
      <alignment horizontal="left" vertical="center" wrapText="1"/>
    </xf>
    <xf numFmtId="0" fontId="47" fillId="0" borderId="11"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82" fillId="0" borderId="10" xfId="0" applyFont="1" applyBorder="1" applyAlignment="1">
      <alignment horizontal="center" vertical="center" wrapText="1"/>
    </xf>
    <xf numFmtId="0" fontId="82" fillId="0" borderId="12"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2"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15" xfId="0" applyFont="1" applyBorder="1" applyAlignment="1">
      <alignment horizontal="center" vertical="center" wrapText="1"/>
    </xf>
    <xf numFmtId="0" fontId="33" fillId="3" borderId="16"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47" fillId="5" borderId="10" xfId="0" applyFont="1" applyFill="1" applyBorder="1" applyAlignment="1">
      <alignment horizontal="left" vertical="center" wrapText="1"/>
    </xf>
    <xf numFmtId="0" fontId="47" fillId="5" borderId="11" xfId="0" applyFont="1" applyFill="1" applyBorder="1" applyAlignment="1">
      <alignment horizontal="left" vertical="center" wrapText="1"/>
    </xf>
    <xf numFmtId="0" fontId="47" fillId="5" borderId="12" xfId="0" applyFont="1" applyFill="1" applyBorder="1" applyAlignment="1">
      <alignment horizontal="left" vertical="center" wrapText="1"/>
    </xf>
    <xf numFmtId="0" fontId="29" fillId="0" borderId="3" xfId="0" applyFont="1" applyBorder="1" applyAlignment="1">
      <alignment horizontal="left" vertical="center" wrapText="1"/>
    </xf>
    <xf numFmtId="0" fontId="29" fillId="0" borderId="4" xfId="0" applyFont="1" applyBorder="1" applyAlignment="1">
      <alignment horizontal="left" vertical="center" wrapText="1"/>
    </xf>
    <xf numFmtId="0" fontId="29" fillId="0" borderId="2" xfId="0" applyFont="1" applyBorder="1" applyAlignment="1">
      <alignment horizontal="left" vertical="center" wrapText="1"/>
    </xf>
    <xf numFmtId="0" fontId="47" fillId="0" borderId="10"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12" xfId="0" applyFont="1" applyFill="1" applyBorder="1" applyAlignment="1">
      <alignment horizontal="left" vertical="center"/>
    </xf>
    <xf numFmtId="0" fontId="5" fillId="0" borderId="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16" xfId="0" applyFont="1" applyBorder="1" applyAlignment="1">
      <alignment horizontal="center" vertical="center" wrapText="1"/>
    </xf>
    <xf numFmtId="0" fontId="3" fillId="2" borderId="1" xfId="0" applyFont="1" applyFill="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92" fillId="5" borderId="1"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5" xfId="0" applyFont="1" applyBorder="1" applyAlignment="1">
      <alignment horizontal="left" vertical="center" wrapText="1"/>
    </xf>
    <xf numFmtId="0" fontId="47" fillId="5" borderId="10" xfId="0" applyFont="1" applyFill="1" applyBorder="1" applyAlignment="1">
      <alignment horizontal="left" vertical="center"/>
    </xf>
    <xf numFmtId="0" fontId="47" fillId="5" borderId="11" xfId="0" applyFont="1" applyFill="1" applyBorder="1" applyAlignment="1">
      <alignment horizontal="left" vertical="center"/>
    </xf>
    <xf numFmtId="0" fontId="47" fillId="5" borderId="12" xfId="0" applyFont="1" applyFill="1" applyBorder="1" applyAlignment="1">
      <alignment horizontal="lef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008000"/>
      <color rgb="FFCCFFFF"/>
      <color rgb="FFFFFF99"/>
      <color rgb="FFFF9933"/>
      <color rgb="FF996633"/>
      <color rgb="FF996600"/>
      <color rgb="FF0000FF"/>
      <color rgb="FF663300"/>
      <color rgb="FF9933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fs-1.a [SG, Grupo A vs Grupo B]: </a:t>
            </a:r>
            <a:r>
              <a:rPr lang="es-ES" sz="1100" b="1" i="1">
                <a:solidFill>
                  <a:schemeClr val="accent4">
                    <a:lumMod val="75000"/>
                  </a:schemeClr>
                </a:solidFill>
              </a:rPr>
              <a:t>% Supervivencia libre de evento K-M</a:t>
            </a:r>
          </a:p>
        </c:rich>
      </c:tx>
      <c:layout>
        <c:manualLayout>
          <c:xMode val="edge"/>
          <c:yMode val="edge"/>
          <c:x val="0.23540164912722261"/>
          <c:y val="2.810072006119571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2234529713386594"/>
          <c:y val="0.15849742370473846"/>
          <c:w val="0.85530254826522512"/>
          <c:h val="0.66103315201670654"/>
        </c:manualLayout>
      </c:layout>
      <c:scatterChart>
        <c:scatterStyle val="lineMarker"/>
        <c:varyColors val="0"/>
        <c:ser>
          <c:idx val="0"/>
          <c:order val="0"/>
          <c:tx>
            <c:strRef>
              <c:f>'fs-1 SG, KN-564'!$N$50</c:f>
              <c:strCache>
                <c:ptCount val="1"/>
                <c:pt idx="0">
                  <c:v>% Supervivencia-LEv K-M control</c:v>
                </c:pt>
              </c:strCache>
            </c:strRef>
          </c:tx>
          <c:spPr>
            <a:ln w="19050" cap="rnd">
              <a:solidFill>
                <a:schemeClr val="accent4">
                  <a:lumMod val="50000"/>
                </a:schemeClr>
              </a:solidFill>
              <a:round/>
            </a:ln>
            <a:effectLst/>
          </c:spPr>
          <c:marker>
            <c:symbol val="circle"/>
            <c:size val="5"/>
            <c:spPr>
              <a:solidFill>
                <a:schemeClr val="accent1"/>
              </a:solidFill>
              <a:ln w="9525">
                <a:solidFill>
                  <a:schemeClr val="accent4">
                    <a:lumMod val="50000"/>
                  </a:schemeClr>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50000"/>
                      </a:schemeClr>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KN-564'!$N$51:$N$61</c:f>
              <c:numCache>
                <c:formatCode>0.0%</c:formatCode>
                <c:ptCount val="11"/>
                <c:pt idx="0">
                  <c:v>1</c:v>
                </c:pt>
                <c:pt idx="1">
                  <c:v>0.99598393574297184</c:v>
                </c:pt>
                <c:pt idx="2">
                  <c:v>0.98388696486350258</c:v>
                </c:pt>
                <c:pt idx="3">
                  <c:v>0.97578912976174537</c:v>
                </c:pt>
                <c:pt idx="4">
                  <c:v>0.96361712398509158</c:v>
                </c:pt>
                <c:pt idx="5">
                  <c:v>0.93718880623866507</c:v>
                </c:pt>
                <c:pt idx="6">
                  <c:v>0.91855152884187341</c:v>
                </c:pt>
                <c:pt idx="7">
                  <c:v>0.89758003274959319</c:v>
                </c:pt>
                <c:pt idx="8">
                  <c:v>0.89758003274959319</c:v>
                </c:pt>
                <c:pt idx="9">
                  <c:v>0.89758003274959319</c:v>
                </c:pt>
                <c:pt idx="10">
                  <c:v>0.89758003274959319</c:v>
                </c:pt>
              </c:numCache>
            </c:numRef>
          </c:yVal>
          <c:smooth val="0"/>
          <c:extLst>
            <c:ext xmlns:c16="http://schemas.microsoft.com/office/drawing/2014/chart" uri="{C3380CC4-5D6E-409C-BE32-E72D297353CC}">
              <c16:uniqueId val="{00000000-36BB-424E-976B-2C25C7B310C4}"/>
            </c:ext>
          </c:extLst>
        </c:ser>
        <c:ser>
          <c:idx val="1"/>
          <c:order val="1"/>
          <c:tx>
            <c:strRef>
              <c:f>'fs-1 SG, KN-564'!$O$50</c:f>
              <c:strCache>
                <c:ptCount val="1"/>
                <c:pt idx="0">
                  <c:v>% Supervivencia-LEv K-M intervención</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KN-564'!$M$51:$M$61</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KN-564'!$O$51:$O$61</c:f>
              <c:numCache>
                <c:formatCode>0.0%</c:formatCode>
                <c:ptCount val="11"/>
                <c:pt idx="0">
                  <c:v>1</c:v>
                </c:pt>
                <c:pt idx="1">
                  <c:v>0.99193548387096775</c:v>
                </c:pt>
                <c:pt idx="2">
                  <c:v>0.98787848802691469</c:v>
                </c:pt>
                <c:pt idx="3">
                  <c:v>0.98584162516500351</c:v>
                </c:pt>
                <c:pt idx="4">
                  <c:v>0.977660366864879</c:v>
                </c:pt>
                <c:pt idx="5">
                  <c:v>0.96126354729481822</c:v>
                </c:pt>
                <c:pt idx="6">
                  <c:v>0.95859337077455486</c:v>
                </c:pt>
                <c:pt idx="7">
                  <c:v>0.95029386107087899</c:v>
                </c:pt>
                <c:pt idx="8">
                  <c:v>0.95029386107087899</c:v>
                </c:pt>
                <c:pt idx="9">
                  <c:v>0.93520983153007142</c:v>
                </c:pt>
                <c:pt idx="10">
                  <c:v>0.93520983153007142</c:v>
                </c:pt>
              </c:numCache>
            </c:numRef>
          </c:yVal>
          <c:smooth val="0"/>
          <c:extLst>
            <c:ext xmlns:c16="http://schemas.microsoft.com/office/drawing/2014/chart" uri="{C3380CC4-5D6E-409C-BE32-E72D297353CC}">
              <c16:uniqueId val="{00000001-36BB-424E-976B-2C25C7B310C4}"/>
            </c:ext>
          </c:extLst>
        </c:ser>
        <c:dLbls>
          <c:showLegendKey val="0"/>
          <c:showVal val="0"/>
          <c:showCatName val="0"/>
          <c:showSerName val="0"/>
          <c:showPercent val="0"/>
          <c:showBubbleSize val="0"/>
        </c:dLbls>
        <c:axId val="997299455"/>
        <c:axId val="945237055"/>
      </c:scatterChart>
      <c:valAx>
        <c:axId val="997299455"/>
        <c:scaling>
          <c:orientation val="minMax"/>
          <c:max val="55"/>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r>
                  <a:rPr lang="es-ES" sz="800">
                    <a:solidFill>
                      <a:schemeClr val="tx1"/>
                    </a:solidFill>
                  </a:rPr>
                  <a:t>tiempo</a:t>
                </a:r>
                <a:r>
                  <a:rPr lang="es-ES" sz="800" baseline="0">
                    <a:solidFill>
                      <a:schemeClr val="tx1"/>
                    </a:solidFill>
                  </a:rPr>
                  <a:t> (meses)</a:t>
                </a:r>
                <a:endParaRPr lang="es-ES" sz="800">
                  <a:solidFill>
                    <a:schemeClr val="tx1"/>
                  </a:solidFill>
                </a:endParaRPr>
              </a:p>
            </c:rich>
          </c:tx>
          <c:layout>
            <c:manualLayout>
              <c:xMode val="edge"/>
              <c:yMode val="edge"/>
              <c:x val="0.10371164384429041"/>
              <c:y val="0.89156375923636033"/>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945237055"/>
        <c:crosses val="autoZero"/>
        <c:crossBetween val="midCat"/>
        <c:majorUnit val="5"/>
      </c:valAx>
      <c:valAx>
        <c:axId val="945237055"/>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chemeClr val="accent4">
                        <a:lumMod val="75000"/>
                      </a:schemeClr>
                    </a:solidFill>
                  </a:rPr>
                  <a:t>% </a:t>
                </a:r>
                <a:r>
                  <a:rPr lang="es-ES" sz="900" baseline="0">
                    <a:solidFill>
                      <a:schemeClr val="accent4">
                        <a:lumMod val="75000"/>
                      </a:schemeClr>
                    </a:solidFill>
                  </a:rPr>
                  <a:t>Supervivencia libre de evento K-M</a:t>
                </a:r>
                <a:endParaRPr lang="es-ES" sz="900">
                  <a:solidFill>
                    <a:schemeClr val="accent4">
                      <a:lumMod val="75000"/>
                    </a:schemeClr>
                  </a:solidFill>
                </a:endParaRPr>
              </a:p>
            </c:rich>
          </c:tx>
          <c:layout>
            <c:manualLayout>
              <c:xMode val="edge"/>
              <c:yMode val="edge"/>
              <c:x val="1.097690361544112E-2"/>
              <c:y val="0.2860547630954383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997299455"/>
        <c:crosses val="autoZero"/>
        <c:crossBetween val="midCat"/>
      </c:valAx>
      <c:spPr>
        <a:noFill/>
        <a:ln>
          <a:noFill/>
        </a:ln>
        <a:effectLst/>
      </c:spPr>
    </c:plotArea>
    <c:legend>
      <c:legendPos val="b"/>
      <c:layout>
        <c:manualLayout>
          <c:xMode val="edge"/>
          <c:yMode val="edge"/>
          <c:x val="0.24457135448507347"/>
          <c:y val="0.93423623424716806"/>
          <c:w val="0.75542865806080217"/>
          <c:h val="4.8126220339915551E-2"/>
        </c:manualLayout>
      </c:layout>
      <c:overlay val="0"/>
      <c:spPr>
        <a:noFill/>
        <a:ln>
          <a:noFill/>
        </a:ln>
        <a:effectLst/>
      </c:spPr>
      <c:txPr>
        <a:bodyPr rot="0" spcFirstLastPara="1" vertOverflow="ellipsis" vert="horz" wrap="square" anchor="ctr" anchorCtr="1"/>
        <a:lstStyle/>
        <a:p>
          <a:pPr>
            <a:defRPr sz="900" b="0" i="1"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 fs-1.b [solo Grupo Interv A]: </a:t>
            </a:r>
            <a:r>
              <a:rPr lang="es-ES" sz="1100" b="1" i="1">
                <a:solidFill>
                  <a:schemeClr val="accent4">
                    <a:lumMod val="75000"/>
                  </a:schemeClr>
                </a:solidFill>
              </a:rPr>
              <a:t>% Supervivencia libre de evento K-M </a:t>
            </a:r>
            <a:r>
              <a:rPr lang="es-ES" sz="1100" b="1">
                <a:solidFill>
                  <a:sysClr val="windowText" lastClr="000000"/>
                </a:solidFill>
              </a:rPr>
              <a:t>vs </a:t>
            </a:r>
            <a:r>
              <a:rPr lang="es-ES" sz="1100" b="1">
                <a:solidFill>
                  <a:srgbClr val="008000"/>
                </a:solidFill>
              </a:rPr>
              <a:t>% Supervivientes libres</a:t>
            </a:r>
            <a:r>
              <a:rPr lang="es-ES" sz="1100" b="1" baseline="0">
                <a:solidFill>
                  <a:srgbClr val="008000"/>
                </a:solidFill>
              </a:rPr>
              <a:t> de evento</a:t>
            </a:r>
            <a:r>
              <a:rPr lang="es-ES" sz="1100" b="1">
                <a:solidFill>
                  <a:sysClr val="windowText" lastClr="000000"/>
                </a:solidFill>
              </a:rPr>
              <a:t> </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4948828940339384"/>
          <c:y val="0.2039004605556381"/>
          <c:w val="0.81195596483211518"/>
          <c:h val="0.59386629029861837"/>
        </c:manualLayout>
      </c:layout>
      <c:scatterChart>
        <c:scatterStyle val="lineMarker"/>
        <c:varyColors val="0"/>
        <c:ser>
          <c:idx val="0"/>
          <c:order val="0"/>
          <c:tx>
            <c:strRef>
              <c:f>'fs-1 SG, KN-564'!$Z$85</c:f>
              <c:strCache>
                <c:ptCount val="1"/>
                <c:pt idx="0">
                  <c:v>% Supervivientes-LEv intervenc</c:v>
                </c:pt>
              </c:strCache>
            </c:strRef>
          </c:tx>
          <c:spPr>
            <a:ln w="19050" cap="rnd">
              <a:solidFill>
                <a:srgbClr val="008000"/>
              </a:solidFill>
              <a:round/>
            </a:ln>
            <a:effectLst/>
          </c:spPr>
          <c:marker>
            <c:symbol val="circle"/>
            <c:size val="5"/>
            <c:spPr>
              <a:solidFill>
                <a:schemeClr val="accent1"/>
              </a:solidFill>
              <a:ln w="9525">
                <a:solidFill>
                  <a:srgbClr val="008000"/>
                </a:solidFill>
              </a:ln>
              <a:effectLst/>
            </c:spPr>
          </c:marker>
          <c:dLbls>
            <c:dLbl>
              <c:idx val="9"/>
              <c:layout>
                <c:manualLayout>
                  <c:x val="-4.9802889604019379E-2"/>
                  <c:y val="1.9003411898217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D3-4E48-869E-B12135ED73E4}"/>
                </c:ext>
              </c:extLst>
            </c:dLbl>
            <c:dLbl>
              <c:idx val="10"/>
              <c:layout>
                <c:manualLayout>
                  <c:x val="-6.5215729187104277E-2"/>
                  <c:y val="1.9003411898217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9B-4E7D-8868-7157FE915F2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KN-564'!$Y$86:$Y$96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KN-564'!$Z$86:$Z$96</c:f>
              <c:numCache>
                <c:formatCode>0.00%</c:formatCode>
                <c:ptCount val="11"/>
                <c:pt idx="0">
                  <c:v>1</c:v>
                </c:pt>
                <c:pt idx="1">
                  <c:v>0.98588709677419351</c:v>
                </c:pt>
                <c:pt idx="2">
                  <c:v>0.97782258064516125</c:v>
                </c:pt>
                <c:pt idx="3">
                  <c:v>0.97177419354838712</c:v>
                </c:pt>
                <c:pt idx="4">
                  <c:v>0.96169354838709675</c:v>
                </c:pt>
                <c:pt idx="5">
                  <c:v>0.72580645161290325</c:v>
                </c:pt>
                <c:pt idx="6">
                  <c:v>0.46572580645161288</c:v>
                </c:pt>
                <c:pt idx="7">
                  <c:v>0.29435483870967744</c:v>
                </c:pt>
                <c:pt idx="8">
                  <c:v>0.12701612903225806</c:v>
                </c:pt>
                <c:pt idx="9">
                  <c:v>1.6129032258064516E-2</c:v>
                </c:pt>
                <c:pt idx="10" formatCode="0%">
                  <c:v>0</c:v>
                </c:pt>
              </c:numCache>
            </c:numRef>
          </c:yVal>
          <c:smooth val="0"/>
          <c:extLst>
            <c:ext xmlns:c16="http://schemas.microsoft.com/office/drawing/2014/chart" uri="{C3380CC4-5D6E-409C-BE32-E72D297353CC}">
              <c16:uniqueId val="{00000000-FB2B-4207-A44E-FA39184F3B57}"/>
            </c:ext>
          </c:extLst>
        </c:ser>
        <c:ser>
          <c:idx val="1"/>
          <c:order val="1"/>
          <c:tx>
            <c:strRef>
              <c:f>'fs-1 SG, KN-564'!$AA$85</c:f>
              <c:strCache>
                <c:ptCount val="1"/>
                <c:pt idx="0">
                  <c:v>% Supervivencia-LEv K-M intervenc</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4">
                    <a:lumMod val="75000"/>
                  </a:schemeClr>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KN-564'!$Y$86:$Y$96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KN-564'!$AA$86:$AA$96</c:f>
              <c:numCache>
                <c:formatCode>0.00%</c:formatCode>
                <c:ptCount val="11"/>
                <c:pt idx="0">
                  <c:v>1</c:v>
                </c:pt>
                <c:pt idx="1">
                  <c:v>0.99193548387096775</c:v>
                </c:pt>
                <c:pt idx="2">
                  <c:v>0.98787848802691469</c:v>
                </c:pt>
                <c:pt idx="3">
                  <c:v>0.98584162516500351</c:v>
                </c:pt>
                <c:pt idx="4">
                  <c:v>0.977660366864879</c:v>
                </c:pt>
                <c:pt idx="5">
                  <c:v>0.96126354729481822</c:v>
                </c:pt>
                <c:pt idx="6">
                  <c:v>0.95859337077455486</c:v>
                </c:pt>
                <c:pt idx="7">
                  <c:v>0.95029386107087899</c:v>
                </c:pt>
                <c:pt idx="8">
                  <c:v>0.95029386107087899</c:v>
                </c:pt>
                <c:pt idx="9">
                  <c:v>0.93520983153007142</c:v>
                </c:pt>
                <c:pt idx="10">
                  <c:v>0.93520983153007142</c:v>
                </c:pt>
              </c:numCache>
            </c:numRef>
          </c:yVal>
          <c:smooth val="0"/>
          <c:extLst>
            <c:ext xmlns:c16="http://schemas.microsoft.com/office/drawing/2014/chart" uri="{C3380CC4-5D6E-409C-BE32-E72D297353CC}">
              <c16:uniqueId val="{00000001-FB2B-4207-A44E-FA39184F3B57}"/>
            </c:ext>
          </c:extLst>
        </c:ser>
        <c:dLbls>
          <c:showLegendKey val="0"/>
          <c:showVal val="0"/>
          <c:showCatName val="0"/>
          <c:showSerName val="0"/>
          <c:showPercent val="0"/>
          <c:showBubbleSize val="0"/>
        </c:dLbls>
        <c:axId val="1052332351"/>
        <c:axId val="1047981343"/>
      </c:scatterChart>
      <c:valAx>
        <c:axId val="1052332351"/>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layout>
            <c:manualLayout>
              <c:xMode val="edge"/>
              <c:yMode val="edge"/>
              <c:x val="0.12776005110277169"/>
              <c:y val="0.886396947066018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47981343"/>
        <c:crosses val="autoZero"/>
        <c:crossBetween val="midCat"/>
        <c:majorUnit val="5"/>
      </c:valAx>
      <c:valAx>
        <c:axId val="1047981343"/>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sz="900">
                    <a:solidFill>
                      <a:srgbClr val="008000"/>
                    </a:solidFill>
                  </a:rPr>
                  <a:t>% Supervivientes</a:t>
                </a:r>
                <a:r>
                  <a:rPr lang="es-ES" sz="900">
                    <a:solidFill>
                      <a:sysClr val="windowText" lastClr="000000"/>
                    </a:solidFill>
                  </a:rPr>
                  <a:t> vs </a:t>
                </a:r>
                <a:r>
                  <a:rPr lang="es-ES" sz="900">
                    <a:solidFill>
                      <a:schemeClr val="accent4">
                        <a:lumMod val="75000"/>
                      </a:schemeClr>
                    </a:solidFill>
                  </a:rPr>
                  <a:t>%</a:t>
                </a:r>
                <a:r>
                  <a:rPr lang="es-ES" sz="900" baseline="0">
                    <a:solidFill>
                      <a:schemeClr val="accent4">
                        <a:lumMod val="75000"/>
                      </a:schemeClr>
                    </a:solidFill>
                  </a:rPr>
                  <a:t> Supervivencia K-M</a:t>
                </a:r>
                <a:endParaRPr lang="es-ES" sz="900">
                  <a:solidFill>
                    <a:schemeClr val="accent4">
                      <a:lumMod val="75000"/>
                    </a:scheme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52332351"/>
        <c:crosses val="autoZero"/>
        <c:crossBetween val="midCat"/>
      </c:valAx>
      <c:spPr>
        <a:noFill/>
        <a:ln>
          <a:noFill/>
        </a:ln>
        <a:effectLst/>
      </c:spPr>
    </c:plotArea>
    <c:legend>
      <c:legendPos val="b"/>
      <c:layout>
        <c:manualLayout>
          <c:xMode val="edge"/>
          <c:yMode val="edge"/>
          <c:x val="0.22541488809171964"/>
          <c:y val="0.93818167509731554"/>
          <c:w val="0.77367264188454532"/>
          <c:h val="4.404915836251426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r>
              <a:rPr lang="es-ES" sz="1100" b="1">
                <a:solidFill>
                  <a:sysClr val="windowText" lastClr="000000"/>
                </a:solidFill>
              </a:rPr>
              <a:t>Gráfico</a:t>
            </a:r>
            <a:r>
              <a:rPr lang="es-ES" sz="1100" b="1" baseline="0">
                <a:solidFill>
                  <a:sysClr val="windowText" lastClr="000000"/>
                </a:solidFill>
              </a:rPr>
              <a:t> fs-1.b [sólo Grupo de Control B]: </a:t>
            </a:r>
            <a:r>
              <a:rPr lang="es-ES" sz="1100" b="1" i="1" baseline="0">
                <a:solidFill>
                  <a:schemeClr val="accent4">
                    <a:lumMod val="75000"/>
                  </a:schemeClr>
                </a:solidFill>
              </a:rPr>
              <a:t>% Supervivencia libre de evento K-M </a:t>
            </a:r>
            <a:r>
              <a:rPr lang="es-ES" sz="1100" b="1" baseline="0">
                <a:solidFill>
                  <a:sysClr val="windowText" lastClr="000000"/>
                </a:solidFill>
              </a:rPr>
              <a:t>vs </a:t>
            </a:r>
            <a:r>
              <a:rPr lang="es-ES" sz="1100" b="1" baseline="0">
                <a:solidFill>
                  <a:srgbClr val="008000"/>
                </a:solidFill>
              </a:rPr>
              <a:t>% Supervivientes libres de evento</a:t>
            </a:r>
            <a:endParaRPr lang="es-ES" sz="1100" b="1">
              <a:solidFill>
                <a:srgbClr val="008000"/>
              </a:solidFill>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493143287743951"/>
          <c:y val="0.18646629305594456"/>
          <c:w val="0.82082589696575869"/>
          <c:h val="0.61562020550340812"/>
        </c:manualLayout>
      </c:layout>
      <c:scatterChart>
        <c:scatterStyle val="lineMarker"/>
        <c:varyColors val="0"/>
        <c:ser>
          <c:idx val="0"/>
          <c:order val="0"/>
          <c:tx>
            <c:strRef>
              <c:f>'fs-1 SG, KN-564'!$Z$105</c:f>
              <c:strCache>
                <c:ptCount val="1"/>
                <c:pt idx="0">
                  <c:v>% Supervivientes control</c:v>
                </c:pt>
              </c:strCache>
            </c:strRef>
          </c:tx>
          <c:spPr>
            <a:ln w="19050" cap="rnd">
              <a:solidFill>
                <a:srgbClr val="008000"/>
              </a:solidFill>
              <a:round/>
            </a:ln>
            <a:effectLst/>
          </c:spPr>
          <c:marker>
            <c:symbol val="circle"/>
            <c:size val="5"/>
            <c:spPr>
              <a:solidFill>
                <a:schemeClr val="accent1"/>
              </a:solidFill>
              <a:ln w="9525">
                <a:solidFill>
                  <a:schemeClr val="accent1"/>
                </a:solidFill>
              </a:ln>
              <a:effectLst/>
            </c:spPr>
          </c:marker>
          <c:dLbls>
            <c:dLbl>
              <c:idx val="9"/>
              <c:layout>
                <c:manualLayout>
                  <c:x val="-5.7547495947886829E-2"/>
                  <c:y val="1.714454609725731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4.0549872971716978E-2"/>
                      <c:h val="5.1846160269212065E-2"/>
                    </c:manualLayout>
                  </c15:layout>
                </c:ext>
                <c:ext xmlns:c16="http://schemas.microsoft.com/office/drawing/2014/chart" uri="{C3380CC4-5D6E-409C-BE32-E72D297353CC}">
                  <c16:uniqueId val="{00000000-749E-4537-950D-E1BCBD310736}"/>
                </c:ext>
              </c:extLst>
            </c:dLbl>
            <c:dLbl>
              <c:idx val="10"/>
              <c:layout>
                <c:manualLayout>
                  <c:x val="-6.7829581316722426E-2"/>
                  <c:y val="1.0121718867378332E-2"/>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rgbClr val="008000"/>
                      </a:solidFill>
                      <a:latin typeface="+mn-lt"/>
                      <a:ea typeface="+mn-ea"/>
                      <a:cs typeface="+mn-cs"/>
                    </a:defRPr>
                  </a:pPr>
                  <a:endParaRPr lang="es-ES"/>
                </a:p>
              </c:txPr>
              <c:dLblPos val="r"/>
              <c:showLegendKey val="0"/>
              <c:showVal val="1"/>
              <c:showCatName val="0"/>
              <c:showSerName val="0"/>
              <c:showPercent val="0"/>
              <c:showBubbleSize val="0"/>
              <c:extLst>
                <c:ext xmlns:c15="http://schemas.microsoft.com/office/drawing/2012/chart" uri="{CE6537A1-D6FC-4f65-9D91-7224C49458BB}">
                  <c15:layout>
                    <c:manualLayout>
                      <c:w val="6.1114043709387784E-2"/>
                      <c:h val="6.5891814728970016E-2"/>
                    </c:manualLayout>
                  </c15:layout>
                </c:ext>
                <c:ext xmlns:c16="http://schemas.microsoft.com/office/drawing/2014/chart" uri="{C3380CC4-5D6E-409C-BE32-E72D297353CC}">
                  <c16:uniqueId val="{00000001-749E-4537-950D-E1BCBD3107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8000"/>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KN-564'!$Y$106:$Y$116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KN-564'!$Z$106:$Z$116</c:f>
              <c:numCache>
                <c:formatCode>0.0%</c:formatCode>
                <c:ptCount val="11"/>
                <c:pt idx="0">
                  <c:v>1</c:v>
                </c:pt>
                <c:pt idx="1">
                  <c:v>0.99196787148594379</c:v>
                </c:pt>
                <c:pt idx="2">
                  <c:v>0.97590361445783136</c:v>
                </c:pt>
                <c:pt idx="3">
                  <c:v>0.96586345381526106</c:v>
                </c:pt>
                <c:pt idx="4">
                  <c:v>0.95180722891566261</c:v>
                </c:pt>
                <c:pt idx="5">
                  <c:v>0.70682730923694781</c:v>
                </c:pt>
                <c:pt idx="6">
                  <c:v>0.43975903614457829</c:v>
                </c:pt>
                <c:pt idx="7">
                  <c:v>0.27710843373493976</c:v>
                </c:pt>
                <c:pt idx="8">
                  <c:v>0.12248995983935743</c:v>
                </c:pt>
                <c:pt idx="9">
                  <c:v>1.8072289156626505E-2</c:v>
                </c:pt>
                <c:pt idx="10">
                  <c:v>0</c:v>
                </c:pt>
              </c:numCache>
            </c:numRef>
          </c:yVal>
          <c:smooth val="0"/>
          <c:extLst>
            <c:ext xmlns:c16="http://schemas.microsoft.com/office/drawing/2014/chart" uri="{C3380CC4-5D6E-409C-BE32-E72D297353CC}">
              <c16:uniqueId val="{00000000-B855-4DDA-8AED-1616A0820587}"/>
            </c:ext>
          </c:extLst>
        </c:ser>
        <c:ser>
          <c:idx val="1"/>
          <c:order val="1"/>
          <c:tx>
            <c:strRef>
              <c:f>'fs-1 SG, KN-564'!$AA$105</c:f>
              <c:strCache>
                <c:ptCount val="1"/>
                <c:pt idx="0">
                  <c:v>% Supervivencia K-M control</c:v>
                </c:pt>
              </c:strCache>
            </c:strRef>
          </c:tx>
          <c:spPr>
            <a:ln w="19050" cap="rnd">
              <a:solidFill>
                <a:schemeClr val="accent4">
                  <a:lumMod val="75000"/>
                </a:schemeClr>
              </a:solidFill>
              <a:round/>
            </a:ln>
            <a:effectLst/>
          </c:spPr>
          <c:marker>
            <c:symbol val="circle"/>
            <c:size val="5"/>
            <c:spPr>
              <a:solidFill>
                <a:schemeClr val="accent2"/>
              </a:solidFill>
              <a:ln w="9525">
                <a:solidFill>
                  <a:schemeClr val="accent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1" u="none" strike="noStrike" kern="1200" baseline="0">
                    <a:solidFill>
                      <a:schemeClr val="accent4">
                        <a:lumMod val="75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KN-564'!$Y$106:$Y$116</c:f>
              <c:numCache>
                <c:formatCode>General</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KN-564'!$AA$106:$AA$116</c:f>
              <c:numCache>
                <c:formatCode>0.0%</c:formatCode>
                <c:ptCount val="11"/>
                <c:pt idx="0">
                  <c:v>1</c:v>
                </c:pt>
                <c:pt idx="1">
                  <c:v>0.99598393574297184</c:v>
                </c:pt>
                <c:pt idx="2">
                  <c:v>0.98388696486350258</c:v>
                </c:pt>
                <c:pt idx="3">
                  <c:v>0.97578912976174537</c:v>
                </c:pt>
                <c:pt idx="4">
                  <c:v>0.96361712398509158</c:v>
                </c:pt>
                <c:pt idx="5">
                  <c:v>0.93718880623866507</c:v>
                </c:pt>
                <c:pt idx="6">
                  <c:v>0.91855152884187341</c:v>
                </c:pt>
                <c:pt idx="7">
                  <c:v>0.89758003274959319</c:v>
                </c:pt>
                <c:pt idx="8">
                  <c:v>0.89758003274959319</c:v>
                </c:pt>
                <c:pt idx="9">
                  <c:v>0.89758003274959319</c:v>
                </c:pt>
                <c:pt idx="10">
                  <c:v>0.89758003274959319</c:v>
                </c:pt>
              </c:numCache>
            </c:numRef>
          </c:yVal>
          <c:smooth val="0"/>
          <c:extLst>
            <c:ext xmlns:c16="http://schemas.microsoft.com/office/drawing/2014/chart" uri="{C3380CC4-5D6E-409C-BE32-E72D297353CC}">
              <c16:uniqueId val="{00000001-B855-4DDA-8AED-1616A0820587}"/>
            </c:ext>
          </c:extLst>
        </c:ser>
        <c:dLbls>
          <c:showLegendKey val="0"/>
          <c:showVal val="0"/>
          <c:showCatName val="0"/>
          <c:showSerName val="0"/>
          <c:showPercent val="0"/>
          <c:showBubbleSize val="0"/>
        </c:dLbls>
        <c:axId val="1039542655"/>
        <c:axId val="1047986335"/>
      </c:scatterChart>
      <c:valAx>
        <c:axId val="1039542655"/>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s-ES">
                    <a:solidFill>
                      <a:schemeClr val="tx1"/>
                    </a:solidFill>
                  </a:rPr>
                  <a:t>tiempo (meses)</a:t>
                </a:r>
              </a:p>
            </c:rich>
          </c:tx>
          <c:layout>
            <c:manualLayout>
              <c:xMode val="edge"/>
              <c:yMode val="edge"/>
              <c:x val="0.10099481705586064"/>
              <c:y val="0.879561034711005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E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crossAx val="1047986335"/>
        <c:crosses val="autoZero"/>
        <c:crossBetween val="midCat"/>
        <c:majorUnit val="5"/>
      </c:valAx>
      <c:valAx>
        <c:axId val="1047986335"/>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solidFill>
                      <a:srgbClr val="008000"/>
                    </a:solidFill>
                  </a:rPr>
                  <a:t>% Supervivientes</a:t>
                </a:r>
                <a:r>
                  <a:rPr lang="es-ES"/>
                  <a:t> vs </a:t>
                </a:r>
                <a:r>
                  <a:rPr lang="es-ES" i="1">
                    <a:solidFill>
                      <a:schemeClr val="accent4">
                        <a:lumMod val="75000"/>
                      </a:schemeClr>
                    </a:solidFill>
                  </a:rPr>
                  <a:t>% Supervivencia K-M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ES"/>
          </a:p>
        </c:txPr>
        <c:crossAx val="1039542655"/>
        <c:crosses val="autoZero"/>
        <c:crossBetween val="midCat"/>
      </c:valAx>
      <c:spPr>
        <a:noFill/>
        <a:ln>
          <a:noFill/>
        </a:ln>
        <a:effectLst/>
      </c:spPr>
    </c:plotArea>
    <c:legend>
      <c:legendPos val="b"/>
      <c:layout>
        <c:manualLayout>
          <c:xMode val="edge"/>
          <c:yMode val="edge"/>
          <c:x val="0.24196419764009106"/>
          <c:y val="0.94664020085250411"/>
          <c:w val="0.75295220335077795"/>
          <c:h val="4.34598338129893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r>
              <a:rPr lang="en-US" sz="1100">
                <a:solidFill>
                  <a:sysClr val="windowText" lastClr="000000"/>
                </a:solidFill>
              </a:rPr>
              <a:t>Hazard</a:t>
            </a:r>
            <a:r>
              <a:rPr lang="en-US" sz="1100" baseline="0">
                <a:solidFill>
                  <a:sysClr val="windowText" lastClr="000000"/>
                </a:solidFill>
              </a:rPr>
              <a:t> Ratio al final de cada intervalo de tiempo acumulado desde el inicio</a:t>
            </a:r>
            <a:endParaRPr lang="en-US" sz="1100">
              <a:solidFill>
                <a:sysClr val="windowText" lastClr="000000"/>
              </a:solidFill>
            </a:endParaRPr>
          </a:p>
        </c:rich>
      </c:tx>
      <c:layout>
        <c:manualLayout>
          <c:xMode val="edge"/>
          <c:yMode val="edge"/>
          <c:x val="0.47563888888888889"/>
          <c:y val="2.7777777777777776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ysClr val="windowText" lastClr="000000"/>
              </a:solidFill>
              <a:latin typeface="+mn-lt"/>
              <a:ea typeface="+mn-ea"/>
              <a:cs typeface="+mn-cs"/>
            </a:defRPr>
          </a:pPr>
          <a:endParaRPr lang="es-ES"/>
        </a:p>
      </c:txPr>
    </c:title>
    <c:autoTitleDeleted val="0"/>
    <c:plotArea>
      <c:layout>
        <c:manualLayout>
          <c:layoutTarget val="inner"/>
          <c:xMode val="edge"/>
          <c:yMode val="edge"/>
          <c:x val="0.12715048118985126"/>
          <c:y val="0.22620370370370371"/>
          <c:w val="0.83518285214348198"/>
          <c:h val="0.56917468649752123"/>
        </c:manualLayout>
      </c:layout>
      <c:scatterChart>
        <c:scatterStyle val="lineMarker"/>
        <c:varyColors val="0"/>
        <c:ser>
          <c:idx val="0"/>
          <c:order val="0"/>
          <c:tx>
            <c:strRef>
              <c:f>'fs-1 SG, KN-564'!$Q$50</c:f>
              <c:strCache>
                <c:ptCount val="1"/>
                <c:pt idx="0">
                  <c:v>HRi</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E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'fs-1 SG, KN-564'!$P$51:$P$61</c:f>
              <c:numCache>
                <c:formatCode>0</c:formatCode>
                <c:ptCount val="11"/>
                <c:pt idx="0">
                  <c:v>0</c:v>
                </c:pt>
                <c:pt idx="1">
                  <c:v>5</c:v>
                </c:pt>
                <c:pt idx="2">
                  <c:v>10</c:v>
                </c:pt>
                <c:pt idx="3">
                  <c:v>15</c:v>
                </c:pt>
                <c:pt idx="4">
                  <c:v>20</c:v>
                </c:pt>
                <c:pt idx="5">
                  <c:v>25</c:v>
                </c:pt>
                <c:pt idx="6">
                  <c:v>30</c:v>
                </c:pt>
                <c:pt idx="7">
                  <c:v>35</c:v>
                </c:pt>
                <c:pt idx="8">
                  <c:v>40</c:v>
                </c:pt>
                <c:pt idx="9">
                  <c:v>45</c:v>
                </c:pt>
                <c:pt idx="10">
                  <c:v>50</c:v>
                </c:pt>
              </c:numCache>
            </c:numRef>
          </c:xVal>
          <c:yVal>
            <c:numRef>
              <c:f>'fs-1 SG, KN-564'!$Q$51:$Q$61</c:f>
              <c:numCache>
                <c:formatCode>0.00</c:formatCode>
                <c:ptCount val="11"/>
                <c:pt idx="0">
                  <c:v>1</c:v>
                </c:pt>
                <c:pt idx="1">
                  <c:v>2.0121540274407037</c:v>
                </c:pt>
                <c:pt idx="2">
                  <c:v>0.75076213984387774</c:v>
                </c:pt>
                <c:pt idx="3">
                  <c:v>0.58181459053681195</c:v>
                </c:pt>
                <c:pt idx="4">
                  <c:v>0.60961111649483835</c:v>
                </c:pt>
                <c:pt idx="5">
                  <c:v>0.60900802287909084</c:v>
                </c:pt>
                <c:pt idx="6">
                  <c:v>0.49775970213374349</c:v>
                </c:pt>
                <c:pt idx="7">
                  <c:v>0.47184270382424642</c:v>
                </c:pt>
                <c:pt idx="8">
                  <c:v>0.47184270382424642</c:v>
                </c:pt>
                <c:pt idx="9">
                  <c:v>0.61992135859726727</c:v>
                </c:pt>
                <c:pt idx="10">
                  <c:v>0.61992135859726727</c:v>
                </c:pt>
              </c:numCache>
            </c:numRef>
          </c:yVal>
          <c:smooth val="0"/>
          <c:extLst>
            <c:ext xmlns:c16="http://schemas.microsoft.com/office/drawing/2014/chart" uri="{C3380CC4-5D6E-409C-BE32-E72D297353CC}">
              <c16:uniqueId val="{00000000-FCE2-495D-B939-5462A7772E7A}"/>
            </c:ext>
          </c:extLst>
        </c:ser>
        <c:dLbls>
          <c:showLegendKey val="0"/>
          <c:showVal val="0"/>
          <c:showCatName val="0"/>
          <c:showSerName val="0"/>
          <c:showPercent val="0"/>
          <c:showBubbleSize val="0"/>
        </c:dLbls>
        <c:axId val="1065168639"/>
        <c:axId val="766865935"/>
      </c:scatterChart>
      <c:valAx>
        <c:axId val="1065168639"/>
        <c:scaling>
          <c:orientation val="minMax"/>
          <c:max val="5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s-ES">
                    <a:solidFill>
                      <a:sysClr val="windowText" lastClr="000000"/>
                    </a:solidFill>
                  </a:rPr>
                  <a:t>tiempo (meses)</a:t>
                </a:r>
              </a:p>
            </c:rich>
          </c:tx>
          <c:layout>
            <c:manualLayout>
              <c:xMode val="edge"/>
              <c:yMode val="edge"/>
              <c:x val="0.42915857392825901"/>
              <c:y val="0.9027777777777777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E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766865935"/>
        <c:crosses val="autoZero"/>
        <c:crossBetween val="midCat"/>
        <c:majorUnit val="5"/>
      </c:valAx>
      <c:valAx>
        <c:axId val="76686593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ES"/>
                  <a:t>Hazard Ratio</a:t>
                </a:r>
              </a:p>
            </c:rich>
          </c:tx>
          <c:layout>
            <c:manualLayout>
              <c:xMode val="edge"/>
              <c:yMode val="edge"/>
              <c:x val="2.208223972003499E-3"/>
              <c:y val="0.3655708661417322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ES"/>
          </a:p>
        </c:txPr>
        <c:crossAx val="1065168639"/>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image" Target="../media/image1.emf"/><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124241</xdr:colOff>
      <xdr:row>62</xdr:row>
      <xdr:rowOff>149087</xdr:rowOff>
    </xdr:from>
    <xdr:to>
      <xdr:col>3</xdr:col>
      <xdr:colOff>441861</xdr:colOff>
      <xdr:row>64</xdr:row>
      <xdr:rowOff>16566</xdr:rowOff>
    </xdr:to>
    <xdr:sp macro="" textlink="">
      <xdr:nvSpPr>
        <xdr:cNvPr id="2" name="Más 8">
          <a:extLst>
            <a:ext uri="{FF2B5EF4-FFF2-40B4-BE49-F238E27FC236}">
              <a16:creationId xmlns:a16="http://schemas.microsoft.com/office/drawing/2014/main" id="{DD869B5D-A2F1-4BEF-BE8B-3123C23E6C99}"/>
            </a:ext>
          </a:extLst>
        </xdr:cNvPr>
        <xdr:cNvSpPr/>
      </xdr:nvSpPr>
      <xdr:spPr>
        <a:xfrm>
          <a:off x="1730791" y="20945337"/>
          <a:ext cx="317620" cy="197679"/>
        </a:xfrm>
        <a:prstGeom prst="mathPlus">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5</xdr:col>
      <xdr:colOff>229979</xdr:colOff>
      <xdr:row>62</xdr:row>
      <xdr:rowOff>140804</xdr:rowOff>
    </xdr:from>
    <xdr:to>
      <xdr:col>5</xdr:col>
      <xdr:colOff>482494</xdr:colOff>
      <xdr:row>64</xdr:row>
      <xdr:rowOff>33131</xdr:rowOff>
    </xdr:to>
    <xdr:sp macro="" textlink="">
      <xdr:nvSpPr>
        <xdr:cNvPr id="3" name="Igual que 9">
          <a:extLst>
            <a:ext uri="{FF2B5EF4-FFF2-40B4-BE49-F238E27FC236}">
              <a16:creationId xmlns:a16="http://schemas.microsoft.com/office/drawing/2014/main" id="{18A5A864-49EA-4BAC-8196-935C39A60C48}"/>
            </a:ext>
          </a:extLst>
        </xdr:cNvPr>
        <xdr:cNvSpPr/>
      </xdr:nvSpPr>
      <xdr:spPr>
        <a:xfrm>
          <a:off x="3379579" y="20937054"/>
          <a:ext cx="252515" cy="222527"/>
        </a:xfrm>
        <a:prstGeom prst="mathEqual">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ES"/>
        </a:p>
      </xdr:txBody>
    </xdr:sp>
    <xdr:clientData/>
  </xdr:twoCellAnchor>
  <xdr:twoCellAnchor>
    <xdr:from>
      <xdr:col>7</xdr:col>
      <xdr:colOff>607784</xdr:colOff>
      <xdr:row>24</xdr:row>
      <xdr:rowOff>81644</xdr:rowOff>
    </xdr:from>
    <xdr:to>
      <xdr:col>10</xdr:col>
      <xdr:colOff>462641</xdr:colOff>
      <xdr:row>27</xdr:row>
      <xdr:rowOff>54430</xdr:rowOff>
    </xdr:to>
    <xdr:sp macro="" textlink="">
      <xdr:nvSpPr>
        <xdr:cNvPr id="5" name="Forma libre: forma 4">
          <a:extLst>
            <a:ext uri="{FF2B5EF4-FFF2-40B4-BE49-F238E27FC236}">
              <a16:creationId xmlns:a16="http://schemas.microsoft.com/office/drawing/2014/main" id="{6385B59E-7F4E-4935-8697-0D28FFC9DD47}"/>
            </a:ext>
          </a:extLst>
        </xdr:cNvPr>
        <xdr:cNvSpPr/>
      </xdr:nvSpPr>
      <xdr:spPr>
        <a:xfrm>
          <a:off x="5170713" y="6540501"/>
          <a:ext cx="2458357" cy="453572"/>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7</xdr:col>
      <xdr:colOff>598713</xdr:colOff>
      <xdr:row>41</xdr:row>
      <xdr:rowOff>99785</xdr:rowOff>
    </xdr:from>
    <xdr:to>
      <xdr:col>10</xdr:col>
      <xdr:colOff>480785</xdr:colOff>
      <xdr:row>44</xdr:row>
      <xdr:rowOff>27214</xdr:rowOff>
    </xdr:to>
    <xdr:sp macro="" textlink="">
      <xdr:nvSpPr>
        <xdr:cNvPr id="6" name="Forma libre: forma 5">
          <a:extLst>
            <a:ext uri="{FF2B5EF4-FFF2-40B4-BE49-F238E27FC236}">
              <a16:creationId xmlns:a16="http://schemas.microsoft.com/office/drawing/2014/main" id="{CC9A2790-60CF-475C-8B37-62A39887B29F}"/>
            </a:ext>
          </a:extLst>
        </xdr:cNvPr>
        <xdr:cNvSpPr/>
      </xdr:nvSpPr>
      <xdr:spPr>
        <a:xfrm>
          <a:off x="5161642" y="10105571"/>
          <a:ext cx="2485572" cy="408214"/>
        </a:xfrm>
        <a:custGeom>
          <a:avLst/>
          <a:gdLst>
            <a:gd name="connsiteX0" fmla="*/ 2343343 w 2343343"/>
            <a:gd name="connsiteY0" fmla="*/ 0 h 433341"/>
            <a:gd name="connsiteX1" fmla="*/ 683272 w 2343343"/>
            <a:gd name="connsiteY1" fmla="*/ 117929 h 433341"/>
            <a:gd name="connsiteX2" fmla="*/ 57343 w 2343343"/>
            <a:gd name="connsiteY2" fmla="*/ 408214 h 433341"/>
            <a:gd name="connsiteX3" fmla="*/ 66415 w 2343343"/>
            <a:gd name="connsiteY3" fmla="*/ 399143 h 433341"/>
          </a:gdLst>
          <a:ahLst/>
          <a:cxnLst>
            <a:cxn ang="0">
              <a:pos x="connsiteX0" y="connsiteY0"/>
            </a:cxn>
            <a:cxn ang="0">
              <a:pos x="connsiteX1" y="connsiteY1"/>
            </a:cxn>
            <a:cxn ang="0">
              <a:pos x="connsiteX2" y="connsiteY2"/>
            </a:cxn>
            <a:cxn ang="0">
              <a:pos x="connsiteX3" y="connsiteY3"/>
            </a:cxn>
          </a:cxnLst>
          <a:rect l="l" t="t" r="r" b="b"/>
          <a:pathLst>
            <a:path w="2343343" h="433341">
              <a:moveTo>
                <a:pt x="2343343" y="0"/>
              </a:moveTo>
              <a:cubicBezTo>
                <a:pt x="1703807" y="24946"/>
                <a:pt x="1064272" y="49893"/>
                <a:pt x="683272" y="117929"/>
              </a:cubicBezTo>
              <a:cubicBezTo>
                <a:pt x="302272" y="185965"/>
                <a:pt x="57343" y="408214"/>
                <a:pt x="57343" y="408214"/>
              </a:cubicBezTo>
              <a:cubicBezTo>
                <a:pt x="-45467" y="455083"/>
                <a:pt x="10474" y="427113"/>
                <a:pt x="66415" y="399143"/>
              </a:cubicBezTo>
            </a:path>
          </a:pathLst>
        </a:custGeom>
        <a:noFill/>
        <a:ln>
          <a:solidFill>
            <a:srgbClr val="00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688730</xdr:colOff>
      <xdr:row>25</xdr:row>
      <xdr:rowOff>0</xdr:rowOff>
    </xdr:from>
    <xdr:to>
      <xdr:col>10</xdr:col>
      <xdr:colOff>542193</xdr:colOff>
      <xdr:row>26</xdr:row>
      <xdr:rowOff>48846</xdr:rowOff>
    </xdr:to>
    <xdr:cxnSp macro="">
      <xdr:nvCxnSpPr>
        <xdr:cNvPr id="9" name="Conector recto de flecha 8">
          <a:extLst>
            <a:ext uri="{FF2B5EF4-FFF2-40B4-BE49-F238E27FC236}">
              <a16:creationId xmlns:a16="http://schemas.microsoft.com/office/drawing/2014/main" id="{0EF84802-7045-45F8-BA11-108E24743682}"/>
            </a:ext>
          </a:extLst>
        </xdr:cNvPr>
        <xdr:cNvCxnSpPr/>
      </xdr:nvCxnSpPr>
      <xdr:spPr>
        <a:xfrm flipH="1">
          <a:off x="7095880" y="8897815"/>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145143</xdr:colOff>
      <xdr:row>116</xdr:row>
      <xdr:rowOff>0</xdr:rowOff>
    </xdr:from>
    <xdr:to>
      <xdr:col>19</xdr:col>
      <xdr:colOff>381000</xdr:colOff>
      <xdr:row>118</xdr:row>
      <xdr:rowOff>0</xdr:rowOff>
    </xdr:to>
    <xdr:cxnSp macro="">
      <xdr:nvCxnSpPr>
        <xdr:cNvPr id="10" name="Conector recto de flecha 9">
          <a:extLst>
            <a:ext uri="{FF2B5EF4-FFF2-40B4-BE49-F238E27FC236}">
              <a16:creationId xmlns:a16="http://schemas.microsoft.com/office/drawing/2014/main" id="{4A2EA127-433B-4CE0-8E40-20187DDCBB47}"/>
            </a:ext>
          </a:extLst>
        </xdr:cNvPr>
        <xdr:cNvCxnSpPr/>
      </xdr:nvCxnSpPr>
      <xdr:spPr>
        <a:xfrm flipV="1">
          <a:off x="15416893" y="36718422"/>
          <a:ext cx="235857" cy="3592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145143</xdr:colOff>
      <xdr:row>96</xdr:row>
      <xdr:rowOff>0</xdr:rowOff>
    </xdr:from>
    <xdr:to>
      <xdr:col>19</xdr:col>
      <xdr:colOff>381000</xdr:colOff>
      <xdr:row>98</xdr:row>
      <xdr:rowOff>0</xdr:rowOff>
    </xdr:to>
    <xdr:cxnSp macro="">
      <xdr:nvCxnSpPr>
        <xdr:cNvPr id="11" name="Conector recto de flecha 10">
          <a:extLst>
            <a:ext uri="{FF2B5EF4-FFF2-40B4-BE49-F238E27FC236}">
              <a16:creationId xmlns:a16="http://schemas.microsoft.com/office/drawing/2014/main" id="{14EACE75-2A51-420C-A92E-84B5BC0B9A43}"/>
            </a:ext>
          </a:extLst>
        </xdr:cNvPr>
        <xdr:cNvCxnSpPr/>
      </xdr:nvCxnSpPr>
      <xdr:spPr>
        <a:xfrm flipV="1">
          <a:off x="15416893" y="30171572"/>
          <a:ext cx="235857" cy="3592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517072</xdr:colOff>
      <xdr:row>82</xdr:row>
      <xdr:rowOff>535214</xdr:rowOff>
    </xdr:from>
    <xdr:to>
      <xdr:col>15</xdr:col>
      <xdr:colOff>480787</xdr:colOff>
      <xdr:row>84</xdr:row>
      <xdr:rowOff>63498</xdr:rowOff>
    </xdr:to>
    <xdr:sp macro="" textlink="">
      <xdr:nvSpPr>
        <xdr:cNvPr id="14" name="Forma libre: forma 13">
          <a:extLst>
            <a:ext uri="{FF2B5EF4-FFF2-40B4-BE49-F238E27FC236}">
              <a16:creationId xmlns:a16="http://schemas.microsoft.com/office/drawing/2014/main" id="{F7299DB4-82F3-4727-A800-32A9C51C164A}"/>
            </a:ext>
          </a:extLst>
        </xdr:cNvPr>
        <xdr:cNvSpPr/>
      </xdr:nvSpPr>
      <xdr:spPr>
        <a:xfrm>
          <a:off x="7683501" y="17689285"/>
          <a:ext cx="4871357" cy="6168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10</xdr:col>
      <xdr:colOff>444500</xdr:colOff>
      <xdr:row>102</xdr:row>
      <xdr:rowOff>99787</xdr:rowOff>
    </xdr:from>
    <xdr:to>
      <xdr:col>15</xdr:col>
      <xdr:colOff>408215</xdr:colOff>
      <xdr:row>104</xdr:row>
      <xdr:rowOff>90714</xdr:rowOff>
    </xdr:to>
    <xdr:sp macro="" textlink="">
      <xdr:nvSpPr>
        <xdr:cNvPr id="15" name="Forma libre: forma 14">
          <a:extLst>
            <a:ext uri="{FF2B5EF4-FFF2-40B4-BE49-F238E27FC236}">
              <a16:creationId xmlns:a16="http://schemas.microsoft.com/office/drawing/2014/main" id="{0F95386C-BC26-416E-86A0-4416EA91B4E1}"/>
            </a:ext>
          </a:extLst>
        </xdr:cNvPr>
        <xdr:cNvSpPr/>
      </xdr:nvSpPr>
      <xdr:spPr>
        <a:xfrm>
          <a:off x="7610929" y="22079858"/>
          <a:ext cx="4871357" cy="553356"/>
        </a:xfrm>
        <a:custGeom>
          <a:avLst/>
          <a:gdLst>
            <a:gd name="connsiteX0" fmla="*/ 0 w 5243286"/>
            <a:gd name="connsiteY0" fmla="*/ 562545 h 562545"/>
            <a:gd name="connsiteX1" fmla="*/ 2839357 w 5243286"/>
            <a:gd name="connsiteY1" fmla="*/ 117 h 562545"/>
            <a:gd name="connsiteX2" fmla="*/ 5243286 w 5243286"/>
            <a:gd name="connsiteY2" fmla="*/ 508117 h 562545"/>
            <a:gd name="connsiteX3" fmla="*/ 5243286 w 5243286"/>
            <a:gd name="connsiteY3" fmla="*/ 508117 h 562545"/>
          </a:gdLst>
          <a:ahLst/>
          <a:cxnLst>
            <a:cxn ang="0">
              <a:pos x="connsiteX0" y="connsiteY0"/>
            </a:cxn>
            <a:cxn ang="0">
              <a:pos x="connsiteX1" y="connsiteY1"/>
            </a:cxn>
            <a:cxn ang="0">
              <a:pos x="connsiteX2" y="connsiteY2"/>
            </a:cxn>
            <a:cxn ang="0">
              <a:pos x="connsiteX3" y="connsiteY3"/>
            </a:cxn>
          </a:cxnLst>
          <a:rect l="l" t="t" r="r" b="b"/>
          <a:pathLst>
            <a:path w="5243286" h="562545">
              <a:moveTo>
                <a:pt x="0" y="562545"/>
              </a:moveTo>
              <a:cubicBezTo>
                <a:pt x="982738" y="285866"/>
                <a:pt x="1965476" y="9188"/>
                <a:pt x="2839357" y="117"/>
              </a:cubicBezTo>
              <a:cubicBezTo>
                <a:pt x="3713238" y="-8954"/>
                <a:pt x="5243286" y="508117"/>
                <a:pt x="5243286" y="508117"/>
              </a:cubicBezTo>
              <a:lnTo>
                <a:pt x="5243286" y="508117"/>
              </a:lnTo>
            </a:path>
          </a:pathLst>
        </a:custGeom>
        <a:noFill/>
        <a:ln w="12700" cap="flat" cmpd="sng" algn="ctr">
          <a:solidFill>
            <a:srgbClr val="5B9BD5">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 lastClr="FFFFFF"/>
            </a:solidFill>
            <a:effectLst/>
            <a:uLnTx/>
            <a:uFillTx/>
            <a:latin typeface="Calibri" panose="020F0502020204030204"/>
            <a:ea typeface="+mn-ea"/>
            <a:cs typeface="+mn-cs"/>
          </a:endParaRPr>
        </a:p>
      </xdr:txBody>
    </xdr:sp>
    <xdr:clientData/>
  </xdr:twoCellAnchor>
  <xdr:twoCellAnchor>
    <xdr:from>
      <xdr:col>13</xdr:col>
      <xdr:colOff>426356</xdr:colOff>
      <xdr:row>103</xdr:row>
      <xdr:rowOff>45357</xdr:rowOff>
    </xdr:from>
    <xdr:to>
      <xdr:col>19</xdr:col>
      <xdr:colOff>344713</xdr:colOff>
      <xdr:row>104</xdr:row>
      <xdr:rowOff>127000</xdr:rowOff>
    </xdr:to>
    <xdr:sp macro="" textlink="">
      <xdr:nvSpPr>
        <xdr:cNvPr id="18" name="Forma libre: forma 17">
          <a:extLst>
            <a:ext uri="{FF2B5EF4-FFF2-40B4-BE49-F238E27FC236}">
              <a16:creationId xmlns:a16="http://schemas.microsoft.com/office/drawing/2014/main" id="{67B27222-2454-4F5C-B8DF-B787B2A5FC76}"/>
            </a:ext>
          </a:extLst>
        </xdr:cNvPr>
        <xdr:cNvSpPr/>
      </xdr:nvSpPr>
      <xdr:spPr>
        <a:xfrm>
          <a:off x="10658927" y="22143357"/>
          <a:ext cx="5080000" cy="526143"/>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9</xdr:col>
      <xdr:colOff>654538</xdr:colOff>
      <xdr:row>42</xdr:row>
      <xdr:rowOff>0</xdr:rowOff>
    </xdr:from>
    <xdr:to>
      <xdr:col>10</xdr:col>
      <xdr:colOff>508001</xdr:colOff>
      <xdr:row>43</xdr:row>
      <xdr:rowOff>43961</xdr:rowOff>
    </xdr:to>
    <xdr:cxnSp macro="">
      <xdr:nvCxnSpPr>
        <xdr:cNvPr id="23" name="Conector recto de flecha 22">
          <a:extLst>
            <a:ext uri="{FF2B5EF4-FFF2-40B4-BE49-F238E27FC236}">
              <a16:creationId xmlns:a16="http://schemas.microsoft.com/office/drawing/2014/main" id="{0C7CF7C4-4F9E-40EF-8ED5-C5A2404732B8}"/>
            </a:ext>
          </a:extLst>
        </xdr:cNvPr>
        <xdr:cNvCxnSpPr/>
      </xdr:nvCxnSpPr>
      <xdr:spPr>
        <a:xfrm flipH="1">
          <a:off x="7061688" y="14747630"/>
          <a:ext cx="628163" cy="218831"/>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311727</xdr:colOff>
      <xdr:row>48</xdr:row>
      <xdr:rowOff>308429</xdr:rowOff>
    </xdr:from>
    <xdr:to>
      <xdr:col>31</xdr:col>
      <xdr:colOff>63501</xdr:colOff>
      <xdr:row>67</xdr:row>
      <xdr:rowOff>27213</xdr:rowOff>
    </xdr:to>
    <xdr:graphicFrame macro="">
      <xdr:nvGraphicFramePr>
        <xdr:cNvPr id="25" name="Gráfico 24">
          <a:extLst>
            <a:ext uri="{FF2B5EF4-FFF2-40B4-BE49-F238E27FC236}">
              <a16:creationId xmlns:a16="http://schemas.microsoft.com/office/drawing/2014/main" id="{8AFFF7D9-2AA1-4E2F-9BF2-43C01B189B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xdr:col>
      <xdr:colOff>145142</xdr:colOff>
      <xdr:row>83</xdr:row>
      <xdr:rowOff>417287</xdr:rowOff>
    </xdr:from>
    <xdr:to>
      <xdr:col>31</xdr:col>
      <xdr:colOff>988786</xdr:colOff>
      <xdr:row>99</xdr:row>
      <xdr:rowOff>1</xdr:rowOff>
    </xdr:to>
    <xdr:graphicFrame macro="">
      <xdr:nvGraphicFramePr>
        <xdr:cNvPr id="26" name="Gráfico 25">
          <a:extLst>
            <a:ext uri="{FF2B5EF4-FFF2-40B4-BE49-F238E27FC236}">
              <a16:creationId xmlns:a16="http://schemas.microsoft.com/office/drawing/2014/main" id="{41181F69-AD88-4396-A816-E160CECF09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27</xdr:col>
      <xdr:colOff>94011</xdr:colOff>
      <xdr:row>103</xdr:row>
      <xdr:rowOff>317500</xdr:rowOff>
    </xdr:from>
    <xdr:to>
      <xdr:col>31</xdr:col>
      <xdr:colOff>934357</xdr:colOff>
      <xdr:row>121</xdr:row>
      <xdr:rowOff>9071</xdr:rowOff>
    </xdr:to>
    <xdr:graphicFrame macro="">
      <xdr:nvGraphicFramePr>
        <xdr:cNvPr id="27" name="Gráfico 26">
          <a:extLst>
            <a:ext uri="{FF2B5EF4-FFF2-40B4-BE49-F238E27FC236}">
              <a16:creationId xmlns:a16="http://schemas.microsoft.com/office/drawing/2014/main" id="{A06E43DC-6700-4E7A-A634-DEF8E2E0DC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9072</xdr:colOff>
      <xdr:row>62</xdr:row>
      <xdr:rowOff>129722</xdr:rowOff>
    </xdr:from>
    <xdr:to>
      <xdr:col>20</xdr:col>
      <xdr:colOff>335643</xdr:colOff>
      <xdr:row>79</xdr:row>
      <xdr:rowOff>97065</xdr:rowOff>
    </xdr:to>
    <xdr:graphicFrame macro="">
      <xdr:nvGraphicFramePr>
        <xdr:cNvPr id="28" name="Gráfico 27">
          <a:extLst>
            <a:ext uri="{FF2B5EF4-FFF2-40B4-BE49-F238E27FC236}">
              <a16:creationId xmlns:a16="http://schemas.microsoft.com/office/drawing/2014/main" id="{AAD62F4E-842A-4668-9552-CCAC2638F90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517071</xdr:colOff>
      <xdr:row>82</xdr:row>
      <xdr:rowOff>526144</xdr:rowOff>
    </xdr:from>
    <xdr:to>
      <xdr:col>19</xdr:col>
      <xdr:colOff>435428</xdr:colOff>
      <xdr:row>84</xdr:row>
      <xdr:rowOff>54429</xdr:rowOff>
    </xdr:to>
    <xdr:sp macro="" textlink="">
      <xdr:nvSpPr>
        <xdr:cNvPr id="29" name="Forma libre: forma 28">
          <a:extLst>
            <a:ext uri="{FF2B5EF4-FFF2-40B4-BE49-F238E27FC236}">
              <a16:creationId xmlns:a16="http://schemas.microsoft.com/office/drawing/2014/main" id="{663AA158-9729-493B-B42F-5A2E74A4C9D1}"/>
            </a:ext>
          </a:extLst>
        </xdr:cNvPr>
        <xdr:cNvSpPr/>
      </xdr:nvSpPr>
      <xdr:spPr>
        <a:xfrm>
          <a:off x="10749642" y="17680215"/>
          <a:ext cx="5080000" cy="616857"/>
        </a:xfrm>
        <a:custGeom>
          <a:avLst/>
          <a:gdLst>
            <a:gd name="connsiteX0" fmla="*/ 0 w 5760357"/>
            <a:gd name="connsiteY0" fmla="*/ 498989 h 526203"/>
            <a:gd name="connsiteX1" fmla="*/ 2657929 w 5760357"/>
            <a:gd name="connsiteY1" fmla="*/ 60 h 526203"/>
            <a:gd name="connsiteX2" fmla="*/ 5760357 w 5760357"/>
            <a:gd name="connsiteY2" fmla="*/ 526203 h 526203"/>
          </a:gdLst>
          <a:ahLst/>
          <a:cxnLst>
            <a:cxn ang="0">
              <a:pos x="connsiteX0" y="connsiteY0"/>
            </a:cxn>
            <a:cxn ang="0">
              <a:pos x="connsiteX1" y="connsiteY1"/>
            </a:cxn>
            <a:cxn ang="0">
              <a:pos x="connsiteX2" y="connsiteY2"/>
            </a:cxn>
          </a:cxnLst>
          <a:rect l="l" t="t" r="r" b="b"/>
          <a:pathLst>
            <a:path w="5760357" h="526203">
              <a:moveTo>
                <a:pt x="0" y="498989"/>
              </a:moveTo>
              <a:cubicBezTo>
                <a:pt x="848935" y="247256"/>
                <a:pt x="1697870" y="-4476"/>
                <a:pt x="2657929" y="60"/>
              </a:cubicBezTo>
              <a:cubicBezTo>
                <a:pt x="3617988" y="4596"/>
                <a:pt x="5388428" y="503524"/>
                <a:pt x="5760357" y="526203"/>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27</xdr:row>
      <xdr:rowOff>9071</xdr:rowOff>
    </xdr:from>
    <xdr:to>
      <xdr:col>10</xdr:col>
      <xdr:colOff>490764</xdr:colOff>
      <xdr:row>29</xdr:row>
      <xdr:rowOff>66221</xdr:rowOff>
    </xdr:to>
    <xdr:sp macro="" textlink="">
      <xdr:nvSpPr>
        <xdr:cNvPr id="46" name="Forma libre: forma 45">
          <a:extLst>
            <a:ext uri="{FF2B5EF4-FFF2-40B4-BE49-F238E27FC236}">
              <a16:creationId xmlns:a16="http://schemas.microsoft.com/office/drawing/2014/main" id="{6A999584-D769-4CA2-AA13-165A85E91B7E}"/>
            </a:ext>
          </a:extLst>
        </xdr:cNvPr>
        <xdr:cNvSpPr/>
      </xdr:nvSpPr>
      <xdr:spPr>
        <a:xfrm>
          <a:off x="3764643" y="6948714"/>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5</xdr:col>
      <xdr:colOff>616857</xdr:colOff>
      <xdr:row>44</xdr:row>
      <xdr:rowOff>18143</xdr:rowOff>
    </xdr:from>
    <xdr:to>
      <xdr:col>10</xdr:col>
      <xdr:colOff>490764</xdr:colOff>
      <xdr:row>46</xdr:row>
      <xdr:rowOff>75293</xdr:rowOff>
    </xdr:to>
    <xdr:sp macro="" textlink="">
      <xdr:nvSpPr>
        <xdr:cNvPr id="47" name="Forma libre: forma 46">
          <a:extLst>
            <a:ext uri="{FF2B5EF4-FFF2-40B4-BE49-F238E27FC236}">
              <a16:creationId xmlns:a16="http://schemas.microsoft.com/office/drawing/2014/main" id="{CACD6D84-789A-4518-805A-04FCC964F26D}"/>
            </a:ext>
          </a:extLst>
        </xdr:cNvPr>
        <xdr:cNvSpPr/>
      </xdr:nvSpPr>
      <xdr:spPr>
        <a:xfrm>
          <a:off x="3764643" y="10640786"/>
          <a:ext cx="3892550" cy="438150"/>
        </a:xfrm>
        <a:custGeom>
          <a:avLst/>
          <a:gdLst>
            <a:gd name="connsiteX0" fmla="*/ 0 w 4348655"/>
            <a:gd name="connsiteY0" fmla="*/ 416034 h 554245"/>
            <a:gd name="connsiteX1" fmla="*/ 2399862 w 4348655"/>
            <a:gd name="connsiteY1" fmla="*/ 529896 h 554245"/>
            <a:gd name="connsiteX2" fmla="*/ 4348655 w 4348655"/>
            <a:gd name="connsiteY2" fmla="*/ 0 h 554245"/>
          </a:gdLst>
          <a:ahLst/>
          <a:cxnLst>
            <a:cxn ang="0">
              <a:pos x="connsiteX0" y="connsiteY0"/>
            </a:cxn>
            <a:cxn ang="0">
              <a:pos x="connsiteX1" y="connsiteY1"/>
            </a:cxn>
            <a:cxn ang="0">
              <a:pos x="connsiteX2" y="connsiteY2"/>
            </a:cxn>
          </a:cxnLst>
          <a:rect l="l" t="t" r="r" b="b"/>
          <a:pathLst>
            <a:path w="4348655" h="554245">
              <a:moveTo>
                <a:pt x="0" y="416034"/>
              </a:moveTo>
              <a:cubicBezTo>
                <a:pt x="837543" y="507634"/>
                <a:pt x="1675086" y="599235"/>
                <a:pt x="2399862" y="529896"/>
              </a:cubicBezTo>
              <a:cubicBezTo>
                <a:pt x="3124638" y="460557"/>
                <a:pt x="3736646" y="230278"/>
                <a:pt x="4348655" y="0"/>
              </a:cubicBezTo>
            </a:path>
          </a:pathLst>
        </a:cu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24</xdr:col>
      <xdr:colOff>308428</xdr:colOff>
      <xdr:row>67</xdr:row>
      <xdr:rowOff>136071</xdr:rowOff>
    </xdr:from>
    <xdr:to>
      <xdr:col>29</xdr:col>
      <xdr:colOff>934357</xdr:colOff>
      <xdr:row>80</xdr:row>
      <xdr:rowOff>16271</xdr:rowOff>
    </xdr:to>
    <xdr:pic>
      <xdr:nvPicPr>
        <xdr:cNvPr id="22" name="Imagen 21">
          <a:extLst>
            <a:ext uri="{FF2B5EF4-FFF2-40B4-BE49-F238E27FC236}">
              <a16:creationId xmlns:a16="http://schemas.microsoft.com/office/drawing/2014/main" id="{630D719A-0238-4F68-A5F5-C02DDE8EA5B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0220214" y="15249071"/>
          <a:ext cx="5061857" cy="2002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99786</xdr:colOff>
      <xdr:row>3</xdr:row>
      <xdr:rowOff>145143</xdr:rowOff>
    </xdr:from>
    <xdr:to>
      <xdr:col>12</xdr:col>
      <xdr:colOff>173766</xdr:colOff>
      <xdr:row>6</xdr:row>
      <xdr:rowOff>254000</xdr:rowOff>
    </xdr:to>
    <xdr:pic>
      <xdr:nvPicPr>
        <xdr:cNvPr id="24" name="Imagen 23">
          <a:extLst>
            <a:ext uri="{FF2B5EF4-FFF2-40B4-BE49-F238E27FC236}">
              <a16:creationId xmlns:a16="http://schemas.microsoft.com/office/drawing/2014/main" id="{EBC99A14-1A45-45D9-8AFF-81FF2E3B7DE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9786" y="598714"/>
          <a:ext cx="9363123" cy="1605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5DE8-5424-47CB-9C7F-855F54D934B1}">
  <dimension ref="A1:AV138"/>
  <sheetViews>
    <sheetView tabSelected="1" zoomScale="70" zoomScaleNormal="70" workbookViewId="0">
      <selection activeCell="A2" sqref="A2:Q2"/>
    </sheetView>
  </sheetViews>
  <sheetFormatPr baseColWidth="10" defaultColWidth="11.453125" defaultRowHeight="13" x14ac:dyDescent="0.25"/>
  <cols>
    <col min="1" max="1" width="7.453125" style="66" customWidth="1"/>
    <col min="2" max="2" width="6.26953125" style="66" customWidth="1"/>
    <col min="3" max="3" width="9.26953125" style="66" customWidth="1"/>
    <col min="4" max="4" width="9.54296875" style="66" customWidth="1"/>
    <col min="5" max="5" width="12.54296875" style="66" customWidth="1"/>
    <col min="6" max="6" width="9.26953125" style="66" customWidth="1"/>
    <col min="7" max="7" width="11.08984375" style="66" customWidth="1"/>
    <col min="8" max="8" width="13" style="66" customWidth="1"/>
    <col min="9" max="9" width="13.26953125" style="66" customWidth="1"/>
    <col min="10" max="10" width="11.08984375" style="66" customWidth="1"/>
    <col min="11" max="11" width="20.453125" style="66" customWidth="1"/>
    <col min="12" max="12" width="9.81640625" style="66" customWidth="1"/>
    <col min="13" max="13" width="13.453125" style="66" customWidth="1"/>
    <col min="14" max="14" width="13.54296875" style="66" customWidth="1"/>
    <col min="15" max="15" width="14.7265625" style="66" customWidth="1"/>
    <col min="16" max="16" width="13.453125" style="66" bestFit="1" customWidth="1"/>
    <col min="17" max="17" width="10.1796875" style="66" customWidth="1"/>
    <col min="18" max="18" width="10.81640625" style="27" customWidth="1"/>
    <col min="19" max="19" width="13.08984375" style="27" customWidth="1"/>
    <col min="20" max="20" width="13.6328125" style="27" customWidth="1"/>
    <col min="21" max="21" width="8.26953125" style="27" customWidth="1"/>
    <col min="22" max="23" width="14.6328125" style="27" customWidth="1"/>
    <col min="24" max="25" width="11.54296875" style="27" customWidth="1"/>
    <col min="26" max="26" width="11.453125" style="27"/>
    <col min="27" max="27" width="11.1796875" style="27" customWidth="1"/>
    <col min="28" max="29" width="14.6328125" style="27" customWidth="1"/>
    <col min="30" max="32" width="14.6328125" style="66" customWidth="1"/>
    <col min="33" max="33" width="3.453125" style="66" customWidth="1"/>
    <col min="34" max="34" width="11.54296875" style="66" customWidth="1"/>
    <col min="35" max="35" width="7.08984375" style="66" customWidth="1"/>
    <col min="36" max="36" width="7.453125" style="66" customWidth="1"/>
    <col min="37" max="37" width="5.36328125" style="66" customWidth="1"/>
    <col min="38" max="38" width="5.453125" style="66" customWidth="1"/>
    <col min="39" max="39" width="2.26953125" style="66" customWidth="1"/>
    <col min="40" max="40" width="11.90625" style="66" customWidth="1"/>
    <col min="41" max="41" width="5.90625" style="66" customWidth="1"/>
    <col min="42" max="42" width="2.54296875" style="66" customWidth="1"/>
    <col min="43" max="43" width="13.453125" style="66" customWidth="1"/>
    <col min="44" max="45" width="11.6328125" style="66" customWidth="1"/>
    <col min="46" max="46" width="3.6328125" style="66" customWidth="1"/>
    <col min="47" max="16384" width="11.453125" style="66"/>
  </cols>
  <sheetData>
    <row r="1" spans="1:42" ht="6" customHeight="1" thickBot="1" x14ac:dyDescent="0.3">
      <c r="R1" s="66"/>
    </row>
    <row r="2" spans="1:42" ht="26" customHeight="1" thickBot="1" x14ac:dyDescent="0.3">
      <c r="A2" s="248" t="s">
        <v>20</v>
      </c>
      <c r="B2" s="249"/>
      <c r="C2" s="249"/>
      <c r="D2" s="249"/>
      <c r="E2" s="249"/>
      <c r="F2" s="249"/>
      <c r="G2" s="249"/>
      <c r="H2" s="249"/>
      <c r="I2" s="249"/>
      <c r="J2" s="249"/>
      <c r="K2" s="249"/>
      <c r="L2" s="249"/>
      <c r="M2" s="249"/>
      <c r="N2" s="249"/>
      <c r="O2" s="249"/>
      <c r="P2" s="249"/>
      <c r="Q2" s="250"/>
      <c r="R2" s="66"/>
    </row>
    <row r="3" spans="1:42" ht="4" customHeight="1" x14ac:dyDescent="0.25">
      <c r="A3" s="33"/>
    </row>
    <row r="4" spans="1:42" ht="41.5" customHeight="1" x14ac:dyDescent="0.25">
      <c r="A4" s="251" t="s">
        <v>40</v>
      </c>
      <c r="B4" s="252"/>
      <c r="C4" s="252"/>
      <c r="D4" s="252"/>
      <c r="E4" s="252"/>
      <c r="F4" s="252"/>
      <c r="G4" s="252"/>
      <c r="H4" s="252"/>
      <c r="I4" s="252"/>
      <c r="J4" s="252"/>
      <c r="K4" s="252"/>
      <c r="L4" s="252"/>
      <c r="M4" s="252"/>
      <c r="N4" s="252"/>
      <c r="O4" s="252"/>
      <c r="P4" s="252"/>
      <c r="Q4" s="253"/>
    </row>
    <row r="5" spans="1:42" ht="45.5" customHeight="1" x14ac:dyDescent="0.25">
      <c r="A5" s="254" t="s">
        <v>42</v>
      </c>
      <c r="B5" s="255"/>
      <c r="C5" s="255"/>
      <c r="D5" s="255"/>
      <c r="E5" s="255"/>
      <c r="F5" s="255"/>
      <c r="G5" s="255"/>
      <c r="H5" s="255"/>
      <c r="I5" s="255"/>
      <c r="J5" s="255"/>
      <c r="K5" s="255"/>
      <c r="L5" s="255"/>
      <c r="M5" s="255"/>
      <c r="N5" s="255"/>
      <c r="O5" s="255"/>
      <c r="P5" s="255"/>
      <c r="Q5" s="256"/>
      <c r="AD5" s="27"/>
      <c r="AE5" s="27"/>
      <c r="AF5" s="27"/>
      <c r="AG5" s="27"/>
      <c r="AH5" s="27"/>
      <c r="AI5" s="27"/>
      <c r="AJ5" s="27"/>
      <c r="AK5" s="27"/>
    </row>
    <row r="6" spans="1:42" ht="30.5" customHeight="1" x14ac:dyDescent="0.25">
      <c r="A6" s="254" t="s">
        <v>41</v>
      </c>
      <c r="B6" s="255"/>
      <c r="C6" s="255"/>
      <c r="D6" s="255"/>
      <c r="E6" s="255"/>
      <c r="F6" s="255"/>
      <c r="G6" s="255"/>
      <c r="H6" s="255"/>
      <c r="I6" s="255"/>
      <c r="J6" s="255"/>
      <c r="K6" s="255"/>
      <c r="L6" s="255"/>
      <c r="M6" s="255"/>
      <c r="N6" s="255"/>
      <c r="O6" s="255"/>
      <c r="P6" s="255"/>
      <c r="Q6" s="256"/>
      <c r="AD6" s="27"/>
    </row>
    <row r="7" spans="1:42" ht="29.25" customHeight="1" x14ac:dyDescent="0.25">
      <c r="A7" s="254" t="s">
        <v>28</v>
      </c>
      <c r="B7" s="255"/>
      <c r="C7" s="255"/>
      <c r="D7" s="255"/>
      <c r="E7" s="255"/>
      <c r="F7" s="255"/>
      <c r="G7" s="255"/>
      <c r="H7" s="255"/>
      <c r="I7" s="255"/>
      <c r="J7" s="255"/>
      <c r="K7" s="255"/>
      <c r="L7" s="255"/>
      <c r="M7" s="255"/>
      <c r="N7" s="255"/>
      <c r="O7" s="255"/>
      <c r="P7" s="255"/>
      <c r="Q7" s="256"/>
      <c r="AD7" s="27"/>
    </row>
    <row r="8" spans="1:42" ht="26.5" customHeight="1" x14ac:dyDescent="0.25">
      <c r="A8" s="245" t="s">
        <v>43</v>
      </c>
      <c r="B8" s="246"/>
      <c r="C8" s="246"/>
      <c r="D8" s="246"/>
      <c r="E8" s="246"/>
      <c r="F8" s="246"/>
      <c r="G8" s="246"/>
      <c r="H8" s="246"/>
      <c r="I8" s="246"/>
      <c r="J8" s="246"/>
      <c r="K8" s="246"/>
      <c r="L8" s="246"/>
      <c r="M8" s="246"/>
      <c r="N8" s="246"/>
      <c r="O8" s="246"/>
      <c r="P8" s="246"/>
      <c r="Q8" s="247"/>
      <c r="AD8" s="27"/>
    </row>
    <row r="9" spans="1:42" ht="12.5" customHeight="1" x14ac:dyDescent="0.25">
      <c r="A9" s="67"/>
      <c r="D9" s="61"/>
      <c r="E9" s="61"/>
      <c r="F9" s="61"/>
      <c r="G9" s="61"/>
      <c r="H9" s="33"/>
      <c r="I9" s="61"/>
      <c r="J9" s="61"/>
      <c r="K9" s="61"/>
      <c r="L9" s="61"/>
      <c r="M9" s="61"/>
      <c r="N9" s="61"/>
    </row>
    <row r="10" spans="1:42" ht="12.5" customHeight="1" x14ac:dyDescent="0.35">
      <c r="A10" s="186" t="s">
        <v>98</v>
      </c>
      <c r="D10" s="61"/>
      <c r="E10" s="61"/>
      <c r="F10" s="61"/>
      <c r="G10" s="61"/>
      <c r="H10" s="33"/>
      <c r="I10" s="61"/>
      <c r="J10" s="61"/>
      <c r="K10" s="61"/>
      <c r="L10" s="61"/>
      <c r="M10" s="61"/>
      <c r="N10" s="61"/>
    </row>
    <row r="11" spans="1:42" ht="12.75" customHeight="1" thickBot="1" x14ac:dyDescent="0.35">
      <c r="A11" s="187" t="s">
        <v>99</v>
      </c>
      <c r="D11" s="61"/>
      <c r="E11" s="61"/>
      <c r="F11" s="61"/>
      <c r="G11" s="61"/>
      <c r="H11" s="61"/>
      <c r="I11" s="61"/>
      <c r="J11" s="61"/>
      <c r="K11" s="61"/>
      <c r="L11" s="61"/>
      <c r="M11" s="61"/>
      <c r="N11" s="61"/>
    </row>
    <row r="12" spans="1:42" ht="28" customHeight="1" thickBot="1" x14ac:dyDescent="0.3">
      <c r="A12" s="235" t="s">
        <v>102</v>
      </c>
      <c r="B12" s="236"/>
      <c r="C12" s="236"/>
      <c r="D12" s="236"/>
      <c r="E12" s="236"/>
      <c r="F12" s="236"/>
      <c r="G12" s="236"/>
      <c r="H12" s="236"/>
      <c r="I12" s="236"/>
      <c r="J12" s="236"/>
      <c r="K12" s="236"/>
      <c r="L12" s="236"/>
      <c r="M12" s="236"/>
      <c r="N12" s="236"/>
      <c r="O12" s="236"/>
      <c r="P12" s="236"/>
      <c r="Q12" s="236"/>
      <c r="R12" s="236"/>
      <c r="S12" s="236"/>
      <c r="T12" s="236"/>
      <c r="U12" s="236"/>
      <c r="V12" s="236"/>
      <c r="W12" s="236"/>
      <c r="X12" s="237"/>
      <c r="AF12" s="69"/>
      <c r="AG12" s="69"/>
      <c r="AH12" s="69"/>
      <c r="AI12" s="69"/>
      <c r="AJ12" s="69"/>
      <c r="AK12" s="69"/>
      <c r="AL12" s="69"/>
      <c r="AM12" s="69"/>
      <c r="AN12" s="69"/>
      <c r="AO12" s="69"/>
      <c r="AP12" s="69"/>
    </row>
    <row r="13" spans="1:42" ht="38.5" customHeight="1" x14ac:dyDescent="0.25">
      <c r="A13" s="33" t="s">
        <v>100</v>
      </c>
      <c r="E13" s="70"/>
      <c r="F13" s="71"/>
      <c r="H13" s="11"/>
      <c r="J13" s="222" t="s">
        <v>37</v>
      </c>
      <c r="K13" s="223"/>
      <c r="M13" s="72" t="s">
        <v>50</v>
      </c>
      <c r="N13" s="72" t="s">
        <v>51</v>
      </c>
      <c r="U13" s="65"/>
      <c r="V13" s="65"/>
      <c r="W13" s="73"/>
      <c r="AD13" s="27"/>
      <c r="AE13" s="27"/>
      <c r="AF13" s="27"/>
      <c r="AG13" s="27"/>
      <c r="AH13" s="27"/>
      <c r="AI13" s="69"/>
      <c r="AJ13" s="69"/>
      <c r="AK13" s="69"/>
      <c r="AL13" s="69"/>
      <c r="AM13" s="69"/>
      <c r="AN13" s="69"/>
    </row>
    <row r="14" spans="1:42" ht="66" customHeight="1" x14ac:dyDescent="0.25">
      <c r="A14" s="46" t="s">
        <v>22</v>
      </c>
      <c r="B14" s="4" t="s">
        <v>23</v>
      </c>
      <c r="C14" s="1" t="s">
        <v>21</v>
      </c>
      <c r="D14" s="47" t="s">
        <v>24</v>
      </c>
      <c r="E14" s="1" t="s">
        <v>35</v>
      </c>
      <c r="F14" s="2" t="s">
        <v>25</v>
      </c>
      <c r="G14" s="2" t="s">
        <v>26</v>
      </c>
      <c r="H14" s="29" t="s">
        <v>91</v>
      </c>
      <c r="I14" s="2" t="s">
        <v>27</v>
      </c>
      <c r="J14" s="42" t="s">
        <v>38</v>
      </c>
      <c r="K14" s="48" t="s">
        <v>39</v>
      </c>
      <c r="M14" s="59" t="s">
        <v>52</v>
      </c>
      <c r="N14" s="59" t="s">
        <v>53</v>
      </c>
      <c r="O14" s="39" t="s">
        <v>73</v>
      </c>
      <c r="P14" s="39" t="s">
        <v>74</v>
      </c>
      <c r="Q14" s="39" t="s">
        <v>75</v>
      </c>
      <c r="R14" s="39" t="s">
        <v>76</v>
      </c>
      <c r="S14" s="39" t="s">
        <v>77</v>
      </c>
      <c r="T14" s="40" t="s">
        <v>54</v>
      </c>
      <c r="U14" s="40" t="s">
        <v>55</v>
      </c>
      <c r="V14" s="41" t="s">
        <v>56</v>
      </c>
      <c r="W14" s="41" t="s">
        <v>57</v>
      </c>
      <c r="X14" s="41" t="s">
        <v>58</v>
      </c>
      <c r="AH14" s="27"/>
      <c r="AI14" s="69"/>
      <c r="AJ14" s="69"/>
      <c r="AK14" s="69"/>
      <c r="AL14" s="69"/>
      <c r="AM14" s="69"/>
      <c r="AN14" s="69"/>
    </row>
    <row r="15" spans="1:42" x14ac:dyDescent="0.25">
      <c r="A15" s="74">
        <v>0</v>
      </c>
      <c r="B15" s="74">
        <v>0</v>
      </c>
      <c r="C15" s="69"/>
      <c r="D15" s="75">
        <v>0</v>
      </c>
      <c r="E15" s="34">
        <f>H15</f>
        <v>496</v>
      </c>
      <c r="F15" s="3">
        <v>0</v>
      </c>
      <c r="G15" s="3">
        <v>0</v>
      </c>
      <c r="H15" s="56">
        <v>496</v>
      </c>
      <c r="I15" s="76">
        <f>F15/E15</f>
        <v>0</v>
      </c>
      <c r="J15" s="31">
        <f>1-I15</f>
        <v>1</v>
      </c>
      <c r="K15" s="31">
        <f>J15</f>
        <v>1</v>
      </c>
      <c r="L15" s="69"/>
      <c r="M15" s="57">
        <f t="shared" ref="M15:M25" si="0">K15^W15</f>
        <v>1</v>
      </c>
      <c r="N15" s="57">
        <f t="shared" ref="N15:N25" si="1">K15^X15</f>
        <v>1</v>
      </c>
      <c r="O15" s="77">
        <f t="shared" ref="O15:O25" si="2">(LN(K15))^2</f>
        <v>0</v>
      </c>
      <c r="P15" s="78">
        <f t="shared" ref="P15:P25" si="3">E15-H15</f>
        <v>0</v>
      </c>
      <c r="Q15" s="78">
        <f t="shared" ref="Q15:Q25" si="4">E15*H15</f>
        <v>246016</v>
      </c>
      <c r="R15" s="79">
        <f t="shared" ref="R15:R25" si="5">P15/Q15</f>
        <v>0</v>
      </c>
      <c r="S15" s="79">
        <f>R15</f>
        <v>0</v>
      </c>
      <c r="T15" s="80">
        <v>0</v>
      </c>
      <c r="U15" s="81">
        <f>-NORMSINV(2.5/100)</f>
        <v>1.9599639845400538</v>
      </c>
      <c r="V15" s="77">
        <f t="shared" ref="V15:V25" si="6">U15*T15</f>
        <v>0</v>
      </c>
      <c r="W15" s="82">
        <f t="shared" ref="W15:W25" si="7">EXP(V15)</f>
        <v>1</v>
      </c>
      <c r="X15" s="82">
        <f t="shared" ref="X15:X25" si="8">EXP(-V15)</f>
        <v>1</v>
      </c>
      <c r="AH15" s="27"/>
      <c r="AI15" s="69"/>
      <c r="AJ15" s="69"/>
      <c r="AK15" s="69"/>
      <c r="AL15" s="69"/>
      <c r="AM15" s="69"/>
      <c r="AN15" s="69"/>
    </row>
    <row r="16" spans="1:42" x14ac:dyDescent="0.25">
      <c r="A16" s="83">
        <v>3</v>
      </c>
      <c r="B16" s="83">
        <f>B15+F16</f>
        <v>4</v>
      </c>
      <c r="C16" s="84">
        <f>D15</f>
        <v>0</v>
      </c>
      <c r="D16" s="75">
        <v>5</v>
      </c>
      <c r="E16" s="75">
        <f>H15</f>
        <v>496</v>
      </c>
      <c r="F16" s="34">
        <f>E16-H16-G16</f>
        <v>4</v>
      </c>
      <c r="G16" s="75">
        <f>A16-A15</f>
        <v>3</v>
      </c>
      <c r="H16" s="56">
        <v>489</v>
      </c>
      <c r="I16" s="85">
        <f>F16/E16</f>
        <v>8.0645161290322578E-3</v>
      </c>
      <c r="J16" s="31">
        <f>1-I16</f>
        <v>0.99193548387096775</v>
      </c>
      <c r="K16" s="31">
        <f>J16*K15</f>
        <v>0.99193548387096775</v>
      </c>
      <c r="L16" s="69"/>
      <c r="M16" s="57">
        <f t="shared" si="0"/>
        <v>0.97071533943719968</v>
      </c>
      <c r="N16" s="57">
        <f t="shared" si="1"/>
        <v>0.997796497014384</v>
      </c>
      <c r="O16" s="77">
        <f t="shared" si="2"/>
        <v>6.5564813551235695E-5</v>
      </c>
      <c r="P16" s="78">
        <f t="shared" si="3"/>
        <v>7</v>
      </c>
      <c r="Q16" s="78">
        <f t="shared" si="4"/>
        <v>242544</v>
      </c>
      <c r="R16" s="79">
        <f t="shared" si="5"/>
        <v>2.8860742793060229E-5</v>
      </c>
      <c r="S16" s="79">
        <f t="shared" ref="S16:S25" si="9">S15+R16</f>
        <v>2.8860742793060229E-5</v>
      </c>
      <c r="T16" s="80">
        <f t="shared" ref="T16:T25" si="10">SQRT((1/O16)*S16)</f>
        <v>0.66346548827634622</v>
      </c>
      <c r="U16" s="81">
        <f>-NORMSINV(2.5/100)</f>
        <v>1.9599639845400538</v>
      </c>
      <c r="V16" s="77">
        <f t="shared" si="6"/>
        <v>1.3003684620069198</v>
      </c>
      <c r="W16" s="82">
        <f t="shared" si="7"/>
        <v>3.6706489131436304</v>
      </c>
      <c r="X16" s="82">
        <f t="shared" si="8"/>
        <v>0.27243139392036719</v>
      </c>
      <c r="AH16" s="27"/>
      <c r="AI16" s="69"/>
      <c r="AJ16" s="69"/>
      <c r="AK16" s="69"/>
      <c r="AL16" s="69"/>
      <c r="AM16" s="69"/>
      <c r="AN16" s="69"/>
    </row>
    <row r="17" spans="1:42" x14ac:dyDescent="0.25">
      <c r="A17" s="74">
        <v>5</v>
      </c>
      <c r="B17" s="83">
        <f t="shared" ref="B17:B25" si="11">B16+F17</f>
        <v>6</v>
      </c>
      <c r="C17" s="84">
        <f t="shared" ref="C17:C25" si="12">D16</f>
        <v>5</v>
      </c>
      <c r="D17" s="75">
        <v>10</v>
      </c>
      <c r="E17" s="75">
        <f t="shared" ref="E17:E25" si="13">H16</f>
        <v>489</v>
      </c>
      <c r="F17" s="34">
        <f t="shared" ref="F17:F25" si="14">E17-H17-G17</f>
        <v>2</v>
      </c>
      <c r="G17" s="75">
        <f t="shared" ref="G17:G25" si="15">A17-A16</f>
        <v>2</v>
      </c>
      <c r="H17" s="56">
        <v>485</v>
      </c>
      <c r="I17" s="85">
        <f t="shared" ref="I17:I25" si="16">F17/E17</f>
        <v>4.0899795501022499E-3</v>
      </c>
      <c r="J17" s="31">
        <f t="shared" ref="J17:J25" si="17">1-I17</f>
        <v>0.99591002044989774</v>
      </c>
      <c r="K17" s="31">
        <f t="shared" ref="K17:K25" si="18">J17*K16</f>
        <v>0.98787848802691469</v>
      </c>
      <c r="L17" s="69"/>
      <c r="M17" s="57">
        <f t="shared" si="0"/>
        <v>0.96449044027479236</v>
      </c>
      <c r="N17" s="57">
        <f t="shared" si="1"/>
        <v>0.99589475540575534</v>
      </c>
      <c r="O17" s="77">
        <f t="shared" si="2"/>
        <v>1.487320892138467E-4</v>
      </c>
      <c r="P17" s="78">
        <f t="shared" si="3"/>
        <v>4</v>
      </c>
      <c r="Q17" s="78">
        <f t="shared" si="4"/>
        <v>237165</v>
      </c>
      <c r="R17" s="79">
        <f t="shared" si="5"/>
        <v>1.686589505196804E-5</v>
      </c>
      <c r="S17" s="79">
        <f t="shared" si="9"/>
        <v>4.5726637845028269E-5</v>
      </c>
      <c r="T17" s="80">
        <f t="shared" si="10"/>
        <v>0.55447541649747212</v>
      </c>
      <c r="U17" s="81">
        <f t="shared" ref="U17:U25" si="19">-NORMSINV(2.5/100)</f>
        <v>1.9599639845400538</v>
      </c>
      <c r="V17" s="77">
        <f t="shared" si="6"/>
        <v>1.0867518466478914</v>
      </c>
      <c r="W17" s="82">
        <f t="shared" si="7"/>
        <v>2.9646288473296778</v>
      </c>
      <c r="X17" s="82">
        <f t="shared" si="8"/>
        <v>0.33731035198578985</v>
      </c>
      <c r="AH17" s="27"/>
      <c r="AI17" s="69"/>
      <c r="AJ17" s="69"/>
      <c r="AK17" s="69"/>
      <c r="AL17" s="69"/>
      <c r="AM17" s="69"/>
      <c r="AN17" s="69"/>
    </row>
    <row r="18" spans="1:42" x14ac:dyDescent="0.25">
      <c r="A18" s="83">
        <v>7</v>
      </c>
      <c r="B18" s="83">
        <f t="shared" si="11"/>
        <v>7</v>
      </c>
      <c r="C18" s="84">
        <f t="shared" si="12"/>
        <v>10</v>
      </c>
      <c r="D18" s="75">
        <v>15</v>
      </c>
      <c r="E18" s="75">
        <f t="shared" si="13"/>
        <v>485</v>
      </c>
      <c r="F18" s="34">
        <f t="shared" si="14"/>
        <v>1</v>
      </c>
      <c r="G18" s="75">
        <f t="shared" si="15"/>
        <v>2</v>
      </c>
      <c r="H18" s="56">
        <v>482</v>
      </c>
      <c r="I18" s="85">
        <f t="shared" si="16"/>
        <v>2.0618556701030928E-3</v>
      </c>
      <c r="J18" s="31">
        <f t="shared" si="17"/>
        <v>0.99793814432989691</v>
      </c>
      <c r="K18" s="31">
        <f t="shared" si="18"/>
        <v>0.98584162516500351</v>
      </c>
      <c r="L18" s="69"/>
      <c r="M18" s="57">
        <f t="shared" si="0"/>
        <v>0.95999894079360859</v>
      </c>
      <c r="N18" s="57">
        <f t="shared" si="1"/>
        <v>0.9950315009946431</v>
      </c>
      <c r="O18" s="77">
        <f t="shared" si="2"/>
        <v>2.0333507551373558E-4</v>
      </c>
      <c r="P18" s="78">
        <f t="shared" si="3"/>
        <v>3</v>
      </c>
      <c r="Q18" s="78">
        <f t="shared" si="4"/>
        <v>233770</v>
      </c>
      <c r="R18" s="79">
        <f t="shared" si="5"/>
        <v>1.2833126577405142E-5</v>
      </c>
      <c r="S18" s="79">
        <f t="shared" si="9"/>
        <v>5.8559764422433413E-5</v>
      </c>
      <c r="T18" s="80">
        <f t="shared" si="10"/>
        <v>0.53665293611418485</v>
      </c>
      <c r="U18" s="81">
        <f t="shared" si="19"/>
        <v>1.9599639845400538</v>
      </c>
      <c r="V18" s="77">
        <f t="shared" si="6"/>
        <v>1.0518204269814766</v>
      </c>
      <c r="W18" s="82">
        <f t="shared" si="7"/>
        <v>2.8628580011994602</v>
      </c>
      <c r="X18" s="82">
        <f t="shared" si="8"/>
        <v>0.34930129247801567</v>
      </c>
      <c r="AH18" s="27"/>
      <c r="AI18" s="69"/>
      <c r="AJ18" s="69"/>
      <c r="AK18" s="69"/>
      <c r="AL18" s="69"/>
      <c r="AM18" s="69"/>
      <c r="AN18" s="69"/>
    </row>
    <row r="19" spans="1:42" x14ac:dyDescent="0.25">
      <c r="A19" s="74">
        <v>8</v>
      </c>
      <c r="B19" s="83">
        <f t="shared" si="11"/>
        <v>11</v>
      </c>
      <c r="C19" s="84">
        <f t="shared" si="12"/>
        <v>15</v>
      </c>
      <c r="D19" s="75">
        <v>20</v>
      </c>
      <c r="E19" s="75">
        <f t="shared" si="13"/>
        <v>482</v>
      </c>
      <c r="F19" s="34">
        <f t="shared" si="14"/>
        <v>4</v>
      </c>
      <c r="G19" s="75">
        <f t="shared" si="15"/>
        <v>1</v>
      </c>
      <c r="H19" s="56">
        <v>477</v>
      </c>
      <c r="I19" s="85">
        <f t="shared" si="16"/>
        <v>8.2987551867219917E-3</v>
      </c>
      <c r="J19" s="31">
        <f t="shared" si="17"/>
        <v>0.99170124481327804</v>
      </c>
      <c r="K19" s="31">
        <f t="shared" si="18"/>
        <v>0.977660366864879</v>
      </c>
      <c r="L19" s="69"/>
      <c r="M19" s="57">
        <f t="shared" si="0"/>
        <v>0.95203016076547275</v>
      </c>
      <c r="N19" s="57">
        <f t="shared" si="1"/>
        <v>0.9896701599154144</v>
      </c>
      <c r="O19" s="77">
        <f t="shared" si="2"/>
        <v>5.1044104651101318E-4</v>
      </c>
      <c r="P19" s="78">
        <f t="shared" si="3"/>
        <v>5</v>
      </c>
      <c r="Q19" s="78">
        <f t="shared" si="4"/>
        <v>229914</v>
      </c>
      <c r="R19" s="79">
        <f t="shared" si="5"/>
        <v>2.1747262019711717E-5</v>
      </c>
      <c r="S19" s="79">
        <f t="shared" si="9"/>
        <v>8.0307026442145134E-5</v>
      </c>
      <c r="T19" s="80">
        <f t="shared" si="10"/>
        <v>0.39664682064651152</v>
      </c>
      <c r="U19" s="81">
        <f t="shared" si="19"/>
        <v>1.9599639845400538</v>
      </c>
      <c r="V19" s="77">
        <f t="shared" si="6"/>
        <v>0.77741348304948077</v>
      </c>
      <c r="W19" s="82">
        <f t="shared" si="7"/>
        <v>2.1758371413201192</v>
      </c>
      <c r="X19" s="82">
        <f t="shared" si="8"/>
        <v>0.4595932209307183</v>
      </c>
      <c r="AH19" s="27"/>
      <c r="AI19" s="69"/>
      <c r="AJ19" s="69"/>
      <c r="AK19" s="69"/>
      <c r="AL19" s="69"/>
      <c r="AM19" s="69"/>
      <c r="AN19" s="69"/>
    </row>
    <row r="20" spans="1:42" x14ac:dyDescent="0.25">
      <c r="A20" s="83">
        <v>117</v>
      </c>
      <c r="B20" s="83">
        <f t="shared" si="11"/>
        <v>19</v>
      </c>
      <c r="C20" s="84">
        <f t="shared" si="12"/>
        <v>20</v>
      </c>
      <c r="D20" s="75">
        <v>25</v>
      </c>
      <c r="E20" s="75">
        <f t="shared" si="13"/>
        <v>477</v>
      </c>
      <c r="F20" s="34">
        <f t="shared" si="14"/>
        <v>8</v>
      </c>
      <c r="G20" s="75">
        <f t="shared" si="15"/>
        <v>109</v>
      </c>
      <c r="H20" s="56">
        <v>360</v>
      </c>
      <c r="I20" s="85">
        <f t="shared" si="16"/>
        <v>1.6771488469601678E-2</v>
      </c>
      <c r="J20" s="31">
        <f t="shared" si="17"/>
        <v>0.98322851153039836</v>
      </c>
      <c r="K20" s="31">
        <f t="shared" si="18"/>
        <v>0.96126354729481822</v>
      </c>
      <c r="L20" s="69"/>
      <c r="M20" s="57">
        <f t="shared" si="0"/>
        <v>0.85612192894245609</v>
      </c>
      <c r="N20" s="57">
        <f t="shared" si="1"/>
        <v>0.9900029791019892</v>
      </c>
      <c r="O20" s="77">
        <f t="shared" si="2"/>
        <v>1.560776567329963E-3</v>
      </c>
      <c r="P20" s="78">
        <f t="shared" si="3"/>
        <v>117</v>
      </c>
      <c r="Q20" s="78">
        <f t="shared" si="4"/>
        <v>171720</v>
      </c>
      <c r="R20" s="79">
        <f t="shared" si="5"/>
        <v>6.8134171907756813E-4</v>
      </c>
      <c r="S20" s="79">
        <f t="shared" si="9"/>
        <v>7.6164874551971321E-4</v>
      </c>
      <c r="T20" s="80">
        <f t="shared" si="10"/>
        <v>0.6985652814176655</v>
      </c>
      <c r="U20" s="81">
        <f t="shared" si="19"/>
        <v>1.9599639845400538</v>
      </c>
      <c r="V20" s="77">
        <f t="shared" si="6"/>
        <v>1.3691627924287118</v>
      </c>
      <c r="W20" s="82">
        <f t="shared" si="7"/>
        <v>3.9320573688638976</v>
      </c>
      <c r="X20" s="82">
        <f t="shared" si="8"/>
        <v>0.25431978890199491</v>
      </c>
      <c r="AH20" s="27"/>
      <c r="AI20" s="69"/>
      <c r="AJ20" s="69"/>
      <c r="AK20" s="69"/>
      <c r="AL20" s="69"/>
      <c r="AM20" s="69"/>
      <c r="AN20" s="69"/>
    </row>
    <row r="21" spans="1:42" x14ac:dyDescent="0.25">
      <c r="A21" s="74">
        <v>245</v>
      </c>
      <c r="B21" s="83">
        <f t="shared" si="11"/>
        <v>20</v>
      </c>
      <c r="C21" s="84">
        <f t="shared" si="12"/>
        <v>25</v>
      </c>
      <c r="D21" s="75">
        <v>30</v>
      </c>
      <c r="E21" s="75">
        <f t="shared" si="13"/>
        <v>360</v>
      </c>
      <c r="F21" s="34">
        <f t="shared" si="14"/>
        <v>1</v>
      </c>
      <c r="G21" s="75">
        <f t="shared" si="15"/>
        <v>128</v>
      </c>
      <c r="H21" s="56">
        <v>231</v>
      </c>
      <c r="I21" s="85">
        <f t="shared" si="16"/>
        <v>2.7777777777777779E-3</v>
      </c>
      <c r="J21" s="31">
        <f t="shared" si="17"/>
        <v>0.99722222222222223</v>
      </c>
      <c r="K21" s="31">
        <f t="shared" si="18"/>
        <v>0.95859337077455486</v>
      </c>
      <c r="L21" s="69"/>
      <c r="M21" s="57">
        <f t="shared" si="0"/>
        <v>0.67511646130381819</v>
      </c>
      <c r="N21" s="57">
        <f t="shared" si="1"/>
        <v>0.9954584550503307</v>
      </c>
      <c r="O21" s="77">
        <f t="shared" si="2"/>
        <v>1.78830097733486E-3</v>
      </c>
      <c r="P21" s="78">
        <f t="shared" si="3"/>
        <v>129</v>
      </c>
      <c r="Q21" s="78">
        <f t="shared" si="4"/>
        <v>83160</v>
      </c>
      <c r="R21" s="79">
        <f t="shared" si="5"/>
        <v>1.5512265512265513E-3</v>
      </c>
      <c r="S21" s="79">
        <f t="shared" si="9"/>
        <v>2.3128752967462645E-3</v>
      </c>
      <c r="T21" s="80">
        <f t="shared" si="10"/>
        <v>1.1372496237737748</v>
      </c>
      <c r="U21" s="81">
        <f t="shared" si="19"/>
        <v>1.9599639845400538</v>
      </c>
      <c r="V21" s="77">
        <f t="shared" si="6"/>
        <v>2.2289683040283248</v>
      </c>
      <c r="W21" s="82">
        <f t="shared" si="7"/>
        <v>9.2902763927834346</v>
      </c>
      <c r="X21" s="82">
        <f t="shared" si="8"/>
        <v>0.10763942403013832</v>
      </c>
      <c r="AH21" s="27"/>
      <c r="AI21" s="69"/>
      <c r="AJ21" s="69"/>
      <c r="AK21" s="69"/>
      <c r="AL21" s="69"/>
      <c r="AM21" s="69"/>
      <c r="AN21" s="69"/>
    </row>
    <row r="22" spans="1:42" x14ac:dyDescent="0.25">
      <c r="A22" s="83">
        <v>328</v>
      </c>
      <c r="B22" s="83">
        <f t="shared" si="11"/>
        <v>22</v>
      </c>
      <c r="C22" s="84">
        <f t="shared" si="12"/>
        <v>30</v>
      </c>
      <c r="D22" s="75">
        <v>35</v>
      </c>
      <c r="E22" s="75">
        <f t="shared" si="13"/>
        <v>231</v>
      </c>
      <c r="F22" s="34">
        <f t="shared" si="14"/>
        <v>2</v>
      </c>
      <c r="G22" s="75">
        <f t="shared" si="15"/>
        <v>83</v>
      </c>
      <c r="H22" s="56">
        <v>146</v>
      </c>
      <c r="I22" s="85">
        <f t="shared" si="16"/>
        <v>8.658008658008658E-3</v>
      </c>
      <c r="J22" s="31">
        <f t="shared" si="17"/>
        <v>0.9913419913419913</v>
      </c>
      <c r="K22" s="31">
        <f t="shared" si="18"/>
        <v>0.95029386107087899</v>
      </c>
      <c r="L22" s="69"/>
      <c r="M22" s="57">
        <f t="shared" si="0"/>
        <v>0.47801654586323011</v>
      </c>
      <c r="N22" s="57">
        <f t="shared" si="1"/>
        <v>0.99648453709481843</v>
      </c>
      <c r="O22" s="77">
        <f t="shared" si="2"/>
        <v>2.5993697627191511E-3</v>
      </c>
      <c r="P22" s="78">
        <f t="shared" si="3"/>
        <v>85</v>
      </c>
      <c r="Q22" s="78">
        <f t="shared" si="4"/>
        <v>33726</v>
      </c>
      <c r="R22" s="79">
        <f t="shared" si="5"/>
        <v>2.5203107394888217E-3</v>
      </c>
      <c r="S22" s="79">
        <f t="shared" si="9"/>
        <v>4.8331860362350858E-3</v>
      </c>
      <c r="T22" s="80">
        <f t="shared" si="10"/>
        <v>1.363586599818116</v>
      </c>
      <c r="U22" s="81">
        <f t="shared" si="19"/>
        <v>1.9599639845400538</v>
      </c>
      <c r="V22" s="77">
        <f t="shared" si="6"/>
        <v>2.6725806254449385</v>
      </c>
      <c r="W22" s="82">
        <f t="shared" si="7"/>
        <v>14.477281468522868</v>
      </c>
      <c r="X22" s="82">
        <f t="shared" si="8"/>
        <v>6.9073741653378998E-2</v>
      </c>
      <c r="AH22" s="27"/>
      <c r="AI22" s="69"/>
      <c r="AJ22" s="69"/>
      <c r="AK22" s="69"/>
      <c r="AL22" s="69"/>
      <c r="AM22" s="69"/>
      <c r="AN22" s="69"/>
    </row>
    <row r="23" spans="1:42" x14ac:dyDescent="0.25">
      <c r="A23" s="74">
        <v>411</v>
      </c>
      <c r="B23" s="83">
        <f t="shared" si="11"/>
        <v>22</v>
      </c>
      <c r="C23" s="84">
        <f t="shared" si="12"/>
        <v>35</v>
      </c>
      <c r="D23" s="75">
        <v>40</v>
      </c>
      <c r="E23" s="75">
        <f t="shared" si="13"/>
        <v>146</v>
      </c>
      <c r="F23" s="34">
        <f t="shared" si="14"/>
        <v>0</v>
      </c>
      <c r="G23" s="75">
        <f t="shared" si="15"/>
        <v>83</v>
      </c>
      <c r="H23" s="56">
        <v>63</v>
      </c>
      <c r="I23" s="85">
        <f t="shared" si="16"/>
        <v>0</v>
      </c>
      <c r="J23" s="31">
        <f t="shared" si="17"/>
        <v>1</v>
      </c>
      <c r="K23" s="31">
        <f t="shared" si="18"/>
        <v>0.95029386107087899</v>
      </c>
      <c r="L23" s="69"/>
      <c r="M23" s="57">
        <f t="shared" si="0"/>
        <v>9.0317858184462904E-3</v>
      </c>
      <c r="N23" s="57">
        <f t="shared" si="1"/>
        <v>0.99944791814060996</v>
      </c>
      <c r="O23" s="77">
        <f t="shared" si="2"/>
        <v>2.5993697627191511E-3</v>
      </c>
      <c r="P23" s="78">
        <f t="shared" si="3"/>
        <v>83</v>
      </c>
      <c r="Q23" s="78">
        <f t="shared" si="4"/>
        <v>9198</v>
      </c>
      <c r="R23" s="79">
        <f t="shared" si="5"/>
        <v>9.0237008045227218E-3</v>
      </c>
      <c r="S23" s="79">
        <f t="shared" si="9"/>
        <v>1.3856886840757808E-2</v>
      </c>
      <c r="T23" s="80">
        <f t="shared" si="10"/>
        <v>2.3088664010077218</v>
      </c>
      <c r="U23" s="81">
        <f t="shared" si="19"/>
        <v>1.9599639845400538</v>
      </c>
      <c r="V23" s="77">
        <f t="shared" si="6"/>
        <v>4.5252949910897478</v>
      </c>
      <c r="W23" s="82">
        <f t="shared" si="7"/>
        <v>92.323156320576103</v>
      </c>
      <c r="X23" s="82">
        <f t="shared" si="8"/>
        <v>1.0831518763588129E-2</v>
      </c>
      <c r="AH23" s="27"/>
      <c r="AI23" s="69"/>
      <c r="AJ23" s="69"/>
      <c r="AK23" s="69"/>
      <c r="AL23" s="69"/>
      <c r="AM23" s="69"/>
      <c r="AN23" s="69"/>
    </row>
    <row r="24" spans="1:42" x14ac:dyDescent="0.25">
      <c r="A24" s="83">
        <v>465</v>
      </c>
      <c r="B24" s="83">
        <f t="shared" si="11"/>
        <v>23</v>
      </c>
      <c r="C24" s="84">
        <f t="shared" si="12"/>
        <v>40</v>
      </c>
      <c r="D24" s="75">
        <v>45</v>
      </c>
      <c r="E24" s="75">
        <f t="shared" si="13"/>
        <v>63</v>
      </c>
      <c r="F24" s="34">
        <f t="shared" si="14"/>
        <v>1</v>
      </c>
      <c r="G24" s="75">
        <f t="shared" si="15"/>
        <v>54</v>
      </c>
      <c r="H24" s="56">
        <v>8</v>
      </c>
      <c r="I24" s="85">
        <f t="shared" si="16"/>
        <v>1.5873015873015872E-2</v>
      </c>
      <c r="J24" s="31">
        <f t="shared" si="17"/>
        <v>0.98412698412698418</v>
      </c>
      <c r="K24" s="31">
        <f t="shared" si="18"/>
        <v>0.93520983153007142</v>
      </c>
      <c r="L24" s="69"/>
      <c r="M24" s="57">
        <f t="shared" si="0"/>
        <v>0</v>
      </c>
      <c r="N24" s="57">
        <f t="shared" si="1"/>
        <v>0.99999765801629237</v>
      </c>
      <c r="O24" s="77">
        <f t="shared" si="2"/>
        <v>4.4869039651902545E-3</v>
      </c>
      <c r="P24" s="78">
        <f t="shared" si="3"/>
        <v>55</v>
      </c>
      <c r="Q24" s="78">
        <f t="shared" si="4"/>
        <v>504</v>
      </c>
      <c r="R24" s="79">
        <f t="shared" si="5"/>
        <v>0.10912698412698413</v>
      </c>
      <c r="S24" s="79">
        <f t="shared" si="9"/>
        <v>0.12298387096774194</v>
      </c>
      <c r="T24" s="80">
        <f t="shared" si="10"/>
        <v>5.2354099268098198</v>
      </c>
      <c r="U24" s="81">
        <f t="shared" si="19"/>
        <v>1.9599639845400538</v>
      </c>
      <c r="V24" s="77">
        <f t="shared" si="6"/>
        <v>10.261214900850726</v>
      </c>
      <c r="W24" s="82">
        <f t="shared" si="7"/>
        <v>28601.513095647661</v>
      </c>
      <c r="X24" s="82">
        <f t="shared" si="8"/>
        <v>3.4963185222259158E-5</v>
      </c>
      <c r="AH24" s="27"/>
      <c r="AI24" s="69"/>
      <c r="AJ24" s="69"/>
      <c r="AK24" s="69"/>
      <c r="AL24" s="69"/>
      <c r="AM24" s="69"/>
      <c r="AN24" s="69"/>
    </row>
    <row r="25" spans="1:42" x14ac:dyDescent="0.25">
      <c r="A25" s="74">
        <v>473</v>
      </c>
      <c r="B25" s="83">
        <f t="shared" si="11"/>
        <v>23</v>
      </c>
      <c r="C25" s="84">
        <f t="shared" si="12"/>
        <v>45</v>
      </c>
      <c r="D25" s="75">
        <v>50</v>
      </c>
      <c r="E25" s="75">
        <f t="shared" si="13"/>
        <v>8</v>
      </c>
      <c r="F25" s="34">
        <f t="shared" si="14"/>
        <v>0</v>
      </c>
      <c r="G25" s="75">
        <f t="shared" si="15"/>
        <v>8</v>
      </c>
      <c r="H25" s="56">
        <v>0</v>
      </c>
      <c r="I25" s="85">
        <f t="shared" si="16"/>
        <v>0</v>
      </c>
      <c r="J25" s="31">
        <f t="shared" si="17"/>
        <v>1</v>
      </c>
      <c r="K25" s="31">
        <f t="shared" si="18"/>
        <v>0.93520983153007142</v>
      </c>
      <c r="L25" s="69"/>
      <c r="M25" s="57" t="e">
        <f t="shared" si="0"/>
        <v>#DIV/0!</v>
      </c>
      <c r="N25" s="57" t="e">
        <f t="shared" si="1"/>
        <v>#DIV/0!</v>
      </c>
      <c r="O25" s="77">
        <f t="shared" si="2"/>
        <v>4.4869039651902545E-3</v>
      </c>
      <c r="P25" s="78">
        <f t="shared" si="3"/>
        <v>8</v>
      </c>
      <c r="Q25" s="78">
        <f t="shared" si="4"/>
        <v>0</v>
      </c>
      <c r="R25" s="79" t="e">
        <f t="shared" si="5"/>
        <v>#DIV/0!</v>
      </c>
      <c r="S25" s="79" t="e">
        <f t="shared" si="9"/>
        <v>#DIV/0!</v>
      </c>
      <c r="T25" s="80" t="e">
        <f t="shared" si="10"/>
        <v>#DIV/0!</v>
      </c>
      <c r="U25" s="81">
        <f t="shared" si="19"/>
        <v>1.9599639845400538</v>
      </c>
      <c r="V25" s="77" t="e">
        <f t="shared" si="6"/>
        <v>#DIV/0!</v>
      </c>
      <c r="W25" s="82" t="e">
        <f t="shared" si="7"/>
        <v>#DIV/0!</v>
      </c>
      <c r="X25" s="82" t="e">
        <f t="shared" si="8"/>
        <v>#DIV/0!</v>
      </c>
      <c r="AH25" s="27"/>
      <c r="AI25" s="69"/>
      <c r="AJ25" s="69"/>
      <c r="AK25" s="69"/>
      <c r="AL25" s="69"/>
      <c r="AM25" s="69"/>
      <c r="AN25" s="69"/>
    </row>
    <row r="26" spans="1:42" ht="10" customHeight="1" x14ac:dyDescent="0.25">
      <c r="D26" s="86"/>
      <c r="E26" s="86"/>
      <c r="F26" s="86"/>
      <c r="G26" s="87"/>
      <c r="H26" s="86"/>
      <c r="I26" s="88"/>
      <c r="J26" s="89"/>
      <c r="K26" s="89"/>
      <c r="L26" s="90"/>
      <c r="M26" s="91"/>
      <c r="N26" s="91"/>
      <c r="O26" s="91"/>
      <c r="P26" s="91"/>
      <c r="Q26" s="90"/>
      <c r="R26" s="92"/>
      <c r="S26" s="92"/>
      <c r="T26" s="92"/>
      <c r="U26" s="92"/>
      <c r="Z26" s="93"/>
      <c r="AA26" s="93"/>
      <c r="AE26" s="93"/>
      <c r="AF26" s="69"/>
      <c r="AG26" s="94"/>
      <c r="AH26" s="69"/>
      <c r="AI26" s="69"/>
      <c r="AJ26" s="69"/>
      <c r="AK26" s="69"/>
      <c r="AL26" s="69"/>
      <c r="AM26" s="69"/>
      <c r="AN26" s="69"/>
      <c r="AO26" s="93"/>
      <c r="AP26" s="93"/>
    </row>
    <row r="27" spans="1:42" ht="15" x14ac:dyDescent="0.25">
      <c r="D27" s="95"/>
      <c r="E27" s="62" t="s">
        <v>0</v>
      </c>
      <c r="F27" s="63">
        <f>SUM(F16:F25)</f>
        <v>23</v>
      </c>
      <c r="G27" s="63">
        <f>SUM(G16:G25)</f>
        <v>473</v>
      </c>
      <c r="H27" s="63">
        <f>H15-F27-G27</f>
        <v>0</v>
      </c>
      <c r="I27" s="88"/>
      <c r="J27" s="96" t="s">
        <v>59</v>
      </c>
      <c r="K27" s="43">
        <f>1-K25</f>
        <v>6.4790168469928577E-2</v>
      </c>
      <c r="L27" s="44" t="s">
        <v>36</v>
      </c>
      <c r="M27" s="90"/>
      <c r="N27" s="90"/>
      <c r="O27" s="91"/>
      <c r="P27" s="91"/>
      <c r="Q27" s="90"/>
      <c r="R27" s="92"/>
      <c r="S27" s="92"/>
      <c r="T27" s="92"/>
      <c r="U27" s="92"/>
      <c r="Z27" s="93"/>
      <c r="AA27" s="93"/>
      <c r="AE27" s="93"/>
      <c r="AF27" s="69"/>
      <c r="AG27" s="69"/>
      <c r="AH27" s="69"/>
      <c r="AI27" s="69"/>
      <c r="AJ27" s="69"/>
      <c r="AK27" s="69"/>
      <c r="AL27" s="69"/>
      <c r="AM27" s="69"/>
      <c r="AN27" s="69"/>
      <c r="AO27" s="93"/>
      <c r="AP27" s="93"/>
    </row>
    <row r="28" spans="1:42" ht="15" customHeight="1" x14ac:dyDescent="0.25">
      <c r="D28" s="95"/>
      <c r="F28" s="12">
        <f>F27/E15</f>
        <v>4.6370967741935484E-2</v>
      </c>
      <c r="G28" s="13">
        <f>G27/E15</f>
        <v>0.9536290322580645</v>
      </c>
      <c r="H28" s="14">
        <f>H27/E15</f>
        <v>0</v>
      </c>
      <c r="I28" s="88"/>
      <c r="J28" s="88"/>
      <c r="K28" s="88"/>
      <c r="L28" s="97"/>
      <c r="M28" s="97"/>
      <c r="N28" s="97"/>
      <c r="O28" s="97"/>
      <c r="P28" s="97"/>
      <c r="Q28" s="97"/>
      <c r="R28" s="92"/>
      <c r="S28" s="92"/>
      <c r="T28" s="92"/>
      <c r="U28" s="92"/>
      <c r="Z28" s="93"/>
      <c r="AA28" s="93"/>
      <c r="AE28" s="98"/>
      <c r="AF28" s="69"/>
      <c r="AG28" s="69"/>
      <c r="AH28" s="69"/>
      <c r="AI28" s="69"/>
      <c r="AJ28" s="69"/>
      <c r="AK28" s="69"/>
      <c r="AL28" s="69"/>
      <c r="AM28" s="69"/>
      <c r="AN28" s="69"/>
      <c r="AO28" s="69"/>
      <c r="AP28" s="69"/>
    </row>
    <row r="29" spans="1:42" ht="15" customHeight="1" x14ac:dyDescent="0.25">
      <c r="D29" s="95"/>
      <c r="F29" s="150" t="s">
        <v>85</v>
      </c>
      <c r="G29" s="151" t="s">
        <v>86</v>
      </c>
      <c r="H29" s="149" t="s">
        <v>87</v>
      </c>
      <c r="I29" s="88"/>
      <c r="J29" s="88"/>
      <c r="K29" s="88"/>
      <c r="L29" s="97"/>
      <c r="M29" s="97"/>
      <c r="N29" s="97"/>
      <c r="O29" s="97"/>
      <c r="P29" s="97"/>
      <c r="Q29" s="97"/>
      <c r="R29" s="92"/>
      <c r="S29" s="92"/>
      <c r="T29" s="92"/>
      <c r="U29" s="92"/>
      <c r="Z29" s="93"/>
      <c r="AA29" s="93"/>
      <c r="AE29" s="98"/>
      <c r="AF29" s="69"/>
      <c r="AG29" s="69"/>
      <c r="AH29" s="69"/>
      <c r="AI29" s="69"/>
      <c r="AJ29" s="69"/>
      <c r="AK29" s="69"/>
      <c r="AL29" s="69"/>
      <c r="AM29" s="69"/>
      <c r="AN29" s="69"/>
      <c r="AO29" s="69"/>
      <c r="AP29" s="69"/>
    </row>
    <row r="30" spans="1:42" ht="27.5" customHeight="1" x14ac:dyDescent="0.25">
      <c r="A30" s="99" t="s">
        <v>101</v>
      </c>
      <c r="B30" s="99"/>
      <c r="C30" s="99"/>
      <c r="D30" s="99"/>
      <c r="E30" s="99"/>
      <c r="F30" s="99"/>
      <c r="G30" s="99"/>
      <c r="H30" s="99"/>
      <c r="I30" s="100"/>
      <c r="J30" s="211" t="s">
        <v>37</v>
      </c>
      <c r="K30" s="212"/>
      <c r="L30" s="101"/>
      <c r="M30" s="72" t="s">
        <v>50</v>
      </c>
      <c r="N30" s="72" t="s">
        <v>51</v>
      </c>
      <c r="O30" s="101"/>
      <c r="P30" s="101"/>
      <c r="Q30" s="99"/>
      <c r="R30" s="92"/>
      <c r="S30" s="92"/>
      <c r="T30" s="92"/>
      <c r="U30" s="92"/>
      <c r="AE30" s="33"/>
      <c r="AF30" s="69"/>
      <c r="AG30" s="69"/>
      <c r="AH30" s="69"/>
      <c r="AI30" s="69"/>
      <c r="AJ30" s="69"/>
      <c r="AK30" s="69"/>
      <c r="AL30" s="69"/>
      <c r="AM30" s="69"/>
      <c r="AN30" s="69"/>
      <c r="AO30" s="69"/>
      <c r="AP30" s="69"/>
    </row>
    <row r="31" spans="1:42" ht="66" customHeight="1" x14ac:dyDescent="0.25">
      <c r="A31" s="46" t="s">
        <v>22</v>
      </c>
      <c r="B31" s="4" t="s">
        <v>23</v>
      </c>
      <c r="C31" s="1" t="s">
        <v>21</v>
      </c>
      <c r="D31" s="47" t="s">
        <v>24</v>
      </c>
      <c r="E31" s="1" t="s">
        <v>35</v>
      </c>
      <c r="F31" s="2" t="s">
        <v>25</v>
      </c>
      <c r="G31" s="2" t="s">
        <v>26</v>
      </c>
      <c r="H31" s="29" t="s">
        <v>91</v>
      </c>
      <c r="I31" s="2" t="s">
        <v>27</v>
      </c>
      <c r="J31" s="42" t="s">
        <v>38</v>
      </c>
      <c r="K31" s="48" t="s">
        <v>39</v>
      </c>
      <c r="M31" s="59" t="s">
        <v>52</v>
      </c>
      <c r="N31" s="59" t="s">
        <v>53</v>
      </c>
      <c r="O31" s="39" t="s">
        <v>73</v>
      </c>
      <c r="P31" s="39" t="s">
        <v>74</v>
      </c>
      <c r="Q31" s="39" t="s">
        <v>75</v>
      </c>
      <c r="R31" s="39" t="s">
        <v>76</v>
      </c>
      <c r="S31" s="39" t="s">
        <v>77</v>
      </c>
      <c r="T31" s="40" t="s">
        <v>54</v>
      </c>
      <c r="U31" s="40" t="s">
        <v>55</v>
      </c>
      <c r="V31" s="41" t="s">
        <v>56</v>
      </c>
      <c r="W31" s="41" t="s">
        <v>57</v>
      </c>
      <c r="X31" s="41" t="s">
        <v>58</v>
      </c>
      <c r="AH31" s="69"/>
      <c r="AI31" s="69"/>
      <c r="AJ31" s="69"/>
      <c r="AK31" s="69"/>
      <c r="AL31" s="69"/>
      <c r="AM31" s="69"/>
      <c r="AN31" s="69"/>
      <c r="AO31" s="69"/>
      <c r="AP31" s="69"/>
    </row>
    <row r="32" spans="1:42" x14ac:dyDescent="0.25">
      <c r="A32" s="74">
        <v>0</v>
      </c>
      <c r="B32" s="74">
        <v>0</v>
      </c>
      <c r="C32" s="69"/>
      <c r="D32" s="75">
        <v>0</v>
      </c>
      <c r="E32" s="34">
        <f>H32</f>
        <v>498</v>
      </c>
      <c r="F32" s="3">
        <v>0</v>
      </c>
      <c r="G32" s="3">
        <v>0</v>
      </c>
      <c r="H32" s="56">
        <v>498</v>
      </c>
      <c r="I32" s="76">
        <f>F32/E32</f>
        <v>0</v>
      </c>
      <c r="J32" s="31">
        <f>1-I32</f>
        <v>1</v>
      </c>
      <c r="K32" s="31">
        <f>J32</f>
        <v>1</v>
      </c>
      <c r="L32" s="69"/>
      <c r="M32" s="57">
        <f t="shared" ref="M32:M42" si="20">K32^W32</f>
        <v>1</v>
      </c>
      <c r="N32" s="57">
        <f t="shared" ref="N32:N42" si="21">K32^X32</f>
        <v>1</v>
      </c>
      <c r="O32" s="77">
        <f t="shared" ref="O32:O42" si="22">(LN(K32))^2</f>
        <v>0</v>
      </c>
      <c r="P32" s="78">
        <f t="shared" ref="P32:P42" si="23">E32-H32</f>
        <v>0</v>
      </c>
      <c r="Q32" s="78">
        <f t="shared" ref="Q32:Q42" si="24">E32*H32</f>
        <v>248004</v>
      </c>
      <c r="R32" s="79">
        <f t="shared" ref="R32:R42" si="25">P32/Q32</f>
        <v>0</v>
      </c>
      <c r="S32" s="79">
        <f>R32</f>
        <v>0</v>
      </c>
      <c r="T32" s="80">
        <v>0</v>
      </c>
      <c r="U32" s="81">
        <f>-NORMSINV(2.5/100)</f>
        <v>1.9599639845400538</v>
      </c>
      <c r="V32" s="77">
        <f t="shared" ref="V32:V42" si="26">U32*T32</f>
        <v>0</v>
      </c>
      <c r="W32" s="82">
        <f t="shared" ref="W32:W42" si="27">EXP(V32)</f>
        <v>1</v>
      </c>
      <c r="X32" s="82">
        <f t="shared" ref="X32:X42" si="28">EXP(-V32)</f>
        <v>1</v>
      </c>
      <c r="AH32" s="69"/>
      <c r="AI32" s="69"/>
      <c r="AJ32" s="69"/>
      <c r="AK32" s="69"/>
      <c r="AL32" s="69"/>
      <c r="AM32" s="69"/>
      <c r="AN32" s="69"/>
      <c r="AO32" s="69"/>
      <c r="AP32" s="69"/>
    </row>
    <row r="33" spans="1:42" x14ac:dyDescent="0.25">
      <c r="A33" s="83">
        <v>2</v>
      </c>
      <c r="B33" s="83">
        <f>B32+F33</f>
        <v>2</v>
      </c>
      <c r="C33" s="84">
        <f>D32</f>
        <v>0</v>
      </c>
      <c r="D33" s="75">
        <v>5</v>
      </c>
      <c r="E33" s="75">
        <f>H32</f>
        <v>498</v>
      </c>
      <c r="F33" s="34">
        <f>E33-H33-G33</f>
        <v>2</v>
      </c>
      <c r="G33" s="75">
        <f>A33-A32</f>
        <v>2</v>
      </c>
      <c r="H33" s="56">
        <v>494</v>
      </c>
      <c r="I33" s="85">
        <f>F33/E33</f>
        <v>4.0160642570281121E-3</v>
      </c>
      <c r="J33" s="31">
        <f>1-I33</f>
        <v>0.99598393574297184</v>
      </c>
      <c r="K33" s="31">
        <f>J33*K32</f>
        <v>0.99598393574297184</v>
      </c>
      <c r="L33" s="69"/>
      <c r="M33" s="57">
        <f t="shared" si="20"/>
        <v>0.97172618001279354</v>
      </c>
      <c r="N33" s="57">
        <f t="shared" si="21"/>
        <v>0.9994355465440995</v>
      </c>
      <c r="O33" s="77">
        <f t="shared" si="22"/>
        <v>1.6193785634780758E-5</v>
      </c>
      <c r="P33" s="78">
        <f t="shared" si="23"/>
        <v>4</v>
      </c>
      <c r="Q33" s="78">
        <f t="shared" si="24"/>
        <v>246012</v>
      </c>
      <c r="R33" s="79">
        <f t="shared" si="25"/>
        <v>1.6259369461652276E-5</v>
      </c>
      <c r="S33" s="79">
        <f t="shared" ref="S33:S42" si="29">S32+R33</f>
        <v>1.6259369461652276E-5</v>
      </c>
      <c r="T33" s="80">
        <f t="shared" ref="T33:T42" si="30">SQRT((1/O33)*S33)</f>
        <v>1.002022922862688</v>
      </c>
      <c r="U33" s="81">
        <f>-NORMSINV(2.5/100)</f>
        <v>1.9599639845400538</v>
      </c>
      <c r="V33" s="77">
        <f t="shared" si="26"/>
        <v>1.9639288404944251</v>
      </c>
      <c r="W33" s="82">
        <f t="shared" si="27"/>
        <v>7.1272740524925213</v>
      </c>
      <c r="X33" s="82">
        <f t="shared" si="28"/>
        <v>0.14030609636096203</v>
      </c>
      <c r="AH33" s="69"/>
      <c r="AI33" s="69"/>
      <c r="AJ33" s="69"/>
      <c r="AK33" s="69"/>
      <c r="AL33" s="69"/>
      <c r="AM33" s="69"/>
      <c r="AN33" s="69"/>
      <c r="AO33" s="69"/>
      <c r="AP33" s="69"/>
    </row>
    <row r="34" spans="1:42" x14ac:dyDescent="0.25">
      <c r="A34" s="74">
        <v>4</v>
      </c>
      <c r="B34" s="83">
        <f t="shared" ref="B34:B42" si="31">B33+F34</f>
        <v>8</v>
      </c>
      <c r="C34" s="84">
        <f t="shared" ref="C34:C42" si="32">D33</f>
        <v>5</v>
      </c>
      <c r="D34" s="75">
        <v>10</v>
      </c>
      <c r="E34" s="75">
        <f t="shared" ref="E34:E42" si="33">H33</f>
        <v>494</v>
      </c>
      <c r="F34" s="34">
        <f t="shared" ref="F34:F42" si="34">E34-H34-G34</f>
        <v>6</v>
      </c>
      <c r="G34" s="75">
        <f t="shared" ref="G34:G42" si="35">A34-A33</f>
        <v>2</v>
      </c>
      <c r="H34" s="56">
        <v>486</v>
      </c>
      <c r="I34" s="85">
        <f t="shared" ref="I34:I42" si="36">F34/E34</f>
        <v>1.2145748987854251E-2</v>
      </c>
      <c r="J34" s="31">
        <f t="shared" ref="J34:J42" si="37">1-I34</f>
        <v>0.98785425101214575</v>
      </c>
      <c r="K34" s="31">
        <f t="shared" ref="K34:K42" si="38">J34*K33</f>
        <v>0.98388696486350258</v>
      </c>
      <c r="L34" s="69"/>
      <c r="M34" s="57">
        <f t="shared" si="20"/>
        <v>0.96272256876074491</v>
      </c>
      <c r="N34" s="57">
        <f t="shared" si="21"/>
        <v>0.99307813302503256</v>
      </c>
      <c r="O34" s="77">
        <f t="shared" si="22"/>
        <v>2.6387603605011409E-4</v>
      </c>
      <c r="P34" s="78">
        <f t="shared" si="23"/>
        <v>8</v>
      </c>
      <c r="Q34" s="78">
        <f t="shared" si="24"/>
        <v>240084</v>
      </c>
      <c r="R34" s="79">
        <f t="shared" si="25"/>
        <v>3.3321670748571331E-5</v>
      </c>
      <c r="S34" s="79">
        <f t="shared" si="29"/>
        <v>4.9581040210223604E-5</v>
      </c>
      <c r="T34" s="80">
        <f t="shared" si="30"/>
        <v>0.4334687977709048</v>
      </c>
      <c r="U34" s="81">
        <f t="shared" ref="U34:U42" si="39">-NORMSINV(2.5/100)</f>
        <v>1.9599639845400538</v>
      </c>
      <c r="V34" s="77">
        <f t="shared" si="26"/>
        <v>0.84958323205284936</v>
      </c>
      <c r="W34" s="82">
        <f t="shared" si="27"/>
        <v>2.3386719652753216</v>
      </c>
      <c r="X34" s="82">
        <f t="shared" si="28"/>
        <v>0.42759310191768363</v>
      </c>
      <c r="AH34" s="69"/>
      <c r="AI34" s="69"/>
      <c r="AJ34" s="69"/>
      <c r="AK34" s="69"/>
      <c r="AL34" s="69"/>
      <c r="AM34" s="69"/>
      <c r="AN34" s="69"/>
      <c r="AO34" s="69"/>
      <c r="AP34" s="69"/>
    </row>
    <row r="35" spans="1:42" x14ac:dyDescent="0.25">
      <c r="A35" s="83">
        <v>5</v>
      </c>
      <c r="B35" s="83">
        <f t="shared" si="31"/>
        <v>12</v>
      </c>
      <c r="C35" s="84">
        <f t="shared" si="32"/>
        <v>10</v>
      </c>
      <c r="D35" s="75">
        <v>15</v>
      </c>
      <c r="E35" s="75">
        <f t="shared" si="33"/>
        <v>486</v>
      </c>
      <c r="F35" s="34">
        <f t="shared" si="34"/>
        <v>4</v>
      </c>
      <c r="G35" s="75">
        <f t="shared" si="35"/>
        <v>1</v>
      </c>
      <c r="H35" s="56">
        <v>481</v>
      </c>
      <c r="I35" s="85">
        <f t="shared" si="36"/>
        <v>8.23045267489712E-3</v>
      </c>
      <c r="J35" s="31">
        <f t="shared" si="37"/>
        <v>0.99176954732510292</v>
      </c>
      <c r="K35" s="31">
        <f t="shared" si="38"/>
        <v>0.97578912976174537</v>
      </c>
      <c r="L35" s="69"/>
      <c r="M35" s="57">
        <f t="shared" si="20"/>
        <v>0.95306393036705839</v>
      </c>
      <c r="N35" s="57">
        <f t="shared" si="21"/>
        <v>0.987582654836754</v>
      </c>
      <c r="O35" s="77">
        <f t="shared" si="22"/>
        <v>6.0067987967425598E-4</v>
      </c>
      <c r="P35" s="78">
        <f t="shared" si="23"/>
        <v>5</v>
      </c>
      <c r="Q35" s="78">
        <f t="shared" si="24"/>
        <v>233766</v>
      </c>
      <c r="R35" s="79">
        <f t="shared" si="25"/>
        <v>2.1388910277799168E-5</v>
      </c>
      <c r="S35" s="79">
        <f t="shared" si="29"/>
        <v>7.0969950488022779E-5</v>
      </c>
      <c r="T35" s="80">
        <f t="shared" si="30"/>
        <v>0.34372863116987951</v>
      </c>
      <c r="U35" s="81">
        <f t="shared" si="39"/>
        <v>1.9599639845400538</v>
      </c>
      <c r="V35" s="77">
        <f t="shared" si="26"/>
        <v>0.67369573754821555</v>
      </c>
      <c r="W35" s="82">
        <f t="shared" si="27"/>
        <v>1.9614730312879805</v>
      </c>
      <c r="X35" s="82">
        <f t="shared" si="28"/>
        <v>0.50982092746050178</v>
      </c>
      <c r="AH35" s="69"/>
      <c r="AI35" s="69"/>
      <c r="AJ35" s="69"/>
      <c r="AK35" s="69"/>
      <c r="AL35" s="69"/>
      <c r="AM35" s="69"/>
      <c r="AN35" s="69"/>
      <c r="AO35" s="69"/>
      <c r="AP35" s="69"/>
    </row>
    <row r="36" spans="1:42" x14ac:dyDescent="0.25">
      <c r="A36" s="74">
        <v>6</v>
      </c>
      <c r="B36" s="83">
        <f t="shared" si="31"/>
        <v>18</v>
      </c>
      <c r="C36" s="84">
        <f t="shared" si="32"/>
        <v>15</v>
      </c>
      <c r="D36" s="75">
        <v>20</v>
      </c>
      <c r="E36" s="75">
        <f t="shared" si="33"/>
        <v>481</v>
      </c>
      <c r="F36" s="34">
        <f t="shared" si="34"/>
        <v>6</v>
      </c>
      <c r="G36" s="75">
        <f t="shared" si="35"/>
        <v>1</v>
      </c>
      <c r="H36" s="56">
        <v>474</v>
      </c>
      <c r="I36" s="85">
        <f t="shared" si="36"/>
        <v>1.2474012474012475E-2</v>
      </c>
      <c r="J36" s="31">
        <f t="shared" si="37"/>
        <v>0.98752598752598753</v>
      </c>
      <c r="K36" s="31">
        <f t="shared" si="38"/>
        <v>0.96361712398509158</v>
      </c>
      <c r="L36" s="69"/>
      <c r="M36" s="57">
        <f t="shared" si="20"/>
        <v>0.9387844012295018</v>
      </c>
      <c r="N36" s="57">
        <f t="shared" si="21"/>
        <v>0.97849101839690833</v>
      </c>
      <c r="O36" s="77">
        <f t="shared" si="22"/>
        <v>1.3735353291462562E-3</v>
      </c>
      <c r="P36" s="78">
        <f t="shared" si="23"/>
        <v>7</v>
      </c>
      <c r="Q36" s="78">
        <f t="shared" si="24"/>
        <v>227994</v>
      </c>
      <c r="R36" s="79">
        <f t="shared" si="25"/>
        <v>3.0702562348131967E-5</v>
      </c>
      <c r="S36" s="79">
        <f t="shared" si="29"/>
        <v>1.0167251283615475E-4</v>
      </c>
      <c r="T36" s="80">
        <f t="shared" si="30"/>
        <v>0.27207075473848608</v>
      </c>
      <c r="U36" s="81">
        <f t="shared" si="39"/>
        <v>1.9599639845400538</v>
      </c>
      <c r="V36" s="77">
        <f t="shared" si="26"/>
        <v>0.53324888053406294</v>
      </c>
      <c r="W36" s="82">
        <f t="shared" si="27"/>
        <v>1.7044609127489112</v>
      </c>
      <c r="X36" s="82">
        <f t="shared" si="28"/>
        <v>0.58669576551757086</v>
      </c>
      <c r="AH36" s="69"/>
      <c r="AI36" s="69"/>
      <c r="AJ36" s="69"/>
      <c r="AK36" s="69"/>
      <c r="AL36" s="69"/>
      <c r="AM36" s="69"/>
      <c r="AN36" s="69"/>
      <c r="AO36" s="69"/>
      <c r="AP36" s="69"/>
    </row>
    <row r="37" spans="1:42" x14ac:dyDescent="0.25">
      <c r="A37" s="83">
        <v>115</v>
      </c>
      <c r="B37" s="83">
        <f t="shared" si="31"/>
        <v>31</v>
      </c>
      <c r="C37" s="84">
        <f t="shared" si="32"/>
        <v>20</v>
      </c>
      <c r="D37" s="75">
        <v>25</v>
      </c>
      <c r="E37" s="75">
        <f t="shared" si="33"/>
        <v>474</v>
      </c>
      <c r="F37" s="34">
        <f t="shared" si="34"/>
        <v>13</v>
      </c>
      <c r="G37" s="75">
        <f t="shared" si="35"/>
        <v>109</v>
      </c>
      <c r="H37" s="56">
        <v>352</v>
      </c>
      <c r="I37" s="85">
        <f t="shared" si="36"/>
        <v>2.7426160337552744E-2</v>
      </c>
      <c r="J37" s="31">
        <f t="shared" si="37"/>
        <v>0.97257383966244726</v>
      </c>
      <c r="K37" s="31">
        <f t="shared" si="38"/>
        <v>0.93718880623866507</v>
      </c>
      <c r="L37" s="69"/>
      <c r="M37" s="57">
        <f t="shared" si="20"/>
        <v>0.85629336859627103</v>
      </c>
      <c r="N37" s="57">
        <f t="shared" si="21"/>
        <v>0.97323988896000657</v>
      </c>
      <c r="O37" s="77">
        <f t="shared" si="22"/>
        <v>4.2081838790529692E-3</v>
      </c>
      <c r="P37" s="78">
        <f t="shared" si="23"/>
        <v>122</v>
      </c>
      <c r="Q37" s="78">
        <f t="shared" si="24"/>
        <v>166848</v>
      </c>
      <c r="R37" s="79">
        <f t="shared" si="25"/>
        <v>7.3120444955887998E-4</v>
      </c>
      <c r="S37" s="79">
        <f t="shared" si="29"/>
        <v>8.3287696239503473E-4</v>
      </c>
      <c r="T37" s="80">
        <f t="shared" si="30"/>
        <v>0.44488019314449445</v>
      </c>
      <c r="U37" s="81">
        <f t="shared" si="39"/>
        <v>1.9599639845400538</v>
      </c>
      <c r="V37" s="77">
        <f t="shared" si="26"/>
        <v>0.87194915599843204</v>
      </c>
      <c r="W37" s="82">
        <f t="shared" si="27"/>
        <v>2.3915678522662529</v>
      </c>
      <c r="X37" s="82">
        <f t="shared" si="28"/>
        <v>0.41813574264781933</v>
      </c>
      <c r="AH37" s="69"/>
      <c r="AI37" s="69"/>
      <c r="AJ37" s="69"/>
      <c r="AK37" s="69"/>
      <c r="AL37" s="69"/>
      <c r="AM37" s="69"/>
      <c r="AN37" s="69"/>
      <c r="AO37" s="69"/>
      <c r="AP37" s="69"/>
    </row>
    <row r="38" spans="1:42" x14ac:dyDescent="0.25">
      <c r="A38" s="74">
        <v>241</v>
      </c>
      <c r="B38" s="83">
        <f t="shared" si="31"/>
        <v>38</v>
      </c>
      <c r="C38" s="84">
        <f t="shared" si="32"/>
        <v>25</v>
      </c>
      <c r="D38" s="75">
        <v>30</v>
      </c>
      <c r="E38" s="75">
        <f t="shared" si="33"/>
        <v>352</v>
      </c>
      <c r="F38" s="34">
        <f t="shared" si="34"/>
        <v>7</v>
      </c>
      <c r="G38" s="75">
        <f t="shared" si="35"/>
        <v>126</v>
      </c>
      <c r="H38" s="56">
        <v>219</v>
      </c>
      <c r="I38" s="85">
        <f t="shared" si="36"/>
        <v>1.9886363636363636E-2</v>
      </c>
      <c r="J38" s="31">
        <f t="shared" si="37"/>
        <v>0.98011363636363635</v>
      </c>
      <c r="K38" s="31">
        <f t="shared" si="38"/>
        <v>0.91855152884187341</v>
      </c>
      <c r="L38" s="69"/>
      <c r="M38" s="57">
        <f t="shared" si="20"/>
        <v>0.76119230926186043</v>
      </c>
      <c r="N38" s="57">
        <f t="shared" si="21"/>
        <v>0.97389549912037909</v>
      </c>
      <c r="O38" s="77">
        <f t="shared" si="22"/>
        <v>7.2177385449564598E-3</v>
      </c>
      <c r="P38" s="78">
        <f t="shared" si="23"/>
        <v>133</v>
      </c>
      <c r="Q38" s="78">
        <f t="shared" si="24"/>
        <v>77088</v>
      </c>
      <c r="R38" s="79">
        <f t="shared" si="25"/>
        <v>1.7253009547530096E-3</v>
      </c>
      <c r="S38" s="79">
        <f t="shared" si="29"/>
        <v>2.5581779171480442E-3</v>
      </c>
      <c r="T38" s="80">
        <f t="shared" si="30"/>
        <v>0.59533963897942055</v>
      </c>
      <c r="U38" s="81">
        <f t="shared" si="39"/>
        <v>1.9599639845400538</v>
      </c>
      <c r="V38" s="77">
        <f t="shared" si="26"/>
        <v>1.1668442509687422</v>
      </c>
      <c r="W38" s="82">
        <f t="shared" si="27"/>
        <v>3.21184086503035</v>
      </c>
      <c r="X38" s="82">
        <f t="shared" si="28"/>
        <v>0.31134792850035881</v>
      </c>
      <c r="AH38" s="69"/>
      <c r="AI38" s="69"/>
      <c r="AJ38" s="69"/>
      <c r="AK38" s="69"/>
      <c r="AL38" s="69"/>
      <c r="AM38" s="69"/>
      <c r="AN38" s="69"/>
      <c r="AO38" s="69"/>
      <c r="AP38" s="69"/>
    </row>
    <row r="39" spans="1:42" x14ac:dyDescent="0.25">
      <c r="A39" s="83">
        <v>317</v>
      </c>
      <c r="B39" s="83">
        <f t="shared" si="31"/>
        <v>43</v>
      </c>
      <c r="C39" s="84">
        <f t="shared" si="32"/>
        <v>30</v>
      </c>
      <c r="D39" s="75">
        <v>35</v>
      </c>
      <c r="E39" s="75">
        <f t="shared" si="33"/>
        <v>219</v>
      </c>
      <c r="F39" s="34">
        <f t="shared" si="34"/>
        <v>5</v>
      </c>
      <c r="G39" s="75">
        <f t="shared" si="35"/>
        <v>76</v>
      </c>
      <c r="H39" s="56">
        <v>138</v>
      </c>
      <c r="I39" s="85">
        <f t="shared" si="36"/>
        <v>2.2831050228310501E-2</v>
      </c>
      <c r="J39" s="31">
        <f t="shared" si="37"/>
        <v>0.97716894977168955</v>
      </c>
      <c r="K39" s="31">
        <f t="shared" si="38"/>
        <v>0.89758003274959319</v>
      </c>
      <c r="L39" s="69"/>
      <c r="M39" s="57">
        <f t="shared" si="20"/>
        <v>0.6692498105134993</v>
      </c>
      <c r="N39" s="57">
        <f t="shared" si="21"/>
        <v>0.9713460533378665</v>
      </c>
      <c r="O39" s="77">
        <f t="shared" si="22"/>
        <v>1.167544856481036E-2</v>
      </c>
      <c r="P39" s="78">
        <f t="shared" si="23"/>
        <v>81</v>
      </c>
      <c r="Q39" s="78">
        <f t="shared" si="24"/>
        <v>30222</v>
      </c>
      <c r="R39" s="79">
        <f t="shared" si="25"/>
        <v>2.6801667659321023E-3</v>
      </c>
      <c r="S39" s="79">
        <f t="shared" si="29"/>
        <v>5.2383446830801469E-3</v>
      </c>
      <c r="T39" s="80">
        <f t="shared" si="30"/>
        <v>0.66982329662142603</v>
      </c>
      <c r="U39" s="81">
        <f t="shared" si="39"/>
        <v>1.9599639845400538</v>
      </c>
      <c r="V39" s="77">
        <f t="shared" si="26"/>
        <v>1.3128295373838845</v>
      </c>
      <c r="W39" s="82">
        <f t="shared" si="27"/>
        <v>3.7166753196188762</v>
      </c>
      <c r="X39" s="82">
        <f t="shared" si="28"/>
        <v>0.26905766955789517</v>
      </c>
      <c r="AH39" s="69"/>
      <c r="AI39" s="69"/>
      <c r="AJ39" s="69"/>
      <c r="AK39" s="69"/>
      <c r="AL39" s="69"/>
      <c r="AM39" s="69"/>
      <c r="AN39" s="69"/>
      <c r="AO39" s="69"/>
      <c r="AP39" s="69"/>
    </row>
    <row r="40" spans="1:42" x14ac:dyDescent="0.25">
      <c r="A40" s="74">
        <v>394</v>
      </c>
      <c r="B40" s="83">
        <f t="shared" si="31"/>
        <v>43</v>
      </c>
      <c r="C40" s="84">
        <f t="shared" si="32"/>
        <v>35</v>
      </c>
      <c r="D40" s="75">
        <v>40</v>
      </c>
      <c r="E40" s="75">
        <f t="shared" si="33"/>
        <v>138</v>
      </c>
      <c r="F40" s="34">
        <f t="shared" si="34"/>
        <v>0</v>
      </c>
      <c r="G40" s="75">
        <f t="shared" si="35"/>
        <v>77</v>
      </c>
      <c r="H40" s="56">
        <v>61</v>
      </c>
      <c r="I40" s="85">
        <f t="shared" si="36"/>
        <v>0</v>
      </c>
      <c r="J40" s="31">
        <f t="shared" si="37"/>
        <v>1</v>
      </c>
      <c r="K40" s="31">
        <f t="shared" si="38"/>
        <v>0.89758003274959319</v>
      </c>
      <c r="L40" s="69"/>
      <c r="M40" s="57">
        <f t="shared" si="20"/>
        <v>0.38610662961523373</v>
      </c>
      <c r="N40" s="57">
        <f t="shared" si="21"/>
        <v>0.98780621008653136</v>
      </c>
      <c r="O40" s="77">
        <f t="shared" si="22"/>
        <v>1.167544856481036E-2</v>
      </c>
      <c r="P40" s="78">
        <f t="shared" si="23"/>
        <v>77</v>
      </c>
      <c r="Q40" s="78">
        <f t="shared" si="24"/>
        <v>8418</v>
      </c>
      <c r="R40" s="79">
        <f t="shared" si="25"/>
        <v>9.1470658113566167E-3</v>
      </c>
      <c r="S40" s="79">
        <f t="shared" si="29"/>
        <v>1.4385410494436764E-2</v>
      </c>
      <c r="T40" s="80">
        <f t="shared" si="30"/>
        <v>1.110003484542786</v>
      </c>
      <c r="U40" s="81">
        <f t="shared" si="39"/>
        <v>1.9599639845400538</v>
      </c>
      <c r="V40" s="77">
        <f t="shared" si="26"/>
        <v>2.1755668524178229</v>
      </c>
      <c r="W40" s="82">
        <f t="shared" si="27"/>
        <v>8.8071760765398732</v>
      </c>
      <c r="X40" s="82">
        <f t="shared" si="28"/>
        <v>0.11354377286310323</v>
      </c>
      <c r="AH40" s="69"/>
      <c r="AI40" s="69"/>
      <c r="AJ40" s="69"/>
      <c r="AK40" s="69"/>
      <c r="AL40" s="69"/>
      <c r="AM40" s="69"/>
      <c r="AN40" s="69"/>
      <c r="AO40" s="69"/>
      <c r="AP40" s="69"/>
    </row>
    <row r="41" spans="1:42" x14ac:dyDescent="0.25">
      <c r="A41" s="83">
        <v>446</v>
      </c>
      <c r="B41" s="83">
        <f t="shared" si="31"/>
        <v>43</v>
      </c>
      <c r="C41" s="84">
        <f t="shared" si="32"/>
        <v>40</v>
      </c>
      <c r="D41" s="75">
        <v>45</v>
      </c>
      <c r="E41" s="75">
        <f t="shared" si="33"/>
        <v>61</v>
      </c>
      <c r="F41" s="34">
        <f t="shared" si="34"/>
        <v>0</v>
      </c>
      <c r="G41" s="75">
        <f t="shared" si="35"/>
        <v>52</v>
      </c>
      <c r="H41" s="56">
        <v>9</v>
      </c>
      <c r="I41" s="85">
        <f t="shared" si="36"/>
        <v>0</v>
      </c>
      <c r="J41" s="31">
        <f t="shared" si="37"/>
        <v>1</v>
      </c>
      <c r="K41" s="31">
        <f t="shared" si="38"/>
        <v>0.89758003274959319</v>
      </c>
      <c r="L41" s="69"/>
      <c r="M41" s="57">
        <f t="shared" si="20"/>
        <v>1.6986283794954907E-19</v>
      </c>
      <c r="N41" s="57">
        <f t="shared" si="21"/>
        <v>0.99972989213508257</v>
      </c>
      <c r="O41" s="77">
        <f t="shared" si="22"/>
        <v>1.167544856481036E-2</v>
      </c>
      <c r="P41" s="78">
        <f t="shared" si="23"/>
        <v>52</v>
      </c>
      <c r="Q41" s="78">
        <f t="shared" si="24"/>
        <v>549</v>
      </c>
      <c r="R41" s="79">
        <f t="shared" si="25"/>
        <v>9.4717668488160295E-2</v>
      </c>
      <c r="S41" s="79">
        <f t="shared" si="29"/>
        <v>0.10910307898259705</v>
      </c>
      <c r="T41" s="80">
        <f t="shared" si="30"/>
        <v>3.0569034071937384</v>
      </c>
      <c r="U41" s="81">
        <f t="shared" si="39"/>
        <v>1.9599639845400538</v>
      </c>
      <c r="V41" s="77">
        <f t="shared" si="26"/>
        <v>5.991420582317506</v>
      </c>
      <c r="W41" s="82">
        <f t="shared" si="27"/>
        <v>399.98241447038447</v>
      </c>
      <c r="X41" s="82">
        <f t="shared" si="28"/>
        <v>2.5001099143923539E-3</v>
      </c>
      <c r="AH41" s="69"/>
      <c r="AI41" s="69"/>
      <c r="AJ41" s="69"/>
      <c r="AK41" s="69"/>
      <c r="AL41" s="69"/>
      <c r="AM41" s="69"/>
      <c r="AN41" s="69"/>
      <c r="AO41" s="69"/>
      <c r="AP41" s="69"/>
    </row>
    <row r="42" spans="1:42" x14ac:dyDescent="0.25">
      <c r="A42" s="74">
        <v>455</v>
      </c>
      <c r="B42" s="83">
        <f t="shared" si="31"/>
        <v>43</v>
      </c>
      <c r="C42" s="84">
        <f t="shared" si="32"/>
        <v>45</v>
      </c>
      <c r="D42" s="75">
        <v>50</v>
      </c>
      <c r="E42" s="75">
        <f t="shared" si="33"/>
        <v>9</v>
      </c>
      <c r="F42" s="34">
        <f t="shared" si="34"/>
        <v>0</v>
      </c>
      <c r="G42" s="75">
        <f t="shared" si="35"/>
        <v>9</v>
      </c>
      <c r="H42" s="56">
        <v>0</v>
      </c>
      <c r="I42" s="85">
        <f t="shared" si="36"/>
        <v>0</v>
      </c>
      <c r="J42" s="31">
        <f t="shared" si="37"/>
        <v>1</v>
      </c>
      <c r="K42" s="31">
        <f t="shared" si="38"/>
        <v>0.89758003274959319</v>
      </c>
      <c r="L42" s="69"/>
      <c r="M42" s="57" t="e">
        <f t="shared" si="20"/>
        <v>#DIV/0!</v>
      </c>
      <c r="N42" s="57" t="e">
        <f t="shared" si="21"/>
        <v>#DIV/0!</v>
      </c>
      <c r="O42" s="77">
        <f t="shared" si="22"/>
        <v>1.167544856481036E-2</v>
      </c>
      <c r="P42" s="78">
        <f t="shared" si="23"/>
        <v>9</v>
      </c>
      <c r="Q42" s="78">
        <f t="shared" si="24"/>
        <v>0</v>
      </c>
      <c r="R42" s="79" t="e">
        <f t="shared" si="25"/>
        <v>#DIV/0!</v>
      </c>
      <c r="S42" s="79" t="e">
        <f t="shared" si="29"/>
        <v>#DIV/0!</v>
      </c>
      <c r="T42" s="80" t="e">
        <f t="shared" si="30"/>
        <v>#DIV/0!</v>
      </c>
      <c r="U42" s="81">
        <f t="shared" si="39"/>
        <v>1.9599639845400538</v>
      </c>
      <c r="V42" s="77" t="e">
        <f t="shared" si="26"/>
        <v>#DIV/0!</v>
      </c>
      <c r="W42" s="82" t="e">
        <f t="shared" si="27"/>
        <v>#DIV/0!</v>
      </c>
      <c r="X42" s="82" t="e">
        <f t="shared" si="28"/>
        <v>#DIV/0!</v>
      </c>
      <c r="AH42" s="69"/>
      <c r="AI42" s="69"/>
      <c r="AJ42" s="69"/>
      <c r="AK42" s="69"/>
      <c r="AL42" s="69"/>
      <c r="AM42" s="69"/>
      <c r="AN42" s="69"/>
      <c r="AO42" s="69"/>
      <c r="AP42" s="69"/>
    </row>
    <row r="43" spans="1:42" ht="10" customHeight="1" x14ac:dyDescent="0.25">
      <c r="D43" s="86"/>
      <c r="E43" s="86"/>
      <c r="F43" s="87"/>
      <c r="G43" s="87"/>
      <c r="H43" s="86"/>
      <c r="I43" s="88"/>
      <c r="J43" s="89"/>
      <c r="K43" s="89"/>
      <c r="L43" s="89"/>
      <c r="M43" s="102"/>
      <c r="N43" s="102"/>
      <c r="O43" s="102"/>
      <c r="P43" s="102"/>
      <c r="Q43" s="89"/>
    </row>
    <row r="44" spans="1:42" ht="15" x14ac:dyDescent="0.25">
      <c r="D44" s="95"/>
      <c r="E44" s="62" t="s">
        <v>0</v>
      </c>
      <c r="F44" s="63">
        <f>SUM(F33:F42)</f>
        <v>43</v>
      </c>
      <c r="G44" s="63">
        <f>SUM(G33:G42)</f>
        <v>455</v>
      </c>
      <c r="H44" s="63">
        <f>H32-F44-G44</f>
        <v>0</v>
      </c>
      <c r="I44" s="88"/>
      <c r="J44" s="96" t="s">
        <v>59</v>
      </c>
      <c r="K44" s="43">
        <f>1-K42</f>
        <v>0.10241996725040681</v>
      </c>
      <c r="L44" s="44" t="s">
        <v>36</v>
      </c>
      <c r="M44" s="102"/>
      <c r="N44" s="102"/>
      <c r="O44" s="102"/>
      <c r="P44" s="103"/>
      <c r="Q44" s="89"/>
      <c r="AA44" s="66"/>
      <c r="AB44" s="66"/>
    </row>
    <row r="45" spans="1:42" ht="15" customHeight="1" x14ac:dyDescent="0.25">
      <c r="D45" s="95"/>
      <c r="F45" s="12">
        <f>F44/E32</f>
        <v>8.6345381526104423E-2</v>
      </c>
      <c r="G45" s="13">
        <f>G44/E32</f>
        <v>0.91365461847389562</v>
      </c>
      <c r="H45" s="14">
        <f>H44/E32</f>
        <v>0</v>
      </c>
      <c r="I45" s="88"/>
      <c r="J45" s="88"/>
      <c r="K45" s="88"/>
      <c r="L45" s="97"/>
      <c r="M45" s="97"/>
      <c r="N45" s="97"/>
      <c r="O45" s="97"/>
      <c r="P45" s="97"/>
      <c r="Q45" s="97"/>
      <c r="R45" s="92"/>
      <c r="S45" s="92"/>
      <c r="T45" s="92"/>
      <c r="U45" s="92"/>
      <c r="Z45" s="93"/>
      <c r="AA45" s="93"/>
      <c r="AE45" s="98"/>
      <c r="AF45" s="69"/>
      <c r="AG45" s="69"/>
      <c r="AH45" s="69"/>
      <c r="AI45" s="69"/>
      <c r="AJ45" s="69"/>
      <c r="AK45" s="69"/>
      <c r="AL45" s="69"/>
      <c r="AM45" s="69"/>
      <c r="AN45" s="69"/>
      <c r="AO45" s="69"/>
      <c r="AP45" s="69"/>
    </row>
    <row r="46" spans="1:42" ht="15" customHeight="1" x14ac:dyDescent="0.25">
      <c r="D46" s="95"/>
      <c r="F46" s="150" t="s">
        <v>85</v>
      </c>
      <c r="G46" s="151" t="s">
        <v>86</v>
      </c>
      <c r="H46" s="149" t="s">
        <v>87</v>
      </c>
      <c r="I46" s="88"/>
      <c r="J46" s="88"/>
      <c r="K46" s="88"/>
      <c r="L46" s="97"/>
      <c r="M46" s="97"/>
      <c r="N46" s="97"/>
      <c r="O46" s="97"/>
      <c r="P46" s="97"/>
      <c r="Q46" s="97"/>
      <c r="R46" s="92"/>
      <c r="S46" s="92"/>
      <c r="T46" s="92"/>
      <c r="U46" s="92"/>
      <c r="Z46" s="93"/>
      <c r="AA46" s="93"/>
      <c r="AE46" s="98"/>
      <c r="AF46" s="69"/>
      <c r="AG46" s="69"/>
      <c r="AH46" s="69"/>
      <c r="AI46" s="69"/>
      <c r="AJ46" s="69"/>
      <c r="AK46" s="69"/>
      <c r="AL46" s="69"/>
      <c r="AM46" s="69"/>
      <c r="AN46" s="69"/>
      <c r="AO46" s="69"/>
      <c r="AP46" s="69"/>
    </row>
    <row r="47" spans="1:42" ht="17.5" customHeight="1" x14ac:dyDescent="0.25">
      <c r="D47" s="95"/>
      <c r="E47" s="95"/>
      <c r="F47" s="95"/>
      <c r="G47" s="95"/>
      <c r="I47" s="88"/>
      <c r="J47" s="88"/>
      <c r="K47" s="88"/>
      <c r="L47" s="88"/>
      <c r="M47" s="88"/>
      <c r="N47" s="88"/>
    </row>
    <row r="48" spans="1:42" ht="15.5" customHeight="1" x14ac:dyDescent="0.25">
      <c r="B48" s="238" t="s">
        <v>6</v>
      </c>
      <c r="C48" s="238"/>
      <c r="D48" s="238"/>
      <c r="E48" s="238"/>
      <c r="F48" s="238"/>
      <c r="G48" s="238"/>
      <c r="H48" s="238"/>
      <c r="I48" s="238"/>
      <c r="J48" s="238"/>
      <c r="K48" s="238"/>
      <c r="L48" s="88"/>
      <c r="P48" s="27"/>
      <c r="Q48" s="239" t="s">
        <v>61</v>
      </c>
    </row>
    <row r="49" spans="1:24" ht="36" customHeight="1" x14ac:dyDescent="0.25">
      <c r="B49" s="244" t="s">
        <v>79</v>
      </c>
      <c r="C49" s="241" t="s">
        <v>80</v>
      </c>
      <c r="D49" s="241"/>
      <c r="E49" s="241"/>
      <c r="F49" s="241" t="s">
        <v>82</v>
      </c>
      <c r="G49" s="241"/>
      <c r="H49" s="241"/>
      <c r="I49" s="241" t="s">
        <v>81</v>
      </c>
      <c r="J49" s="241"/>
      <c r="K49" s="241"/>
      <c r="M49" s="9" t="s">
        <v>9</v>
      </c>
      <c r="N49" s="242" t="s">
        <v>60</v>
      </c>
      <c r="O49" s="243"/>
      <c r="P49" s="26" t="s">
        <v>9</v>
      </c>
      <c r="Q49" s="240"/>
      <c r="R49" s="37"/>
      <c r="S49" s="66"/>
      <c r="T49" s="66"/>
    </row>
    <row r="50" spans="1:24" ht="45.5" customHeight="1" x14ac:dyDescent="0.25">
      <c r="B50" s="244"/>
      <c r="C50" s="241" t="s">
        <v>83</v>
      </c>
      <c r="D50" s="241"/>
      <c r="E50" s="200"/>
      <c r="F50" s="241" t="s">
        <v>83</v>
      </c>
      <c r="G50" s="241"/>
      <c r="H50" s="201"/>
      <c r="I50" s="241" t="s">
        <v>83</v>
      </c>
      <c r="J50" s="241"/>
      <c r="K50" s="200"/>
      <c r="N50" s="50" t="s">
        <v>111</v>
      </c>
      <c r="O50" s="50" t="s">
        <v>112</v>
      </c>
      <c r="P50" s="21"/>
      <c r="Q50" s="189" t="s">
        <v>93</v>
      </c>
      <c r="R50" s="190" t="s">
        <v>16</v>
      </c>
      <c r="S50" s="191" t="s">
        <v>10</v>
      </c>
      <c r="T50" s="24"/>
      <c r="U50" s="32" t="s">
        <v>19</v>
      </c>
      <c r="V50" s="184" t="s">
        <v>93</v>
      </c>
      <c r="W50" s="192" t="s">
        <v>94</v>
      </c>
      <c r="X50" s="193" t="s">
        <v>95</v>
      </c>
    </row>
    <row r="51" spans="1:24" ht="13" customHeight="1" x14ac:dyDescent="0.25">
      <c r="B51" s="244"/>
      <c r="C51" s="202" t="s">
        <v>1</v>
      </c>
      <c r="D51" s="202" t="s">
        <v>2</v>
      </c>
      <c r="E51" s="202" t="s">
        <v>3</v>
      </c>
      <c r="F51" s="202" t="s">
        <v>1</v>
      </c>
      <c r="G51" s="202" t="s">
        <v>2</v>
      </c>
      <c r="H51" s="202" t="s">
        <v>3</v>
      </c>
      <c r="I51" s="202" t="s">
        <v>1</v>
      </c>
      <c r="J51" s="202" t="s">
        <v>2</v>
      </c>
      <c r="K51" s="202" t="s">
        <v>3</v>
      </c>
      <c r="M51" s="65">
        <f t="shared" ref="M51:M61" si="40">D15</f>
        <v>0</v>
      </c>
      <c r="N51" s="105">
        <f t="shared" ref="N51:N61" si="41">K32</f>
        <v>1</v>
      </c>
      <c r="O51" s="31">
        <f t="shared" ref="O51:O61" si="42">K15</f>
        <v>1</v>
      </c>
      <c r="P51" s="104">
        <f t="shared" ref="P51:P61" si="43">D32</f>
        <v>0</v>
      </c>
      <c r="Q51" s="38">
        <f t="shared" ref="Q51:Q61" si="44">(IF(N51=O51,1,LOG(O51,N51)))</f>
        <v>1</v>
      </c>
      <c r="R51" s="106">
        <f t="shared" ref="R51:R61" si="45">O51-N51</f>
        <v>0</v>
      </c>
      <c r="S51" s="23" t="e">
        <f t="shared" ref="S51:S61" si="46">1/(O51-N51)</f>
        <v>#DIV/0!</v>
      </c>
      <c r="T51" s="24"/>
      <c r="U51" s="107"/>
      <c r="V51" s="69"/>
      <c r="W51" s="74"/>
      <c r="X51" s="74"/>
    </row>
    <row r="52" spans="1:24" x14ac:dyDescent="0.25">
      <c r="A52" s="196" t="s">
        <v>88</v>
      </c>
      <c r="B52" s="75">
        <f>D16</f>
        <v>5</v>
      </c>
      <c r="C52" s="203">
        <f t="shared" ref="C52:C61" si="47">E16</f>
        <v>496</v>
      </c>
      <c r="D52" s="203">
        <f t="shared" ref="D52:D61" si="48">E33</f>
        <v>498</v>
      </c>
      <c r="E52" s="203">
        <f>C52+D52</f>
        <v>994</v>
      </c>
      <c r="F52" s="203">
        <f t="shared" ref="F52:F61" si="49">F16</f>
        <v>4</v>
      </c>
      <c r="G52" s="203">
        <f t="shared" ref="G52:G61" si="50">F33</f>
        <v>2</v>
      </c>
      <c r="H52" s="203">
        <f t="shared" ref="H52:H61" si="51">F52+G52</f>
        <v>6</v>
      </c>
      <c r="I52" s="108">
        <f t="shared" ref="I52:I61" si="52">H52*C52/E52</f>
        <v>2.9939637826961771</v>
      </c>
      <c r="J52" s="108">
        <f t="shared" ref="J52:J61" si="53">H52*D52/E52</f>
        <v>3.0060362173038229</v>
      </c>
      <c r="K52" s="204">
        <f t="shared" ref="K52:K61" si="54">I52+J52</f>
        <v>6</v>
      </c>
      <c r="M52" s="65">
        <f t="shared" si="40"/>
        <v>5</v>
      </c>
      <c r="N52" s="105">
        <f t="shared" si="41"/>
        <v>0.99598393574297184</v>
      </c>
      <c r="O52" s="31">
        <f t="shared" si="42"/>
        <v>0.99193548387096775</v>
      </c>
      <c r="P52" s="104">
        <f t="shared" si="43"/>
        <v>5</v>
      </c>
      <c r="Q52" s="22">
        <f t="shared" si="44"/>
        <v>2.0121540274407037</v>
      </c>
      <c r="R52" s="106">
        <f t="shared" si="45"/>
        <v>-4.0484518720040885E-3</v>
      </c>
      <c r="S52" s="23">
        <f t="shared" si="46"/>
        <v>-247.00800000000348</v>
      </c>
      <c r="T52" s="198" t="s">
        <v>88</v>
      </c>
      <c r="U52" s="109">
        <f>SQRT((1/(SUM(I52:I52)))+(1/(SUM(J52:J52))))</f>
        <v>0.81649823369960906</v>
      </c>
      <c r="V52" s="110">
        <f t="shared" ref="V52:V61" si="55">Q52</f>
        <v>2.0121540274407037</v>
      </c>
      <c r="W52" s="45">
        <f t="shared" ref="W52:W61" si="56">EXP(LN(Q52)-(1.96*U52))</f>
        <v>0.40611019727465741</v>
      </c>
      <c r="X52" s="45">
        <f t="shared" ref="X52:X61" si="57">EXP(LN(Q52)+(1.96*U52))</f>
        <v>9.9696187323452357</v>
      </c>
    </row>
    <row r="53" spans="1:24" x14ac:dyDescent="0.25">
      <c r="A53" s="196" t="s">
        <v>88</v>
      </c>
      <c r="B53" s="75">
        <f t="shared" ref="B53:B61" si="58">D17</f>
        <v>10</v>
      </c>
      <c r="C53" s="203">
        <f t="shared" si="47"/>
        <v>489</v>
      </c>
      <c r="D53" s="203">
        <f t="shared" si="48"/>
        <v>494</v>
      </c>
      <c r="E53" s="203">
        <f t="shared" ref="E53:E61" si="59">C53+D53</f>
        <v>983</v>
      </c>
      <c r="F53" s="203">
        <f t="shared" si="49"/>
        <v>2</v>
      </c>
      <c r="G53" s="203">
        <f t="shared" si="50"/>
        <v>6</v>
      </c>
      <c r="H53" s="203">
        <f t="shared" si="51"/>
        <v>8</v>
      </c>
      <c r="I53" s="108">
        <f t="shared" si="52"/>
        <v>3.9796541200406916</v>
      </c>
      <c r="J53" s="108">
        <f t="shared" si="53"/>
        <v>4.0203458799593079</v>
      </c>
      <c r="K53" s="204">
        <f t="shared" si="54"/>
        <v>8</v>
      </c>
      <c r="M53" s="65">
        <f t="shared" si="40"/>
        <v>10</v>
      </c>
      <c r="N53" s="105">
        <f t="shared" si="41"/>
        <v>0.98388696486350258</v>
      </c>
      <c r="O53" s="31">
        <f t="shared" si="42"/>
        <v>0.98787848802691469</v>
      </c>
      <c r="P53" s="104">
        <f t="shared" si="43"/>
        <v>10</v>
      </c>
      <c r="Q53" s="22">
        <f t="shared" si="44"/>
        <v>0.75076213984387774</v>
      </c>
      <c r="R53" s="106">
        <f t="shared" si="45"/>
        <v>3.991523163412114E-3</v>
      </c>
      <c r="S53" s="23">
        <f t="shared" si="46"/>
        <v>250.53092743301531</v>
      </c>
      <c r="T53" s="198" t="s">
        <v>88</v>
      </c>
      <c r="U53" s="109">
        <f>SQRT((1/(SUM(I52:I53)))+(1/(SUM(J52:J53))))</f>
        <v>0.53452628014790959</v>
      </c>
      <c r="V53" s="110">
        <f t="shared" si="55"/>
        <v>0.75076213984387774</v>
      </c>
      <c r="W53" s="45">
        <f t="shared" si="56"/>
        <v>0.26333246726777926</v>
      </c>
      <c r="X53" s="45">
        <f t="shared" si="57"/>
        <v>2.1404264976175398</v>
      </c>
    </row>
    <row r="54" spans="1:24" x14ac:dyDescent="0.25">
      <c r="A54" s="196" t="s">
        <v>88</v>
      </c>
      <c r="B54" s="75">
        <f t="shared" si="58"/>
        <v>15</v>
      </c>
      <c r="C54" s="203">
        <f t="shared" si="47"/>
        <v>485</v>
      </c>
      <c r="D54" s="203">
        <f t="shared" si="48"/>
        <v>486</v>
      </c>
      <c r="E54" s="203">
        <f t="shared" si="59"/>
        <v>971</v>
      </c>
      <c r="F54" s="203">
        <f t="shared" si="49"/>
        <v>1</v>
      </c>
      <c r="G54" s="203">
        <f t="shared" si="50"/>
        <v>4</v>
      </c>
      <c r="H54" s="203">
        <f t="shared" si="51"/>
        <v>5</v>
      </c>
      <c r="I54" s="108">
        <f t="shared" si="52"/>
        <v>2.4974253347064881</v>
      </c>
      <c r="J54" s="108">
        <f t="shared" si="53"/>
        <v>2.5025746652935119</v>
      </c>
      <c r="K54" s="204">
        <f t="shared" si="54"/>
        <v>5</v>
      </c>
      <c r="M54" s="65">
        <f t="shared" si="40"/>
        <v>15</v>
      </c>
      <c r="N54" s="105">
        <f t="shared" si="41"/>
        <v>0.97578912976174537</v>
      </c>
      <c r="O54" s="31">
        <f t="shared" si="42"/>
        <v>0.98584162516500351</v>
      </c>
      <c r="P54" s="104">
        <f t="shared" si="43"/>
        <v>15</v>
      </c>
      <c r="Q54" s="22">
        <f t="shared" si="44"/>
        <v>0.58181459053681195</v>
      </c>
      <c r="R54" s="106">
        <f t="shared" si="45"/>
        <v>1.0052495403258144E-2</v>
      </c>
      <c r="S54" s="23">
        <f t="shared" si="46"/>
        <v>99.477787343815848</v>
      </c>
      <c r="T54" s="198" t="s">
        <v>88</v>
      </c>
      <c r="U54" s="109">
        <f>SQRT((1/(SUM(I52:I54)))+(1/(SUM(J52:J54))))</f>
        <v>0.45883359921014516</v>
      </c>
      <c r="V54" s="110">
        <f t="shared" si="55"/>
        <v>0.58181459053681195</v>
      </c>
      <c r="W54" s="45">
        <f t="shared" si="56"/>
        <v>0.23671052226930736</v>
      </c>
      <c r="X54" s="45">
        <f t="shared" si="57"/>
        <v>1.4300514168795371</v>
      </c>
    </row>
    <row r="55" spans="1:24" x14ac:dyDescent="0.25">
      <c r="A55" s="196" t="s">
        <v>88</v>
      </c>
      <c r="B55" s="75">
        <f t="shared" si="58"/>
        <v>20</v>
      </c>
      <c r="C55" s="203">
        <f t="shared" si="47"/>
        <v>482</v>
      </c>
      <c r="D55" s="203">
        <f t="shared" si="48"/>
        <v>481</v>
      </c>
      <c r="E55" s="203">
        <f t="shared" si="59"/>
        <v>963</v>
      </c>
      <c r="F55" s="203">
        <f t="shared" si="49"/>
        <v>4</v>
      </c>
      <c r="G55" s="203">
        <f t="shared" si="50"/>
        <v>6</v>
      </c>
      <c r="H55" s="203">
        <f t="shared" si="51"/>
        <v>10</v>
      </c>
      <c r="I55" s="108">
        <f t="shared" si="52"/>
        <v>5.0051921079958461</v>
      </c>
      <c r="J55" s="108">
        <f t="shared" si="53"/>
        <v>4.9948078920041539</v>
      </c>
      <c r="K55" s="204">
        <f t="shared" si="54"/>
        <v>10</v>
      </c>
      <c r="M55" s="65">
        <f t="shared" si="40"/>
        <v>20</v>
      </c>
      <c r="N55" s="105">
        <f t="shared" si="41"/>
        <v>0.96361712398509158</v>
      </c>
      <c r="O55" s="31">
        <f t="shared" si="42"/>
        <v>0.977660366864879</v>
      </c>
      <c r="P55" s="104">
        <f t="shared" si="43"/>
        <v>20</v>
      </c>
      <c r="Q55" s="22">
        <f t="shared" si="44"/>
        <v>0.60961111649483835</v>
      </c>
      <c r="R55" s="106">
        <f t="shared" si="45"/>
        <v>1.4043242879787421E-2</v>
      </c>
      <c r="S55" s="23">
        <f t="shared" si="46"/>
        <v>71.208623859899902</v>
      </c>
      <c r="T55" s="198" t="s">
        <v>88</v>
      </c>
      <c r="U55" s="109">
        <f>SQRT((1/(SUM(I52:I55)))+(1/(SUM(J52:J55))))</f>
        <v>0.37139117515690429</v>
      </c>
      <c r="V55" s="110">
        <f t="shared" si="55"/>
        <v>0.60961111649483835</v>
      </c>
      <c r="W55" s="45">
        <f t="shared" si="56"/>
        <v>0.29438679638655563</v>
      </c>
      <c r="X55" s="45">
        <f t="shared" si="57"/>
        <v>1.2623722188481115</v>
      </c>
    </row>
    <row r="56" spans="1:24" x14ac:dyDescent="0.25">
      <c r="A56" s="196" t="s">
        <v>88</v>
      </c>
      <c r="B56" s="75">
        <f t="shared" si="58"/>
        <v>25</v>
      </c>
      <c r="C56" s="203">
        <f t="shared" si="47"/>
        <v>477</v>
      </c>
      <c r="D56" s="203">
        <f t="shared" si="48"/>
        <v>474</v>
      </c>
      <c r="E56" s="203">
        <f t="shared" si="59"/>
        <v>951</v>
      </c>
      <c r="F56" s="203">
        <f t="shared" si="49"/>
        <v>8</v>
      </c>
      <c r="G56" s="203">
        <f t="shared" si="50"/>
        <v>13</v>
      </c>
      <c r="H56" s="203">
        <f t="shared" si="51"/>
        <v>21</v>
      </c>
      <c r="I56" s="108">
        <f t="shared" si="52"/>
        <v>10.533123028391167</v>
      </c>
      <c r="J56" s="108">
        <f t="shared" si="53"/>
        <v>10.466876971608833</v>
      </c>
      <c r="K56" s="204">
        <f t="shared" si="54"/>
        <v>21</v>
      </c>
      <c r="M56" s="65">
        <f t="shared" si="40"/>
        <v>25</v>
      </c>
      <c r="N56" s="105">
        <f t="shared" si="41"/>
        <v>0.93718880623866507</v>
      </c>
      <c r="O56" s="31">
        <f t="shared" si="42"/>
        <v>0.96126354729481822</v>
      </c>
      <c r="P56" s="104">
        <f t="shared" si="43"/>
        <v>25</v>
      </c>
      <c r="Q56" s="22">
        <f t="shared" si="44"/>
        <v>0.60900802287909084</v>
      </c>
      <c r="R56" s="106">
        <f t="shared" si="45"/>
        <v>2.4074741056153148E-2</v>
      </c>
      <c r="S56" s="23">
        <f t="shared" si="46"/>
        <v>41.537310730260785</v>
      </c>
      <c r="T56" s="198" t="s">
        <v>88</v>
      </c>
      <c r="U56" s="109">
        <f>SQRT((1/(SUM(I52:I56)))+(1/(SUM(J52:J56))))</f>
        <v>0.28284273229152301</v>
      </c>
      <c r="V56" s="110">
        <f t="shared" si="55"/>
        <v>0.60900802287909084</v>
      </c>
      <c r="W56" s="45">
        <f t="shared" si="56"/>
        <v>0.34983432532089836</v>
      </c>
      <c r="X56" s="45">
        <f t="shared" si="57"/>
        <v>1.0601897672302054</v>
      </c>
    </row>
    <row r="57" spans="1:24" x14ac:dyDescent="0.25">
      <c r="A57" s="197" t="s">
        <v>88</v>
      </c>
      <c r="B57" s="75">
        <f t="shared" si="58"/>
        <v>30</v>
      </c>
      <c r="C57" s="203">
        <f t="shared" si="47"/>
        <v>360</v>
      </c>
      <c r="D57" s="203">
        <f t="shared" si="48"/>
        <v>352</v>
      </c>
      <c r="E57" s="203">
        <f t="shared" si="59"/>
        <v>712</v>
      </c>
      <c r="F57" s="203">
        <f t="shared" si="49"/>
        <v>1</v>
      </c>
      <c r="G57" s="203">
        <f t="shared" si="50"/>
        <v>7</v>
      </c>
      <c r="H57" s="203">
        <f t="shared" si="51"/>
        <v>8</v>
      </c>
      <c r="I57" s="108">
        <f t="shared" si="52"/>
        <v>4.0449438202247192</v>
      </c>
      <c r="J57" s="108">
        <f t="shared" si="53"/>
        <v>3.9550561797752808</v>
      </c>
      <c r="K57" s="204">
        <f t="shared" si="54"/>
        <v>8</v>
      </c>
      <c r="M57" s="65">
        <f t="shared" si="40"/>
        <v>30</v>
      </c>
      <c r="N57" s="105">
        <f t="shared" si="41"/>
        <v>0.91855152884187341</v>
      </c>
      <c r="O57" s="31">
        <f t="shared" si="42"/>
        <v>0.95859337077455486</v>
      </c>
      <c r="P57" s="104">
        <f t="shared" si="43"/>
        <v>30</v>
      </c>
      <c r="Q57" s="22">
        <f t="shared" si="44"/>
        <v>0.49775970213374349</v>
      </c>
      <c r="R57" s="106">
        <f t="shared" si="45"/>
        <v>4.0041841932681455E-2</v>
      </c>
      <c r="S57" s="23">
        <f t="shared" si="46"/>
        <v>24.973876118915932</v>
      </c>
      <c r="T57" s="199" t="s">
        <v>88</v>
      </c>
      <c r="U57" s="109">
        <f>SQRT((1/(SUM(I52:I57)))+(1/(SUM(J52:J57))))</f>
        <v>0.26261332610946886</v>
      </c>
      <c r="V57" s="110">
        <f t="shared" si="55"/>
        <v>0.49775970213374349</v>
      </c>
      <c r="W57" s="45">
        <f t="shared" si="56"/>
        <v>0.29749437449939875</v>
      </c>
      <c r="X57" s="45">
        <f t="shared" si="57"/>
        <v>0.83283834017094593</v>
      </c>
    </row>
    <row r="58" spans="1:24" x14ac:dyDescent="0.25">
      <c r="A58" s="197" t="s">
        <v>88</v>
      </c>
      <c r="B58" s="75">
        <f t="shared" si="58"/>
        <v>35</v>
      </c>
      <c r="C58" s="203">
        <f t="shared" si="47"/>
        <v>231</v>
      </c>
      <c r="D58" s="203">
        <f t="shared" si="48"/>
        <v>219</v>
      </c>
      <c r="E58" s="203">
        <f t="shared" si="59"/>
        <v>450</v>
      </c>
      <c r="F58" s="203">
        <f t="shared" si="49"/>
        <v>2</v>
      </c>
      <c r="G58" s="203">
        <f t="shared" si="50"/>
        <v>5</v>
      </c>
      <c r="H58" s="203">
        <f t="shared" si="51"/>
        <v>7</v>
      </c>
      <c r="I58" s="108">
        <f t="shared" si="52"/>
        <v>3.5933333333333333</v>
      </c>
      <c r="J58" s="108">
        <f t="shared" si="53"/>
        <v>3.4066666666666667</v>
      </c>
      <c r="K58" s="204">
        <f t="shared" si="54"/>
        <v>7</v>
      </c>
      <c r="M58" s="65">
        <f t="shared" si="40"/>
        <v>35</v>
      </c>
      <c r="N58" s="105">
        <f t="shared" si="41"/>
        <v>0.89758003274959319</v>
      </c>
      <c r="O58" s="31">
        <f t="shared" si="42"/>
        <v>0.95029386107087899</v>
      </c>
      <c r="P58" s="104">
        <f t="shared" si="43"/>
        <v>35</v>
      </c>
      <c r="Q58" s="22">
        <f t="shared" si="44"/>
        <v>0.47184270382424642</v>
      </c>
      <c r="R58" s="106">
        <f t="shared" si="45"/>
        <v>5.2713828321285794E-2</v>
      </c>
      <c r="S58" s="23">
        <f t="shared" si="46"/>
        <v>18.970354304473858</v>
      </c>
      <c r="T58" s="199" t="s">
        <v>88</v>
      </c>
      <c r="U58" s="109">
        <f>SQRT((1/(SUM(I52:I58)))+(1/(SUM(J52:J58))))</f>
        <v>0.24807202873703926</v>
      </c>
      <c r="V58" s="110">
        <f t="shared" si="55"/>
        <v>0.47184270382424642</v>
      </c>
      <c r="W58" s="45">
        <f t="shared" si="56"/>
        <v>0.29015767992908903</v>
      </c>
      <c r="X58" s="45">
        <f t="shared" si="57"/>
        <v>0.76729155404945659</v>
      </c>
    </row>
    <row r="59" spans="1:24" x14ac:dyDescent="0.25">
      <c r="A59" s="197" t="s">
        <v>88</v>
      </c>
      <c r="B59" s="75">
        <f t="shared" si="58"/>
        <v>40</v>
      </c>
      <c r="C59" s="203">
        <f t="shared" si="47"/>
        <v>146</v>
      </c>
      <c r="D59" s="203">
        <f t="shared" si="48"/>
        <v>138</v>
      </c>
      <c r="E59" s="203">
        <f t="shared" si="59"/>
        <v>284</v>
      </c>
      <c r="F59" s="203">
        <f t="shared" si="49"/>
        <v>0</v>
      </c>
      <c r="G59" s="203">
        <f t="shared" si="50"/>
        <v>0</v>
      </c>
      <c r="H59" s="203">
        <f t="shared" si="51"/>
        <v>0</v>
      </c>
      <c r="I59" s="108">
        <f t="shared" si="52"/>
        <v>0</v>
      </c>
      <c r="J59" s="108">
        <f t="shared" si="53"/>
        <v>0</v>
      </c>
      <c r="K59" s="204">
        <f t="shared" si="54"/>
        <v>0</v>
      </c>
      <c r="M59" s="65">
        <f t="shared" si="40"/>
        <v>40</v>
      </c>
      <c r="N59" s="105">
        <f t="shared" si="41"/>
        <v>0.89758003274959319</v>
      </c>
      <c r="O59" s="31">
        <f t="shared" si="42"/>
        <v>0.95029386107087899</v>
      </c>
      <c r="P59" s="104">
        <f t="shared" si="43"/>
        <v>40</v>
      </c>
      <c r="Q59" s="22">
        <f t="shared" si="44"/>
        <v>0.47184270382424642</v>
      </c>
      <c r="R59" s="106">
        <f t="shared" si="45"/>
        <v>5.2713828321285794E-2</v>
      </c>
      <c r="S59" s="23">
        <f t="shared" si="46"/>
        <v>18.970354304473858</v>
      </c>
      <c r="T59" s="199" t="s">
        <v>88</v>
      </c>
      <c r="U59" s="109">
        <f>SQRT((1/(SUM(I52:I59)))+(1/(SUM(J52:J59))))</f>
        <v>0.24807202873703926</v>
      </c>
      <c r="V59" s="110">
        <f t="shared" si="55"/>
        <v>0.47184270382424642</v>
      </c>
      <c r="W59" s="45">
        <f t="shared" si="56"/>
        <v>0.29015767992908903</v>
      </c>
      <c r="X59" s="45">
        <f t="shared" si="57"/>
        <v>0.76729155404945659</v>
      </c>
    </row>
    <row r="60" spans="1:24" x14ac:dyDescent="0.25">
      <c r="A60" s="197" t="s">
        <v>106</v>
      </c>
      <c r="B60" s="75">
        <f t="shared" si="58"/>
        <v>45</v>
      </c>
      <c r="C60" s="203">
        <f t="shared" si="47"/>
        <v>63</v>
      </c>
      <c r="D60" s="203">
        <f t="shared" si="48"/>
        <v>61</v>
      </c>
      <c r="E60" s="203">
        <f t="shared" si="59"/>
        <v>124</v>
      </c>
      <c r="F60" s="203">
        <f t="shared" si="49"/>
        <v>1</v>
      </c>
      <c r="G60" s="203">
        <f t="shared" si="50"/>
        <v>0</v>
      </c>
      <c r="H60" s="203">
        <f t="shared" si="51"/>
        <v>1</v>
      </c>
      <c r="I60" s="108">
        <f t="shared" si="52"/>
        <v>0.50806451612903225</v>
      </c>
      <c r="J60" s="108">
        <f t="shared" si="53"/>
        <v>0.49193548387096775</v>
      </c>
      <c r="K60" s="204">
        <f t="shared" si="54"/>
        <v>1</v>
      </c>
      <c r="M60" s="65">
        <f t="shared" si="40"/>
        <v>45</v>
      </c>
      <c r="N60" s="105">
        <f t="shared" si="41"/>
        <v>0.89758003274959319</v>
      </c>
      <c r="O60" s="31">
        <f t="shared" si="42"/>
        <v>0.93520983153007142</v>
      </c>
      <c r="P60" s="104">
        <f t="shared" si="43"/>
        <v>45</v>
      </c>
      <c r="Q60" s="22">
        <f t="shared" si="44"/>
        <v>0.61992135859726727</v>
      </c>
      <c r="R60" s="106">
        <f t="shared" si="45"/>
        <v>3.762979878047823E-2</v>
      </c>
      <c r="S60" s="23">
        <f t="shared" si="46"/>
        <v>26.574683692403504</v>
      </c>
      <c r="T60" s="199" t="s">
        <v>106</v>
      </c>
      <c r="U60" s="109">
        <f>SQRT((1/(SUM(I52:I60)))+(1/(SUM(J52:J60))))</f>
        <v>0.24618572217512971</v>
      </c>
      <c r="V60" s="110">
        <f t="shared" si="55"/>
        <v>0.61992135859726727</v>
      </c>
      <c r="W60" s="45">
        <f t="shared" si="56"/>
        <v>0.38263005691758728</v>
      </c>
      <c r="X60" s="195">
        <f t="shared" si="57"/>
        <v>1.0043708900993489</v>
      </c>
    </row>
    <row r="61" spans="1:24" x14ac:dyDescent="0.25">
      <c r="A61" s="197" t="s">
        <v>106</v>
      </c>
      <c r="B61" s="75">
        <f t="shared" si="58"/>
        <v>50</v>
      </c>
      <c r="C61" s="203">
        <f t="shared" si="47"/>
        <v>8</v>
      </c>
      <c r="D61" s="203">
        <f t="shared" si="48"/>
        <v>9</v>
      </c>
      <c r="E61" s="203">
        <f t="shared" si="59"/>
        <v>17</v>
      </c>
      <c r="F61" s="203">
        <f t="shared" si="49"/>
        <v>0</v>
      </c>
      <c r="G61" s="203">
        <f t="shared" si="50"/>
        <v>0</v>
      </c>
      <c r="H61" s="203">
        <f t="shared" si="51"/>
        <v>0</v>
      </c>
      <c r="I61" s="108">
        <f t="shared" si="52"/>
        <v>0</v>
      </c>
      <c r="J61" s="108">
        <f t="shared" si="53"/>
        <v>0</v>
      </c>
      <c r="K61" s="204">
        <f t="shared" si="54"/>
        <v>0</v>
      </c>
      <c r="M61" s="65">
        <f t="shared" si="40"/>
        <v>50</v>
      </c>
      <c r="N61" s="105">
        <f t="shared" si="41"/>
        <v>0.89758003274959319</v>
      </c>
      <c r="O61" s="31">
        <f t="shared" si="42"/>
        <v>0.93520983153007142</v>
      </c>
      <c r="P61" s="104">
        <f t="shared" si="43"/>
        <v>50</v>
      </c>
      <c r="Q61" s="22">
        <f t="shared" si="44"/>
        <v>0.61992135859726727</v>
      </c>
      <c r="R61" s="106">
        <f t="shared" si="45"/>
        <v>3.762979878047823E-2</v>
      </c>
      <c r="S61" s="23">
        <f t="shared" si="46"/>
        <v>26.574683692403504</v>
      </c>
      <c r="T61" s="199" t="s">
        <v>106</v>
      </c>
      <c r="U61" s="109">
        <f>SQRT((1/(SUM(I52:I61)))+(1/(SUM(J52:J61))))</f>
        <v>0.24618572217512971</v>
      </c>
      <c r="V61" s="110">
        <f t="shared" si="55"/>
        <v>0.61992135859726727</v>
      </c>
      <c r="W61" s="45">
        <f t="shared" si="56"/>
        <v>0.38263005691758728</v>
      </c>
      <c r="X61" s="195">
        <f t="shared" si="57"/>
        <v>1.0043708900993489</v>
      </c>
    </row>
    <row r="62" spans="1:24" x14ac:dyDescent="0.25">
      <c r="B62" s="205"/>
      <c r="C62" s="204"/>
      <c r="D62" s="204"/>
      <c r="E62" s="204"/>
      <c r="F62" s="206">
        <f>SUM(F52:F61)</f>
        <v>23</v>
      </c>
      <c r="G62" s="206">
        <f>SUM(G52:G61)</f>
        <v>43</v>
      </c>
      <c r="H62" s="206">
        <f>SUM(H52:H61)</f>
        <v>66</v>
      </c>
      <c r="I62" s="207">
        <f>SUM(I52:I61)</f>
        <v>33.155700043517456</v>
      </c>
      <c r="J62" s="207">
        <f>SUM(J52:J61)</f>
        <v>32.844299956482544</v>
      </c>
      <c r="K62" s="206">
        <f>I62+J62</f>
        <v>66</v>
      </c>
      <c r="M62" s="111"/>
      <c r="N62" s="111"/>
      <c r="O62" s="111"/>
      <c r="P62" s="27"/>
      <c r="Q62" s="27"/>
    </row>
    <row r="63" spans="1:24" x14ac:dyDescent="0.25">
      <c r="B63" s="111"/>
      <c r="C63" s="111"/>
      <c r="D63" s="111"/>
      <c r="E63" s="111"/>
      <c r="F63" s="111"/>
      <c r="G63" s="111"/>
      <c r="H63" s="111"/>
      <c r="I63" s="112"/>
      <c r="J63" s="111"/>
      <c r="K63" s="111"/>
      <c r="M63" s="111"/>
      <c r="N63" s="111"/>
      <c r="O63" s="111"/>
      <c r="P63" s="27"/>
      <c r="Q63" s="27"/>
    </row>
    <row r="64" spans="1:24" x14ac:dyDescent="0.25">
      <c r="B64" s="113" t="s">
        <v>4</v>
      </c>
      <c r="C64" s="114">
        <f>((F62-I62)^2)/I62</f>
        <v>3.1107243472021295</v>
      </c>
      <c r="D64" s="115"/>
      <c r="E64" s="116">
        <f>((G62-J62)^2)/J62</f>
        <v>3.1402174353100758</v>
      </c>
      <c r="F64" s="115"/>
      <c r="G64" s="117">
        <f>C64+E64</f>
        <v>6.2509417825122053</v>
      </c>
      <c r="H64" s="64" t="s">
        <v>7</v>
      </c>
      <c r="I64" s="115"/>
      <c r="J64" s="118" t="s">
        <v>8</v>
      </c>
      <c r="K64" s="7">
        <f>CHIDIST(G64,1)</f>
        <v>1.2412729315891021E-2</v>
      </c>
      <c r="N64" s="111"/>
      <c r="O64" s="111"/>
      <c r="P64" s="27"/>
      <c r="Q64" s="27"/>
    </row>
    <row r="65" spans="2:20" x14ac:dyDescent="0.25">
      <c r="B65" s="111"/>
      <c r="C65" s="111"/>
      <c r="D65" s="111"/>
      <c r="E65" s="111"/>
      <c r="F65" s="111"/>
      <c r="G65" s="111"/>
      <c r="H65" s="119"/>
      <c r="I65" s="111"/>
      <c r="J65" s="111"/>
      <c r="K65" s="111"/>
      <c r="L65" s="10" t="s">
        <v>103</v>
      </c>
      <c r="N65" s="111"/>
      <c r="O65" s="111"/>
      <c r="P65" s="27"/>
      <c r="Q65" s="27"/>
    </row>
    <row r="66" spans="2:20" x14ac:dyDescent="0.25">
      <c r="B66" s="111"/>
      <c r="C66" s="111"/>
      <c r="D66" s="111"/>
      <c r="E66" s="111"/>
      <c r="F66" s="111"/>
      <c r="G66" s="111"/>
      <c r="H66" s="120"/>
      <c r="I66" s="5" t="s">
        <v>5</v>
      </c>
      <c r="J66" s="6">
        <f>(F62/I62)/(G62/J62)</f>
        <v>0.52986006475549885</v>
      </c>
      <c r="L66" s="121" t="s">
        <v>104</v>
      </c>
      <c r="M66" s="111"/>
      <c r="O66" s="111"/>
      <c r="P66" s="27"/>
      <c r="Q66" s="27"/>
    </row>
    <row r="68" spans="2:20" x14ac:dyDescent="0.25">
      <c r="I68" s="111"/>
      <c r="J68" s="111"/>
    </row>
    <row r="69" spans="2:20" x14ac:dyDescent="0.25">
      <c r="I69" s="111"/>
      <c r="J69" s="111"/>
      <c r="K69" s="111"/>
      <c r="L69" s="111"/>
      <c r="M69" s="111"/>
    </row>
    <row r="70" spans="2:20" x14ac:dyDescent="0.25">
      <c r="I70" s="111"/>
      <c r="J70" s="111"/>
      <c r="K70" s="111"/>
    </row>
    <row r="71" spans="2:20" x14ac:dyDescent="0.25">
      <c r="B71" s="4"/>
      <c r="I71" s="111"/>
      <c r="J71" s="111"/>
      <c r="K71" s="111"/>
      <c r="L71" s="111"/>
    </row>
    <row r="73" spans="2:20" x14ac:dyDescent="0.25">
      <c r="B73" s="94"/>
      <c r="I73" s="111"/>
      <c r="J73" s="111"/>
      <c r="K73" s="111"/>
      <c r="L73" s="111"/>
      <c r="M73" s="111"/>
      <c r="N73" s="111"/>
      <c r="O73" s="111"/>
    </row>
    <row r="74" spans="2:20" x14ac:dyDescent="0.25">
      <c r="B74" s="94"/>
      <c r="I74" s="111"/>
      <c r="J74" s="111"/>
      <c r="K74" s="111"/>
      <c r="L74" s="111"/>
      <c r="M74" s="111"/>
      <c r="N74" s="111"/>
      <c r="O74" s="111"/>
    </row>
    <row r="75" spans="2:20" x14ac:dyDescent="0.25">
      <c r="B75" s="94"/>
      <c r="I75" s="111"/>
      <c r="J75" s="111"/>
      <c r="K75" s="111"/>
      <c r="L75" s="111"/>
      <c r="M75" s="111"/>
      <c r="S75" s="122"/>
      <c r="T75" s="122"/>
    </row>
    <row r="76" spans="2:20" x14ac:dyDescent="0.25">
      <c r="B76" s="94"/>
      <c r="I76" s="111"/>
      <c r="J76" s="111"/>
      <c r="K76" s="111"/>
      <c r="L76" s="111"/>
      <c r="M76" s="111"/>
      <c r="S76" s="122"/>
      <c r="T76" s="122"/>
    </row>
    <row r="77" spans="2:20" x14ac:dyDescent="0.25">
      <c r="B77" s="94"/>
      <c r="I77" s="111"/>
      <c r="J77" s="111"/>
      <c r="K77" s="111"/>
      <c r="L77" s="111"/>
      <c r="M77" s="111"/>
      <c r="S77" s="122"/>
      <c r="T77" s="122"/>
    </row>
    <row r="78" spans="2:20" x14ac:dyDescent="0.25">
      <c r="B78" s="94"/>
      <c r="I78" s="111"/>
      <c r="J78" s="111"/>
      <c r="K78" s="111"/>
      <c r="L78" s="111"/>
      <c r="M78" s="111"/>
      <c r="N78" s="111"/>
      <c r="O78" s="111"/>
      <c r="P78" s="111"/>
      <c r="Q78" s="111"/>
      <c r="R78" s="111"/>
      <c r="S78" s="122"/>
      <c r="T78" s="122"/>
    </row>
    <row r="79" spans="2:20" x14ac:dyDescent="0.25">
      <c r="B79" s="94"/>
      <c r="I79" s="111"/>
      <c r="J79" s="111"/>
      <c r="K79" s="111"/>
      <c r="L79" s="111"/>
      <c r="M79" s="111"/>
      <c r="N79" s="111"/>
      <c r="O79" s="111"/>
      <c r="P79" s="111"/>
      <c r="Q79" s="111"/>
      <c r="R79" s="111"/>
      <c r="S79" s="122"/>
      <c r="T79" s="122"/>
    </row>
    <row r="80" spans="2:20" x14ac:dyDescent="0.25">
      <c r="B80" s="94"/>
      <c r="I80" s="111"/>
      <c r="J80" s="111"/>
      <c r="K80" s="111"/>
      <c r="L80" s="111"/>
      <c r="M80" s="111"/>
      <c r="N80" s="111"/>
      <c r="O80" s="111"/>
      <c r="P80" s="111"/>
      <c r="Q80" s="111"/>
      <c r="R80" s="111"/>
      <c r="S80" s="122"/>
      <c r="T80" s="122"/>
    </row>
    <row r="81" spans="1:48" ht="14.5" x14ac:dyDescent="0.25">
      <c r="A81" s="67"/>
      <c r="D81" s="61"/>
      <c r="I81" s="111"/>
      <c r="J81" s="111"/>
      <c r="K81" s="111"/>
      <c r="L81" s="111"/>
      <c r="M81" s="111"/>
      <c r="N81" s="111"/>
      <c r="O81" s="111"/>
      <c r="P81" s="111"/>
      <c r="Q81" s="111"/>
      <c r="R81" s="111"/>
      <c r="S81" s="122"/>
      <c r="T81" s="122"/>
    </row>
    <row r="82" spans="1:48" ht="13.5" thickBot="1" x14ac:dyDescent="0.3">
      <c r="A82" s="68"/>
      <c r="D82" s="61"/>
      <c r="I82" s="111"/>
      <c r="J82" s="111"/>
      <c r="K82" s="111"/>
      <c r="L82" s="111"/>
      <c r="M82" s="111"/>
      <c r="N82" s="111"/>
      <c r="O82" s="111"/>
      <c r="P82" s="111"/>
      <c r="Q82" s="111"/>
    </row>
    <row r="83" spans="1:48" ht="43.5" customHeight="1" thickBot="1" x14ac:dyDescent="0.3">
      <c r="A83" s="215" t="s">
        <v>107</v>
      </c>
      <c r="B83" s="216"/>
      <c r="C83" s="216"/>
      <c r="D83" s="216"/>
      <c r="E83" s="216"/>
      <c r="F83" s="216"/>
      <c r="G83" s="216"/>
      <c r="H83" s="216"/>
      <c r="I83" s="216"/>
      <c r="J83" s="216"/>
      <c r="K83" s="216"/>
      <c r="L83" s="216"/>
      <c r="M83" s="216"/>
      <c r="N83" s="216"/>
      <c r="O83" s="216"/>
      <c r="P83" s="216"/>
      <c r="Q83" s="216"/>
      <c r="R83" s="216"/>
      <c r="S83" s="216"/>
      <c r="T83" s="217"/>
      <c r="V83" s="218" t="s">
        <v>66</v>
      </c>
      <c r="W83" s="219"/>
      <c r="Y83" s="229" t="s">
        <v>108</v>
      </c>
      <c r="Z83" s="230"/>
      <c r="AA83" s="230"/>
      <c r="AB83" s="230"/>
      <c r="AC83" s="230"/>
      <c r="AD83" s="230"/>
      <c r="AE83" s="230"/>
      <c r="AF83" s="230"/>
      <c r="AG83" s="230"/>
      <c r="AH83" s="230"/>
      <c r="AI83" s="230"/>
      <c r="AJ83" s="230"/>
      <c r="AK83" s="230"/>
      <c r="AL83" s="230"/>
      <c r="AM83" s="230"/>
      <c r="AN83" s="230"/>
      <c r="AO83" s="230"/>
      <c r="AP83" s="230"/>
      <c r="AQ83" s="230"/>
      <c r="AR83" s="230"/>
      <c r="AS83" s="231"/>
      <c r="AU83" s="220" t="s">
        <v>47</v>
      </c>
      <c r="AV83" s="221"/>
    </row>
    <row r="84" spans="1:48" ht="42" customHeight="1" x14ac:dyDescent="0.25">
      <c r="A84" s="33" t="s">
        <v>100</v>
      </c>
      <c r="E84" s="70"/>
      <c r="F84" s="71"/>
      <c r="H84" s="11"/>
      <c r="J84" s="222" t="s">
        <v>37</v>
      </c>
      <c r="K84" s="223"/>
      <c r="M84" s="211" t="s">
        <v>68</v>
      </c>
      <c r="N84" s="212"/>
      <c r="O84" s="33"/>
      <c r="Q84" s="33"/>
      <c r="R84" s="123"/>
      <c r="S84" s="213" t="s">
        <v>62</v>
      </c>
      <c r="T84" s="214"/>
      <c r="U84" s="66"/>
      <c r="V84" s="224" t="s">
        <v>71</v>
      </c>
      <c r="W84" s="226" t="s">
        <v>65</v>
      </c>
      <c r="X84" s="66"/>
      <c r="Z84" s="124" t="s">
        <v>17</v>
      </c>
      <c r="AA84" s="125" t="s">
        <v>18</v>
      </c>
      <c r="AU84" s="224" t="s">
        <v>49</v>
      </c>
      <c r="AV84" s="228" t="s">
        <v>48</v>
      </c>
    </row>
    <row r="85" spans="1:48" ht="76" customHeight="1" x14ac:dyDescent="0.25">
      <c r="A85" s="46" t="s">
        <v>22</v>
      </c>
      <c r="B85" s="4" t="s">
        <v>23</v>
      </c>
      <c r="C85" s="1" t="s">
        <v>21</v>
      </c>
      <c r="D85" s="47" t="s">
        <v>24</v>
      </c>
      <c r="E85" s="1" t="s">
        <v>35</v>
      </c>
      <c r="F85" s="2" t="s">
        <v>25</v>
      </c>
      <c r="G85" s="2" t="s">
        <v>26</v>
      </c>
      <c r="H85" s="29" t="s">
        <v>91</v>
      </c>
      <c r="I85" s="2" t="s">
        <v>27</v>
      </c>
      <c r="J85" s="42" t="s">
        <v>38</v>
      </c>
      <c r="K85" s="48" t="s">
        <v>39</v>
      </c>
      <c r="M85" s="49" t="s">
        <v>70</v>
      </c>
      <c r="N85" s="49" t="s">
        <v>69</v>
      </c>
      <c r="P85" s="60" t="s">
        <v>72</v>
      </c>
      <c r="Q85" s="25" t="s">
        <v>29</v>
      </c>
      <c r="R85" s="36" t="s">
        <v>30</v>
      </c>
      <c r="S85" s="60" t="s">
        <v>64</v>
      </c>
      <c r="T85" s="60" t="s">
        <v>63</v>
      </c>
      <c r="U85" s="66"/>
      <c r="V85" s="225"/>
      <c r="W85" s="227"/>
      <c r="X85" s="66"/>
      <c r="Y85" s="16" t="s">
        <v>9</v>
      </c>
      <c r="Z85" s="51" t="s">
        <v>109</v>
      </c>
      <c r="AA85" s="52" t="s">
        <v>110</v>
      </c>
      <c r="AH85" s="232" t="s">
        <v>67</v>
      </c>
      <c r="AI85" s="233"/>
      <c r="AJ85" s="233"/>
      <c r="AK85" s="233"/>
      <c r="AL85" s="233"/>
      <c r="AM85" s="233"/>
      <c r="AN85" s="233"/>
      <c r="AO85" s="234"/>
      <c r="AR85" s="184" t="s">
        <v>96</v>
      </c>
      <c r="AS85" s="185" t="s">
        <v>97</v>
      </c>
      <c r="AU85" s="225"/>
      <c r="AV85" s="226"/>
    </row>
    <row r="86" spans="1:48" x14ac:dyDescent="0.25">
      <c r="A86" s="74">
        <v>0</v>
      </c>
      <c r="B86" s="74">
        <v>0</v>
      </c>
      <c r="C86" s="69"/>
      <c r="D86" s="75">
        <v>0</v>
      </c>
      <c r="E86" s="34">
        <f>H86</f>
        <v>496</v>
      </c>
      <c r="F86" s="3">
        <v>0</v>
      </c>
      <c r="G86" s="3">
        <v>0</v>
      </c>
      <c r="H86" s="56">
        <v>496</v>
      </c>
      <c r="I86" s="76">
        <f>F86/E86</f>
        <v>0</v>
      </c>
      <c r="J86" s="31">
        <f>1-I86</f>
        <v>1</v>
      </c>
      <c r="K86" s="31">
        <f>J86</f>
        <v>1</v>
      </c>
      <c r="L86" s="69"/>
      <c r="M86" s="126"/>
      <c r="N86" s="127"/>
      <c r="P86" s="128">
        <f>H86/H86</f>
        <v>1</v>
      </c>
      <c r="R86" s="66"/>
      <c r="T86" s="66"/>
      <c r="U86" s="66"/>
      <c r="V86" s="125"/>
      <c r="W86" s="33"/>
      <c r="X86" s="66"/>
      <c r="Y86" s="94">
        <f t="shared" ref="Y86:Y96" si="60">D86</f>
        <v>0</v>
      </c>
      <c r="Z86" s="17">
        <f t="shared" ref="Z86:Z96" si="61">P86</f>
        <v>1</v>
      </c>
      <c r="AA86" s="18">
        <f t="shared" ref="AA86:AA96" si="62">K86</f>
        <v>1</v>
      </c>
      <c r="AD86" s="27"/>
      <c r="AE86" s="27"/>
      <c r="AH86" s="163" t="s">
        <v>14</v>
      </c>
      <c r="AI86" s="164" t="s">
        <v>89</v>
      </c>
      <c r="AJ86" s="164" t="s">
        <v>89</v>
      </c>
      <c r="AK86" s="179" t="e">
        <f>AI86-AJ86</f>
        <v>#VALUE!</v>
      </c>
      <c r="AL86" s="180">
        <f>Y87-Y86</f>
        <v>5</v>
      </c>
      <c r="AM86" s="165"/>
      <c r="AN86" s="35" t="s">
        <v>33</v>
      </c>
      <c r="AO86" s="174">
        <v>50</v>
      </c>
      <c r="AQ86" s="15" t="s">
        <v>34</v>
      </c>
      <c r="AR86" s="53" t="s">
        <v>105</v>
      </c>
      <c r="AS86" s="54">
        <f>AO91</f>
        <v>29.34108527131783</v>
      </c>
      <c r="AU86" s="53" t="s">
        <v>90</v>
      </c>
      <c r="AV86" s="54">
        <f>AS86-AS106</f>
        <v>0.46890482019001212</v>
      </c>
    </row>
    <row r="87" spans="1:48" x14ac:dyDescent="0.25">
      <c r="A87" s="83">
        <v>3</v>
      </c>
      <c r="B87" s="83">
        <f>B86+F87</f>
        <v>4</v>
      </c>
      <c r="C87" s="84">
        <f>D86</f>
        <v>0</v>
      </c>
      <c r="D87" s="75">
        <v>5</v>
      </c>
      <c r="E87" s="75">
        <f>H86</f>
        <v>496</v>
      </c>
      <c r="F87" s="34">
        <f>E87-H87-G87</f>
        <v>4</v>
      </c>
      <c r="G87" s="75">
        <f>A87-A86</f>
        <v>3</v>
      </c>
      <c r="H87" s="56">
        <v>489</v>
      </c>
      <c r="I87" s="85">
        <f>F87/E87</f>
        <v>8.0645161290322578E-3</v>
      </c>
      <c r="J87" s="31">
        <f>1-I87</f>
        <v>0.99193548387096775</v>
      </c>
      <c r="K87" s="31">
        <f>J87*K86</f>
        <v>0.99193548387096775</v>
      </c>
      <c r="L87" s="69"/>
      <c r="M87" s="129">
        <f t="shared" ref="M87:M96" si="63">AVERAGE(K86:K87)*(D87-D86)</f>
        <v>4.979838709677419</v>
      </c>
      <c r="N87" s="53">
        <f>M87</f>
        <v>4.979838709677419</v>
      </c>
      <c r="O87" s="130">
        <f t="shared" ref="O87:O96" si="64">D87</f>
        <v>5</v>
      </c>
      <c r="P87" s="128">
        <f>H87/H86</f>
        <v>0.98588709677419351</v>
      </c>
      <c r="Q87" s="131">
        <f t="shared" ref="Q87:Q96" si="65">AVERAGE(H86:H87)</f>
        <v>492.5</v>
      </c>
      <c r="R87" s="131">
        <f t="shared" ref="R87:R96" si="66">Q87*(D87-D86)</f>
        <v>2462.5</v>
      </c>
      <c r="S87" s="132">
        <f>R87/E86</f>
        <v>4.964717741935484</v>
      </c>
      <c r="T87" s="132">
        <f>S87</f>
        <v>4.964717741935484</v>
      </c>
      <c r="U87" s="133">
        <f>D87</f>
        <v>5</v>
      </c>
      <c r="V87" s="53">
        <f t="shared" ref="V87:V96" si="67">N87-N107</f>
        <v>-1.0121129680010554E-2</v>
      </c>
      <c r="W87" s="134">
        <f t="shared" ref="W87:W96" si="68">T87-T107</f>
        <v>-1.5201936779375202E-2</v>
      </c>
      <c r="X87" s="198" t="s">
        <v>88</v>
      </c>
      <c r="Y87" s="94">
        <f t="shared" si="60"/>
        <v>5</v>
      </c>
      <c r="Z87" s="17">
        <f t="shared" si="61"/>
        <v>0.98588709677419351</v>
      </c>
      <c r="AA87" s="18">
        <f t="shared" si="62"/>
        <v>0.99193548387096775</v>
      </c>
      <c r="AC87" s="135"/>
      <c r="AD87" s="27"/>
      <c r="AE87" s="27"/>
      <c r="AH87" s="166"/>
      <c r="AI87" s="183" t="str">
        <f>AI86</f>
        <v>No alcan</v>
      </c>
      <c r="AJ87" s="183">
        <v>0.5</v>
      </c>
      <c r="AK87" s="181" t="e">
        <f>AI87-AJ87</f>
        <v>#VALUE!</v>
      </c>
      <c r="AL87" s="182" t="e">
        <f>AK87*AL86/AK86</f>
        <v>#VALUE!</v>
      </c>
      <c r="AM87" s="167"/>
      <c r="AN87" s="168" t="s">
        <v>11</v>
      </c>
      <c r="AO87" s="169" t="e">
        <f>AO86+AL87</f>
        <v>#VALUE!</v>
      </c>
      <c r="AQ87" s="15" t="s">
        <v>12</v>
      </c>
      <c r="AR87" s="55">
        <v>0</v>
      </c>
      <c r="AS87" s="56">
        <f t="shared" ref="AS87:AS88" si="69">AO92</f>
        <v>248</v>
      </c>
      <c r="AV87" s="94"/>
    </row>
    <row r="88" spans="1:48" x14ac:dyDescent="0.25">
      <c r="A88" s="74">
        <v>5</v>
      </c>
      <c r="B88" s="83">
        <f t="shared" ref="B88:B96" si="70">B87+F88</f>
        <v>6</v>
      </c>
      <c r="C88" s="84">
        <f t="shared" ref="C88:C96" si="71">D87</f>
        <v>5</v>
      </c>
      <c r="D88" s="75">
        <v>10</v>
      </c>
      <c r="E88" s="75">
        <f t="shared" ref="E88:E96" si="72">H87</f>
        <v>489</v>
      </c>
      <c r="F88" s="34">
        <f t="shared" ref="F88:F96" si="73">E88-H88-G88</f>
        <v>2</v>
      </c>
      <c r="G88" s="75">
        <f t="shared" ref="G88:G96" si="74">A88-A87</f>
        <v>2</v>
      </c>
      <c r="H88" s="56">
        <v>485</v>
      </c>
      <c r="I88" s="85">
        <f t="shared" ref="I88:I96" si="75">F88/E88</f>
        <v>4.0899795501022499E-3</v>
      </c>
      <c r="J88" s="31">
        <f t="shared" ref="J88:J96" si="76">1-I88</f>
        <v>0.99591002044989774</v>
      </c>
      <c r="K88" s="31">
        <f t="shared" ref="K88:K96" si="77">J88*K87</f>
        <v>0.98787848802691469</v>
      </c>
      <c r="L88" s="69"/>
      <c r="M88" s="129">
        <f t="shared" si="63"/>
        <v>4.949534929744706</v>
      </c>
      <c r="N88" s="53">
        <f t="shared" ref="N88:N96" si="78">M88+N87</f>
        <v>9.9293736394221241</v>
      </c>
      <c r="O88" s="130">
        <f t="shared" si="64"/>
        <v>10</v>
      </c>
      <c r="P88" s="128">
        <f>H88/H86</f>
        <v>0.97782258064516125</v>
      </c>
      <c r="Q88" s="131">
        <f t="shared" si="65"/>
        <v>487</v>
      </c>
      <c r="R88" s="131">
        <f t="shared" si="66"/>
        <v>2435</v>
      </c>
      <c r="S88" s="132">
        <f>R88/E86</f>
        <v>4.909274193548387</v>
      </c>
      <c r="T88" s="132">
        <f>S88+T87</f>
        <v>9.8739919354838719</v>
      </c>
      <c r="U88" s="133">
        <f t="shared" ref="U88:U96" si="79">D88</f>
        <v>10</v>
      </c>
      <c r="V88" s="53">
        <f t="shared" si="67"/>
        <v>-1.0263451451491434E-2</v>
      </c>
      <c r="W88" s="134">
        <f t="shared" si="68"/>
        <v>-2.5606458090425832E-2</v>
      </c>
      <c r="X88" s="198" t="s">
        <v>88</v>
      </c>
      <c r="Y88" s="94">
        <f t="shared" si="60"/>
        <v>10</v>
      </c>
      <c r="Z88" s="17">
        <f t="shared" si="61"/>
        <v>0.97782258064516125</v>
      </c>
      <c r="AA88" s="18">
        <f t="shared" si="62"/>
        <v>0.98787848802691469</v>
      </c>
      <c r="AD88" s="27"/>
      <c r="AE88" s="27"/>
      <c r="AH88" s="155" t="s">
        <v>15</v>
      </c>
      <c r="AI88" s="188">
        <v>0</v>
      </c>
      <c r="AJ88" s="188">
        <v>0</v>
      </c>
      <c r="AK88" s="175">
        <f>AI88-AJ88</f>
        <v>0</v>
      </c>
      <c r="AL88" s="176">
        <f>AL86</f>
        <v>5</v>
      </c>
      <c r="AM88" s="167"/>
      <c r="AN88" s="168" t="s">
        <v>12</v>
      </c>
      <c r="AO88" s="170" t="e">
        <f>AI88-AK89</f>
        <v>#VALUE!</v>
      </c>
      <c r="AQ88" s="15" t="s">
        <v>13</v>
      </c>
      <c r="AR88" s="57">
        <v>0</v>
      </c>
      <c r="AS88" s="58">
        <f t="shared" si="69"/>
        <v>0.5</v>
      </c>
      <c r="AV88" s="94"/>
    </row>
    <row r="89" spans="1:48" x14ac:dyDescent="0.25">
      <c r="A89" s="83">
        <v>7</v>
      </c>
      <c r="B89" s="83">
        <f t="shared" si="70"/>
        <v>7</v>
      </c>
      <c r="C89" s="84">
        <f t="shared" si="71"/>
        <v>10</v>
      </c>
      <c r="D89" s="75">
        <v>15</v>
      </c>
      <c r="E89" s="75">
        <f t="shared" si="72"/>
        <v>485</v>
      </c>
      <c r="F89" s="34">
        <f t="shared" si="73"/>
        <v>1</v>
      </c>
      <c r="G89" s="75">
        <f t="shared" si="74"/>
        <v>2</v>
      </c>
      <c r="H89" s="56">
        <v>482</v>
      </c>
      <c r="I89" s="85">
        <f t="shared" si="75"/>
        <v>2.0618556701030928E-3</v>
      </c>
      <c r="J89" s="31">
        <f t="shared" si="76"/>
        <v>0.99793814432989691</v>
      </c>
      <c r="K89" s="31">
        <f t="shared" si="77"/>
        <v>0.98584162516500351</v>
      </c>
      <c r="L89" s="69"/>
      <c r="M89" s="129">
        <f t="shared" si="63"/>
        <v>4.9343002829797955</v>
      </c>
      <c r="N89" s="53">
        <f t="shared" si="78"/>
        <v>14.863673922401919</v>
      </c>
      <c r="O89" s="130">
        <f t="shared" si="64"/>
        <v>15</v>
      </c>
      <c r="P89" s="128">
        <f>H89/H86</f>
        <v>0.97177419354838712</v>
      </c>
      <c r="Q89" s="131">
        <f t="shared" si="65"/>
        <v>483.5</v>
      </c>
      <c r="R89" s="131">
        <f t="shared" si="66"/>
        <v>2417.5</v>
      </c>
      <c r="S89" s="132">
        <f>R89/E86</f>
        <v>4.873991935483871</v>
      </c>
      <c r="T89" s="132">
        <f t="shared" ref="T89:T96" si="80">S89+T88</f>
        <v>14.747983870967744</v>
      </c>
      <c r="U89" s="133">
        <f t="shared" si="79"/>
        <v>15</v>
      </c>
      <c r="V89" s="53">
        <f t="shared" si="67"/>
        <v>2.4846594965183044E-2</v>
      </c>
      <c r="W89" s="134">
        <f t="shared" si="68"/>
        <v>-6.0321932892861696E-3</v>
      </c>
      <c r="X89" s="198" t="s">
        <v>88</v>
      </c>
      <c r="Y89" s="94">
        <f t="shared" si="60"/>
        <v>15</v>
      </c>
      <c r="Z89" s="17">
        <f t="shared" si="61"/>
        <v>0.97177419354838712</v>
      </c>
      <c r="AA89" s="18">
        <f t="shared" si="62"/>
        <v>0.98584162516500351</v>
      </c>
      <c r="AD89" s="27"/>
      <c r="AE89" s="27"/>
      <c r="AH89" s="19"/>
      <c r="AI89" s="20"/>
      <c r="AJ89" s="20"/>
      <c r="AK89" s="177" t="e">
        <f>AK88*AL89/AL88</f>
        <v>#VALUE!</v>
      </c>
      <c r="AL89" s="178" t="e">
        <f>AL87</f>
        <v>#VALUE!</v>
      </c>
      <c r="AM89" s="171"/>
      <c r="AN89" s="172" t="s">
        <v>13</v>
      </c>
      <c r="AO89" s="173" t="e">
        <f>AO88/H86</f>
        <v>#VALUE!</v>
      </c>
      <c r="AV89" s="94"/>
    </row>
    <row r="90" spans="1:48" x14ac:dyDescent="0.25">
      <c r="A90" s="74">
        <v>8</v>
      </c>
      <c r="B90" s="83">
        <f t="shared" si="70"/>
        <v>11</v>
      </c>
      <c r="C90" s="84">
        <f t="shared" si="71"/>
        <v>15</v>
      </c>
      <c r="D90" s="75">
        <v>20</v>
      </c>
      <c r="E90" s="75">
        <f t="shared" si="72"/>
        <v>482</v>
      </c>
      <c r="F90" s="34">
        <f t="shared" si="73"/>
        <v>4</v>
      </c>
      <c r="G90" s="75">
        <f t="shared" si="74"/>
        <v>1</v>
      </c>
      <c r="H90" s="56">
        <v>477</v>
      </c>
      <c r="I90" s="85">
        <f t="shared" si="75"/>
        <v>8.2987551867219917E-3</v>
      </c>
      <c r="J90" s="31">
        <f t="shared" si="76"/>
        <v>0.99170124481327804</v>
      </c>
      <c r="K90" s="31">
        <f t="shared" si="77"/>
        <v>0.977660366864879</v>
      </c>
      <c r="L90" s="69"/>
      <c r="M90" s="129">
        <f t="shared" si="63"/>
        <v>4.9087549800747068</v>
      </c>
      <c r="N90" s="53">
        <f t="shared" si="78"/>
        <v>19.772428902476626</v>
      </c>
      <c r="O90" s="130">
        <f t="shared" si="64"/>
        <v>20</v>
      </c>
      <c r="P90" s="128">
        <f>H90/H86</f>
        <v>0.96169354838709675</v>
      </c>
      <c r="Q90" s="131">
        <f t="shared" si="65"/>
        <v>479.5</v>
      </c>
      <c r="R90" s="131">
        <f t="shared" si="66"/>
        <v>2397.5</v>
      </c>
      <c r="S90" s="132">
        <f>R90/E86</f>
        <v>4.83366935483871</v>
      </c>
      <c r="T90" s="132">
        <f t="shared" si="80"/>
        <v>19.581653225806456</v>
      </c>
      <c r="U90" s="133">
        <f t="shared" si="79"/>
        <v>20</v>
      </c>
      <c r="V90" s="53">
        <f t="shared" si="67"/>
        <v>8.5085940672797733E-2</v>
      </c>
      <c r="W90" s="134">
        <f t="shared" si="68"/>
        <v>3.3460454722117561E-2</v>
      </c>
      <c r="X90" s="198" t="s">
        <v>88</v>
      </c>
      <c r="Y90" s="94">
        <f t="shared" si="60"/>
        <v>20</v>
      </c>
      <c r="Z90" s="17">
        <f t="shared" si="61"/>
        <v>0.96169354838709675</v>
      </c>
      <c r="AA90" s="18">
        <f t="shared" si="62"/>
        <v>0.977660366864879</v>
      </c>
      <c r="AD90" s="27"/>
      <c r="AE90" s="27"/>
      <c r="AH90" s="152" t="s">
        <v>14</v>
      </c>
      <c r="AI90" s="153">
        <f>Z91</f>
        <v>0.72580645161290325</v>
      </c>
      <c r="AJ90" s="153">
        <f>Z92</f>
        <v>0.46572580645161288</v>
      </c>
      <c r="AK90" s="179">
        <f>AI90-AJ90</f>
        <v>0.26008064516129037</v>
      </c>
      <c r="AL90" s="180">
        <f>Y91-Y90</f>
        <v>5</v>
      </c>
      <c r="AM90" s="154"/>
      <c r="AN90" s="35" t="s">
        <v>33</v>
      </c>
      <c r="AO90" s="174">
        <f>Y91</f>
        <v>25</v>
      </c>
      <c r="AV90" s="94"/>
    </row>
    <row r="91" spans="1:48" x14ac:dyDescent="0.25">
      <c r="A91" s="83">
        <v>117</v>
      </c>
      <c r="B91" s="83">
        <f t="shared" si="70"/>
        <v>19</v>
      </c>
      <c r="C91" s="84">
        <f t="shared" si="71"/>
        <v>20</v>
      </c>
      <c r="D91" s="75">
        <v>25</v>
      </c>
      <c r="E91" s="75">
        <f t="shared" si="72"/>
        <v>477</v>
      </c>
      <c r="F91" s="34">
        <f t="shared" si="73"/>
        <v>8</v>
      </c>
      <c r="G91" s="75">
        <f t="shared" si="74"/>
        <v>109</v>
      </c>
      <c r="H91" s="56">
        <v>360</v>
      </c>
      <c r="I91" s="85">
        <f t="shared" si="75"/>
        <v>1.6771488469601678E-2</v>
      </c>
      <c r="J91" s="31">
        <f t="shared" si="76"/>
        <v>0.98322851153039836</v>
      </c>
      <c r="K91" s="31">
        <f t="shared" si="77"/>
        <v>0.96126354729481822</v>
      </c>
      <c r="L91" s="69"/>
      <c r="M91" s="129">
        <f t="shared" si="63"/>
        <v>4.8473097853992435</v>
      </c>
      <c r="N91" s="53">
        <f t="shared" si="78"/>
        <v>24.61973868787587</v>
      </c>
      <c r="O91" s="130">
        <f t="shared" si="64"/>
        <v>25</v>
      </c>
      <c r="P91" s="128">
        <f>H91/H86</f>
        <v>0.72580645161290325</v>
      </c>
      <c r="Q91" s="131">
        <f t="shared" si="65"/>
        <v>418.5</v>
      </c>
      <c r="R91" s="131">
        <f t="shared" si="66"/>
        <v>2092.5</v>
      </c>
      <c r="S91" s="132">
        <f>R91/E86</f>
        <v>4.21875</v>
      </c>
      <c r="T91" s="132">
        <f t="shared" si="80"/>
        <v>23.800403225806456</v>
      </c>
      <c r="U91" s="133">
        <f t="shared" si="79"/>
        <v>25</v>
      </c>
      <c r="V91" s="53">
        <f t="shared" si="67"/>
        <v>0.18038090051264888</v>
      </c>
      <c r="W91" s="134">
        <f t="shared" si="68"/>
        <v>0.1056241093405923</v>
      </c>
      <c r="X91" s="198" t="s">
        <v>88</v>
      </c>
      <c r="Y91" s="94">
        <f t="shared" si="60"/>
        <v>25</v>
      </c>
      <c r="Z91" s="17">
        <f t="shared" si="61"/>
        <v>0.72580645161290325</v>
      </c>
      <c r="AA91" s="18">
        <f t="shared" si="62"/>
        <v>0.96126354729481822</v>
      </c>
      <c r="AH91" s="155"/>
      <c r="AI91" s="183">
        <f>AI90</f>
        <v>0.72580645161290325</v>
      </c>
      <c r="AJ91" s="183">
        <v>0.5</v>
      </c>
      <c r="AK91" s="181">
        <f>AI91-AJ91</f>
        <v>0.22580645161290325</v>
      </c>
      <c r="AL91" s="182">
        <f>AK91*AL90/AK90</f>
        <v>4.3410852713178292</v>
      </c>
      <c r="AM91" s="156"/>
      <c r="AN91" s="157" t="s">
        <v>11</v>
      </c>
      <c r="AO91" s="158">
        <f>AO90+AL91</f>
        <v>29.34108527131783</v>
      </c>
      <c r="AV91" s="94"/>
    </row>
    <row r="92" spans="1:48" x14ac:dyDescent="0.25">
      <c r="A92" s="74">
        <v>245</v>
      </c>
      <c r="B92" s="83">
        <f t="shared" si="70"/>
        <v>20</v>
      </c>
      <c r="C92" s="84">
        <f t="shared" si="71"/>
        <v>25</v>
      </c>
      <c r="D92" s="75">
        <v>30</v>
      </c>
      <c r="E92" s="75">
        <f t="shared" si="72"/>
        <v>360</v>
      </c>
      <c r="F92" s="34">
        <f t="shared" si="73"/>
        <v>1</v>
      </c>
      <c r="G92" s="75">
        <f t="shared" si="74"/>
        <v>128</v>
      </c>
      <c r="H92" s="56">
        <v>231</v>
      </c>
      <c r="I92" s="85">
        <f t="shared" si="75"/>
        <v>2.7777777777777779E-3</v>
      </c>
      <c r="J92" s="31">
        <f t="shared" si="76"/>
        <v>0.99722222222222223</v>
      </c>
      <c r="K92" s="31">
        <f t="shared" si="77"/>
        <v>0.95859337077455486</v>
      </c>
      <c r="L92" s="69"/>
      <c r="M92" s="129">
        <f t="shared" si="63"/>
        <v>4.7996422951734328</v>
      </c>
      <c r="N92" s="53">
        <f t="shared" si="78"/>
        <v>29.419380983049301</v>
      </c>
      <c r="O92" s="130">
        <f t="shared" si="64"/>
        <v>30</v>
      </c>
      <c r="P92" s="128">
        <f>H92/H86</f>
        <v>0.46572580645161288</v>
      </c>
      <c r="Q92" s="131">
        <f t="shared" si="65"/>
        <v>295.5</v>
      </c>
      <c r="R92" s="131">
        <f t="shared" si="66"/>
        <v>1477.5</v>
      </c>
      <c r="S92" s="132">
        <f>R92/E86</f>
        <v>2.9788306451612905</v>
      </c>
      <c r="T92" s="132">
        <f t="shared" si="80"/>
        <v>26.779233870967747</v>
      </c>
      <c r="U92" s="133">
        <f t="shared" si="79"/>
        <v>30</v>
      </c>
      <c r="V92" s="53">
        <f t="shared" si="67"/>
        <v>0.34067235798473305</v>
      </c>
      <c r="W92" s="134">
        <f t="shared" si="68"/>
        <v>0.21798889104806918</v>
      </c>
      <c r="X92" s="199" t="s">
        <v>88</v>
      </c>
      <c r="Y92" s="94">
        <f t="shared" si="60"/>
        <v>30</v>
      </c>
      <c r="Z92" s="17">
        <f t="shared" si="61"/>
        <v>0.46572580645161288</v>
      </c>
      <c r="AA92" s="18">
        <f t="shared" si="62"/>
        <v>0.95859337077455486</v>
      </c>
      <c r="AH92" s="155" t="s">
        <v>15</v>
      </c>
      <c r="AI92" s="188">
        <f>H91</f>
        <v>360</v>
      </c>
      <c r="AJ92" s="188">
        <f>H92</f>
        <v>231</v>
      </c>
      <c r="AK92" s="175">
        <f>AI92-AJ92</f>
        <v>129</v>
      </c>
      <c r="AL92" s="176">
        <f>AL90</f>
        <v>5</v>
      </c>
      <c r="AM92" s="156"/>
      <c r="AN92" s="157" t="s">
        <v>12</v>
      </c>
      <c r="AO92" s="159">
        <f>AI92-AK93</f>
        <v>248</v>
      </c>
      <c r="AV92" s="94"/>
    </row>
    <row r="93" spans="1:48" x14ac:dyDescent="0.25">
      <c r="A93" s="83">
        <v>328</v>
      </c>
      <c r="B93" s="83">
        <f t="shared" si="70"/>
        <v>22</v>
      </c>
      <c r="C93" s="84">
        <f t="shared" si="71"/>
        <v>30</v>
      </c>
      <c r="D93" s="75">
        <v>35</v>
      </c>
      <c r="E93" s="75">
        <f t="shared" si="72"/>
        <v>231</v>
      </c>
      <c r="F93" s="34">
        <f t="shared" si="73"/>
        <v>2</v>
      </c>
      <c r="G93" s="75">
        <f t="shared" si="74"/>
        <v>83</v>
      </c>
      <c r="H93" s="56">
        <v>146</v>
      </c>
      <c r="I93" s="85">
        <f t="shared" si="75"/>
        <v>8.658008658008658E-3</v>
      </c>
      <c r="J93" s="31">
        <f t="shared" si="76"/>
        <v>0.9913419913419913</v>
      </c>
      <c r="K93" s="31">
        <f t="shared" si="77"/>
        <v>0.95029386107087899</v>
      </c>
      <c r="L93" s="69"/>
      <c r="M93" s="129">
        <f t="shared" si="63"/>
        <v>4.7722180796135847</v>
      </c>
      <c r="N93" s="53">
        <f t="shared" si="78"/>
        <v>34.191599062662888</v>
      </c>
      <c r="O93" s="130">
        <f t="shared" si="64"/>
        <v>35</v>
      </c>
      <c r="P93" s="128">
        <f>H93/H86</f>
        <v>0.29435483870967744</v>
      </c>
      <c r="Q93" s="131">
        <f t="shared" si="65"/>
        <v>188.5</v>
      </c>
      <c r="R93" s="131">
        <f t="shared" si="66"/>
        <v>942.5</v>
      </c>
      <c r="S93" s="132">
        <f>R93/E86</f>
        <v>1.9002016129032258</v>
      </c>
      <c r="T93" s="132">
        <f t="shared" si="80"/>
        <v>28.679435483870972</v>
      </c>
      <c r="U93" s="133">
        <f t="shared" si="79"/>
        <v>35</v>
      </c>
      <c r="V93" s="53">
        <f t="shared" si="67"/>
        <v>0.57256153361965545</v>
      </c>
      <c r="W93" s="134">
        <f t="shared" si="68"/>
        <v>0.32602182925249679</v>
      </c>
      <c r="X93" s="199" t="s">
        <v>88</v>
      </c>
      <c r="Y93" s="94">
        <f t="shared" si="60"/>
        <v>35</v>
      </c>
      <c r="Z93" s="17">
        <f t="shared" si="61"/>
        <v>0.29435483870967744</v>
      </c>
      <c r="AA93" s="18">
        <f t="shared" si="62"/>
        <v>0.95029386107087899</v>
      </c>
      <c r="AH93" s="19"/>
      <c r="AI93" s="20"/>
      <c r="AJ93" s="20"/>
      <c r="AK93" s="177">
        <f>AK92*AL93/AL92</f>
        <v>112</v>
      </c>
      <c r="AL93" s="178">
        <f>AL91</f>
        <v>4.3410852713178292</v>
      </c>
      <c r="AM93" s="160"/>
      <c r="AN93" s="161" t="s">
        <v>13</v>
      </c>
      <c r="AO93" s="162">
        <f>AO92/H86</f>
        <v>0.5</v>
      </c>
      <c r="AV93" s="94"/>
    </row>
    <row r="94" spans="1:48" x14ac:dyDescent="0.25">
      <c r="A94" s="74">
        <v>411</v>
      </c>
      <c r="B94" s="83">
        <f t="shared" si="70"/>
        <v>22</v>
      </c>
      <c r="C94" s="84">
        <f t="shared" si="71"/>
        <v>35</v>
      </c>
      <c r="D94" s="75">
        <v>40</v>
      </c>
      <c r="E94" s="75">
        <f t="shared" si="72"/>
        <v>146</v>
      </c>
      <c r="F94" s="34">
        <f t="shared" si="73"/>
        <v>0</v>
      </c>
      <c r="G94" s="75">
        <f t="shared" si="74"/>
        <v>83</v>
      </c>
      <c r="H94" s="56">
        <v>63</v>
      </c>
      <c r="I94" s="85">
        <f t="shared" si="75"/>
        <v>0</v>
      </c>
      <c r="J94" s="31">
        <f t="shared" si="76"/>
        <v>1</v>
      </c>
      <c r="K94" s="31">
        <f t="shared" si="77"/>
        <v>0.95029386107087899</v>
      </c>
      <c r="L94" s="69"/>
      <c r="M94" s="129">
        <f t="shared" si="63"/>
        <v>4.7514693053543953</v>
      </c>
      <c r="N94" s="53">
        <f t="shared" si="78"/>
        <v>38.943068368017286</v>
      </c>
      <c r="O94" s="130">
        <f t="shared" si="64"/>
        <v>40</v>
      </c>
      <c r="P94" s="128">
        <f>H94/H86</f>
        <v>0.12701612903225806</v>
      </c>
      <c r="Q94" s="131">
        <f t="shared" si="65"/>
        <v>104.5</v>
      </c>
      <c r="R94" s="131">
        <f t="shared" si="66"/>
        <v>522.5</v>
      </c>
      <c r="S94" s="132">
        <f>R94/E86</f>
        <v>1.0534274193548387</v>
      </c>
      <c r="T94" s="132">
        <f t="shared" si="80"/>
        <v>29.732862903225811</v>
      </c>
      <c r="U94" s="133">
        <f t="shared" si="79"/>
        <v>40</v>
      </c>
      <c r="V94" s="53">
        <f t="shared" si="67"/>
        <v>0.83613067522608731</v>
      </c>
      <c r="W94" s="134">
        <f t="shared" si="68"/>
        <v>0.38045326467159413</v>
      </c>
      <c r="X94" s="199" t="s">
        <v>88</v>
      </c>
      <c r="Y94" s="94">
        <f t="shared" si="60"/>
        <v>40</v>
      </c>
      <c r="Z94" s="17">
        <f t="shared" si="61"/>
        <v>0.12701612903225806</v>
      </c>
      <c r="AA94" s="18">
        <f t="shared" si="62"/>
        <v>0.95029386107087899</v>
      </c>
      <c r="AV94" s="94"/>
    </row>
    <row r="95" spans="1:48" x14ac:dyDescent="0.25">
      <c r="A95" s="83">
        <v>465</v>
      </c>
      <c r="B95" s="83">
        <f t="shared" si="70"/>
        <v>23</v>
      </c>
      <c r="C95" s="84">
        <f t="shared" si="71"/>
        <v>40</v>
      </c>
      <c r="D95" s="75">
        <v>45</v>
      </c>
      <c r="E95" s="75">
        <f t="shared" si="72"/>
        <v>63</v>
      </c>
      <c r="F95" s="34">
        <f t="shared" si="73"/>
        <v>1</v>
      </c>
      <c r="G95" s="75">
        <f t="shared" si="74"/>
        <v>54</v>
      </c>
      <c r="H95" s="56">
        <v>8</v>
      </c>
      <c r="I95" s="85">
        <f t="shared" si="75"/>
        <v>1.5873015873015872E-2</v>
      </c>
      <c r="J95" s="31">
        <f t="shared" si="76"/>
        <v>0.98412698412698418</v>
      </c>
      <c r="K95" s="31">
        <f t="shared" si="77"/>
        <v>0.93520983153007142</v>
      </c>
      <c r="L95" s="69"/>
      <c r="M95" s="129">
        <f t="shared" si="63"/>
        <v>4.713759231502376</v>
      </c>
      <c r="N95" s="53">
        <f t="shared" si="78"/>
        <v>43.656827599519659</v>
      </c>
      <c r="O95" s="130">
        <f t="shared" si="64"/>
        <v>45</v>
      </c>
      <c r="P95" s="128">
        <f>H95/H86</f>
        <v>1.6129032258064516E-2</v>
      </c>
      <c r="Q95" s="131">
        <f t="shared" si="65"/>
        <v>35.5</v>
      </c>
      <c r="R95" s="131">
        <f t="shared" si="66"/>
        <v>177.5</v>
      </c>
      <c r="S95" s="132">
        <f>R95/E86</f>
        <v>0.35786290322580644</v>
      </c>
      <c r="T95" s="132">
        <f t="shared" si="80"/>
        <v>30.090725806451619</v>
      </c>
      <c r="U95" s="133">
        <f t="shared" si="79"/>
        <v>45</v>
      </c>
      <c r="V95" s="53">
        <f t="shared" si="67"/>
        <v>1.0619897429804936</v>
      </c>
      <c r="W95" s="134">
        <f t="shared" si="68"/>
        <v>0.38691054540744219</v>
      </c>
      <c r="X95" s="199" t="s">
        <v>106</v>
      </c>
      <c r="Y95" s="94">
        <f t="shared" si="60"/>
        <v>45</v>
      </c>
      <c r="Z95" s="17">
        <f t="shared" si="61"/>
        <v>1.6129032258064516E-2</v>
      </c>
      <c r="AA95" s="18">
        <f t="shared" si="62"/>
        <v>0.93520983153007142</v>
      </c>
      <c r="AV95" s="94"/>
    </row>
    <row r="96" spans="1:48" x14ac:dyDescent="0.25">
      <c r="A96" s="74">
        <v>473</v>
      </c>
      <c r="B96" s="83">
        <f t="shared" si="70"/>
        <v>23</v>
      </c>
      <c r="C96" s="84">
        <f t="shared" si="71"/>
        <v>45</v>
      </c>
      <c r="D96" s="75">
        <v>50</v>
      </c>
      <c r="E96" s="75">
        <f t="shared" si="72"/>
        <v>8</v>
      </c>
      <c r="F96" s="34">
        <f t="shared" si="73"/>
        <v>0</v>
      </c>
      <c r="G96" s="75">
        <f t="shared" si="74"/>
        <v>8</v>
      </c>
      <c r="H96" s="56">
        <v>0</v>
      </c>
      <c r="I96" s="85">
        <f t="shared" si="75"/>
        <v>0</v>
      </c>
      <c r="J96" s="31">
        <f t="shared" si="76"/>
        <v>1</v>
      </c>
      <c r="K96" s="31">
        <f t="shared" si="77"/>
        <v>0.93520983153007142</v>
      </c>
      <c r="L96" s="69"/>
      <c r="M96" s="129">
        <f t="shared" si="63"/>
        <v>4.6760491576503576</v>
      </c>
      <c r="N96" s="53">
        <f t="shared" si="78"/>
        <v>48.332876757170013</v>
      </c>
      <c r="O96" s="130">
        <f t="shared" si="64"/>
        <v>50</v>
      </c>
      <c r="P96" s="128">
        <f>H96/H86</f>
        <v>0</v>
      </c>
      <c r="Q96" s="131">
        <f t="shared" si="65"/>
        <v>4</v>
      </c>
      <c r="R96" s="131">
        <f t="shared" si="66"/>
        <v>20</v>
      </c>
      <c r="S96" s="132">
        <f>R96/E86</f>
        <v>4.0322580645161289E-2</v>
      </c>
      <c r="T96" s="132">
        <f t="shared" si="80"/>
        <v>30.131048387096779</v>
      </c>
      <c r="U96" s="133">
        <f t="shared" si="79"/>
        <v>50</v>
      </c>
      <c r="V96" s="53">
        <f t="shared" si="67"/>
        <v>1.2501387368828816</v>
      </c>
      <c r="W96" s="134">
        <f t="shared" si="68"/>
        <v>0.38205240316103684</v>
      </c>
      <c r="X96" s="199" t="s">
        <v>106</v>
      </c>
      <c r="Y96" s="94">
        <f t="shared" si="60"/>
        <v>50</v>
      </c>
      <c r="Z96" s="194">
        <f t="shared" si="61"/>
        <v>0</v>
      </c>
      <c r="AA96" s="18">
        <f t="shared" si="62"/>
        <v>0.93520983153007142</v>
      </c>
      <c r="AV96" s="94"/>
    </row>
    <row r="97" spans="1:45" x14ac:dyDescent="0.25">
      <c r="D97" s="86"/>
      <c r="E97" s="86"/>
      <c r="F97" s="87"/>
      <c r="G97" s="87"/>
      <c r="H97" s="86"/>
      <c r="I97" s="88"/>
      <c r="J97" s="89"/>
      <c r="K97" s="89"/>
      <c r="L97" s="89"/>
      <c r="M97" s="102"/>
      <c r="N97" s="102"/>
      <c r="O97" s="102"/>
      <c r="Q97" s="74"/>
      <c r="R97" s="136">
        <f>SUM(R87:R96)</f>
        <v>14945</v>
      </c>
      <c r="S97" s="137">
        <f>SUM(S87:S96)</f>
        <v>30.131048387096779</v>
      </c>
      <c r="T97" s="65"/>
      <c r="U97" s="138"/>
      <c r="AD97" s="27"/>
      <c r="AE97" s="27"/>
    </row>
    <row r="98" spans="1:45" x14ac:dyDescent="0.25">
      <c r="D98" s="95"/>
      <c r="E98" s="62" t="s">
        <v>0</v>
      </c>
      <c r="F98" s="63">
        <f>SUM(F87:F96)</f>
        <v>23</v>
      </c>
      <c r="G98" s="63">
        <f>SUM(G87:G96)</f>
        <v>473</v>
      </c>
      <c r="H98" s="63">
        <f>H86-F98-G98</f>
        <v>0</v>
      </c>
      <c r="I98" s="88"/>
      <c r="J98" s="88"/>
      <c r="K98" s="88"/>
      <c r="L98" s="88"/>
      <c r="M98" s="88"/>
      <c r="N98" s="88"/>
      <c r="O98" s="88"/>
      <c r="Q98" s="88"/>
      <c r="R98" s="88"/>
      <c r="S98" s="139"/>
      <c r="T98" s="88"/>
      <c r="U98" s="88"/>
      <c r="V98" s="88"/>
      <c r="W98" s="88"/>
      <c r="X98" s="88"/>
      <c r="Y98" s="88"/>
      <c r="Z98" s="88"/>
      <c r="AD98" s="27"/>
      <c r="AE98" s="27"/>
    </row>
    <row r="99" spans="1:45" ht="13" customHeight="1" x14ac:dyDescent="0.25">
      <c r="D99" s="95"/>
      <c r="F99" s="12">
        <f>F98/E86</f>
        <v>4.6370967741935484E-2</v>
      </c>
      <c r="G99" s="13">
        <f>G98/E86</f>
        <v>0.9536290322580645</v>
      </c>
      <c r="H99" s="14">
        <f>H98/E86</f>
        <v>0</v>
      </c>
      <c r="I99" s="88"/>
      <c r="J99" s="88"/>
      <c r="K99" s="88"/>
      <c r="L99" s="88"/>
      <c r="M99" s="88"/>
      <c r="N99" s="88"/>
      <c r="O99" s="88"/>
      <c r="Q99" s="210" t="s">
        <v>84</v>
      </c>
      <c r="R99" s="210"/>
      <c r="S99" s="210"/>
      <c r="T99" s="210"/>
      <c r="U99" s="88"/>
      <c r="V99" s="88"/>
      <c r="W99" s="88"/>
      <c r="X99" s="88"/>
      <c r="Y99" s="88"/>
      <c r="Z99" s="88"/>
      <c r="AD99" s="27"/>
      <c r="AE99" s="27"/>
    </row>
    <row r="100" spans="1:45" x14ac:dyDescent="0.25">
      <c r="D100" s="95"/>
      <c r="F100" s="150" t="s">
        <v>85</v>
      </c>
      <c r="G100" s="151" t="s">
        <v>86</v>
      </c>
      <c r="H100" s="149" t="s">
        <v>87</v>
      </c>
      <c r="I100" s="88"/>
      <c r="J100" s="88"/>
      <c r="K100" s="88"/>
      <c r="L100" s="88"/>
      <c r="M100" s="88"/>
      <c r="N100" s="88"/>
      <c r="O100" s="88"/>
      <c r="Q100" s="210"/>
      <c r="R100" s="210"/>
      <c r="S100" s="210"/>
      <c r="T100" s="210"/>
      <c r="U100" s="88"/>
      <c r="V100" s="88"/>
      <c r="W100" s="88"/>
      <c r="X100" s="88"/>
      <c r="Y100" s="88"/>
      <c r="Z100" s="88"/>
      <c r="AD100" s="27"/>
      <c r="AE100" s="27"/>
    </row>
    <row r="101" spans="1:45" x14ac:dyDescent="0.25">
      <c r="A101" s="69"/>
      <c r="B101" s="69"/>
      <c r="C101" s="69"/>
      <c r="D101" s="95"/>
      <c r="E101" s="95"/>
      <c r="F101" s="95"/>
      <c r="G101" s="95"/>
      <c r="H101" s="95"/>
      <c r="I101" s="88"/>
      <c r="J101" s="88"/>
      <c r="K101" s="88"/>
      <c r="L101" s="88"/>
      <c r="M101" s="88"/>
      <c r="N101" s="88"/>
      <c r="O101" s="88"/>
      <c r="Q101" s="210"/>
      <c r="R101" s="210"/>
      <c r="S101" s="210"/>
      <c r="T101" s="210"/>
      <c r="U101" s="88"/>
      <c r="V101" s="88"/>
      <c r="W101" s="88"/>
      <c r="X101" s="88"/>
      <c r="Y101" s="88"/>
      <c r="Z101" s="88"/>
      <c r="AA101" s="140"/>
      <c r="AD101" s="27"/>
      <c r="AE101" s="27"/>
    </row>
    <row r="102" spans="1:45" x14ac:dyDescent="0.25">
      <c r="D102" s="141"/>
      <c r="E102" s="69"/>
      <c r="F102" s="8"/>
      <c r="G102" s="8"/>
      <c r="H102" s="69"/>
      <c r="I102" s="123"/>
      <c r="J102" s="123"/>
      <c r="K102" s="123"/>
      <c r="L102" s="123"/>
      <c r="M102" s="123"/>
      <c r="N102" s="123"/>
      <c r="O102" s="123"/>
      <c r="Q102" s="123"/>
      <c r="R102" s="123"/>
      <c r="S102" s="123"/>
      <c r="T102" s="140"/>
      <c r="U102" s="140"/>
      <c r="V102" s="140"/>
      <c r="W102" s="140"/>
      <c r="X102" s="140"/>
      <c r="Y102" s="140"/>
      <c r="Z102" s="140"/>
      <c r="AA102" s="140"/>
      <c r="AD102" s="27"/>
      <c r="AE102" s="27"/>
    </row>
    <row r="103" spans="1:45" ht="9.5" customHeight="1" x14ac:dyDescent="0.25">
      <c r="D103" s="141"/>
      <c r="E103" s="69"/>
      <c r="F103" s="8"/>
      <c r="G103" s="8"/>
      <c r="H103" s="69"/>
      <c r="I103" s="123"/>
      <c r="J103" s="123"/>
      <c r="K103" s="123"/>
      <c r="L103" s="123"/>
      <c r="M103" s="123"/>
      <c r="N103" s="123"/>
      <c r="O103" s="123"/>
      <c r="Q103" s="123"/>
      <c r="R103" s="123"/>
      <c r="S103" s="123"/>
      <c r="T103" s="140"/>
      <c r="U103" s="140"/>
      <c r="V103" s="140"/>
      <c r="W103" s="140"/>
      <c r="X103" s="140"/>
      <c r="Y103" s="140"/>
      <c r="Z103" s="140"/>
      <c r="AA103" s="140"/>
      <c r="AD103" s="27"/>
      <c r="AE103" s="27"/>
    </row>
    <row r="104" spans="1:45" ht="35" customHeight="1" x14ac:dyDescent="0.25">
      <c r="A104" s="99" t="s">
        <v>101</v>
      </c>
      <c r="B104" s="99"/>
      <c r="C104" s="99"/>
      <c r="D104" s="99"/>
      <c r="E104" s="99"/>
      <c r="F104" s="99"/>
      <c r="G104" s="99"/>
      <c r="H104" s="99"/>
      <c r="I104" s="100"/>
      <c r="J104" s="211" t="s">
        <v>37</v>
      </c>
      <c r="K104" s="212"/>
      <c r="M104" s="211" t="s">
        <v>68</v>
      </c>
      <c r="N104" s="212"/>
      <c r="O104" s="33"/>
      <c r="Q104" s="33"/>
      <c r="R104" s="123"/>
      <c r="S104" s="213" t="s">
        <v>62</v>
      </c>
      <c r="T104" s="214"/>
      <c r="U104" s="66"/>
      <c r="V104" s="66"/>
      <c r="W104" s="66"/>
      <c r="X104" s="66"/>
      <c r="Y104" s="140"/>
      <c r="Z104" s="124" t="s">
        <v>17</v>
      </c>
      <c r="AA104" s="125" t="s">
        <v>18</v>
      </c>
    </row>
    <row r="105" spans="1:45" ht="76" customHeight="1" x14ac:dyDescent="0.25">
      <c r="A105" s="46" t="s">
        <v>22</v>
      </c>
      <c r="B105" s="4" t="s">
        <v>23</v>
      </c>
      <c r="C105" s="1" t="s">
        <v>21</v>
      </c>
      <c r="D105" s="47" t="s">
        <v>24</v>
      </c>
      <c r="E105" s="1" t="s">
        <v>35</v>
      </c>
      <c r="F105" s="2" t="s">
        <v>25</v>
      </c>
      <c r="G105" s="2" t="s">
        <v>26</v>
      </c>
      <c r="H105" s="29" t="s">
        <v>91</v>
      </c>
      <c r="I105" s="2" t="s">
        <v>27</v>
      </c>
      <c r="J105" s="42" t="s">
        <v>38</v>
      </c>
      <c r="K105" s="48" t="s">
        <v>39</v>
      </c>
      <c r="M105" s="49" t="s">
        <v>70</v>
      </c>
      <c r="N105" s="49" t="s">
        <v>69</v>
      </c>
      <c r="P105" s="60" t="s">
        <v>72</v>
      </c>
      <c r="Q105" s="25" t="s">
        <v>29</v>
      </c>
      <c r="R105" s="36" t="s">
        <v>30</v>
      </c>
      <c r="S105" s="60" t="s">
        <v>64</v>
      </c>
      <c r="T105" s="60" t="s">
        <v>63</v>
      </c>
      <c r="U105" s="66"/>
      <c r="V105" s="66"/>
      <c r="W105" s="66"/>
      <c r="X105" s="66"/>
      <c r="Y105" s="16" t="s">
        <v>9</v>
      </c>
      <c r="Z105" s="51" t="s">
        <v>32</v>
      </c>
      <c r="AA105" s="52" t="s">
        <v>31</v>
      </c>
      <c r="AH105" s="232" t="s">
        <v>67</v>
      </c>
      <c r="AI105" s="233"/>
      <c r="AJ105" s="233"/>
      <c r="AK105" s="233"/>
      <c r="AL105" s="233"/>
      <c r="AM105" s="233"/>
      <c r="AN105" s="233"/>
      <c r="AO105" s="234"/>
      <c r="AR105" s="184" t="s">
        <v>45</v>
      </c>
      <c r="AS105" s="185" t="s">
        <v>46</v>
      </c>
    </row>
    <row r="106" spans="1:45" x14ac:dyDescent="0.25">
      <c r="A106" s="74">
        <v>0</v>
      </c>
      <c r="B106" s="74">
        <v>0</v>
      </c>
      <c r="C106" s="69"/>
      <c r="D106" s="75">
        <v>0</v>
      </c>
      <c r="E106" s="34">
        <f>H106</f>
        <v>498</v>
      </c>
      <c r="F106" s="3">
        <v>0</v>
      </c>
      <c r="G106" s="3">
        <v>0</v>
      </c>
      <c r="H106" s="56">
        <v>498</v>
      </c>
      <c r="I106" s="76">
        <f>F106/E106</f>
        <v>0</v>
      </c>
      <c r="J106" s="31">
        <f>1-I106</f>
        <v>1</v>
      </c>
      <c r="K106" s="31">
        <f>J106</f>
        <v>1</v>
      </c>
      <c r="L106" s="69"/>
      <c r="M106" s="126"/>
      <c r="N106" s="127"/>
      <c r="P106" s="128">
        <f>H106/H106</f>
        <v>1</v>
      </c>
      <c r="R106" s="66"/>
      <c r="T106" s="66"/>
      <c r="U106" s="66"/>
      <c r="V106" s="66"/>
      <c r="W106" s="66"/>
      <c r="X106" s="66"/>
      <c r="Y106" s="94">
        <f t="shared" ref="Y106:Y116" si="81">D106</f>
        <v>0</v>
      </c>
      <c r="Z106" s="30">
        <f t="shared" ref="Z106:Z116" si="82">P106</f>
        <v>1</v>
      </c>
      <c r="AA106" s="31">
        <f t="shared" ref="AA106:AA116" si="83">K106</f>
        <v>1</v>
      </c>
      <c r="AH106" s="163" t="s">
        <v>14</v>
      </c>
      <c r="AI106" s="164" t="s">
        <v>89</v>
      </c>
      <c r="AJ106" s="164" t="s">
        <v>89</v>
      </c>
      <c r="AK106" s="179" t="e">
        <f>AI106-AJ106</f>
        <v>#VALUE!</v>
      </c>
      <c r="AL106" s="180">
        <f>Y107-Y106</f>
        <v>5</v>
      </c>
      <c r="AM106" s="165"/>
      <c r="AN106" s="35" t="s">
        <v>33</v>
      </c>
      <c r="AO106" s="174">
        <v>50</v>
      </c>
      <c r="AQ106" s="15" t="s">
        <v>34</v>
      </c>
      <c r="AR106" s="53" t="s">
        <v>105</v>
      </c>
      <c r="AS106" s="54">
        <f>AO111</f>
        <v>28.872180451127818</v>
      </c>
    </row>
    <row r="107" spans="1:45" x14ac:dyDescent="0.25">
      <c r="A107" s="83">
        <v>2</v>
      </c>
      <c r="B107" s="83">
        <f>B106+F107</f>
        <v>2</v>
      </c>
      <c r="C107" s="84">
        <f>D106</f>
        <v>0</v>
      </c>
      <c r="D107" s="75">
        <v>5</v>
      </c>
      <c r="E107" s="75">
        <f>H106</f>
        <v>498</v>
      </c>
      <c r="F107" s="34">
        <f>E107-H107-G107</f>
        <v>2</v>
      </c>
      <c r="G107" s="75">
        <f>A107-A106</f>
        <v>2</v>
      </c>
      <c r="H107" s="56">
        <v>494</v>
      </c>
      <c r="I107" s="85">
        <f>F107/E107</f>
        <v>4.0160642570281121E-3</v>
      </c>
      <c r="J107" s="31">
        <f>1-I107</f>
        <v>0.99598393574297184</v>
      </c>
      <c r="K107" s="31">
        <f>J107*K106</f>
        <v>0.99598393574297184</v>
      </c>
      <c r="L107" s="69"/>
      <c r="M107" s="129">
        <f t="shared" ref="M107:M116" si="84">AVERAGE(K106:K107)*(D107-D106)</f>
        <v>4.9899598393574296</v>
      </c>
      <c r="N107" s="53">
        <f>M107</f>
        <v>4.9899598393574296</v>
      </c>
      <c r="O107" s="130">
        <f t="shared" ref="O107:O116" si="85">D107</f>
        <v>5</v>
      </c>
      <c r="P107" s="128">
        <f>H107/H106</f>
        <v>0.99196787148594379</v>
      </c>
      <c r="Q107" s="131">
        <f t="shared" ref="Q107:Q116" si="86">AVERAGE(H106:H107)</f>
        <v>496</v>
      </c>
      <c r="R107" s="131">
        <f>Q107*(D107-D106)</f>
        <v>2480</v>
      </c>
      <c r="S107" s="132">
        <f>R107/E106</f>
        <v>4.9799196787148592</v>
      </c>
      <c r="T107" s="132">
        <f>S107</f>
        <v>4.9799196787148592</v>
      </c>
      <c r="U107" s="66"/>
      <c r="V107" s="66"/>
      <c r="W107" s="66"/>
      <c r="X107" s="66"/>
      <c r="Y107" s="94">
        <f t="shared" si="81"/>
        <v>5</v>
      </c>
      <c r="Z107" s="30">
        <f t="shared" si="82"/>
        <v>0.99196787148594379</v>
      </c>
      <c r="AA107" s="31">
        <f t="shared" si="83"/>
        <v>0.99598393574297184</v>
      </c>
      <c r="AH107" s="166"/>
      <c r="AI107" s="183" t="str">
        <f>AI106</f>
        <v>No alcan</v>
      </c>
      <c r="AJ107" s="183">
        <v>0.5</v>
      </c>
      <c r="AK107" s="181" t="e">
        <f>AI107-AJ107</f>
        <v>#VALUE!</v>
      </c>
      <c r="AL107" s="182" t="e">
        <f>AK107*AL106/AK106</f>
        <v>#VALUE!</v>
      </c>
      <c r="AM107" s="167"/>
      <c r="AN107" s="168" t="s">
        <v>11</v>
      </c>
      <c r="AO107" s="169" t="e">
        <f>AO106+AL107</f>
        <v>#VALUE!</v>
      </c>
      <c r="AQ107" s="15" t="s">
        <v>12</v>
      </c>
      <c r="AR107" s="55">
        <v>0</v>
      </c>
      <c r="AS107" s="56">
        <f t="shared" ref="AS107:AS108" si="87">AO112</f>
        <v>249.00000000000003</v>
      </c>
    </row>
    <row r="108" spans="1:45" x14ac:dyDescent="0.25">
      <c r="A108" s="74">
        <v>4</v>
      </c>
      <c r="B108" s="83">
        <f t="shared" ref="B108:B116" si="88">B107+F108</f>
        <v>8</v>
      </c>
      <c r="C108" s="84">
        <f t="shared" ref="C108:C116" si="89">D107</f>
        <v>5</v>
      </c>
      <c r="D108" s="75">
        <v>10</v>
      </c>
      <c r="E108" s="75">
        <f t="shared" ref="E108:E116" si="90">H107</f>
        <v>494</v>
      </c>
      <c r="F108" s="34">
        <f t="shared" ref="F108:F116" si="91">E108-H108-G108</f>
        <v>6</v>
      </c>
      <c r="G108" s="75">
        <f t="shared" ref="G108:G116" si="92">A108-A107</f>
        <v>2</v>
      </c>
      <c r="H108" s="56">
        <v>486</v>
      </c>
      <c r="I108" s="85">
        <f t="shared" ref="I108:I116" si="93">F108/E108</f>
        <v>1.2145748987854251E-2</v>
      </c>
      <c r="J108" s="31">
        <f t="shared" ref="J108:J116" si="94">1-I108</f>
        <v>0.98785425101214575</v>
      </c>
      <c r="K108" s="31">
        <f t="shared" ref="K108:K116" si="95">J108*K107</f>
        <v>0.98388696486350258</v>
      </c>
      <c r="L108" s="69"/>
      <c r="M108" s="129">
        <f t="shared" si="84"/>
        <v>4.949677251516186</v>
      </c>
      <c r="N108" s="53">
        <f t="shared" ref="N108:N116" si="96">M108+N107</f>
        <v>9.9396370908736156</v>
      </c>
      <c r="O108" s="130">
        <f t="shared" si="85"/>
        <v>10</v>
      </c>
      <c r="P108" s="128">
        <f>H108/H106</f>
        <v>0.97590361445783136</v>
      </c>
      <c r="Q108" s="131">
        <f t="shared" si="86"/>
        <v>490</v>
      </c>
      <c r="R108" s="131">
        <f t="shared" ref="R108:R116" si="97">Q108*(D108-D107)</f>
        <v>2450</v>
      </c>
      <c r="S108" s="132">
        <f>R108/E106</f>
        <v>4.9196787148594376</v>
      </c>
      <c r="T108" s="132">
        <f>S108+T107</f>
        <v>9.8995983935742977</v>
      </c>
      <c r="U108" s="66"/>
      <c r="V108" s="66"/>
      <c r="W108" s="66"/>
      <c r="X108" s="66"/>
      <c r="Y108" s="94">
        <f t="shared" si="81"/>
        <v>10</v>
      </c>
      <c r="Z108" s="30">
        <f t="shared" si="82"/>
        <v>0.97590361445783136</v>
      </c>
      <c r="AA108" s="31">
        <f t="shared" si="83"/>
        <v>0.98388696486350258</v>
      </c>
      <c r="AH108" s="155" t="s">
        <v>15</v>
      </c>
      <c r="AI108" s="188">
        <v>0</v>
      </c>
      <c r="AJ108" s="188">
        <v>0</v>
      </c>
      <c r="AK108" s="175">
        <f>AI108-AJ108</f>
        <v>0</v>
      </c>
      <c r="AL108" s="176">
        <f>AL106</f>
        <v>5</v>
      </c>
      <c r="AM108" s="167"/>
      <c r="AN108" s="168" t="s">
        <v>12</v>
      </c>
      <c r="AO108" s="170" t="e">
        <f>AI108-AK109</f>
        <v>#VALUE!</v>
      </c>
      <c r="AQ108" s="15" t="s">
        <v>13</v>
      </c>
      <c r="AR108" s="57">
        <v>0</v>
      </c>
      <c r="AS108" s="58">
        <f t="shared" si="87"/>
        <v>0.50000000000000011</v>
      </c>
    </row>
    <row r="109" spans="1:45" x14ac:dyDescent="0.25">
      <c r="A109" s="83">
        <v>5</v>
      </c>
      <c r="B109" s="83">
        <f t="shared" si="88"/>
        <v>12</v>
      </c>
      <c r="C109" s="84">
        <f t="shared" si="89"/>
        <v>10</v>
      </c>
      <c r="D109" s="75">
        <v>15</v>
      </c>
      <c r="E109" s="75">
        <f t="shared" si="90"/>
        <v>486</v>
      </c>
      <c r="F109" s="34">
        <f t="shared" si="91"/>
        <v>4</v>
      </c>
      <c r="G109" s="75">
        <f t="shared" si="92"/>
        <v>1</v>
      </c>
      <c r="H109" s="56">
        <v>481</v>
      </c>
      <c r="I109" s="85">
        <f t="shared" si="93"/>
        <v>8.23045267489712E-3</v>
      </c>
      <c r="J109" s="31">
        <f t="shared" si="94"/>
        <v>0.99176954732510292</v>
      </c>
      <c r="K109" s="31">
        <f t="shared" si="95"/>
        <v>0.97578912976174537</v>
      </c>
      <c r="L109" s="69"/>
      <c r="M109" s="129">
        <f t="shared" si="84"/>
        <v>4.8991902365631201</v>
      </c>
      <c r="N109" s="53">
        <f t="shared" si="96"/>
        <v>14.838827327436736</v>
      </c>
      <c r="O109" s="130">
        <f t="shared" si="85"/>
        <v>15</v>
      </c>
      <c r="P109" s="128">
        <f>H109/H106</f>
        <v>0.96586345381526106</v>
      </c>
      <c r="Q109" s="131">
        <f t="shared" si="86"/>
        <v>483.5</v>
      </c>
      <c r="R109" s="131">
        <f t="shared" si="97"/>
        <v>2417.5</v>
      </c>
      <c r="S109" s="132">
        <f>R109/E106</f>
        <v>4.8544176706827313</v>
      </c>
      <c r="T109" s="132">
        <f t="shared" ref="T109:T116" si="98">S109+T108</f>
        <v>14.75401606425703</v>
      </c>
      <c r="U109" s="66"/>
      <c r="V109" s="66"/>
      <c r="W109" s="66"/>
      <c r="X109" s="66"/>
      <c r="Y109" s="94">
        <f t="shared" si="81"/>
        <v>15</v>
      </c>
      <c r="Z109" s="30">
        <f t="shared" si="82"/>
        <v>0.96586345381526106</v>
      </c>
      <c r="AA109" s="31">
        <f t="shared" si="83"/>
        <v>0.97578912976174537</v>
      </c>
      <c r="AH109" s="19"/>
      <c r="AI109" s="20"/>
      <c r="AJ109" s="20"/>
      <c r="AK109" s="177" t="e">
        <f>AK108*AL109/AL108</f>
        <v>#VALUE!</v>
      </c>
      <c r="AL109" s="178" t="e">
        <f>AL107</f>
        <v>#VALUE!</v>
      </c>
      <c r="AM109" s="171"/>
      <c r="AN109" s="172" t="s">
        <v>13</v>
      </c>
      <c r="AO109" s="173" t="e">
        <f>AO108/H106</f>
        <v>#VALUE!</v>
      </c>
    </row>
    <row r="110" spans="1:45" x14ac:dyDescent="0.25">
      <c r="A110" s="74">
        <v>6</v>
      </c>
      <c r="B110" s="83">
        <f t="shared" si="88"/>
        <v>18</v>
      </c>
      <c r="C110" s="84">
        <f t="shared" si="89"/>
        <v>15</v>
      </c>
      <c r="D110" s="75">
        <v>20</v>
      </c>
      <c r="E110" s="75">
        <f t="shared" si="90"/>
        <v>481</v>
      </c>
      <c r="F110" s="34">
        <f t="shared" si="91"/>
        <v>6</v>
      </c>
      <c r="G110" s="75">
        <f t="shared" si="92"/>
        <v>1</v>
      </c>
      <c r="H110" s="56">
        <v>474</v>
      </c>
      <c r="I110" s="85">
        <f t="shared" si="93"/>
        <v>1.2474012474012475E-2</v>
      </c>
      <c r="J110" s="31">
        <f t="shared" si="94"/>
        <v>0.98752598752598753</v>
      </c>
      <c r="K110" s="31">
        <f t="shared" si="95"/>
        <v>0.96361712398509158</v>
      </c>
      <c r="L110" s="69"/>
      <c r="M110" s="129">
        <f t="shared" si="84"/>
        <v>4.8485156343670921</v>
      </c>
      <c r="N110" s="53">
        <f t="shared" si="96"/>
        <v>19.687342961803829</v>
      </c>
      <c r="O110" s="130">
        <f t="shared" si="85"/>
        <v>20</v>
      </c>
      <c r="P110" s="128">
        <f>H110/H106</f>
        <v>0.95180722891566261</v>
      </c>
      <c r="Q110" s="131">
        <f t="shared" si="86"/>
        <v>477.5</v>
      </c>
      <c r="R110" s="131">
        <f t="shared" si="97"/>
        <v>2387.5</v>
      </c>
      <c r="S110" s="132">
        <f>R110/E106</f>
        <v>4.7941767068273089</v>
      </c>
      <c r="T110" s="132">
        <f t="shared" si="98"/>
        <v>19.548192771084338</v>
      </c>
      <c r="U110" s="66"/>
      <c r="V110" s="66"/>
      <c r="W110" s="66"/>
      <c r="X110" s="66"/>
      <c r="Y110" s="94">
        <f t="shared" si="81"/>
        <v>20</v>
      </c>
      <c r="Z110" s="30">
        <f t="shared" si="82"/>
        <v>0.95180722891566261</v>
      </c>
      <c r="AA110" s="31">
        <f t="shared" si="83"/>
        <v>0.96361712398509158</v>
      </c>
      <c r="AH110" s="152" t="s">
        <v>14</v>
      </c>
      <c r="AI110" s="153">
        <f>Z111</f>
        <v>0.70682730923694781</v>
      </c>
      <c r="AJ110" s="153">
        <f>Z112</f>
        <v>0.43975903614457829</v>
      </c>
      <c r="AK110" s="179">
        <f>AI110-AJ110</f>
        <v>0.26706827309236952</v>
      </c>
      <c r="AL110" s="180">
        <f>Y111-Y110</f>
        <v>5</v>
      </c>
      <c r="AM110" s="154"/>
      <c r="AN110" s="35" t="s">
        <v>33</v>
      </c>
      <c r="AO110" s="174">
        <f>Y111</f>
        <v>25</v>
      </c>
    </row>
    <row r="111" spans="1:45" x14ac:dyDescent="0.25">
      <c r="A111" s="83">
        <v>115</v>
      </c>
      <c r="B111" s="83">
        <f t="shared" si="88"/>
        <v>31</v>
      </c>
      <c r="C111" s="84">
        <f t="shared" si="89"/>
        <v>20</v>
      </c>
      <c r="D111" s="75">
        <v>25</v>
      </c>
      <c r="E111" s="75">
        <f t="shared" si="90"/>
        <v>474</v>
      </c>
      <c r="F111" s="34">
        <f t="shared" si="91"/>
        <v>13</v>
      </c>
      <c r="G111" s="75">
        <f t="shared" si="92"/>
        <v>109</v>
      </c>
      <c r="H111" s="56">
        <v>352</v>
      </c>
      <c r="I111" s="85">
        <f t="shared" si="93"/>
        <v>2.7426160337552744E-2</v>
      </c>
      <c r="J111" s="31">
        <f t="shared" si="94"/>
        <v>0.97257383966244726</v>
      </c>
      <c r="K111" s="31">
        <f t="shared" si="95"/>
        <v>0.93718880623866507</v>
      </c>
      <c r="L111" s="69"/>
      <c r="M111" s="129">
        <f t="shared" si="84"/>
        <v>4.7520148255593924</v>
      </c>
      <c r="N111" s="53">
        <f t="shared" si="96"/>
        <v>24.439357787363221</v>
      </c>
      <c r="O111" s="130">
        <f t="shared" si="85"/>
        <v>25</v>
      </c>
      <c r="P111" s="128">
        <f>H111/H106</f>
        <v>0.70682730923694781</v>
      </c>
      <c r="Q111" s="131">
        <f t="shared" si="86"/>
        <v>413</v>
      </c>
      <c r="R111" s="131">
        <f t="shared" si="97"/>
        <v>2065</v>
      </c>
      <c r="S111" s="132">
        <f>R111/E106</f>
        <v>4.1465863453815262</v>
      </c>
      <c r="T111" s="132">
        <f t="shared" si="98"/>
        <v>23.694779116465863</v>
      </c>
      <c r="U111" s="66"/>
      <c r="V111" s="66"/>
      <c r="W111" s="66"/>
      <c r="X111" s="66"/>
      <c r="Y111" s="94">
        <f t="shared" si="81"/>
        <v>25</v>
      </c>
      <c r="Z111" s="30">
        <f t="shared" si="82"/>
        <v>0.70682730923694781</v>
      </c>
      <c r="AA111" s="31">
        <f t="shared" si="83"/>
        <v>0.93718880623866507</v>
      </c>
      <c r="AH111" s="155"/>
      <c r="AI111" s="183">
        <f>AI110</f>
        <v>0.70682730923694781</v>
      </c>
      <c r="AJ111" s="183">
        <v>0.5</v>
      </c>
      <c r="AK111" s="181">
        <f>AI111-AJ111</f>
        <v>0.20682730923694781</v>
      </c>
      <c r="AL111" s="182">
        <f>AK111*AL110/AK110</f>
        <v>3.8721804511278188</v>
      </c>
      <c r="AM111" s="156"/>
      <c r="AN111" s="157" t="s">
        <v>11</v>
      </c>
      <c r="AO111" s="158">
        <f>AO110+AL111</f>
        <v>28.872180451127818</v>
      </c>
    </row>
    <row r="112" spans="1:45" x14ac:dyDescent="0.25">
      <c r="A112" s="74">
        <v>241</v>
      </c>
      <c r="B112" s="83">
        <f t="shared" si="88"/>
        <v>38</v>
      </c>
      <c r="C112" s="84">
        <f t="shared" si="89"/>
        <v>25</v>
      </c>
      <c r="D112" s="75">
        <v>30</v>
      </c>
      <c r="E112" s="75">
        <f t="shared" si="90"/>
        <v>352</v>
      </c>
      <c r="F112" s="34">
        <f t="shared" si="91"/>
        <v>7</v>
      </c>
      <c r="G112" s="75">
        <f t="shared" si="92"/>
        <v>126</v>
      </c>
      <c r="H112" s="56">
        <v>219</v>
      </c>
      <c r="I112" s="85">
        <f t="shared" si="93"/>
        <v>1.9886363636363636E-2</v>
      </c>
      <c r="J112" s="31">
        <f t="shared" si="94"/>
        <v>0.98011363636363635</v>
      </c>
      <c r="K112" s="31">
        <f t="shared" si="95"/>
        <v>0.91855152884187341</v>
      </c>
      <c r="L112" s="69"/>
      <c r="M112" s="129">
        <f t="shared" si="84"/>
        <v>4.6393508377013459</v>
      </c>
      <c r="N112" s="53">
        <f t="shared" si="96"/>
        <v>29.078708625064568</v>
      </c>
      <c r="O112" s="130">
        <f t="shared" si="85"/>
        <v>30</v>
      </c>
      <c r="P112" s="128">
        <f>H112/H106</f>
        <v>0.43975903614457829</v>
      </c>
      <c r="Q112" s="131">
        <f t="shared" si="86"/>
        <v>285.5</v>
      </c>
      <c r="R112" s="131">
        <f t="shared" si="97"/>
        <v>1427.5</v>
      </c>
      <c r="S112" s="132">
        <f>R112/E106</f>
        <v>2.8664658634538154</v>
      </c>
      <c r="T112" s="132">
        <f t="shared" si="98"/>
        <v>26.561244979919678</v>
      </c>
      <c r="U112" s="66"/>
      <c r="V112" s="66"/>
      <c r="W112" s="66"/>
      <c r="X112" s="66"/>
      <c r="Y112" s="94">
        <f t="shared" si="81"/>
        <v>30</v>
      </c>
      <c r="Z112" s="30">
        <f t="shared" si="82"/>
        <v>0.43975903614457829</v>
      </c>
      <c r="AA112" s="31">
        <f t="shared" si="83"/>
        <v>0.91855152884187341</v>
      </c>
      <c r="AH112" s="155" t="s">
        <v>15</v>
      </c>
      <c r="AI112" s="188">
        <f>H111</f>
        <v>352</v>
      </c>
      <c r="AJ112" s="188">
        <f>H112</f>
        <v>219</v>
      </c>
      <c r="AK112" s="175">
        <f>AI112-AJ112</f>
        <v>133</v>
      </c>
      <c r="AL112" s="176">
        <f>AL110</f>
        <v>5</v>
      </c>
      <c r="AM112" s="156"/>
      <c r="AN112" s="157" t="s">
        <v>12</v>
      </c>
      <c r="AO112" s="159">
        <f>AI112-AK113</f>
        <v>249.00000000000003</v>
      </c>
    </row>
    <row r="113" spans="1:41" x14ac:dyDescent="0.25">
      <c r="A113" s="83">
        <v>317</v>
      </c>
      <c r="B113" s="83">
        <f t="shared" si="88"/>
        <v>43</v>
      </c>
      <c r="C113" s="84">
        <f t="shared" si="89"/>
        <v>30</v>
      </c>
      <c r="D113" s="75">
        <v>35</v>
      </c>
      <c r="E113" s="75">
        <f t="shared" si="90"/>
        <v>219</v>
      </c>
      <c r="F113" s="34">
        <f t="shared" si="91"/>
        <v>5</v>
      </c>
      <c r="G113" s="75">
        <f t="shared" si="92"/>
        <v>76</v>
      </c>
      <c r="H113" s="56">
        <v>138</v>
      </c>
      <c r="I113" s="85">
        <f t="shared" si="93"/>
        <v>2.2831050228310501E-2</v>
      </c>
      <c r="J113" s="31">
        <f t="shared" si="94"/>
        <v>0.97716894977168955</v>
      </c>
      <c r="K113" s="31">
        <f t="shared" si="95"/>
        <v>0.89758003274959319</v>
      </c>
      <c r="L113" s="69"/>
      <c r="M113" s="129">
        <f t="shared" si="84"/>
        <v>4.5403289039786667</v>
      </c>
      <c r="N113" s="53">
        <f t="shared" si="96"/>
        <v>33.619037529043233</v>
      </c>
      <c r="O113" s="130">
        <f t="shared" si="85"/>
        <v>35</v>
      </c>
      <c r="P113" s="128">
        <f>H113/H106</f>
        <v>0.27710843373493976</v>
      </c>
      <c r="Q113" s="131">
        <f t="shared" si="86"/>
        <v>178.5</v>
      </c>
      <c r="R113" s="131">
        <f t="shared" si="97"/>
        <v>892.5</v>
      </c>
      <c r="S113" s="132">
        <f>R113/E106</f>
        <v>1.7921686746987953</v>
      </c>
      <c r="T113" s="132">
        <f t="shared" si="98"/>
        <v>28.353413654618475</v>
      </c>
      <c r="U113" s="66"/>
      <c r="V113" s="66"/>
      <c r="W113" s="66"/>
      <c r="X113" s="66"/>
      <c r="Y113" s="94">
        <f t="shared" si="81"/>
        <v>35</v>
      </c>
      <c r="Z113" s="30">
        <f t="shared" si="82"/>
        <v>0.27710843373493976</v>
      </c>
      <c r="AA113" s="31">
        <f t="shared" si="83"/>
        <v>0.89758003274959319</v>
      </c>
      <c r="AH113" s="19"/>
      <c r="AI113" s="20"/>
      <c r="AJ113" s="20"/>
      <c r="AK113" s="177">
        <f>AK112*AL113/AL112</f>
        <v>102.99999999999997</v>
      </c>
      <c r="AL113" s="178">
        <f>AL111</f>
        <v>3.8721804511278188</v>
      </c>
      <c r="AM113" s="160"/>
      <c r="AN113" s="161" t="s">
        <v>13</v>
      </c>
      <c r="AO113" s="162">
        <f>AO112/H106</f>
        <v>0.50000000000000011</v>
      </c>
    </row>
    <row r="114" spans="1:41" x14ac:dyDescent="0.25">
      <c r="A114" s="74">
        <v>394</v>
      </c>
      <c r="B114" s="83">
        <f t="shared" si="88"/>
        <v>43</v>
      </c>
      <c r="C114" s="84">
        <f t="shared" si="89"/>
        <v>35</v>
      </c>
      <c r="D114" s="75">
        <v>40</v>
      </c>
      <c r="E114" s="75">
        <f t="shared" si="90"/>
        <v>138</v>
      </c>
      <c r="F114" s="34">
        <f t="shared" si="91"/>
        <v>0</v>
      </c>
      <c r="G114" s="75">
        <f t="shared" si="92"/>
        <v>77</v>
      </c>
      <c r="H114" s="56">
        <v>61</v>
      </c>
      <c r="I114" s="85">
        <f t="shared" si="93"/>
        <v>0</v>
      </c>
      <c r="J114" s="31">
        <f t="shared" si="94"/>
        <v>1</v>
      </c>
      <c r="K114" s="31">
        <f t="shared" si="95"/>
        <v>0.89758003274959319</v>
      </c>
      <c r="L114" s="69"/>
      <c r="M114" s="129">
        <f t="shared" si="84"/>
        <v>4.4879001637479661</v>
      </c>
      <c r="N114" s="53">
        <f t="shared" si="96"/>
        <v>38.106937692791199</v>
      </c>
      <c r="O114" s="130">
        <f t="shared" si="85"/>
        <v>40</v>
      </c>
      <c r="P114" s="128">
        <f>H114/H106</f>
        <v>0.12248995983935743</v>
      </c>
      <c r="Q114" s="131">
        <f t="shared" si="86"/>
        <v>99.5</v>
      </c>
      <c r="R114" s="131">
        <f t="shared" si="97"/>
        <v>497.5</v>
      </c>
      <c r="S114" s="132">
        <f>R114/E106</f>
        <v>0.99899598393574296</v>
      </c>
      <c r="T114" s="132">
        <f t="shared" si="98"/>
        <v>29.352409638554217</v>
      </c>
      <c r="U114" s="66"/>
      <c r="V114" s="66"/>
      <c r="W114" s="66"/>
      <c r="X114" s="66"/>
      <c r="Y114" s="94">
        <f t="shared" si="81"/>
        <v>40</v>
      </c>
      <c r="Z114" s="30">
        <f t="shared" si="82"/>
        <v>0.12248995983935743</v>
      </c>
      <c r="AA114" s="31">
        <f t="shared" si="83"/>
        <v>0.89758003274959319</v>
      </c>
    </row>
    <row r="115" spans="1:41" x14ac:dyDescent="0.25">
      <c r="A115" s="83">
        <v>446</v>
      </c>
      <c r="B115" s="83">
        <f t="shared" si="88"/>
        <v>43</v>
      </c>
      <c r="C115" s="84">
        <f t="shared" si="89"/>
        <v>40</v>
      </c>
      <c r="D115" s="75">
        <v>45</v>
      </c>
      <c r="E115" s="75">
        <f t="shared" si="90"/>
        <v>61</v>
      </c>
      <c r="F115" s="34">
        <f t="shared" si="91"/>
        <v>0</v>
      </c>
      <c r="G115" s="75">
        <f t="shared" si="92"/>
        <v>52</v>
      </c>
      <c r="H115" s="56">
        <v>9</v>
      </c>
      <c r="I115" s="85">
        <f t="shared" si="93"/>
        <v>0</v>
      </c>
      <c r="J115" s="31">
        <f t="shared" si="94"/>
        <v>1</v>
      </c>
      <c r="K115" s="31">
        <f t="shared" si="95"/>
        <v>0.89758003274959319</v>
      </c>
      <c r="L115" s="69"/>
      <c r="M115" s="129">
        <f t="shared" si="84"/>
        <v>4.4879001637479661</v>
      </c>
      <c r="N115" s="53">
        <f t="shared" si="96"/>
        <v>42.594837856539165</v>
      </c>
      <c r="O115" s="130">
        <f t="shared" si="85"/>
        <v>45</v>
      </c>
      <c r="P115" s="128">
        <f>H115/H106</f>
        <v>1.8072289156626505E-2</v>
      </c>
      <c r="Q115" s="131">
        <f t="shared" si="86"/>
        <v>35</v>
      </c>
      <c r="R115" s="131">
        <f t="shared" si="97"/>
        <v>175</v>
      </c>
      <c r="S115" s="132">
        <f>R115/E106</f>
        <v>0.35140562248995982</v>
      </c>
      <c r="T115" s="132">
        <f t="shared" si="98"/>
        <v>29.703815261044177</v>
      </c>
      <c r="U115" s="66"/>
      <c r="V115" s="66"/>
      <c r="W115" s="66"/>
      <c r="X115" s="66"/>
      <c r="Y115" s="94">
        <f t="shared" si="81"/>
        <v>45</v>
      </c>
      <c r="Z115" s="30">
        <f t="shared" si="82"/>
        <v>1.8072289156626505E-2</v>
      </c>
      <c r="AA115" s="31">
        <f t="shared" si="83"/>
        <v>0.89758003274959319</v>
      </c>
    </row>
    <row r="116" spans="1:41" x14ac:dyDescent="0.25">
      <c r="A116" s="74">
        <v>455</v>
      </c>
      <c r="B116" s="83">
        <f t="shared" si="88"/>
        <v>43</v>
      </c>
      <c r="C116" s="84">
        <f t="shared" si="89"/>
        <v>45</v>
      </c>
      <c r="D116" s="75">
        <v>50</v>
      </c>
      <c r="E116" s="75">
        <f t="shared" si="90"/>
        <v>9</v>
      </c>
      <c r="F116" s="34">
        <f t="shared" si="91"/>
        <v>0</v>
      </c>
      <c r="G116" s="75">
        <f t="shared" si="92"/>
        <v>9</v>
      </c>
      <c r="H116" s="56">
        <v>0</v>
      </c>
      <c r="I116" s="85">
        <f t="shared" si="93"/>
        <v>0</v>
      </c>
      <c r="J116" s="31">
        <f t="shared" si="94"/>
        <v>1</v>
      </c>
      <c r="K116" s="31">
        <f t="shared" si="95"/>
        <v>0.89758003274959319</v>
      </c>
      <c r="L116" s="69"/>
      <c r="M116" s="129">
        <f t="shared" si="84"/>
        <v>4.4879001637479661</v>
      </c>
      <c r="N116" s="53">
        <f t="shared" si="96"/>
        <v>47.082738020287131</v>
      </c>
      <c r="O116" s="130">
        <f t="shared" si="85"/>
        <v>50</v>
      </c>
      <c r="P116" s="128">
        <f>H116/H106</f>
        <v>0</v>
      </c>
      <c r="Q116" s="131">
        <f t="shared" si="86"/>
        <v>4.5</v>
      </c>
      <c r="R116" s="131">
        <f t="shared" si="97"/>
        <v>22.5</v>
      </c>
      <c r="S116" s="132">
        <f>R116/E106</f>
        <v>4.5180722891566265E-2</v>
      </c>
      <c r="T116" s="132">
        <f t="shared" si="98"/>
        <v>29.748995983935743</v>
      </c>
      <c r="U116" s="66"/>
      <c r="V116" s="66"/>
      <c r="W116" s="66"/>
      <c r="X116" s="66"/>
      <c r="Y116" s="94">
        <f t="shared" si="81"/>
        <v>50</v>
      </c>
      <c r="Z116" s="30">
        <f t="shared" si="82"/>
        <v>0</v>
      </c>
      <c r="AA116" s="31">
        <f t="shared" si="83"/>
        <v>0.89758003274959319</v>
      </c>
    </row>
    <row r="117" spans="1:41" x14ac:dyDescent="0.25">
      <c r="D117" s="86"/>
      <c r="E117" s="86"/>
      <c r="F117" s="87"/>
      <c r="G117" s="87"/>
      <c r="H117" s="86"/>
      <c r="I117" s="88"/>
      <c r="J117" s="89"/>
      <c r="K117" s="89"/>
      <c r="L117" s="89"/>
      <c r="M117" s="102"/>
      <c r="N117" s="102"/>
      <c r="O117" s="102"/>
      <c r="Q117" s="74"/>
      <c r="R117" s="136">
        <f>SUM(R107:R116)</f>
        <v>14815</v>
      </c>
      <c r="S117" s="137">
        <f>SUM(S107:S116)</f>
        <v>29.748995983935743</v>
      </c>
      <c r="T117" s="65"/>
      <c r="AD117" s="27"/>
      <c r="AE117" s="27"/>
    </row>
    <row r="118" spans="1:41" x14ac:dyDescent="0.25">
      <c r="D118" s="95"/>
      <c r="E118" s="62" t="s">
        <v>0</v>
      </c>
      <c r="F118" s="63">
        <f>SUM(F107:F116)</f>
        <v>43</v>
      </c>
      <c r="G118" s="63">
        <f>SUM(G107:G116)</f>
        <v>455</v>
      </c>
      <c r="H118" s="63">
        <f>H106-F118-G118</f>
        <v>0</v>
      </c>
      <c r="I118" s="88"/>
      <c r="J118" s="88"/>
      <c r="K118" s="88"/>
      <c r="L118" s="88"/>
      <c r="M118" s="88"/>
      <c r="N118" s="88"/>
      <c r="O118" s="88"/>
      <c r="Q118" s="88"/>
      <c r="R118" s="88"/>
      <c r="S118" s="139"/>
      <c r="T118" s="88"/>
      <c r="U118" s="88"/>
      <c r="V118" s="88"/>
      <c r="W118" s="88"/>
      <c r="X118" s="88"/>
      <c r="Y118" s="88"/>
      <c r="Z118" s="88"/>
      <c r="AA118" s="66"/>
      <c r="AD118" s="27"/>
      <c r="AE118" s="27"/>
    </row>
    <row r="119" spans="1:41" ht="13" customHeight="1" x14ac:dyDescent="0.25">
      <c r="D119" s="95"/>
      <c r="E119" s="28"/>
      <c r="F119" s="12">
        <f>F118/E106</f>
        <v>8.6345381526104423E-2</v>
      </c>
      <c r="G119" s="13">
        <f>G118/E106</f>
        <v>0.91365461847389562</v>
      </c>
      <c r="H119" s="14">
        <f>H118/E106</f>
        <v>0</v>
      </c>
      <c r="I119" s="88"/>
      <c r="J119" s="88"/>
      <c r="K119" s="88"/>
      <c r="L119" s="88"/>
      <c r="M119" s="88"/>
      <c r="N119" s="88"/>
      <c r="O119" s="88"/>
      <c r="Q119" s="210" t="s">
        <v>84</v>
      </c>
      <c r="R119" s="210"/>
      <c r="S119" s="210"/>
      <c r="T119" s="210"/>
      <c r="U119" s="88"/>
      <c r="V119" s="88"/>
      <c r="W119" s="88"/>
      <c r="X119" s="88"/>
      <c r="Y119" s="88"/>
      <c r="Z119" s="88"/>
      <c r="AA119" s="66"/>
      <c r="AD119" s="27"/>
      <c r="AE119" s="27"/>
    </row>
    <row r="120" spans="1:41" x14ac:dyDescent="0.25">
      <c r="A120" s="69"/>
      <c r="B120" s="69"/>
      <c r="C120" s="69"/>
      <c r="D120" s="141"/>
      <c r="E120" s="148"/>
      <c r="F120" s="150" t="s">
        <v>85</v>
      </c>
      <c r="G120" s="151" t="s">
        <v>86</v>
      </c>
      <c r="H120" s="149" t="s">
        <v>87</v>
      </c>
      <c r="I120" s="88"/>
      <c r="J120" s="88"/>
      <c r="K120" s="88"/>
      <c r="L120" s="88"/>
      <c r="M120" s="88"/>
      <c r="N120" s="88"/>
      <c r="O120" s="88"/>
      <c r="Q120" s="210"/>
      <c r="R120" s="210"/>
      <c r="S120" s="210"/>
      <c r="T120" s="210"/>
      <c r="U120" s="88"/>
      <c r="V120" s="88"/>
      <c r="W120" s="88"/>
      <c r="X120" s="88"/>
      <c r="Y120" s="88"/>
      <c r="Z120" s="88"/>
      <c r="AA120" s="69"/>
      <c r="AB120" s="140"/>
      <c r="AC120" s="140"/>
      <c r="AD120" s="140"/>
      <c r="AE120" s="140"/>
    </row>
    <row r="121" spans="1:41" x14ac:dyDescent="0.25">
      <c r="D121" s="141"/>
      <c r="H121" s="123"/>
      <c r="I121" s="88"/>
      <c r="J121" s="88"/>
      <c r="K121" s="88"/>
      <c r="L121" s="88"/>
      <c r="M121" s="88"/>
      <c r="N121" s="88"/>
      <c r="O121" s="88"/>
      <c r="Q121" s="210"/>
      <c r="R121" s="210"/>
      <c r="S121" s="210"/>
      <c r="T121" s="210"/>
      <c r="U121" s="88"/>
      <c r="V121" s="88"/>
      <c r="W121" s="88"/>
      <c r="X121" s="88"/>
      <c r="Y121" s="88"/>
      <c r="Z121" s="88"/>
      <c r="AA121" s="66"/>
      <c r="AD121" s="27"/>
      <c r="AE121" s="27"/>
    </row>
    <row r="122" spans="1:41" x14ac:dyDescent="0.25">
      <c r="D122" s="141"/>
      <c r="I122" s="88"/>
      <c r="J122" s="88"/>
      <c r="K122" s="88"/>
      <c r="L122" s="88"/>
      <c r="M122" s="88"/>
      <c r="N122" s="88"/>
      <c r="O122" s="88"/>
      <c r="Q122" s="88"/>
      <c r="R122" s="88"/>
      <c r="S122" s="88"/>
      <c r="T122" s="88"/>
      <c r="U122" s="88"/>
      <c r="V122" s="88"/>
      <c r="W122" s="88"/>
      <c r="X122" s="88"/>
      <c r="Y122" s="88"/>
      <c r="Z122" s="88"/>
      <c r="AA122" s="66"/>
      <c r="AD122" s="27"/>
      <c r="AE122" s="27"/>
    </row>
    <row r="123" spans="1:41" ht="25" customHeight="1" x14ac:dyDescent="0.25">
      <c r="A123" s="208" t="s">
        <v>44</v>
      </c>
      <c r="B123" s="208"/>
      <c r="C123" s="208"/>
      <c r="D123" s="208"/>
      <c r="E123" s="208"/>
      <c r="F123" s="208"/>
      <c r="G123" s="208"/>
      <c r="H123" s="208"/>
      <c r="I123" s="208"/>
      <c r="J123" s="208"/>
      <c r="K123" s="208"/>
      <c r="L123" s="208"/>
      <c r="M123" s="208"/>
      <c r="N123" s="208"/>
      <c r="O123" s="208"/>
      <c r="P123" s="208"/>
      <c r="Q123" s="208"/>
      <c r="R123" s="88"/>
      <c r="S123" s="88"/>
      <c r="T123" s="88"/>
      <c r="U123" s="88"/>
      <c r="V123" s="88"/>
      <c r="W123" s="88"/>
      <c r="X123" s="88"/>
      <c r="Y123" s="88"/>
      <c r="Z123" s="88"/>
      <c r="AA123" s="66"/>
      <c r="AD123" s="27"/>
      <c r="AE123" s="27"/>
    </row>
    <row r="124" spans="1:41" ht="7.5" customHeight="1" x14ac:dyDescent="0.25">
      <c r="A124" s="142"/>
      <c r="B124" s="142"/>
      <c r="C124" s="142"/>
      <c r="D124" s="143"/>
      <c r="E124" s="142"/>
      <c r="F124" s="142"/>
      <c r="G124" s="142"/>
      <c r="H124" s="144"/>
      <c r="I124" s="144"/>
      <c r="J124" s="144"/>
      <c r="K124" s="144"/>
      <c r="L124" s="144"/>
      <c r="M124" s="144"/>
      <c r="N124" s="144"/>
      <c r="O124" s="144"/>
      <c r="P124" s="144"/>
      <c r="Q124" s="144"/>
      <c r="R124" s="88"/>
      <c r="S124" s="88"/>
      <c r="T124" s="88"/>
      <c r="U124" s="88"/>
      <c r="V124" s="88"/>
      <c r="W124" s="88"/>
      <c r="X124" s="88"/>
      <c r="Y124" s="88"/>
      <c r="Z124" s="88"/>
      <c r="AA124" s="66"/>
      <c r="AD124" s="27"/>
      <c r="AE124" s="27"/>
    </row>
    <row r="125" spans="1:41" ht="65" customHeight="1" x14ac:dyDescent="0.25">
      <c r="A125" s="209" t="s">
        <v>92</v>
      </c>
      <c r="B125" s="209"/>
      <c r="C125" s="209"/>
      <c r="D125" s="209"/>
      <c r="E125" s="209"/>
      <c r="F125" s="209"/>
      <c r="G125" s="209"/>
      <c r="H125" s="209"/>
      <c r="I125" s="209"/>
      <c r="J125" s="209"/>
      <c r="K125" s="209"/>
      <c r="L125" s="209"/>
      <c r="M125" s="209"/>
      <c r="N125" s="209"/>
      <c r="O125" s="209"/>
      <c r="P125" s="209"/>
      <c r="Q125" s="209"/>
      <c r="R125" s="88"/>
      <c r="S125" s="88"/>
      <c r="T125" s="88"/>
      <c r="U125" s="88"/>
      <c r="V125" s="88"/>
      <c r="W125" s="88"/>
      <c r="X125" s="88"/>
      <c r="Y125" s="88"/>
      <c r="Z125" s="88"/>
      <c r="AA125" s="66"/>
      <c r="AD125" s="27"/>
      <c r="AE125" s="27"/>
    </row>
    <row r="126" spans="1:41" ht="120.5" customHeight="1" x14ac:dyDescent="0.25">
      <c r="A126" s="209" t="s">
        <v>78</v>
      </c>
      <c r="B126" s="209"/>
      <c r="C126" s="209"/>
      <c r="D126" s="209"/>
      <c r="E126" s="209"/>
      <c r="F126" s="209"/>
      <c r="G126" s="209"/>
      <c r="H126" s="209"/>
      <c r="I126" s="209"/>
      <c r="J126" s="209"/>
      <c r="K126" s="209"/>
      <c r="L126" s="209"/>
      <c r="M126" s="209"/>
      <c r="N126" s="209"/>
      <c r="O126" s="209"/>
      <c r="P126" s="209"/>
      <c r="Q126" s="209"/>
      <c r="R126" s="88"/>
      <c r="S126" s="88"/>
      <c r="T126" s="88"/>
      <c r="U126" s="88"/>
      <c r="V126" s="88"/>
      <c r="W126" s="88"/>
      <c r="X126" s="88"/>
      <c r="Y126" s="88"/>
      <c r="Z126" s="88"/>
      <c r="AA126" s="66"/>
      <c r="AD126" s="27"/>
      <c r="AE126" s="27"/>
    </row>
    <row r="127" spans="1:41" ht="13" customHeight="1" x14ac:dyDescent="0.25">
      <c r="D127" s="141"/>
      <c r="H127" s="123"/>
      <c r="R127" s="66"/>
      <c r="S127" s="66"/>
      <c r="T127" s="66"/>
      <c r="U127" s="66"/>
      <c r="V127" s="66"/>
      <c r="W127" s="66"/>
      <c r="X127" s="66"/>
      <c r="AA127" s="66"/>
      <c r="AB127" s="66"/>
    </row>
    <row r="128" spans="1:41" x14ac:dyDescent="0.25">
      <c r="D128" s="141"/>
      <c r="H128" s="123"/>
      <c r="L128" s="123"/>
      <c r="M128" s="123"/>
      <c r="N128" s="123"/>
      <c r="R128" s="66"/>
      <c r="S128" s="66"/>
      <c r="T128" s="66"/>
      <c r="U128" s="66"/>
      <c r="V128" s="66"/>
      <c r="W128" s="66"/>
      <c r="X128" s="66"/>
      <c r="AA128" s="66"/>
      <c r="AB128" s="66"/>
    </row>
    <row r="129" spans="4:31" x14ac:dyDescent="0.25">
      <c r="D129" s="141"/>
      <c r="H129" s="123"/>
      <c r="L129" s="123"/>
      <c r="M129" s="123"/>
      <c r="N129" s="123"/>
      <c r="O129" s="123"/>
      <c r="P129" s="123"/>
      <c r="Q129" s="123"/>
      <c r="R129" s="66"/>
      <c r="S129" s="66"/>
      <c r="T129" s="66"/>
      <c r="U129" s="66"/>
      <c r="V129" s="66"/>
      <c r="W129" s="66"/>
      <c r="X129" s="66"/>
      <c r="AA129" s="66"/>
      <c r="AB129" s="66"/>
    </row>
    <row r="130" spans="4:31" x14ac:dyDescent="0.25">
      <c r="D130" s="141"/>
      <c r="H130" s="123"/>
      <c r="L130" s="123"/>
      <c r="M130" s="123"/>
      <c r="N130" s="123"/>
      <c r="O130" s="123"/>
      <c r="P130" s="123"/>
      <c r="Q130" s="123"/>
      <c r="R130" s="66"/>
      <c r="S130" s="66"/>
      <c r="T130" s="66"/>
      <c r="U130" s="66"/>
      <c r="V130" s="66"/>
      <c r="W130" s="66"/>
      <c r="X130" s="66"/>
      <c r="AA130" s="66"/>
      <c r="AB130" s="66"/>
    </row>
    <row r="131" spans="4:31" x14ac:dyDescent="0.25">
      <c r="D131" s="141"/>
      <c r="H131" s="123"/>
      <c r="L131" s="123"/>
      <c r="M131" s="123"/>
      <c r="N131" s="123"/>
      <c r="O131" s="123"/>
      <c r="P131" s="103"/>
      <c r="Q131" s="89"/>
      <c r="AA131" s="66"/>
      <c r="AB131" s="66"/>
    </row>
    <row r="132" spans="4:31" x14ac:dyDescent="0.25">
      <c r="D132" s="141"/>
      <c r="H132" s="123"/>
      <c r="L132" s="123"/>
      <c r="M132" s="123"/>
      <c r="N132" s="123"/>
      <c r="O132" s="123"/>
      <c r="P132" s="103"/>
      <c r="Q132" s="89"/>
      <c r="AA132" s="66"/>
      <c r="AB132" s="66"/>
    </row>
    <row r="133" spans="4:31" x14ac:dyDescent="0.25">
      <c r="D133" s="141"/>
      <c r="H133" s="123"/>
      <c r="L133" s="123"/>
      <c r="M133" s="123"/>
      <c r="N133" s="123"/>
      <c r="O133" s="123"/>
      <c r="P133" s="103"/>
      <c r="Q133" s="89"/>
      <c r="AA133" s="66"/>
      <c r="AB133" s="66"/>
    </row>
    <row r="134" spans="4:31" x14ac:dyDescent="0.25">
      <c r="D134" s="141"/>
      <c r="H134" s="123"/>
      <c r="L134" s="123"/>
      <c r="M134" s="123"/>
      <c r="N134" s="123"/>
      <c r="O134" s="123"/>
      <c r="P134" s="103"/>
      <c r="Q134" s="89"/>
      <c r="AA134" s="66"/>
      <c r="AB134" s="66"/>
    </row>
    <row r="135" spans="4:31" x14ac:dyDescent="0.25">
      <c r="D135" s="141"/>
      <c r="H135" s="123"/>
      <c r="L135" s="123"/>
      <c r="M135" s="102"/>
      <c r="N135" s="102"/>
      <c r="O135" s="102"/>
      <c r="P135" s="103"/>
      <c r="Q135" s="89"/>
      <c r="AA135" s="66"/>
      <c r="AB135" s="66"/>
    </row>
    <row r="136" spans="4:31" x14ac:dyDescent="0.25">
      <c r="D136" s="141"/>
      <c r="E136" s="69"/>
      <c r="F136" s="8"/>
      <c r="G136" s="8"/>
      <c r="H136" s="69"/>
      <c r="I136" s="123"/>
      <c r="L136" s="123"/>
      <c r="M136" s="102"/>
      <c r="N136" s="102"/>
      <c r="O136" s="102"/>
      <c r="P136" s="103"/>
      <c r="Q136" s="103"/>
      <c r="R136" s="103"/>
      <c r="S136" s="103"/>
      <c r="T136" s="103"/>
      <c r="U136" s="103"/>
      <c r="V136" s="103"/>
      <c r="W136" s="103"/>
      <c r="X136" s="103"/>
      <c r="Y136" s="103"/>
      <c r="Z136" s="103"/>
      <c r="AA136" s="103"/>
      <c r="AB136" s="103"/>
      <c r="AC136" s="103"/>
      <c r="AD136" s="103"/>
      <c r="AE136" s="103"/>
    </row>
    <row r="137" spans="4:31" x14ac:dyDescent="0.25">
      <c r="D137" s="95"/>
      <c r="E137" s="28"/>
      <c r="F137" s="145"/>
      <c r="G137" s="8"/>
      <c r="H137" s="146"/>
      <c r="I137" s="88"/>
      <c r="J137" s="89"/>
      <c r="K137" s="89"/>
      <c r="L137" s="89"/>
      <c r="M137" s="102"/>
      <c r="N137" s="102"/>
      <c r="O137" s="102"/>
      <c r="P137" s="103"/>
      <c r="Q137" s="103"/>
      <c r="R137" s="103"/>
      <c r="S137" s="103"/>
      <c r="T137" s="103"/>
      <c r="U137" s="103"/>
      <c r="V137" s="103"/>
      <c r="W137" s="103"/>
      <c r="X137" s="103"/>
      <c r="Y137" s="103"/>
      <c r="Z137" s="103"/>
      <c r="AA137" s="103"/>
      <c r="AB137" s="103"/>
      <c r="AC137" s="103"/>
      <c r="AD137" s="103"/>
      <c r="AE137" s="103"/>
    </row>
    <row r="138" spans="4:31" x14ac:dyDescent="0.25">
      <c r="D138" s="95"/>
      <c r="E138" s="28"/>
      <c r="F138" s="145"/>
      <c r="G138" s="8"/>
      <c r="H138" s="147"/>
      <c r="I138" s="88"/>
      <c r="J138" s="89"/>
      <c r="K138" s="89"/>
      <c r="L138" s="89"/>
      <c r="M138" s="102"/>
      <c r="N138" s="102"/>
      <c r="O138" s="102"/>
      <c r="P138" s="103"/>
      <c r="Q138" s="103"/>
      <c r="R138" s="103"/>
      <c r="S138" s="103"/>
      <c r="T138" s="103"/>
      <c r="U138" s="103"/>
      <c r="V138" s="103"/>
      <c r="W138" s="103"/>
      <c r="X138" s="103"/>
      <c r="Y138" s="103"/>
      <c r="Z138" s="103"/>
      <c r="AA138" s="103"/>
      <c r="AB138" s="103"/>
      <c r="AC138" s="103"/>
      <c r="AD138" s="103"/>
      <c r="AE138" s="103"/>
    </row>
  </sheetData>
  <mergeCells count="40">
    <mergeCell ref="A8:Q8"/>
    <mergeCell ref="A2:Q2"/>
    <mergeCell ref="A4:Q4"/>
    <mergeCell ref="A5:Q5"/>
    <mergeCell ref="A6:Q6"/>
    <mergeCell ref="A7:Q7"/>
    <mergeCell ref="A12:X12"/>
    <mergeCell ref="J13:K13"/>
    <mergeCell ref="J30:K30"/>
    <mergeCell ref="B48:K48"/>
    <mergeCell ref="Q48:Q49"/>
    <mergeCell ref="C49:E49"/>
    <mergeCell ref="F49:H49"/>
    <mergeCell ref="I49:K49"/>
    <mergeCell ref="N49:O49"/>
    <mergeCell ref="B49:B51"/>
    <mergeCell ref="C50:D50"/>
    <mergeCell ref="F50:G50"/>
    <mergeCell ref="I50:J50"/>
    <mergeCell ref="A83:T83"/>
    <mergeCell ref="V83:W83"/>
    <mergeCell ref="Q119:T121"/>
    <mergeCell ref="AU83:AV83"/>
    <mergeCell ref="J84:K84"/>
    <mergeCell ref="M84:N84"/>
    <mergeCell ref="S84:T84"/>
    <mergeCell ref="V84:V85"/>
    <mergeCell ref="W84:W85"/>
    <mergeCell ref="AU84:AU85"/>
    <mergeCell ref="AV84:AV85"/>
    <mergeCell ref="Y83:AS83"/>
    <mergeCell ref="AH85:AO85"/>
    <mergeCell ref="AH105:AO105"/>
    <mergeCell ref="A123:Q123"/>
    <mergeCell ref="A125:Q125"/>
    <mergeCell ref="A126:Q126"/>
    <mergeCell ref="Q99:T101"/>
    <mergeCell ref="J104:K104"/>
    <mergeCell ref="M104:N104"/>
    <mergeCell ref="S104:T104"/>
  </mergeCells>
  <pageMargins left="0.7" right="0.7" top="0.75" bottom="0.75" header="0.3" footer="0.3"/>
  <pageSetup paperSize="9" orientation="portrait" r:id="rId1"/>
  <ignoredErrors>
    <ignoredError sqref="S51 M42:T42 M25:X25 AK86:AM88 AO87:AO89 AL89:AM89 AK106:AO108 V42:X43 AL109:AO109" evalError="1"/>
    <ignoredError sqref="Q87:T96 Q106:T116 Q104:R104 Q97:T98 Q117:T118 Q102:T103" formulaRange="1"/>
    <ignoredError sqref="AK89 AK109" evalError="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fs-1 SG, KN-564</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gasanchez</dc:creator>
  <cp:lastModifiedBy>Galo Agustín Sánchez Robles</cp:lastModifiedBy>
  <cp:lastPrinted>2010-10-30T06:49:05Z</cp:lastPrinted>
  <dcterms:created xsi:type="dcterms:W3CDTF">2009-06-05T06:22:51Z</dcterms:created>
  <dcterms:modified xsi:type="dcterms:W3CDTF">2022-11-23T07:18:21Z</dcterms:modified>
</cp:coreProperties>
</file>