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galoa\Desktop\20120907-CATT-DMAE\"/>
    </mc:Choice>
  </mc:AlternateContent>
  <xr:revisionPtr revIDLastSave="0" documentId="13_ncr:1_{556ADBA9-CB84-4639-B581-773B2F097316}" xr6:coauthVersionLast="36" xr6:coauthVersionMax="36" xr10:uidLastSave="{00000000-0000-0000-0000-000000000000}"/>
  <bookViews>
    <workbookView xWindow="0" yWindow="0" windowWidth="19200" windowHeight="6930" tabRatio="598" xr2:uid="{00000000-000D-0000-FFFF-FFFF00000000}"/>
  </bookViews>
  <sheets>
    <sheet name="Dif Medias 2 grup ind" sheetId="7"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7" l="1"/>
  <c r="U28" i="7" l="1"/>
  <c r="E64" i="7"/>
  <c r="F64" i="7" s="1"/>
  <c r="D64" i="7"/>
  <c r="E63" i="7"/>
  <c r="F63" i="7" s="1"/>
  <c r="D63" i="7"/>
  <c r="E46" i="7"/>
  <c r="D46" i="7"/>
  <c r="E45" i="7"/>
  <c r="D45" i="7"/>
  <c r="C44" i="7"/>
  <c r="E50" i="7" s="1"/>
  <c r="G26" i="7"/>
  <c r="F26" i="7"/>
  <c r="I26" i="7" s="1"/>
  <c r="E26" i="7"/>
  <c r="D26" i="7"/>
  <c r="G25" i="7"/>
  <c r="F25" i="7"/>
  <c r="I25" i="7" s="1"/>
  <c r="E25" i="7"/>
  <c r="D25" i="7"/>
  <c r="E19" i="7"/>
  <c r="F45" i="7" s="1"/>
  <c r="I17" i="7"/>
  <c r="K15" i="7"/>
  <c r="L14" i="7"/>
  <c r="F15" i="7" s="1"/>
  <c r="H13" i="7"/>
  <c r="H28" i="7" s="1"/>
  <c r="G13" i="7"/>
  <c r="G28" i="7" s="1"/>
  <c r="E13" i="7"/>
  <c r="E28" i="7" s="1"/>
  <c r="F9" i="7"/>
  <c r="G33" i="7" l="1"/>
  <c r="J25" i="7"/>
  <c r="E73" i="7"/>
  <c r="J26" i="7"/>
  <c r="E32" i="7"/>
  <c r="J33" i="7" s="1"/>
  <c r="E38" i="7"/>
  <c r="G45" i="7" s="1"/>
  <c r="D65" i="7"/>
  <c r="G32" i="7"/>
  <c r="L33" i="7" s="1"/>
  <c r="H26" i="7"/>
  <c r="E49" i="7"/>
  <c r="D49" i="7"/>
  <c r="H25" i="7"/>
  <c r="J49" i="7"/>
  <c r="F17" i="7"/>
  <c r="K17" i="7" s="1"/>
  <c r="I19" i="7" s="1"/>
  <c r="E9" i="7"/>
  <c r="E66" i="7"/>
  <c r="E33" i="7"/>
  <c r="L13" i="7"/>
  <c r="U16" i="7"/>
  <c r="G34" i="7" l="1"/>
  <c r="D51" i="7"/>
  <c r="D53" i="7" s="1"/>
  <c r="C51" i="7"/>
  <c r="C74" i="7" s="1"/>
  <c r="K25" i="7"/>
  <c r="L25" i="7" s="1"/>
  <c r="P23" i="7" s="1"/>
  <c r="R23" i="7" s="1"/>
  <c r="K26" i="7"/>
  <c r="L26" i="7" s="1"/>
  <c r="N17" i="7"/>
  <c r="N18" i="7" s="1"/>
  <c r="N19" i="7" s="1"/>
  <c r="E34" i="7"/>
  <c r="F67" i="7"/>
  <c r="G67" i="7" s="1"/>
  <c r="J36" i="7"/>
  <c r="G40" i="7" s="1"/>
  <c r="J32" i="7"/>
  <c r="G21" i="7"/>
  <c r="J21" i="7" s="1"/>
  <c r="F42" i="7" s="1"/>
  <c r="F51" i="7" s="1"/>
  <c r="K49" i="7"/>
  <c r="L28" i="7"/>
  <c r="G19" i="7"/>
  <c r="E69" i="7"/>
  <c r="E71" i="7" s="1"/>
  <c r="F47" i="7"/>
  <c r="D74" i="7" l="1"/>
  <c r="C53" i="7"/>
  <c r="I51" i="7"/>
  <c r="I53" i="7" s="1"/>
  <c r="M25" i="7"/>
  <c r="P22" i="7" s="1"/>
  <c r="R22" i="7" s="1"/>
  <c r="K45" i="7" s="1"/>
  <c r="G51" i="7" s="1"/>
  <c r="M26" i="7"/>
  <c r="C69" i="7"/>
  <c r="C71" i="7" s="1"/>
  <c r="E35" i="7"/>
  <c r="F36" i="7" s="1"/>
  <c r="N30" i="7" s="1"/>
  <c r="N31" i="7" s="1"/>
  <c r="N32" i="7" s="1"/>
  <c r="K68" i="7"/>
  <c r="K66" i="7"/>
  <c r="D69" i="7"/>
  <c r="D71" i="7" s="1"/>
  <c r="F46" i="7"/>
  <c r="F49" i="7" s="1"/>
  <c r="E51" i="7" s="1"/>
  <c r="F71" i="7" l="1"/>
  <c r="E74" i="7" s="1"/>
  <c r="G53" i="7"/>
  <c r="L36" i="7"/>
  <c r="J40" i="7"/>
  <c r="I42" i="7" s="1"/>
  <c r="F53" i="7" s="1"/>
  <c r="I38" i="7" l="1"/>
  <c r="G47" i="7" s="1"/>
  <c r="G38" i="7"/>
  <c r="G46" i="7" s="1"/>
  <c r="G49" i="7" l="1"/>
  <c r="E53" i="7" s="1"/>
</calcChain>
</file>

<file path=xl/sharedStrings.xml><?xml version="1.0" encoding="utf-8"?>
<sst xmlns="http://schemas.openxmlformats.org/spreadsheetml/2006/main" count="241" uniqueCount="192">
  <si>
    <t xml:space="preserve"> </t>
  </si>
  <si>
    <t>Media muestral</t>
  </si>
  <si>
    <t>s = Desv Est</t>
  </si>
  <si>
    <t>Diferencia de medias</t>
  </si>
  <si>
    <t>SI SE CUMPLEN: a) Normalidad o n &gt; 30 (pues a partir de aquí se comportar como normal); y b) HOMOCEDASTICIDAD: varianzas aproximadamente iguales (que se comprueba con el test F)</t>
  </si>
  <si>
    <t>0)</t>
  </si>
  <si>
    <t>1)</t>
  </si>
  <si>
    <t xml:space="preserve">2) </t>
  </si>
  <si>
    <t>grados de libertad (n1+n2-2)=</t>
  </si>
  <si>
    <t>3)</t>
  </si>
  <si>
    <t>Diferencia medias =</t>
  </si>
  <si>
    <t>a</t>
  </si>
  <si>
    <t>4)</t>
  </si>
  <si>
    <t xml:space="preserve">p = </t>
  </si>
  <si>
    <t>"=DISTR.T(t,grad lib;colas)</t>
  </si>
  <si>
    <r>
      <t>n=  t</t>
    </r>
    <r>
      <rPr>
        <sz val="11"/>
        <color indexed="8"/>
        <rFont val="Calibri"/>
        <family val="2"/>
      </rPr>
      <t>amaño muestra</t>
    </r>
  </si>
  <si>
    <t xml:space="preserve">1) </t>
  </si>
  <si>
    <t>2)</t>
  </si>
  <si>
    <t>Operando:</t>
  </si>
  <si>
    <t>(se tomará el número más cercano al obtenido y se mira en la tabla el valor t)</t>
  </si>
  <si>
    <t>(</t>
  </si>
  <si>
    <t>-</t>
  </si>
  <si>
    <t>)</t>
  </si>
  <si>
    <t>DE</t>
  </si>
  <si>
    <t>%</t>
  </si>
  <si>
    <t>Media A</t>
  </si>
  <si>
    <t>Media B</t>
  </si>
  <si>
    <t>http://clbe.wordpress.com/2011/10/26/la-d-de-cohen-como-tamano-del-efecto/</t>
  </si>
  <si>
    <t>Para la estimación puntual</t>
  </si>
  <si>
    <t>Media (M)</t>
  </si>
  <si>
    <t>Intervención</t>
  </si>
  <si>
    <t>Control</t>
  </si>
  <si>
    <r>
      <t xml:space="preserve">Tamaño del efecto según la </t>
    </r>
    <r>
      <rPr>
        <b/>
        <i/>
        <sz val="11"/>
        <color indexed="36"/>
        <rFont val="Calibri"/>
        <family val="2"/>
      </rPr>
      <t>d</t>
    </r>
    <r>
      <rPr>
        <b/>
        <sz val="11"/>
        <color indexed="36"/>
        <rFont val="Calibri"/>
        <family val="2"/>
      </rPr>
      <t>:</t>
    </r>
    <r>
      <rPr>
        <sz val="11"/>
        <color indexed="36"/>
        <rFont val="Calibri"/>
        <family val="2"/>
      </rPr>
      <t xml:space="preserve"> 0,20 (pequeño); 0,50 (mediano); 0,80 (grande)</t>
    </r>
  </si>
  <si>
    <t>Diferencia de Medias (IC) para dos grupos independientes</t>
  </si>
  <si>
    <t>Y así los grados de libertad "g.l." =</t>
  </si>
  <si>
    <t>Las diferencias estadarizadas son menos sensibles al tamaño de las muestras que los tradicionales test de hipótesis. Éstas porporcionan una medida de la diferencia entre grupos respecto a la desviación estándar agrupada. Una diferencia estadarizada de 0,1 (ó 10%) fue considerada como diferencia significativa en 20161020-EstRet 30d, old [antiDepr2ª vs no], Hosp hipoNa NND 76, +delir 6583. Gandhi . Gandhi S, Shariff SZ, Al-Jaishi A, et al. Second-Generation Antidepressants and Hyponatremia Risk: A Population-Based Cohort Study of Older Adults. Am J Kidney Dis. 2016 Oct 20. pii: S0272-6386(16)30480-2.</t>
  </si>
  <si>
    <t>DE = s</t>
  </si>
  <si>
    <t>EE</t>
  </si>
  <si>
    <t>IC</t>
  </si>
  <si>
    <t>Z</t>
  </si>
  <si>
    <t>p 1 cola</t>
  </si>
  <si>
    <t>de los individuos del grupo B tienen una media menor que la media que tiene el grupo A</t>
  </si>
  <si>
    <r>
      <t>n =  t</t>
    </r>
    <r>
      <rPr>
        <b/>
        <sz val="11"/>
        <color indexed="8"/>
        <rFont val="Calibri"/>
        <family val="2"/>
      </rPr>
      <t>amaño muestra</t>
    </r>
  </si>
  <si>
    <r>
      <t xml:space="preserve"> </t>
    </r>
    <r>
      <rPr>
        <sz val="11"/>
        <color indexed="8"/>
        <rFont val="Calibri"/>
        <family val="2"/>
      </rPr>
      <t>Muestra Población A</t>
    </r>
  </si>
  <si>
    <r>
      <t xml:space="preserve"> </t>
    </r>
    <r>
      <rPr>
        <sz val="11"/>
        <color indexed="8"/>
        <rFont val="Calibri"/>
        <family val="2"/>
      </rPr>
      <t>Muestra Población B</t>
    </r>
  </si>
  <si>
    <r>
      <t>"F observada</t>
    </r>
    <r>
      <rPr>
        <sz val="11"/>
        <rFont val="Calibri"/>
        <family val="2"/>
      </rPr>
      <t>"= s</t>
    </r>
    <r>
      <rPr>
        <vertAlign val="subscript"/>
        <sz val="11"/>
        <rFont val="Calibri"/>
        <family val="2"/>
      </rPr>
      <t>2</t>
    </r>
    <r>
      <rPr>
        <sz val="11"/>
        <rFont val="Calibri"/>
        <family val="2"/>
      </rPr>
      <t xml:space="preserve"> mayor / s</t>
    </r>
    <r>
      <rPr>
        <vertAlign val="subscript"/>
        <sz val="11"/>
        <rFont val="Calibri"/>
        <family val="2"/>
      </rPr>
      <t>2</t>
    </r>
    <r>
      <rPr>
        <sz val="11"/>
        <rFont val="Calibri"/>
        <family val="2"/>
      </rPr>
      <t xml:space="preserve"> menor =</t>
    </r>
  </si>
  <si>
    <r>
      <t xml:space="preserve">p </t>
    </r>
    <r>
      <rPr>
        <sz val="11"/>
        <rFont val="Calibri"/>
        <family val="2"/>
      </rPr>
      <t>"=DISTR.F("F obtenida;g.l. num;g.l. denom)=</t>
    </r>
  </si>
  <si>
    <r>
      <t>Raiz(s</t>
    </r>
    <r>
      <rPr>
        <vertAlign val="superscript"/>
        <sz val="11"/>
        <rFont val="Calibri"/>
        <family val="2"/>
        <scheme val="minor"/>
      </rPr>
      <t>2</t>
    </r>
    <r>
      <rPr>
        <vertAlign val="subscript"/>
        <sz val="11"/>
        <rFont val="Calibri"/>
        <family val="2"/>
        <scheme val="minor"/>
      </rPr>
      <t xml:space="preserve">pond dif med </t>
    </r>
    <r>
      <rPr>
        <sz val="11"/>
        <rFont val="Calibri"/>
        <family val="2"/>
        <scheme val="minor"/>
      </rPr>
      <t>)=</t>
    </r>
  </si>
  <si>
    <t xml:space="preserve"> ==&gt;</t>
  </si>
  <si>
    <t>En el test t de Student se usa una única varianza ponderada. Aquí se deben usar las varianzas de cada grupo separadamente para calcular el error estándar.</t>
  </si>
  <si>
    <r>
      <t>(s</t>
    </r>
    <r>
      <rPr>
        <vertAlign val="subscript"/>
        <sz val="11"/>
        <rFont val="Calibri"/>
        <family val="2"/>
        <scheme val="minor"/>
      </rPr>
      <t>1</t>
    </r>
    <r>
      <rPr>
        <vertAlign val="superscript"/>
        <sz val="11"/>
        <rFont val="Calibri"/>
        <family val="2"/>
        <scheme val="minor"/>
      </rPr>
      <t>2</t>
    </r>
    <r>
      <rPr>
        <sz val="11"/>
        <rFont val="Calibri"/>
        <family val="2"/>
        <scheme val="minor"/>
      </rPr>
      <t>/n</t>
    </r>
    <r>
      <rPr>
        <vertAlign val="subscript"/>
        <sz val="11"/>
        <rFont val="Calibri"/>
        <family val="2"/>
        <scheme val="minor"/>
      </rPr>
      <t>1</t>
    </r>
    <r>
      <rPr>
        <sz val="11"/>
        <rFont val="Calibri"/>
        <family val="2"/>
        <scheme val="minor"/>
      </rPr>
      <t>) =</t>
    </r>
  </si>
  <si>
    <r>
      <t>(s</t>
    </r>
    <r>
      <rPr>
        <vertAlign val="subscript"/>
        <sz val="11"/>
        <rFont val="Calibri"/>
        <family val="2"/>
        <scheme val="minor"/>
      </rPr>
      <t>2</t>
    </r>
    <r>
      <rPr>
        <vertAlign val="superscript"/>
        <sz val="11"/>
        <rFont val="Calibri"/>
        <family val="2"/>
        <scheme val="minor"/>
      </rPr>
      <t>2</t>
    </r>
    <r>
      <rPr>
        <sz val="11"/>
        <rFont val="Calibri"/>
        <family val="2"/>
        <scheme val="minor"/>
      </rPr>
      <t>/n</t>
    </r>
    <r>
      <rPr>
        <vertAlign val="subscript"/>
        <sz val="11"/>
        <rFont val="Calibri"/>
        <family val="2"/>
        <scheme val="minor"/>
      </rPr>
      <t>2</t>
    </r>
    <r>
      <rPr>
        <sz val="11"/>
        <rFont val="Calibri"/>
        <family val="2"/>
        <scheme val="minor"/>
      </rPr>
      <t>)</t>
    </r>
    <r>
      <rPr>
        <vertAlign val="superscript"/>
        <sz val="11"/>
        <rFont val="Calibri"/>
        <family val="2"/>
        <scheme val="minor"/>
      </rPr>
      <t xml:space="preserve"> </t>
    </r>
    <r>
      <rPr>
        <sz val="11"/>
        <rFont val="Calibri"/>
        <family val="2"/>
        <scheme val="minor"/>
      </rPr>
      <t>=</t>
    </r>
  </si>
  <si>
    <r>
      <t>(n</t>
    </r>
    <r>
      <rPr>
        <vertAlign val="subscript"/>
        <sz val="11"/>
        <rFont val="Calibri"/>
        <family val="2"/>
        <scheme val="minor"/>
      </rPr>
      <t>1</t>
    </r>
    <r>
      <rPr>
        <sz val="11"/>
        <rFont val="Calibri"/>
        <family val="2"/>
        <scheme val="minor"/>
      </rPr>
      <t>+1) =</t>
    </r>
  </si>
  <si>
    <r>
      <t>(n</t>
    </r>
    <r>
      <rPr>
        <vertAlign val="subscript"/>
        <sz val="11"/>
        <rFont val="Calibri"/>
        <family val="2"/>
        <scheme val="minor"/>
      </rPr>
      <t>2</t>
    </r>
    <r>
      <rPr>
        <sz val="11"/>
        <rFont val="Calibri"/>
        <family val="2"/>
        <scheme val="minor"/>
      </rPr>
      <t>+1)=</t>
    </r>
  </si>
  <si>
    <r>
      <t>(s</t>
    </r>
    <r>
      <rPr>
        <vertAlign val="subscript"/>
        <sz val="11"/>
        <rFont val="Calibri"/>
        <family val="2"/>
        <scheme val="minor"/>
      </rPr>
      <t>1</t>
    </r>
    <r>
      <rPr>
        <vertAlign val="superscript"/>
        <sz val="11"/>
        <rFont val="Calibri"/>
        <family val="2"/>
        <scheme val="minor"/>
      </rPr>
      <t>2</t>
    </r>
    <r>
      <rPr>
        <sz val="11"/>
        <rFont val="Calibri"/>
        <family val="2"/>
        <scheme val="minor"/>
      </rPr>
      <t>/n</t>
    </r>
    <r>
      <rPr>
        <vertAlign val="subscript"/>
        <sz val="11"/>
        <rFont val="Calibri"/>
        <family val="2"/>
        <scheme val="minor"/>
      </rPr>
      <t>1</t>
    </r>
    <r>
      <rPr>
        <sz val="11"/>
        <rFont val="Calibri"/>
        <family val="2"/>
        <scheme val="minor"/>
      </rPr>
      <t>)</t>
    </r>
    <r>
      <rPr>
        <vertAlign val="superscript"/>
        <sz val="11"/>
        <rFont val="Calibri"/>
        <family val="2"/>
        <scheme val="minor"/>
      </rPr>
      <t>2</t>
    </r>
    <r>
      <rPr>
        <sz val="11"/>
        <rFont val="Calibri"/>
        <family val="2"/>
        <scheme val="minor"/>
      </rPr>
      <t xml:space="preserve"> =</t>
    </r>
  </si>
  <si>
    <r>
      <t>(s</t>
    </r>
    <r>
      <rPr>
        <vertAlign val="subscript"/>
        <sz val="11"/>
        <rFont val="Calibri"/>
        <family val="2"/>
        <scheme val="minor"/>
      </rPr>
      <t>2</t>
    </r>
    <r>
      <rPr>
        <vertAlign val="superscript"/>
        <sz val="11"/>
        <rFont val="Calibri"/>
        <family val="2"/>
        <scheme val="minor"/>
      </rPr>
      <t>2</t>
    </r>
    <r>
      <rPr>
        <sz val="11"/>
        <rFont val="Calibri"/>
        <family val="2"/>
        <scheme val="minor"/>
      </rPr>
      <t>/n</t>
    </r>
    <r>
      <rPr>
        <vertAlign val="subscript"/>
        <sz val="11"/>
        <rFont val="Calibri"/>
        <family val="2"/>
        <scheme val="minor"/>
      </rPr>
      <t>2</t>
    </r>
    <r>
      <rPr>
        <sz val="11"/>
        <rFont val="Calibri"/>
        <family val="2"/>
        <scheme val="minor"/>
      </rPr>
      <t>)</t>
    </r>
    <r>
      <rPr>
        <vertAlign val="superscript"/>
        <sz val="11"/>
        <rFont val="Calibri"/>
        <family val="2"/>
        <scheme val="minor"/>
      </rPr>
      <t xml:space="preserve">2 </t>
    </r>
    <r>
      <rPr>
        <sz val="11"/>
        <rFont val="Calibri"/>
        <family val="2"/>
        <scheme val="minor"/>
      </rPr>
      <t>=</t>
    </r>
  </si>
  <si>
    <t>t teórica =DISTR.T.INV(0,05;"g,.l.") =</t>
  </si>
  <si>
    <r>
      <t>Valor de</t>
    </r>
    <r>
      <rPr>
        <i/>
        <sz val="11"/>
        <rFont val="Calibri"/>
        <family val="2"/>
      </rPr>
      <t xml:space="preserve"> p</t>
    </r>
  </si>
  <si>
    <t>Si homocedasticidad =</t>
  </si>
  <si>
    <t xml:space="preserve">Si heterocedasticidad= </t>
  </si>
  <si>
    <t>F observada</t>
  </si>
  <si>
    <t>p Dif Desv Est</t>
  </si>
  <si>
    <r>
      <t xml:space="preserve">La </t>
    </r>
    <r>
      <rPr>
        <i/>
        <sz val="11"/>
        <rFont val="Calibri"/>
        <family val="2"/>
      </rPr>
      <t>d</t>
    </r>
    <r>
      <rPr>
        <sz val="11"/>
        <rFont val="Calibri"/>
        <family val="2"/>
      </rPr>
      <t xml:space="preserve"> de Cohen es una medida del tamaño del efecto como diferencia de medias estandarizada. Es decir, nos informa de cuántas desviaciones típicas de diferencia hay entre los resultados de los dos grupos que se comparan (grupo experimental y grupo de control, o el mismo grupo antes y después de la intervención). Se ve afectada de un intervalo de confianza, que será más estrecho cuanto mayor sea el número en cada grupo.</t>
    </r>
  </si>
  <si>
    <t xml:space="preserve"> =&gt;    el</t>
  </si>
  <si>
    <t>DM: diferencia de medias</t>
  </si>
  <si>
    <t xml:space="preserve"> Muestra Población A</t>
  </si>
  <si>
    <t xml:space="preserve"> Muestra Población B</t>
  </si>
  <si>
    <t>Nivel de confianza</t>
  </si>
  <si>
    <t>g. l.</t>
  </si>
  <si>
    <t xml:space="preserve">LI IC </t>
  </si>
  <si>
    <t>LS IC</t>
  </si>
  <si>
    <t>1 -β =</t>
  </si>
  <si>
    <t>Cálculo de la potencia, tomando en cuenta sólo el grupo de intervención (Datos 2, pág 75):</t>
  </si>
  <si>
    <t xml:space="preserve">Potencia de contraste si homocedasticidad: </t>
  </si>
  <si>
    <r>
      <t xml:space="preserve">1 -β =  p (rechazar Ho </t>
    </r>
    <r>
      <rPr>
        <sz val="10"/>
        <rFont val="Calibri"/>
        <family val="2"/>
      </rPr>
      <t>│ Ho falsa)</t>
    </r>
  </si>
  <si>
    <r>
      <t>t</t>
    </r>
    <r>
      <rPr>
        <vertAlign val="subscript"/>
        <sz val="10"/>
        <rFont val="Calibri"/>
        <family val="2"/>
        <scheme val="minor"/>
      </rPr>
      <t>1-</t>
    </r>
    <r>
      <rPr>
        <vertAlign val="subscript"/>
        <sz val="10"/>
        <rFont val="Calibri"/>
        <family val="2"/>
      </rPr>
      <t>α/2</t>
    </r>
    <r>
      <rPr>
        <sz val="10"/>
        <rFont val="Calibri"/>
        <family val="2"/>
      </rPr>
      <t xml:space="preserve"> * EE</t>
    </r>
    <r>
      <rPr>
        <vertAlign val="subscript"/>
        <sz val="10"/>
        <rFont val="Calibri"/>
        <family val="2"/>
      </rPr>
      <t>DM</t>
    </r>
    <r>
      <rPr>
        <sz val="10"/>
        <rFont val="Calibri"/>
        <family val="2"/>
      </rPr>
      <t xml:space="preserve"> + t</t>
    </r>
    <r>
      <rPr>
        <vertAlign val="subscript"/>
        <sz val="10"/>
        <rFont val="Calibri"/>
        <family val="2"/>
      </rPr>
      <t>β</t>
    </r>
    <r>
      <rPr>
        <sz val="10"/>
        <rFont val="Calibri"/>
        <family val="2"/>
      </rPr>
      <t xml:space="preserve"> * EE</t>
    </r>
    <r>
      <rPr>
        <vertAlign val="subscript"/>
        <sz val="10"/>
        <rFont val="Calibri"/>
        <family val="2"/>
      </rPr>
      <t>DM</t>
    </r>
    <r>
      <rPr>
        <sz val="10"/>
        <rFont val="Calibri"/>
        <family val="2"/>
      </rPr>
      <t xml:space="preserve"> = DM</t>
    </r>
  </si>
  <si>
    <t>=&gt;</t>
  </si>
  <si>
    <r>
      <t>t</t>
    </r>
    <r>
      <rPr>
        <vertAlign val="subscript"/>
        <sz val="10"/>
        <rFont val="Calibri"/>
        <family val="2"/>
      </rPr>
      <t>β</t>
    </r>
    <r>
      <rPr>
        <sz val="10"/>
        <rFont val="Calibri"/>
        <family val="2"/>
      </rPr>
      <t xml:space="preserve">  =  (DM/EE</t>
    </r>
    <r>
      <rPr>
        <vertAlign val="subscript"/>
        <sz val="10"/>
        <rFont val="Calibri"/>
        <family val="2"/>
      </rPr>
      <t>DM</t>
    </r>
    <r>
      <rPr>
        <sz val="10"/>
        <rFont val="Calibri"/>
        <family val="2"/>
      </rPr>
      <t>) - t</t>
    </r>
    <r>
      <rPr>
        <vertAlign val="subscript"/>
        <sz val="10"/>
        <rFont val="Calibri"/>
        <family val="2"/>
      </rPr>
      <t>1-α/2</t>
    </r>
    <r>
      <rPr>
        <sz val="10"/>
        <rFont val="Calibri"/>
        <family val="2"/>
      </rPr>
      <t xml:space="preserve"> </t>
    </r>
  </si>
  <si>
    <t>1 -β =  potencia estadística resultante =  p de detectar una diferencia entre ambos, en caso de que exista</t>
  </si>
  <si>
    <t>β = probabliidad o riesgo de cometer un error β =&gt; probabilidad de no detectar una diferencia que sí exista.</t>
  </si>
  <si>
    <r>
      <t>Z</t>
    </r>
    <r>
      <rPr>
        <vertAlign val="subscript"/>
        <sz val="10"/>
        <rFont val="Calibri"/>
        <family val="2"/>
      </rPr>
      <t>β</t>
    </r>
    <r>
      <rPr>
        <sz val="10"/>
        <rFont val="Calibri"/>
        <family val="2"/>
      </rPr>
      <t xml:space="preserve"> = </t>
    </r>
  </si>
  <si>
    <t xml:space="preserve">Potencia de contraste si heterocedasticidad: </t>
  </si>
  <si>
    <r>
      <t>EEDM (t</t>
    </r>
    <r>
      <rPr>
        <vertAlign val="subscript"/>
        <sz val="10"/>
        <rFont val="Calibri"/>
        <family val="2"/>
        <scheme val="minor"/>
      </rPr>
      <t>1-</t>
    </r>
    <r>
      <rPr>
        <vertAlign val="subscript"/>
        <sz val="10"/>
        <rFont val="Calibri"/>
        <family val="2"/>
      </rPr>
      <t>α/2</t>
    </r>
    <r>
      <rPr>
        <sz val="10"/>
        <rFont val="Calibri"/>
        <family val="2"/>
      </rPr>
      <t xml:space="preserve"> + t</t>
    </r>
    <r>
      <rPr>
        <vertAlign val="subscript"/>
        <sz val="10"/>
        <rFont val="Calibri"/>
        <family val="2"/>
      </rPr>
      <t>β</t>
    </r>
    <r>
      <rPr>
        <sz val="10"/>
        <rFont val="Calibri"/>
        <family val="2"/>
      </rPr>
      <t>) = DM</t>
    </r>
  </si>
  <si>
    <t>Si Z es positivo</t>
  </si>
  <si>
    <t>de los individuos del grupo B tienen una media mayor que la media que tiene el grupo A</t>
  </si>
  <si>
    <t>Si Z es negativo</t>
  </si>
  <si>
    <t>1/2 IC=</t>
  </si>
  <si>
    <r>
      <t>(s</t>
    </r>
    <r>
      <rPr>
        <vertAlign val="subscript"/>
        <sz val="11"/>
        <rFont val="Calibri"/>
        <family val="2"/>
        <scheme val="minor"/>
      </rPr>
      <t>1</t>
    </r>
    <r>
      <rPr>
        <vertAlign val="superscript"/>
        <sz val="11"/>
        <rFont val="Calibri"/>
        <family val="2"/>
        <scheme val="minor"/>
      </rPr>
      <t>2</t>
    </r>
    <r>
      <rPr>
        <sz val="11"/>
        <rFont val="Calibri"/>
        <family val="2"/>
        <scheme val="minor"/>
      </rPr>
      <t>/n</t>
    </r>
    <r>
      <rPr>
        <vertAlign val="subscript"/>
        <sz val="11"/>
        <rFont val="Calibri"/>
        <family val="2"/>
        <scheme val="minor"/>
      </rPr>
      <t>1</t>
    </r>
    <r>
      <rPr>
        <sz val="11"/>
        <rFont val="Calibri"/>
        <family val="2"/>
        <scheme val="minor"/>
      </rPr>
      <t>)</t>
    </r>
    <r>
      <rPr>
        <vertAlign val="superscript"/>
        <sz val="11"/>
        <rFont val="Calibri"/>
        <family val="2"/>
        <scheme val="minor"/>
      </rPr>
      <t>2</t>
    </r>
    <r>
      <rPr>
        <sz val="11"/>
        <rFont val="Calibri"/>
        <family val="2"/>
        <scheme val="minor"/>
      </rPr>
      <t xml:space="preserve"> / (n</t>
    </r>
    <r>
      <rPr>
        <vertAlign val="subscript"/>
        <sz val="11"/>
        <rFont val="Calibri"/>
        <family val="2"/>
        <scheme val="minor"/>
      </rPr>
      <t>1</t>
    </r>
    <r>
      <rPr>
        <sz val="11"/>
        <rFont val="Calibri"/>
        <family val="2"/>
        <scheme val="minor"/>
      </rPr>
      <t>+1) =</t>
    </r>
  </si>
  <si>
    <r>
      <t>(s</t>
    </r>
    <r>
      <rPr>
        <vertAlign val="subscript"/>
        <sz val="11"/>
        <rFont val="Calibri"/>
        <family val="2"/>
        <scheme val="minor"/>
      </rPr>
      <t>2</t>
    </r>
    <r>
      <rPr>
        <vertAlign val="superscript"/>
        <sz val="11"/>
        <rFont val="Calibri"/>
        <family val="2"/>
        <scheme val="minor"/>
      </rPr>
      <t>2</t>
    </r>
    <r>
      <rPr>
        <sz val="11"/>
        <rFont val="Calibri"/>
        <family val="2"/>
        <scheme val="minor"/>
      </rPr>
      <t>/n</t>
    </r>
    <r>
      <rPr>
        <vertAlign val="subscript"/>
        <sz val="11"/>
        <rFont val="Calibri"/>
        <family val="2"/>
        <scheme val="minor"/>
      </rPr>
      <t>2</t>
    </r>
    <r>
      <rPr>
        <sz val="11"/>
        <rFont val="Calibri"/>
        <family val="2"/>
        <scheme val="minor"/>
      </rPr>
      <t>)</t>
    </r>
    <r>
      <rPr>
        <vertAlign val="superscript"/>
        <sz val="11"/>
        <rFont val="Calibri"/>
        <family val="2"/>
        <scheme val="minor"/>
      </rPr>
      <t>2</t>
    </r>
    <r>
      <rPr>
        <sz val="11"/>
        <rFont val="Calibri"/>
        <family val="2"/>
        <scheme val="minor"/>
      </rPr>
      <t xml:space="preserve"> / (n</t>
    </r>
    <r>
      <rPr>
        <vertAlign val="subscript"/>
        <sz val="11"/>
        <rFont val="Calibri"/>
        <family val="2"/>
        <scheme val="minor"/>
      </rPr>
      <t>2</t>
    </r>
    <r>
      <rPr>
        <sz val="11"/>
        <rFont val="Calibri"/>
        <family val="2"/>
        <scheme val="minor"/>
      </rPr>
      <t>+1) =</t>
    </r>
  </si>
  <si>
    <r>
      <t xml:space="preserve">EE </t>
    </r>
    <r>
      <rPr>
        <vertAlign val="subscript"/>
        <sz val="11"/>
        <rFont val="Calibri"/>
        <family val="2"/>
        <scheme val="minor"/>
      </rPr>
      <t>dif medias</t>
    </r>
    <r>
      <rPr>
        <sz val="11"/>
        <rFont val="Calibri"/>
        <family val="2"/>
        <scheme val="minor"/>
      </rPr>
      <t xml:space="preserve"> = Raíz [ (s</t>
    </r>
    <r>
      <rPr>
        <vertAlign val="subscript"/>
        <sz val="11"/>
        <rFont val="Calibri"/>
        <family val="2"/>
        <scheme val="minor"/>
      </rPr>
      <t>12</t>
    </r>
    <r>
      <rPr>
        <sz val="11"/>
        <rFont val="Calibri"/>
        <family val="2"/>
        <scheme val="minor"/>
      </rPr>
      <t>/n</t>
    </r>
    <r>
      <rPr>
        <vertAlign val="subscript"/>
        <sz val="11"/>
        <rFont val="Calibri"/>
        <family val="2"/>
        <scheme val="minor"/>
      </rPr>
      <t>1</t>
    </r>
    <r>
      <rPr>
        <sz val="11"/>
        <rFont val="Calibri"/>
        <family val="2"/>
        <scheme val="minor"/>
      </rPr>
      <t>) + s</t>
    </r>
    <r>
      <rPr>
        <vertAlign val="subscript"/>
        <sz val="11"/>
        <rFont val="Calibri"/>
        <family val="2"/>
        <scheme val="minor"/>
      </rPr>
      <t>2</t>
    </r>
    <r>
      <rPr>
        <vertAlign val="superscript"/>
        <sz val="11"/>
        <rFont val="Calibri"/>
        <family val="2"/>
        <scheme val="minor"/>
      </rPr>
      <t>2</t>
    </r>
    <r>
      <rPr>
        <sz val="11"/>
        <rFont val="Calibri"/>
        <family val="2"/>
        <scheme val="minor"/>
      </rPr>
      <t>/n</t>
    </r>
    <r>
      <rPr>
        <vertAlign val="subscript"/>
        <sz val="11"/>
        <rFont val="Calibri"/>
        <family val="2"/>
        <scheme val="minor"/>
      </rPr>
      <t>2</t>
    </r>
    <r>
      <rPr>
        <sz val="11"/>
        <rFont val="Calibri"/>
        <family val="2"/>
        <scheme val="minor"/>
      </rPr>
      <t>) ]</t>
    </r>
  </si>
  <si>
    <r>
      <t xml:space="preserve">EE </t>
    </r>
    <r>
      <rPr>
        <vertAlign val="subscript"/>
        <sz val="11"/>
        <rFont val="Calibri"/>
        <family val="2"/>
        <scheme val="minor"/>
      </rPr>
      <t>dif medias</t>
    </r>
    <r>
      <rPr>
        <sz val="11"/>
        <rFont val="Calibri"/>
        <family val="2"/>
        <scheme val="minor"/>
      </rPr>
      <t xml:space="preserve"> = Raíz [ (s</t>
    </r>
    <r>
      <rPr>
        <vertAlign val="subscript"/>
        <sz val="11"/>
        <rFont val="Calibri"/>
        <family val="2"/>
        <scheme val="minor"/>
      </rPr>
      <t>1</t>
    </r>
    <r>
      <rPr>
        <vertAlign val="superscript"/>
        <sz val="11"/>
        <rFont val="Calibri"/>
        <family val="2"/>
        <scheme val="minor"/>
      </rPr>
      <t>2</t>
    </r>
    <r>
      <rPr>
        <sz val="11"/>
        <rFont val="Calibri"/>
        <family val="2"/>
        <scheme val="minor"/>
      </rPr>
      <t>/n</t>
    </r>
    <r>
      <rPr>
        <vertAlign val="subscript"/>
        <sz val="11"/>
        <rFont val="Calibri"/>
        <family val="2"/>
        <scheme val="minor"/>
      </rPr>
      <t>1</t>
    </r>
    <r>
      <rPr>
        <sz val="11"/>
        <rFont val="Calibri"/>
        <family val="2"/>
        <scheme val="minor"/>
      </rPr>
      <t>) + s</t>
    </r>
    <r>
      <rPr>
        <vertAlign val="subscript"/>
        <sz val="11"/>
        <rFont val="Calibri"/>
        <family val="2"/>
        <scheme val="minor"/>
      </rPr>
      <t>2</t>
    </r>
    <r>
      <rPr>
        <vertAlign val="superscript"/>
        <sz val="11"/>
        <rFont val="Calibri"/>
        <family val="2"/>
        <scheme val="minor"/>
      </rPr>
      <t>2</t>
    </r>
    <r>
      <rPr>
        <sz val="11"/>
        <rFont val="Calibri"/>
        <family val="2"/>
        <scheme val="minor"/>
      </rPr>
      <t>/n</t>
    </r>
    <r>
      <rPr>
        <vertAlign val="subscript"/>
        <sz val="11"/>
        <rFont val="Calibri"/>
        <family val="2"/>
        <scheme val="minor"/>
      </rPr>
      <t>2</t>
    </r>
    <r>
      <rPr>
        <sz val="11"/>
        <rFont val="Calibri"/>
        <family val="2"/>
        <scheme val="minor"/>
      </rPr>
      <t>) ] =</t>
    </r>
  </si>
  <si>
    <t>s = DE</t>
  </si>
  <si>
    <r>
      <t>EEDM (t</t>
    </r>
    <r>
      <rPr>
        <vertAlign val="subscript"/>
        <sz val="10"/>
        <rFont val="Calibri"/>
        <family val="2"/>
        <scheme val="minor"/>
      </rPr>
      <t>1-</t>
    </r>
    <r>
      <rPr>
        <vertAlign val="subscript"/>
        <sz val="10"/>
        <rFont val="Calibri"/>
        <family val="2"/>
      </rPr>
      <t>α/2</t>
    </r>
    <r>
      <rPr>
        <sz val="10"/>
        <rFont val="Calibri"/>
        <family val="2"/>
      </rPr>
      <t xml:space="preserve"> + t</t>
    </r>
    <r>
      <rPr>
        <vertAlign val="subscript"/>
        <sz val="10"/>
        <rFont val="Calibri"/>
        <family val="2"/>
      </rPr>
      <t>β)</t>
    </r>
    <r>
      <rPr>
        <sz val="10"/>
        <rFont val="Calibri"/>
        <family val="2"/>
      </rPr>
      <t xml:space="preserve"> = DM</t>
    </r>
  </si>
  <si>
    <r>
      <t>t</t>
    </r>
    <r>
      <rPr>
        <vertAlign val="subscript"/>
        <sz val="10"/>
        <rFont val="Calibri"/>
        <family val="2"/>
      </rPr>
      <t>α/2</t>
    </r>
    <r>
      <rPr>
        <sz val="10"/>
        <rFont val="Calibri"/>
        <family val="2"/>
      </rPr>
      <t xml:space="preserve"> * EE</t>
    </r>
    <r>
      <rPr>
        <vertAlign val="subscript"/>
        <sz val="10"/>
        <rFont val="Calibri"/>
        <family val="2"/>
      </rPr>
      <t>DM</t>
    </r>
    <r>
      <rPr>
        <sz val="10"/>
        <rFont val="Calibri"/>
        <family val="2"/>
      </rPr>
      <t xml:space="preserve"> + t</t>
    </r>
    <r>
      <rPr>
        <vertAlign val="subscript"/>
        <sz val="10"/>
        <rFont val="Calibri"/>
        <family val="2"/>
      </rPr>
      <t>β</t>
    </r>
    <r>
      <rPr>
        <sz val="10"/>
        <rFont val="Calibri"/>
        <family val="2"/>
      </rPr>
      <t xml:space="preserve">  * EE</t>
    </r>
    <r>
      <rPr>
        <vertAlign val="subscript"/>
        <sz val="10"/>
        <rFont val="Calibri"/>
        <family val="2"/>
      </rPr>
      <t>DM</t>
    </r>
    <r>
      <rPr>
        <sz val="10"/>
        <rFont val="Calibri"/>
        <family val="2"/>
      </rPr>
      <t xml:space="preserve"> = DM</t>
    </r>
  </si>
  <si>
    <r>
      <t>Z</t>
    </r>
    <r>
      <rPr>
        <vertAlign val="subscript"/>
        <sz val="10"/>
        <rFont val="Calibri"/>
        <family val="2"/>
      </rPr>
      <t>α/2</t>
    </r>
    <r>
      <rPr>
        <sz val="10"/>
        <rFont val="Calibri"/>
        <family val="2"/>
      </rPr>
      <t xml:space="preserve"> * EE</t>
    </r>
    <r>
      <rPr>
        <vertAlign val="subscript"/>
        <sz val="10"/>
        <rFont val="Calibri"/>
        <family val="2"/>
      </rPr>
      <t>DM</t>
    </r>
    <r>
      <rPr>
        <sz val="10"/>
        <rFont val="Calibri"/>
        <family val="2"/>
      </rPr>
      <t xml:space="preserve"> + Zβ  * EE</t>
    </r>
    <r>
      <rPr>
        <vertAlign val="subscript"/>
        <sz val="10"/>
        <rFont val="Calibri"/>
        <family val="2"/>
      </rPr>
      <t>DM</t>
    </r>
    <r>
      <rPr>
        <sz val="10"/>
        <rFont val="Calibri"/>
        <family val="2"/>
      </rPr>
      <t xml:space="preserve"> = DM</t>
    </r>
  </si>
  <si>
    <t>=&gt;   DM siempre en negativo  =</t>
  </si>
  <si>
    <t>Dif Med Student</t>
  </si>
  <si>
    <t>Dif Med Welch</t>
  </si>
  <si>
    <t>Dif Medias</t>
  </si>
  <si>
    <t>Si B&gt;A, tómese ésta</t>
  </si>
  <si>
    <t>Si A&gt;B, tómese ésta</t>
  </si>
  <si>
    <t>Potencia por Datos 2</t>
  </si>
  <si>
    <r>
      <t>DE ponderada de la diferencia de medias = s</t>
    </r>
    <r>
      <rPr>
        <vertAlign val="subscript"/>
        <sz val="11"/>
        <rFont val="Calibri"/>
        <family val="2"/>
        <scheme val="minor"/>
      </rPr>
      <t>pond dif med</t>
    </r>
    <r>
      <rPr>
        <sz val="11"/>
        <rFont val="Calibri"/>
        <family val="2"/>
      </rPr>
      <t xml:space="preserve"> =</t>
    </r>
  </si>
  <si>
    <r>
      <t xml:space="preserve">El IC para la diferencia de medias es: </t>
    </r>
    <r>
      <rPr>
        <sz val="11"/>
        <rFont val="Calibri"/>
        <family val="2"/>
      </rPr>
      <t>(media x</t>
    </r>
    <r>
      <rPr>
        <vertAlign val="subscript"/>
        <sz val="11"/>
        <rFont val="Calibri"/>
        <family val="2"/>
      </rPr>
      <t>1</t>
    </r>
    <r>
      <rPr>
        <sz val="11"/>
        <rFont val="Calibri"/>
        <family val="2"/>
      </rPr>
      <t xml:space="preserve"> - media x</t>
    </r>
    <r>
      <rPr>
        <vertAlign val="subscript"/>
        <sz val="11"/>
        <rFont val="Calibri"/>
        <family val="2"/>
      </rPr>
      <t>2</t>
    </r>
    <r>
      <rPr>
        <sz val="11"/>
        <rFont val="Calibri"/>
        <family val="2"/>
      </rPr>
      <t xml:space="preserve">) ± t teórica </t>
    </r>
    <r>
      <rPr>
        <vertAlign val="subscript"/>
        <sz val="11"/>
        <rFont val="Calibri"/>
        <family val="2"/>
      </rPr>
      <t>(g.l; 1- α/2)</t>
    </r>
    <r>
      <rPr>
        <sz val="11"/>
        <rFont val="Calibri"/>
        <family val="2"/>
      </rPr>
      <t xml:space="preserve"> × EE </t>
    </r>
    <r>
      <rPr>
        <vertAlign val="subscript"/>
        <sz val="11"/>
        <rFont val="Calibri"/>
        <family val="2"/>
      </rPr>
      <t>dif medias</t>
    </r>
  </si>
  <si>
    <r>
      <t xml:space="preserve">EE </t>
    </r>
    <r>
      <rPr>
        <vertAlign val="subscript"/>
        <sz val="10"/>
        <rFont val="Calibri"/>
        <family val="2"/>
        <scheme val="minor"/>
      </rPr>
      <t>dif medias</t>
    </r>
    <r>
      <rPr>
        <sz val="10"/>
        <rFont val="Calibri"/>
        <family val="2"/>
        <scheme val="minor"/>
      </rPr>
      <t xml:space="preserve"> = s </t>
    </r>
    <r>
      <rPr>
        <vertAlign val="subscript"/>
        <sz val="10"/>
        <rFont val="Calibri"/>
        <family val="2"/>
        <scheme val="minor"/>
      </rPr>
      <t>pond dif med</t>
    </r>
    <r>
      <rPr>
        <sz val="10"/>
        <rFont val="Calibri"/>
        <family val="2"/>
        <scheme val="minor"/>
      </rPr>
      <t xml:space="preserve"> * Raíz [ (1/n</t>
    </r>
    <r>
      <rPr>
        <vertAlign val="subscript"/>
        <sz val="10"/>
        <rFont val="Calibri"/>
        <family val="2"/>
        <scheme val="minor"/>
      </rPr>
      <t>1</t>
    </r>
    <r>
      <rPr>
        <sz val="10"/>
        <rFont val="Calibri"/>
        <family val="2"/>
        <scheme val="minor"/>
      </rPr>
      <t>) + (1/n</t>
    </r>
    <r>
      <rPr>
        <vertAlign val="subscript"/>
        <sz val="10"/>
        <rFont val="Calibri"/>
        <family val="2"/>
        <scheme val="minor"/>
      </rPr>
      <t>2</t>
    </r>
    <r>
      <rPr>
        <sz val="10"/>
        <rFont val="Calibri"/>
        <family val="2"/>
        <scheme val="minor"/>
      </rPr>
      <t>) ] =</t>
    </r>
  </si>
  <si>
    <r>
      <t>Donde los grados de libertad "g.l." =</t>
    </r>
    <r>
      <rPr>
        <sz val="11"/>
        <rFont val="Calibri"/>
        <family val="2"/>
      </rPr>
      <t xml:space="preserve"> [ (s</t>
    </r>
    <r>
      <rPr>
        <vertAlign val="subscript"/>
        <sz val="11"/>
        <rFont val="Calibri"/>
        <family val="2"/>
      </rPr>
      <t>1</t>
    </r>
    <r>
      <rPr>
        <vertAlign val="superscript"/>
        <sz val="11"/>
        <rFont val="Calibri"/>
        <family val="2"/>
      </rPr>
      <t>2</t>
    </r>
    <r>
      <rPr>
        <sz val="11"/>
        <rFont val="Calibri"/>
        <family val="2"/>
      </rPr>
      <t>/n</t>
    </r>
    <r>
      <rPr>
        <vertAlign val="subscript"/>
        <sz val="11"/>
        <rFont val="Calibri"/>
        <family val="2"/>
      </rPr>
      <t>1</t>
    </r>
    <r>
      <rPr>
        <sz val="11"/>
        <rFont val="Calibri"/>
        <family val="2"/>
      </rPr>
      <t>) + (s</t>
    </r>
    <r>
      <rPr>
        <vertAlign val="subscript"/>
        <sz val="11"/>
        <rFont val="Calibri"/>
        <family val="2"/>
      </rPr>
      <t>2</t>
    </r>
    <r>
      <rPr>
        <vertAlign val="superscript"/>
        <sz val="11"/>
        <rFont val="Calibri"/>
        <family val="2"/>
      </rPr>
      <t>2</t>
    </r>
    <r>
      <rPr>
        <sz val="11"/>
        <rFont val="Calibri"/>
        <family val="2"/>
      </rPr>
      <t>/n</t>
    </r>
    <r>
      <rPr>
        <vertAlign val="subscript"/>
        <sz val="11"/>
        <rFont val="Calibri"/>
        <family val="2"/>
      </rPr>
      <t>2</t>
    </r>
    <r>
      <rPr>
        <sz val="11"/>
        <rFont val="Calibri"/>
        <family val="2"/>
      </rPr>
      <t>) ]</t>
    </r>
    <r>
      <rPr>
        <vertAlign val="superscript"/>
        <sz val="11"/>
        <rFont val="Calibri"/>
        <family val="2"/>
      </rPr>
      <t>2</t>
    </r>
    <r>
      <rPr>
        <sz val="11"/>
        <rFont val="Calibri"/>
        <family val="2"/>
      </rPr>
      <t xml:space="preserve">  ] / { [ (s</t>
    </r>
    <r>
      <rPr>
        <vertAlign val="subscript"/>
        <sz val="11"/>
        <rFont val="Calibri"/>
        <family val="2"/>
      </rPr>
      <t>1</t>
    </r>
    <r>
      <rPr>
        <vertAlign val="superscript"/>
        <sz val="11"/>
        <rFont val="Calibri"/>
        <family val="2"/>
      </rPr>
      <t>2</t>
    </r>
    <r>
      <rPr>
        <sz val="11"/>
        <rFont val="Calibri"/>
        <family val="2"/>
      </rPr>
      <t>/n</t>
    </r>
    <r>
      <rPr>
        <vertAlign val="subscript"/>
        <sz val="11"/>
        <rFont val="Calibri"/>
        <family val="2"/>
      </rPr>
      <t>1</t>
    </r>
    <r>
      <rPr>
        <sz val="11"/>
        <rFont val="Calibri"/>
        <family val="2"/>
      </rPr>
      <t>)</t>
    </r>
    <r>
      <rPr>
        <vertAlign val="superscript"/>
        <sz val="11"/>
        <rFont val="Calibri"/>
        <family val="2"/>
      </rPr>
      <t>2</t>
    </r>
    <r>
      <rPr>
        <sz val="11"/>
        <rFont val="Calibri"/>
        <family val="2"/>
      </rPr>
      <t>) / (n</t>
    </r>
    <r>
      <rPr>
        <vertAlign val="subscript"/>
        <sz val="11"/>
        <rFont val="Calibri"/>
        <family val="2"/>
      </rPr>
      <t>1</t>
    </r>
    <r>
      <rPr>
        <sz val="11"/>
        <rFont val="Calibri"/>
        <family val="2"/>
      </rPr>
      <t>+1) ] + [ (s</t>
    </r>
    <r>
      <rPr>
        <vertAlign val="subscript"/>
        <sz val="11"/>
        <rFont val="Calibri"/>
        <family val="2"/>
      </rPr>
      <t>2</t>
    </r>
    <r>
      <rPr>
        <vertAlign val="superscript"/>
        <sz val="11"/>
        <rFont val="Calibri"/>
        <family val="2"/>
      </rPr>
      <t>2</t>
    </r>
    <r>
      <rPr>
        <sz val="11"/>
        <rFont val="Calibri"/>
        <family val="2"/>
      </rPr>
      <t>/n</t>
    </r>
    <r>
      <rPr>
        <vertAlign val="subscript"/>
        <sz val="11"/>
        <rFont val="Calibri"/>
        <family val="2"/>
      </rPr>
      <t>2</t>
    </r>
    <r>
      <rPr>
        <sz val="11"/>
        <rFont val="Calibri"/>
        <family val="2"/>
      </rPr>
      <t>)</t>
    </r>
    <r>
      <rPr>
        <vertAlign val="superscript"/>
        <sz val="11"/>
        <rFont val="Calibri"/>
        <family val="2"/>
      </rPr>
      <t>2</t>
    </r>
    <r>
      <rPr>
        <sz val="11"/>
        <rFont val="Calibri"/>
        <family val="2"/>
      </rPr>
      <t>) / (n</t>
    </r>
    <r>
      <rPr>
        <vertAlign val="subscript"/>
        <sz val="11"/>
        <rFont val="Calibri"/>
        <family val="2"/>
      </rPr>
      <t>2</t>
    </r>
    <r>
      <rPr>
        <sz val="11"/>
        <rFont val="Calibri"/>
        <family val="2"/>
      </rPr>
      <t>+1) ] }</t>
    </r>
  </si>
  <si>
    <r>
      <t>[ (s</t>
    </r>
    <r>
      <rPr>
        <vertAlign val="subscript"/>
        <sz val="11"/>
        <rFont val="Calibri"/>
        <family val="2"/>
      </rPr>
      <t>1</t>
    </r>
    <r>
      <rPr>
        <vertAlign val="superscript"/>
        <sz val="11"/>
        <rFont val="Calibri"/>
        <family val="2"/>
      </rPr>
      <t>2</t>
    </r>
    <r>
      <rPr>
        <sz val="11"/>
        <rFont val="Calibri"/>
        <family val="2"/>
      </rPr>
      <t>/n</t>
    </r>
    <r>
      <rPr>
        <vertAlign val="subscript"/>
        <sz val="11"/>
        <rFont val="Calibri"/>
        <family val="2"/>
      </rPr>
      <t>1</t>
    </r>
    <r>
      <rPr>
        <sz val="11"/>
        <rFont val="Calibri"/>
        <family val="2"/>
      </rPr>
      <t>) + (s</t>
    </r>
    <r>
      <rPr>
        <vertAlign val="subscript"/>
        <sz val="11"/>
        <rFont val="Calibri"/>
        <family val="2"/>
      </rPr>
      <t>2</t>
    </r>
    <r>
      <rPr>
        <vertAlign val="superscript"/>
        <sz val="11"/>
        <rFont val="Calibri"/>
        <family val="2"/>
      </rPr>
      <t>2</t>
    </r>
    <r>
      <rPr>
        <sz val="11"/>
        <rFont val="Calibri"/>
        <family val="2"/>
      </rPr>
      <t>/n</t>
    </r>
    <r>
      <rPr>
        <vertAlign val="subscript"/>
        <sz val="11"/>
        <rFont val="Calibri"/>
        <family val="2"/>
      </rPr>
      <t>2</t>
    </r>
    <r>
      <rPr>
        <sz val="11"/>
        <rFont val="Calibri"/>
        <family val="2"/>
      </rPr>
      <t>) ]</t>
    </r>
    <r>
      <rPr>
        <vertAlign val="superscript"/>
        <sz val="11"/>
        <rFont val="Calibri"/>
        <family val="2"/>
      </rPr>
      <t>2</t>
    </r>
    <r>
      <rPr>
        <sz val="11"/>
        <rFont val="Calibri"/>
        <family val="2"/>
      </rPr>
      <t xml:space="preserve"> ] =</t>
    </r>
  </si>
  <si>
    <r>
      <t xml:space="preserve">t observada = </t>
    </r>
    <r>
      <rPr>
        <sz val="11"/>
        <rFont val="Calibri"/>
        <family val="2"/>
      </rPr>
      <t>(media x</t>
    </r>
    <r>
      <rPr>
        <vertAlign val="subscript"/>
        <sz val="11"/>
        <rFont val="Calibri"/>
        <family val="2"/>
      </rPr>
      <t>1</t>
    </r>
    <r>
      <rPr>
        <sz val="11"/>
        <rFont val="Calibri"/>
        <family val="2"/>
      </rPr>
      <t xml:space="preserve"> - media x</t>
    </r>
    <r>
      <rPr>
        <vertAlign val="subscript"/>
        <sz val="11"/>
        <rFont val="Calibri"/>
        <family val="2"/>
      </rPr>
      <t>2</t>
    </r>
    <r>
      <rPr>
        <sz val="11"/>
        <rFont val="Calibri"/>
        <family val="2"/>
      </rPr>
      <t xml:space="preserve">) / EE </t>
    </r>
    <r>
      <rPr>
        <vertAlign val="subscript"/>
        <sz val="11"/>
        <rFont val="Calibri"/>
        <family val="2"/>
      </rPr>
      <t>dif medias</t>
    </r>
    <r>
      <rPr>
        <sz val="11"/>
        <rFont val="Calibri"/>
        <family val="2"/>
        <scheme val="minor"/>
      </rPr>
      <t xml:space="preserve"> =</t>
    </r>
  </si>
  <si>
    <r>
      <t>Se calcula la</t>
    </r>
    <r>
      <rPr>
        <sz val="10"/>
        <rFont val="Calibri"/>
        <family val="2"/>
      </rPr>
      <t xml:space="preserve"> s</t>
    </r>
    <r>
      <rPr>
        <vertAlign val="superscript"/>
        <sz val="10"/>
        <rFont val="Calibri"/>
        <family val="2"/>
      </rPr>
      <t>2</t>
    </r>
    <r>
      <rPr>
        <sz val="10"/>
        <rFont val="Calibri"/>
        <family val="2"/>
      </rPr>
      <t xml:space="preserve"> ponderada, que es la media ponderada entre las dos varianzas, que se ponderan por sus g. l.</t>
    </r>
  </si>
  <si>
    <r>
      <t>t</t>
    </r>
    <r>
      <rPr>
        <sz val="10"/>
        <rFont val="Calibri"/>
        <family val="2"/>
      </rPr>
      <t xml:space="preserve"> teórica"= </t>
    </r>
    <r>
      <rPr>
        <i/>
        <sz val="10"/>
        <rFont val="Calibri"/>
        <family val="2"/>
      </rPr>
      <t xml:space="preserve"> t</t>
    </r>
    <r>
      <rPr>
        <vertAlign val="subscript"/>
        <sz val="10"/>
        <rFont val="Calibri"/>
        <family val="2"/>
      </rPr>
      <t>(1- α/2;   n1+n2-2)</t>
    </r>
    <r>
      <rPr>
        <sz val="10"/>
        <rFont val="Calibri"/>
        <family val="2"/>
      </rPr>
      <t xml:space="preserve"> =</t>
    </r>
  </si>
  <si>
    <r>
      <t>varianza = s</t>
    </r>
    <r>
      <rPr>
        <vertAlign val="superscript"/>
        <sz val="11"/>
        <rFont val="Calibri"/>
        <family val="2"/>
      </rPr>
      <t>2</t>
    </r>
  </si>
  <si>
    <r>
      <t>t</t>
    </r>
    <r>
      <rPr>
        <sz val="11"/>
        <color theme="1"/>
        <rFont val="Calibri"/>
        <family val="2"/>
      </rPr>
      <t xml:space="preserve"> = (diferencia de medias) / EE (diferencia de medias). Todo consiste en dividir la diferencia observada por un término de error que estima la variabilidad biológica aleatoria</t>
    </r>
  </si>
  <si>
    <t>numerador/ denominador</t>
  </si>
  <si>
    <r>
      <t xml:space="preserve">p </t>
    </r>
    <r>
      <rPr>
        <sz val="10"/>
        <rFont val="Calibri"/>
        <family val="2"/>
      </rPr>
      <t>"=DISTR.F("F obtenida;g.l. num;g.l. denom)=</t>
    </r>
  </si>
  <si>
    <r>
      <t xml:space="preserve">"t teórica </t>
    </r>
    <r>
      <rPr>
        <vertAlign val="subscript"/>
        <sz val="10"/>
        <color theme="1"/>
        <rFont val="Calibri"/>
        <family val="2"/>
        <scheme val="minor"/>
      </rPr>
      <t>α/2; g l.</t>
    </r>
  </si>
  <si>
    <r>
      <rPr>
        <b/>
        <sz val="10"/>
        <color theme="1"/>
        <rFont val="Calibri"/>
        <family val="2"/>
      </rPr>
      <t>Abreviaturas</t>
    </r>
    <r>
      <rPr>
        <sz val="10"/>
        <color theme="1"/>
        <rFont val="Calibri"/>
        <family val="2"/>
      </rPr>
      <t xml:space="preserve">: </t>
    </r>
    <r>
      <rPr>
        <b/>
        <sz val="10"/>
        <color theme="1"/>
        <rFont val="Calibri"/>
        <family val="2"/>
      </rPr>
      <t>Dif</t>
    </r>
    <r>
      <rPr>
        <sz val="10"/>
        <color theme="1"/>
        <rFont val="Calibri"/>
        <family val="2"/>
      </rPr>
      <t xml:space="preserve">: diferencia; </t>
    </r>
    <r>
      <rPr>
        <b/>
        <sz val="10"/>
        <color theme="1"/>
        <rFont val="Calibri"/>
        <family val="2"/>
      </rPr>
      <t>s</t>
    </r>
    <r>
      <rPr>
        <sz val="10"/>
        <color theme="1"/>
        <rFont val="Calibri"/>
        <family val="2"/>
      </rPr>
      <t xml:space="preserve">: Desviación típica o estándar (= DE); </t>
    </r>
    <r>
      <rPr>
        <b/>
        <sz val="10"/>
        <color theme="1"/>
        <rFont val="Calibri"/>
        <family val="2"/>
      </rPr>
      <t>IC:</t>
    </r>
    <r>
      <rPr>
        <sz val="10"/>
        <color theme="1"/>
        <rFont val="Calibri"/>
        <family val="2"/>
      </rPr>
      <t xml:space="preserve"> intervalo de confianza; </t>
    </r>
    <r>
      <rPr>
        <b/>
        <sz val="10"/>
        <color theme="1"/>
        <rFont val="Calibri"/>
        <family val="2"/>
      </rPr>
      <t>n</t>
    </r>
    <r>
      <rPr>
        <sz val="10"/>
        <color theme="1"/>
        <rFont val="Calibri"/>
        <family val="2"/>
      </rPr>
      <t>: número de pacientes de cada grupo.</t>
    </r>
  </si>
  <si>
    <t>Media A (DE)</t>
  </si>
  <si>
    <t>Media B (DE)</t>
  </si>
  <si>
    <t>Potencia de contraste</t>
  </si>
  <si>
    <r>
      <t xml:space="preserve">Diferencia de Medias Estandarizada o </t>
    </r>
    <r>
      <rPr>
        <i/>
        <sz val="11"/>
        <rFont val="Calibri"/>
        <family val="2"/>
        <scheme val="minor"/>
      </rPr>
      <t>d</t>
    </r>
    <r>
      <rPr>
        <sz val="11"/>
        <rFont val="Calibri"/>
        <family val="2"/>
        <scheme val="minor"/>
      </rPr>
      <t xml:space="preserve"> de Cohen</t>
    </r>
  </si>
  <si>
    <r>
      <t xml:space="preserve">test de Welch: cuando </t>
    </r>
    <r>
      <rPr>
        <i/>
        <sz val="11"/>
        <color rgb="FF7030A0"/>
        <rFont val="Calibri"/>
        <family val="2"/>
        <scheme val="minor"/>
      </rPr>
      <t>p</t>
    </r>
    <r>
      <rPr>
        <sz val="11"/>
        <color rgb="FF7030A0"/>
        <rFont val="Calibri"/>
        <family val="2"/>
        <scheme val="minor"/>
      </rPr>
      <t xml:space="preserve"> Levene &lt; 0,05</t>
    </r>
  </si>
  <si>
    <r>
      <rPr>
        <b/>
        <sz val="10"/>
        <color theme="1"/>
        <rFont val="Calibri"/>
        <family val="2"/>
      </rPr>
      <t>NOTA:</t>
    </r>
    <r>
      <rPr>
        <sz val="10"/>
        <color theme="1"/>
        <rFont val="Calibri"/>
        <family val="2"/>
      </rPr>
      <t xml:space="preserve"> Elíjase la fila del test </t>
    </r>
    <r>
      <rPr>
        <i/>
        <sz val="10"/>
        <color theme="1"/>
        <rFont val="Calibri"/>
        <family val="2"/>
      </rPr>
      <t>t</t>
    </r>
    <r>
      <rPr>
        <sz val="10"/>
        <color theme="1"/>
        <rFont val="Calibri"/>
        <family val="2"/>
      </rPr>
      <t xml:space="preserve"> de Student cuando homocedasticidad, y la fila del test de Wech cuando heterocedasticidad.</t>
    </r>
  </si>
  <si>
    <r>
      <t>p</t>
    </r>
    <r>
      <rPr>
        <b/>
        <sz val="9"/>
        <rFont val="Calibri"/>
        <family val="2"/>
      </rPr>
      <t xml:space="preserve"> para la Diferencia entre las DE (prueba de Levene)</t>
    </r>
  </si>
  <si>
    <r>
      <t xml:space="preserve">test </t>
    </r>
    <r>
      <rPr>
        <b/>
        <i/>
        <sz val="11"/>
        <color rgb="FF3333FF"/>
        <rFont val="Calibri"/>
        <family val="2"/>
        <scheme val="minor"/>
      </rPr>
      <t>t</t>
    </r>
    <r>
      <rPr>
        <b/>
        <sz val="11"/>
        <color rgb="FF3333FF"/>
        <rFont val="Calibri"/>
        <family val="2"/>
        <scheme val="minor"/>
      </rPr>
      <t xml:space="preserve"> de Student: </t>
    </r>
    <r>
      <rPr>
        <sz val="11"/>
        <color rgb="FF3333FF"/>
        <rFont val="Calibri"/>
        <family val="2"/>
        <scheme val="minor"/>
      </rPr>
      <t xml:space="preserve">cuando </t>
    </r>
    <r>
      <rPr>
        <i/>
        <sz val="11"/>
        <color rgb="FF3333FF"/>
        <rFont val="Calibri"/>
        <family val="2"/>
        <scheme val="minor"/>
      </rPr>
      <t>p</t>
    </r>
    <r>
      <rPr>
        <sz val="11"/>
        <color rgb="FF3333FF"/>
        <rFont val="Calibri"/>
        <family val="2"/>
        <scheme val="minor"/>
      </rPr>
      <t xml:space="preserve"> Levene &gt; 0,05</t>
    </r>
  </si>
  <si>
    <r>
      <t>p</t>
    </r>
    <r>
      <rPr>
        <b/>
        <sz val="11"/>
        <rFont val="Calibri"/>
        <family val="2"/>
      </rPr>
      <t xml:space="preserve"> para la Dif Medias</t>
    </r>
  </si>
  <si>
    <r>
      <t>DIFERENCIA DE MEDIAS ESTANDARIZADA = TAMAÑO DEL EFECTO (</t>
    </r>
    <r>
      <rPr>
        <b/>
        <i/>
        <sz val="14"/>
        <rFont val="Calibri"/>
        <family val="2"/>
        <scheme val="minor"/>
      </rPr>
      <t>d</t>
    </r>
    <r>
      <rPr>
        <b/>
        <sz val="14"/>
        <rFont val="Calibri"/>
        <family val="2"/>
        <scheme val="minor"/>
      </rPr>
      <t xml:space="preserve"> de Cohen)</t>
    </r>
  </si>
  <si>
    <r>
      <t xml:space="preserve">Si </t>
    </r>
    <r>
      <rPr>
        <i/>
        <sz val="10"/>
        <color rgb="FF3333FF"/>
        <rFont val="Calibri"/>
        <family val="2"/>
        <scheme val="minor"/>
      </rPr>
      <t>p</t>
    </r>
    <r>
      <rPr>
        <sz val="10"/>
        <color rgb="FF3333FF"/>
        <rFont val="Calibri"/>
        <family val="2"/>
        <scheme val="minor"/>
      </rPr>
      <t xml:space="preserve"> &gt; 0,05 =&gt; homocedasticidad (las DE y las varianzas son homogéneas)</t>
    </r>
  </si>
  <si>
    <r>
      <t xml:space="preserve">Si </t>
    </r>
    <r>
      <rPr>
        <i/>
        <sz val="10"/>
        <color rgb="FF7030A0"/>
        <rFont val="Calibri"/>
        <family val="2"/>
        <scheme val="minor"/>
      </rPr>
      <t>p</t>
    </r>
    <r>
      <rPr>
        <sz val="10"/>
        <color rgb="FF7030A0"/>
        <rFont val="Calibri"/>
        <family val="2"/>
        <scheme val="minor"/>
      </rPr>
      <t xml:space="preserve"> &lt; 0,05 =&gt; heterocedasticidad (las DE y las varianzas NO son homogéneas)</t>
    </r>
  </si>
  <si>
    <r>
      <t>Valor de</t>
    </r>
    <r>
      <rPr>
        <b/>
        <i/>
        <sz val="10"/>
        <color indexed="8"/>
        <rFont val="Calibri"/>
        <family val="2"/>
      </rPr>
      <t xml:space="preserve"> p</t>
    </r>
    <r>
      <rPr>
        <b/>
        <sz val="10"/>
        <color indexed="8"/>
        <rFont val="Calibri"/>
        <family val="2"/>
      </rPr>
      <t xml:space="preserve"> para la diferencia</t>
    </r>
  </si>
  <si>
    <t>M2 - M1 =</t>
  </si>
  <si>
    <r>
      <t>s</t>
    </r>
    <r>
      <rPr>
        <vertAlign val="superscript"/>
        <sz val="11"/>
        <rFont val="Calibri"/>
        <family val="2"/>
      </rPr>
      <t>2</t>
    </r>
    <r>
      <rPr>
        <vertAlign val="subscript"/>
        <sz val="11"/>
        <rFont val="Calibri"/>
        <family val="2"/>
      </rPr>
      <t>pond</t>
    </r>
    <r>
      <rPr>
        <sz val="11"/>
        <rFont val="Calibri"/>
        <family val="2"/>
      </rPr>
      <t xml:space="preserve"> </t>
    </r>
    <r>
      <rPr>
        <vertAlign val="subscript"/>
        <sz val="11"/>
        <rFont val="Calibri"/>
        <family val="2"/>
      </rPr>
      <t>dif medias</t>
    </r>
    <r>
      <rPr>
        <sz val="11"/>
        <rFont val="Calibri"/>
        <family val="2"/>
      </rPr>
      <t xml:space="preserve"> = [s</t>
    </r>
    <r>
      <rPr>
        <vertAlign val="subscript"/>
        <sz val="11"/>
        <rFont val="Calibri"/>
        <family val="2"/>
      </rPr>
      <t>1</t>
    </r>
    <r>
      <rPr>
        <vertAlign val="superscript"/>
        <sz val="11"/>
        <rFont val="Calibri"/>
        <family val="2"/>
      </rPr>
      <t xml:space="preserve">2 </t>
    </r>
    <r>
      <rPr>
        <sz val="11"/>
        <rFont val="Calibri"/>
        <family val="2"/>
      </rPr>
      <t>*  (n</t>
    </r>
    <r>
      <rPr>
        <vertAlign val="subscript"/>
        <sz val="11"/>
        <rFont val="Calibri"/>
        <family val="2"/>
      </rPr>
      <t>1</t>
    </r>
    <r>
      <rPr>
        <sz val="11"/>
        <rFont val="Calibri"/>
        <family val="2"/>
      </rPr>
      <t>-1) + s</t>
    </r>
    <r>
      <rPr>
        <vertAlign val="subscript"/>
        <sz val="11"/>
        <rFont val="Calibri"/>
        <family val="2"/>
      </rPr>
      <t>2</t>
    </r>
    <r>
      <rPr>
        <vertAlign val="superscript"/>
        <sz val="11"/>
        <rFont val="Calibri"/>
        <family val="2"/>
      </rPr>
      <t xml:space="preserve">2 </t>
    </r>
    <r>
      <rPr>
        <sz val="11"/>
        <rFont val="Calibri"/>
        <family val="2"/>
      </rPr>
      <t>*  (n</t>
    </r>
    <r>
      <rPr>
        <vertAlign val="subscript"/>
        <sz val="11"/>
        <rFont val="Calibri"/>
        <family val="2"/>
      </rPr>
      <t>2</t>
    </r>
    <r>
      <rPr>
        <sz val="11"/>
        <rFont val="Calibri"/>
        <family val="2"/>
      </rPr>
      <t>-1)] / (n</t>
    </r>
    <r>
      <rPr>
        <vertAlign val="subscript"/>
        <sz val="11"/>
        <rFont val="Calibri"/>
        <family val="2"/>
      </rPr>
      <t>1</t>
    </r>
    <r>
      <rPr>
        <sz val="11"/>
        <rFont val="Calibri"/>
        <family val="2"/>
      </rPr>
      <t>+n</t>
    </r>
    <r>
      <rPr>
        <vertAlign val="subscript"/>
        <sz val="11"/>
        <rFont val="Calibri"/>
        <family val="2"/>
      </rPr>
      <t xml:space="preserve">2 </t>
    </r>
    <r>
      <rPr>
        <sz val="11"/>
        <rFont val="Calibri"/>
        <family val="2"/>
      </rPr>
      <t xml:space="preserve">- 2) = </t>
    </r>
  </si>
  <si>
    <r>
      <t>s conjunta = Raíz [ s</t>
    </r>
    <r>
      <rPr>
        <vertAlign val="subscript"/>
        <sz val="10"/>
        <rFont val="Calibri"/>
        <family val="2"/>
        <scheme val="minor"/>
      </rPr>
      <t>1</t>
    </r>
    <r>
      <rPr>
        <vertAlign val="superscript"/>
        <sz val="10"/>
        <rFont val="Calibri"/>
        <family val="2"/>
        <scheme val="minor"/>
      </rPr>
      <t>2</t>
    </r>
    <r>
      <rPr>
        <sz val="10"/>
        <rFont val="Calibri"/>
        <family val="2"/>
        <scheme val="minor"/>
      </rPr>
      <t xml:space="preserve"> * (n</t>
    </r>
    <r>
      <rPr>
        <vertAlign val="subscript"/>
        <sz val="10"/>
        <rFont val="Calibri"/>
        <family val="2"/>
      </rPr>
      <t>1</t>
    </r>
    <r>
      <rPr>
        <sz val="10"/>
        <rFont val="Calibri"/>
        <family val="2"/>
      </rPr>
      <t xml:space="preserve"> -1) + s</t>
    </r>
    <r>
      <rPr>
        <vertAlign val="subscript"/>
        <sz val="10"/>
        <rFont val="Calibri"/>
        <family val="2"/>
      </rPr>
      <t>2</t>
    </r>
    <r>
      <rPr>
        <vertAlign val="superscript"/>
        <sz val="10"/>
        <rFont val="Calibri"/>
        <family val="2"/>
      </rPr>
      <t>2</t>
    </r>
    <r>
      <rPr>
        <sz val="10"/>
        <rFont val="Calibri"/>
        <family val="2"/>
      </rPr>
      <t xml:space="preserve"> * (n</t>
    </r>
    <r>
      <rPr>
        <vertAlign val="subscript"/>
        <sz val="10"/>
        <rFont val="Calibri"/>
        <family val="2"/>
      </rPr>
      <t>2</t>
    </r>
    <r>
      <rPr>
        <sz val="10"/>
        <rFont val="Calibri"/>
        <family val="2"/>
      </rPr>
      <t xml:space="preserve"> - 1) / n</t>
    </r>
    <r>
      <rPr>
        <vertAlign val="subscript"/>
        <sz val="10"/>
        <rFont val="Calibri"/>
        <family val="2"/>
      </rPr>
      <t>1</t>
    </r>
    <r>
      <rPr>
        <sz val="10"/>
        <rFont val="Calibri"/>
        <family val="2"/>
      </rPr>
      <t>+n</t>
    </r>
    <r>
      <rPr>
        <vertAlign val="subscript"/>
        <sz val="10"/>
        <rFont val="Calibri"/>
        <family val="2"/>
      </rPr>
      <t xml:space="preserve">2 </t>
    </r>
    <r>
      <rPr>
        <sz val="10"/>
        <rFont val="Calibri"/>
        <family val="2"/>
      </rPr>
      <t>- 2 ]</t>
    </r>
  </si>
  <si>
    <r>
      <rPr>
        <i/>
        <sz val="11"/>
        <rFont val="Calibri"/>
        <family val="2"/>
        <scheme val="minor"/>
      </rPr>
      <t>d</t>
    </r>
    <r>
      <rPr>
        <sz val="11"/>
        <rFont val="Calibri"/>
        <family val="2"/>
        <scheme val="minor"/>
      </rPr>
      <t xml:space="preserve"> de Cohen</t>
    </r>
  </si>
  <si>
    <t>ECA CATT, seguimiento 1 año</t>
  </si>
  <si>
    <t>Nº tratamientos, media (DE)</t>
  </si>
  <si>
    <t>&lt; 0,001</t>
  </si>
  <si>
    <t>Ranibizumab mensual; Media (DE); n= 284</t>
  </si>
  <si>
    <t>Bevacizumab mensual; Media (DE); n= 265</t>
  </si>
  <si>
    <t>Ranibizumab cuando necesario; Media (DE); n= 285</t>
  </si>
  <si>
    <t>Bevacizumab cuando necesario; Media (DE); n= 271</t>
  </si>
  <si>
    <t>Diferencia de medias (IC 99,2%)</t>
  </si>
  <si>
    <t>Número de letras; media (DE)</t>
  </si>
  <si>
    <t>Espesor total de la fóvea en micrómetros; media (DE)</t>
  </si>
  <si>
    <t>Disminución en el espesor total de la fovea, en micrómetros; media (DE)</t>
  </si>
  <si>
    <t>Disminución en la presión sistólica desde el inicio, mm Hg; media (DE)</t>
  </si>
  <si>
    <t>Disminución en la presión diástólica desde el inicio, mm Hg; media (DE)</t>
  </si>
  <si>
    <r>
      <rPr>
        <u/>
        <sz val="10"/>
        <rFont val="Calibri"/>
        <family val="2"/>
      </rPr>
      <t>Abreviaturas</t>
    </r>
    <r>
      <rPr>
        <sz val="10"/>
        <rFont val="Calibri"/>
        <family val="2"/>
      </rPr>
      <t xml:space="preserve">: </t>
    </r>
    <r>
      <rPr>
        <b/>
        <sz val="10"/>
        <rFont val="Calibri"/>
        <family val="2"/>
      </rPr>
      <t>DE:</t>
    </r>
    <r>
      <rPr>
        <sz val="10"/>
        <rFont val="Calibri"/>
        <family val="2"/>
      </rPr>
      <t xml:space="preserve"> desviación estándar o típica;</t>
    </r>
    <r>
      <rPr>
        <b/>
        <sz val="10"/>
        <rFont val="Calibri"/>
        <family val="2"/>
      </rPr>
      <t xml:space="preserve"> ETDRS</t>
    </r>
    <r>
      <rPr>
        <sz val="10"/>
        <rFont val="Calibri"/>
        <family val="2"/>
      </rPr>
      <t xml:space="preserve"> (Early Treatment Diabetic Retinopathy Study): Estudio del Tratamiento Precoz de la Retinopatía Diabética; </t>
    </r>
    <r>
      <rPr>
        <b/>
        <sz val="10"/>
        <rFont val="Calibri"/>
        <family val="2"/>
      </rPr>
      <t>IC 99,2%:</t>
    </r>
    <r>
      <rPr>
        <sz val="10"/>
        <rFont val="Calibri"/>
        <family val="2"/>
      </rPr>
      <t xml:space="preserve"> intervalo de confianza al 99,2%. </t>
    </r>
  </si>
  <si>
    <t>Ganancia en el Número de letras desde el inicio, media (DE)</t>
  </si>
  <si>
    <r>
      <rPr>
        <b/>
        <sz val="12"/>
        <color rgb="FF993300"/>
        <rFont val="Calibri"/>
        <family val="2"/>
      </rPr>
      <t xml:space="preserve">Tabla 1, Medias y Diferencias de medias: </t>
    </r>
    <r>
      <rPr>
        <b/>
        <sz val="12"/>
        <rFont val="Calibri"/>
        <family val="2"/>
      </rPr>
      <t>Paciente Edad 79 años (DE 7,6) con DMAE neovascular y agudeza visual media 60,5 letras (DE 13,5) en la escala ETDRS).</t>
    </r>
  </si>
  <si>
    <t>20110429-ECA CATT 1y, DMAE [rani vs beva], =AgudVis =MACE. Martin</t>
  </si>
  <si>
    <t>Martin DF, Maguire MG, Ying GS, on behalf of the CATT Research Group, Ranibizumab and Bevacizumab for neovascular age-related macular degeneration. N Engl J Med. 2011 May 19;364(20):1897-908.</t>
  </si>
  <si>
    <t>8,5 (DE 14,1)</t>
  </si>
  <si>
    <t>8 (DE 15,8)</t>
  </si>
  <si>
    <t>-0,5 (-3,91 a 2,91)</t>
  </si>
  <si>
    <t>-1,7 (-4,74 a 1,34)</t>
  </si>
  <si>
    <t>-2,6 (-5,98 a 0,78)</t>
  </si>
  <si>
    <t>5,9 (DE 15,7)</t>
  </si>
  <si>
    <t>68,8 (DE 17,7)</t>
  </si>
  <si>
    <t>68,4 (DE 18,2)</t>
  </si>
  <si>
    <t>68,4 (DE 16,4)</t>
  </si>
  <si>
    <t>66,5 (DE 19,0)</t>
  </si>
  <si>
    <t>-1,2 (-4,51 a 2,11)</t>
  </si>
  <si>
    <t>-2,1 (-5,72 a 1,52)</t>
  </si>
  <si>
    <t>-0,9 (-4,17 a 2,37)</t>
  </si>
  <si>
    <t>6,8 (DE 13,1)</t>
  </si>
  <si>
    <t>5,9 (DE DE 15,7)</t>
  </si>
  <si>
    <t>266 (DE 125)</t>
  </si>
  <si>
    <t>300 (DE 149)</t>
  </si>
  <si>
    <t>294 (DE 139)</t>
  </si>
  <si>
    <t>308 (DE 127)</t>
  </si>
  <si>
    <t>2,1 (DE 22,4)</t>
  </si>
  <si>
    <t>5,4 (DE 18,2)</t>
  </si>
  <si>
    <t>4,5 (DE 20,0)</t>
  </si>
  <si>
    <t>0,9 (DE 11,9)</t>
  </si>
  <si>
    <t>1,4 (DE 11,2)</t>
  </si>
  <si>
    <t>1,9 (DE 10,2)</t>
  </si>
  <si>
    <t>2,1 (DE 10,8)</t>
  </si>
  <si>
    <t>11,7 (DE 1,5)</t>
  </si>
  <si>
    <t>11,9 (DE 1,2)</t>
  </si>
  <si>
    <t>6,9 (DE 3,0)</t>
  </si>
  <si>
    <t>7,7 (DE 3,5)</t>
  </si>
  <si>
    <t>196 (DE 176)</t>
  </si>
  <si>
    <t>164 (DE 181)</t>
  </si>
  <si>
    <t>168 (DE 186)</t>
  </si>
  <si>
    <t>152 (DE 158)</t>
  </si>
  <si>
    <t>5,2 (DE 20,0)</t>
  </si>
  <si>
    <t>-32 (-70,4 a 6,4)</t>
  </si>
  <si>
    <t>-28 (-68,41 a 12,41)</t>
  </si>
  <si>
    <t>-44 (-81,75 a -6,25)</t>
  </si>
  <si>
    <t>4 (-37,71 a 45,71)</t>
  </si>
  <si>
    <t>-12 (-51,1 a 27,1)</t>
  </si>
  <si>
    <t>-16 (-54,89 a 22,89)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</si>
</sst>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 _€_-;\-* #,##0.00\ _€_-;_-* &quot;-&quot;??\ _€_-;_-@_-"/>
    <numFmt numFmtId="164" formatCode="0.0"/>
    <numFmt numFmtId="166" formatCode="0.000"/>
    <numFmt numFmtId="167" formatCode="_-* #,##0.000\ _€_-;\-* #,##0.000\ _€_-;_-* &quot;-&quot;???\ _€_-;_-@_-"/>
    <numFmt numFmtId="168" formatCode="0.0000"/>
    <numFmt numFmtId="169" formatCode="_-* #,##0.000000\ _€_-;\-* #,##0.000000\ _€_-;_-* &quot;-&quot;??\ _€_-;_-@_-"/>
    <numFmt numFmtId="170" formatCode="_-* #,##0\ _€_-;\-* #,##0\ _€_-;_-* &quot;-&quot;??\ _€_-;_-@_-"/>
    <numFmt numFmtId="171" formatCode="#,##0.00_ ;\-#,##0.00\ "/>
    <numFmt numFmtId="172" formatCode="0.00000"/>
    <numFmt numFmtId="173" formatCode="0.0%"/>
    <numFmt numFmtId="174" formatCode="_-* #,##0.0000000\ _€_-;\-* #,##0.0000000\ _€_-;_-* &quot;-&quot;??\ _€_-;_-@_-"/>
  </numFmts>
  <fonts count="75" x14ac:knownFonts="1">
    <font>
      <sz val="11"/>
      <color theme="1"/>
      <name val="Calibri"/>
      <family val="2"/>
      <scheme val="minor"/>
    </font>
    <font>
      <sz val="11"/>
      <color theme="1"/>
      <name val="Calibri"/>
      <family val="2"/>
      <scheme val="minor"/>
    </font>
    <font>
      <sz val="10"/>
      <name val="Calibri"/>
      <family val="2"/>
      <scheme val="minor"/>
    </font>
    <font>
      <b/>
      <sz val="12"/>
      <name val="Calibri"/>
      <family val="2"/>
    </font>
    <font>
      <sz val="10"/>
      <color indexed="12"/>
      <name val="Calibri"/>
      <family val="2"/>
      <scheme val="minor"/>
    </font>
    <font>
      <sz val="10"/>
      <name val="Calibri"/>
      <family val="2"/>
    </font>
    <font>
      <b/>
      <sz val="10"/>
      <name val="Calibri"/>
      <family val="2"/>
    </font>
    <font>
      <sz val="11"/>
      <name val="Calibri"/>
      <family val="2"/>
      <scheme val="minor"/>
    </font>
    <font>
      <b/>
      <sz val="11"/>
      <name val="Calibri"/>
      <family val="2"/>
      <scheme val="minor"/>
    </font>
    <font>
      <b/>
      <sz val="11"/>
      <color indexed="8"/>
      <name val="Calibri"/>
      <family val="2"/>
    </font>
    <font>
      <sz val="11"/>
      <color indexed="8"/>
      <name val="Calibri"/>
      <family val="2"/>
    </font>
    <font>
      <b/>
      <i/>
      <sz val="11"/>
      <name val="Calibri"/>
      <family val="2"/>
      <scheme val="minor"/>
    </font>
    <font>
      <b/>
      <sz val="10"/>
      <name val="Calibri"/>
      <family val="2"/>
      <scheme val="minor"/>
    </font>
    <font>
      <i/>
      <sz val="11"/>
      <name val="Calibri"/>
      <family val="2"/>
      <scheme val="minor"/>
    </font>
    <font>
      <b/>
      <u/>
      <sz val="11"/>
      <name val="Calibri"/>
      <family val="2"/>
      <scheme val="minor"/>
    </font>
    <font>
      <b/>
      <sz val="11"/>
      <color indexed="12"/>
      <name val="Calibri"/>
      <family val="2"/>
      <scheme val="minor"/>
    </font>
    <font>
      <sz val="11"/>
      <name val="Calibri"/>
      <family val="2"/>
    </font>
    <font>
      <b/>
      <sz val="11"/>
      <name val="Calibri"/>
      <family val="2"/>
    </font>
    <font>
      <vertAlign val="subscript"/>
      <sz val="10"/>
      <name val="Calibri"/>
      <family val="2"/>
    </font>
    <font>
      <sz val="11"/>
      <color indexed="12"/>
      <name val="Calibri"/>
      <family val="2"/>
      <scheme val="minor"/>
    </font>
    <font>
      <sz val="10"/>
      <color rgb="FF0000FF"/>
      <name val="Calibri"/>
      <family val="2"/>
      <scheme val="minor"/>
    </font>
    <font>
      <sz val="11"/>
      <color rgb="FF7030A0"/>
      <name val="Calibri"/>
      <family val="2"/>
      <scheme val="minor"/>
    </font>
    <font>
      <b/>
      <sz val="11"/>
      <color rgb="FF7030A0"/>
      <name val="Calibri"/>
      <family val="2"/>
      <scheme val="minor"/>
    </font>
    <font>
      <sz val="10"/>
      <color rgb="FF7030A0"/>
      <name val="Calibri"/>
      <family val="2"/>
      <scheme val="minor"/>
    </font>
    <font>
      <sz val="10"/>
      <color indexed="60"/>
      <name val="Calibri"/>
      <family val="2"/>
      <scheme val="minor"/>
    </font>
    <font>
      <b/>
      <u/>
      <sz val="11"/>
      <color indexed="12"/>
      <name val="Calibri"/>
      <family val="2"/>
      <scheme val="minor"/>
    </font>
    <font>
      <i/>
      <sz val="10"/>
      <name val="Calibri"/>
      <family val="2"/>
      <scheme val="minor"/>
    </font>
    <font>
      <b/>
      <i/>
      <sz val="11"/>
      <color indexed="36"/>
      <name val="Calibri"/>
      <family val="2"/>
    </font>
    <font>
      <b/>
      <sz val="11"/>
      <color indexed="36"/>
      <name val="Calibri"/>
      <family val="2"/>
    </font>
    <font>
      <sz val="11"/>
      <color indexed="36"/>
      <name val="Calibri"/>
      <family val="2"/>
    </font>
    <font>
      <b/>
      <sz val="11"/>
      <color rgb="FF0000FF"/>
      <name val="Calibri"/>
      <family val="2"/>
      <scheme val="minor"/>
    </font>
    <font>
      <vertAlign val="subscript"/>
      <sz val="10"/>
      <name val="Calibri"/>
      <family val="2"/>
      <scheme val="minor"/>
    </font>
    <font>
      <vertAlign val="superscript"/>
      <sz val="10"/>
      <name val="Calibri"/>
      <family val="2"/>
      <scheme val="minor"/>
    </font>
    <font>
      <vertAlign val="subscript"/>
      <sz val="11"/>
      <name val="Calibri"/>
      <family val="2"/>
      <scheme val="minor"/>
    </font>
    <font>
      <i/>
      <sz val="11"/>
      <name val="Calibri"/>
      <family val="2"/>
    </font>
    <font>
      <u/>
      <sz val="11"/>
      <color theme="10"/>
      <name val="Calibri"/>
      <family val="2"/>
      <scheme val="minor"/>
    </font>
    <font>
      <i/>
      <sz val="10"/>
      <name val="Calibri"/>
      <family val="2"/>
    </font>
    <font>
      <vertAlign val="superscript"/>
      <sz val="11"/>
      <name val="Calibri"/>
      <family val="2"/>
    </font>
    <font>
      <vertAlign val="subscript"/>
      <sz val="11"/>
      <name val="Calibri"/>
      <family val="2"/>
    </font>
    <font>
      <vertAlign val="superscript"/>
      <sz val="11"/>
      <name val="Calibri"/>
      <family val="2"/>
      <scheme val="minor"/>
    </font>
    <font>
      <vertAlign val="superscript"/>
      <sz val="10"/>
      <name val="Calibri"/>
      <family val="2"/>
    </font>
    <font>
      <sz val="11"/>
      <color rgb="FF000000"/>
      <name val="Calibri"/>
      <family val="2"/>
      <scheme val="minor"/>
    </font>
    <font>
      <sz val="9"/>
      <name val="Calibri"/>
      <family val="2"/>
      <scheme val="minor"/>
    </font>
    <font>
      <sz val="8"/>
      <name val="Calibri"/>
      <family val="2"/>
      <scheme val="minor"/>
    </font>
    <font>
      <b/>
      <sz val="14"/>
      <name val="Calibri"/>
      <family val="2"/>
      <scheme val="minor"/>
    </font>
    <font>
      <sz val="14"/>
      <name val="Calibri"/>
      <family val="2"/>
      <scheme val="minor"/>
    </font>
    <font>
      <sz val="10"/>
      <color theme="1"/>
      <name val="Calibri"/>
      <family val="2"/>
    </font>
    <font>
      <b/>
      <sz val="10"/>
      <color theme="1"/>
      <name val="Calibri"/>
      <family val="2"/>
    </font>
    <font>
      <sz val="10"/>
      <color theme="1"/>
      <name val="Calibri"/>
      <family val="2"/>
      <scheme val="minor"/>
    </font>
    <font>
      <i/>
      <sz val="10"/>
      <color theme="1"/>
      <name val="Calibri"/>
      <family val="2"/>
    </font>
    <font>
      <sz val="11"/>
      <color rgb="FF0000FF"/>
      <name val="Calibri"/>
      <family val="2"/>
      <scheme val="minor"/>
    </font>
    <font>
      <i/>
      <sz val="10"/>
      <color rgb="FF7030A0"/>
      <name val="Calibri"/>
      <family val="2"/>
      <scheme val="minor"/>
    </font>
    <font>
      <b/>
      <sz val="12"/>
      <color rgb="FF993300"/>
      <name val="Calibri"/>
      <family val="2"/>
    </font>
    <font>
      <b/>
      <sz val="10"/>
      <color rgb="FF000000"/>
      <name val="Calibri"/>
      <family val="2"/>
    </font>
    <font>
      <u/>
      <sz val="10"/>
      <name val="Calibri"/>
      <family val="2"/>
    </font>
    <font>
      <i/>
      <sz val="11"/>
      <color theme="1"/>
      <name val="Calibri"/>
      <family val="2"/>
      <scheme val="minor"/>
    </font>
    <font>
      <sz val="11"/>
      <color theme="1"/>
      <name val="Calibri"/>
      <family val="2"/>
    </font>
    <font>
      <vertAlign val="subscript"/>
      <sz val="10"/>
      <color theme="1"/>
      <name val="Calibri"/>
      <family val="2"/>
      <scheme val="minor"/>
    </font>
    <font>
      <i/>
      <sz val="11"/>
      <color rgb="FF7030A0"/>
      <name val="Calibri"/>
      <family val="2"/>
      <scheme val="minor"/>
    </font>
    <font>
      <b/>
      <i/>
      <sz val="9"/>
      <name val="Calibri"/>
      <family val="2"/>
      <scheme val="minor"/>
    </font>
    <font>
      <b/>
      <sz val="9"/>
      <name val="Calibri"/>
      <family val="2"/>
    </font>
    <font>
      <b/>
      <sz val="11"/>
      <color rgb="FF3333FF"/>
      <name val="Calibri"/>
      <family val="2"/>
      <scheme val="minor"/>
    </font>
    <font>
      <b/>
      <i/>
      <sz val="11"/>
      <color rgb="FF3333FF"/>
      <name val="Calibri"/>
      <family val="2"/>
      <scheme val="minor"/>
    </font>
    <font>
      <sz val="11"/>
      <color rgb="FF3333FF"/>
      <name val="Calibri"/>
      <family val="2"/>
      <scheme val="minor"/>
    </font>
    <font>
      <i/>
      <sz val="11"/>
      <color rgb="FF3333FF"/>
      <name val="Calibri"/>
      <family val="2"/>
      <scheme val="minor"/>
    </font>
    <font>
      <b/>
      <i/>
      <sz val="14"/>
      <name val="Calibri"/>
      <family val="2"/>
      <scheme val="minor"/>
    </font>
    <font>
      <sz val="10"/>
      <color rgb="FF3333FF"/>
      <name val="Calibri"/>
      <family val="2"/>
      <scheme val="minor"/>
    </font>
    <font>
      <i/>
      <sz val="10"/>
      <color rgb="FF3333FF"/>
      <name val="Calibri"/>
      <family val="2"/>
      <scheme val="minor"/>
    </font>
    <font>
      <b/>
      <sz val="10"/>
      <color rgb="FF0000FF"/>
      <name val="Calibri"/>
      <family val="2"/>
      <scheme val="minor"/>
    </font>
    <font>
      <sz val="10"/>
      <color indexed="12"/>
      <name val="Calibri"/>
      <family val="2"/>
    </font>
    <font>
      <b/>
      <i/>
      <sz val="10"/>
      <color indexed="8"/>
      <name val="Calibri"/>
      <family val="2"/>
    </font>
    <font>
      <b/>
      <sz val="10"/>
      <color indexed="8"/>
      <name val="Calibri"/>
      <family val="2"/>
    </font>
    <font>
      <b/>
      <sz val="12"/>
      <color rgb="FF000000"/>
      <name val="Calibri"/>
      <family val="2"/>
    </font>
    <font>
      <sz val="10"/>
      <color rgb="FF009900"/>
      <name val="Calibri"/>
      <family val="2"/>
      <scheme val="minor"/>
    </font>
    <font>
      <i/>
      <sz val="10"/>
      <color rgb="FF009900"/>
      <name val="Calibri"/>
      <family val="2"/>
      <scheme val="minor"/>
    </font>
  </fonts>
  <fills count="13">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rgb="FFCCFFFF"/>
        <bgColor indexed="64"/>
      </patternFill>
    </fill>
    <fill>
      <patternFill patternType="solid">
        <fgColor theme="7" tint="0.59999389629810485"/>
        <bgColor indexed="64"/>
      </patternFill>
    </fill>
    <fill>
      <patternFill patternType="solid">
        <fgColor rgb="FFFFFF99"/>
        <bgColor indexed="64"/>
      </patternFill>
    </fill>
    <fill>
      <patternFill patternType="solid">
        <fgColor theme="0"/>
        <bgColor indexed="64"/>
      </patternFill>
    </fill>
    <fill>
      <patternFill patternType="solid">
        <fgColor rgb="FFCCCCFF"/>
        <bgColor indexed="64"/>
      </patternFill>
    </fill>
    <fill>
      <patternFill patternType="solid">
        <fgColor rgb="FFCC99FF"/>
        <bgColor indexed="64"/>
      </patternFill>
    </fill>
    <fill>
      <patternFill patternType="solid">
        <fgColor theme="7" tint="0.79998168889431442"/>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5" fillId="0" borderId="0" applyNumberFormat="0" applyFill="0" applyBorder="0" applyAlignment="0" applyProtection="0"/>
  </cellStyleXfs>
  <cellXfs count="345">
    <xf numFmtId="0" fontId="0" fillId="0" borderId="0" xfId="0"/>
    <xf numFmtId="0" fontId="2" fillId="0" borderId="0" xfId="0" applyFont="1"/>
    <xf numFmtId="43" fontId="2" fillId="0" borderId="0" xfId="1" applyFont="1"/>
    <xf numFmtId="0" fontId="2" fillId="0" borderId="0" xfId="0" applyFont="1" applyFill="1" applyBorder="1"/>
    <xf numFmtId="0" fontId="2" fillId="0" borderId="0" xfId="0" applyFont="1" applyFill="1"/>
    <xf numFmtId="0" fontId="2" fillId="0" borderId="0" xfId="0" applyFont="1" applyBorder="1"/>
    <xf numFmtId="0" fontId="7" fillId="0" borderId="0" xfId="0" applyFont="1"/>
    <xf numFmtId="0" fontId="7" fillId="0" borderId="0" xfId="0" applyFont="1" applyBorder="1"/>
    <xf numFmtId="0" fontId="7" fillId="0" borderId="0" xfId="0" applyFont="1" applyFill="1" applyBorder="1" applyAlignment="1">
      <alignment horizontal="center"/>
    </xf>
    <xf numFmtId="0" fontId="2" fillId="0" borderId="0" xfId="0" applyFont="1" applyFill="1" applyBorder="1" applyAlignment="1">
      <alignment horizontal="center"/>
    </xf>
    <xf numFmtId="2" fontId="12" fillId="0" borderId="0" xfId="0" applyNumberFormat="1" applyFont="1" applyFill="1" applyBorder="1" applyAlignment="1">
      <alignment horizontal="center" vertical="center"/>
    </xf>
    <xf numFmtId="0" fontId="11" fillId="0" borderId="0" xfId="0" applyFont="1" applyFill="1" applyBorder="1" applyAlignment="1">
      <alignment horizontal="right"/>
    </xf>
    <xf numFmtId="2" fontId="11" fillId="0" borderId="0" xfId="0" applyNumberFormat="1" applyFont="1" applyFill="1" applyBorder="1" applyAlignment="1">
      <alignment horizontal="center"/>
    </xf>
    <xf numFmtId="0" fontId="13" fillId="0" borderId="0" xfId="0" applyFont="1" applyFill="1" applyBorder="1"/>
    <xf numFmtId="0" fontId="14" fillId="0" borderId="0" xfId="0" applyFont="1" applyFill="1"/>
    <xf numFmtId="0" fontId="7" fillId="0" borderId="0" xfId="0" applyFont="1" applyFill="1"/>
    <xf numFmtId="0" fontId="15" fillId="0" borderId="0" xfId="0" applyFont="1" applyFill="1"/>
    <xf numFmtId="0" fontId="8" fillId="0" borderId="0" xfId="0" applyFont="1" applyFill="1" applyAlignment="1">
      <alignment horizontal="center"/>
    </xf>
    <xf numFmtId="0" fontId="7" fillId="0" borderId="0" xfId="0" applyFont="1" applyFill="1" applyAlignment="1">
      <alignment horizontal="right"/>
    </xf>
    <xf numFmtId="0" fontId="8" fillId="0" borderId="0" xfId="0" applyFont="1" applyFill="1" applyBorder="1"/>
    <xf numFmtId="0" fontId="12" fillId="0" borderId="0" xfId="0" applyFont="1" applyFill="1" applyBorder="1" applyAlignment="1">
      <alignment horizontal="center"/>
    </xf>
    <xf numFmtId="0" fontId="7" fillId="0" borderId="1" xfId="0" applyFont="1" applyBorder="1"/>
    <xf numFmtId="0" fontId="7" fillId="0" borderId="0" xfId="0" applyFont="1" applyFill="1" applyBorder="1"/>
    <xf numFmtId="0" fontId="2" fillId="0" borderId="11" xfId="0" applyFont="1" applyFill="1" applyBorder="1"/>
    <xf numFmtId="0" fontId="2" fillId="0" borderId="12" xfId="0" applyFont="1" applyFill="1" applyBorder="1"/>
    <xf numFmtId="0" fontId="14" fillId="0" borderId="0" xfId="0" applyFont="1" applyFill="1" applyBorder="1"/>
    <xf numFmtId="0" fontId="7" fillId="0" borderId="0" xfId="0" applyFont="1" applyFill="1" applyBorder="1" applyAlignment="1">
      <alignment horizontal="left"/>
    </xf>
    <xf numFmtId="0" fontId="7" fillId="4" borderId="0" xfId="0" applyFont="1" applyFill="1" applyBorder="1" applyAlignment="1">
      <alignment horizontal="center"/>
    </xf>
    <xf numFmtId="0" fontId="7" fillId="0" borderId="0" xfId="0" applyFont="1" applyFill="1" applyBorder="1" applyAlignment="1">
      <alignment horizontal="center" vertical="center"/>
    </xf>
    <xf numFmtId="0" fontId="19" fillId="0" borderId="0" xfId="0" applyFont="1" applyFill="1" applyBorder="1"/>
    <xf numFmtId="2" fontId="7" fillId="0" borderId="1" xfId="0" applyNumberFormat="1" applyFont="1" applyFill="1" applyBorder="1" applyAlignment="1">
      <alignment horizontal="center" vertical="center"/>
    </xf>
    <xf numFmtId="170" fontId="2" fillId="0" borderId="0" xfId="1" applyNumberFormat="1" applyFont="1" applyFill="1" applyBorder="1" applyAlignment="1">
      <alignment horizontal="center"/>
    </xf>
    <xf numFmtId="0" fontId="8" fillId="0" borderId="0" xfId="0" applyFont="1" applyFill="1" applyBorder="1" applyAlignment="1">
      <alignment horizontal="left"/>
    </xf>
    <xf numFmtId="173" fontId="8" fillId="0" borderId="0" xfId="2" applyNumberFormat="1" applyFont="1" applyFill="1" applyBorder="1"/>
    <xf numFmtId="170" fontId="4" fillId="0" borderId="0" xfId="1" applyNumberFormat="1" applyFont="1" applyFill="1" applyBorder="1"/>
    <xf numFmtId="0" fontId="24" fillId="0" borderId="0" xfId="0" applyFont="1" applyFill="1" applyBorder="1" applyAlignment="1">
      <alignment horizontal="center"/>
    </xf>
    <xf numFmtId="0" fontId="19" fillId="0" borderId="0" xfId="0" applyFont="1"/>
    <xf numFmtId="43" fontId="7" fillId="0" borderId="0" xfId="1" applyFont="1" applyFill="1" applyBorder="1"/>
    <xf numFmtId="0" fontId="15" fillId="0" borderId="0" xfId="0" applyFont="1"/>
    <xf numFmtId="0" fontId="25" fillId="0" borderId="0" xfId="0" applyFont="1" applyFill="1" applyBorder="1"/>
    <xf numFmtId="0" fontId="7" fillId="0" borderId="2" xfId="0" applyFont="1" applyBorder="1"/>
    <xf numFmtId="0" fontId="7" fillId="0" borderId="3" xfId="0" applyFont="1" applyBorder="1" applyAlignment="1">
      <alignment horizontal="right"/>
    </xf>
    <xf numFmtId="0" fontId="7" fillId="0" borderId="0" xfId="0" applyFont="1" applyFill="1" applyBorder="1" applyAlignment="1">
      <alignment horizontal="right"/>
    </xf>
    <xf numFmtId="0" fontId="13" fillId="0" borderId="0" xfId="0" applyFont="1" applyFill="1" applyBorder="1" applyAlignment="1">
      <alignment horizontal="center"/>
    </xf>
    <xf numFmtId="0" fontId="26" fillId="0" borderId="0" xfId="0" applyFont="1" applyFill="1" applyBorder="1" applyAlignment="1">
      <alignment horizontal="center"/>
    </xf>
    <xf numFmtId="173" fontId="12" fillId="0" borderId="0" xfId="2" applyNumberFormat="1" applyFont="1" applyFill="1" applyBorder="1"/>
    <xf numFmtId="0" fontId="21" fillId="0" borderId="0" xfId="0" applyFont="1" applyAlignment="1">
      <alignment vertical="center"/>
    </xf>
    <xf numFmtId="0" fontId="8" fillId="4" borderId="18" xfId="0" applyFont="1" applyFill="1" applyBorder="1" applyAlignment="1">
      <alignment horizontal="center" vertical="center"/>
    </xf>
    <xf numFmtId="0" fontId="8" fillId="4" borderId="8" xfId="0" applyFont="1" applyFill="1" applyBorder="1" applyAlignment="1">
      <alignment horizontal="center" vertical="center"/>
    </xf>
    <xf numFmtId="0" fontId="11" fillId="4" borderId="8" xfId="0" applyFont="1" applyFill="1" applyBorder="1" applyAlignment="1">
      <alignment horizontal="center" vertical="center"/>
    </xf>
    <xf numFmtId="0" fontId="8" fillId="4" borderId="19" xfId="0" applyFont="1" applyFill="1" applyBorder="1" applyAlignment="1">
      <alignment horizontal="center" vertical="center" wrapText="1"/>
    </xf>
    <xf numFmtId="0" fontId="30" fillId="0" borderId="0" xfId="0" applyFont="1" applyFill="1" applyBorder="1" applyAlignment="1">
      <alignment horizontal="left" vertical="center"/>
    </xf>
    <xf numFmtId="2" fontId="7" fillId="0" borderId="20" xfId="0" applyNumberFormat="1" applyFont="1" applyFill="1" applyBorder="1" applyAlignment="1">
      <alignment horizontal="center" vertical="center"/>
    </xf>
    <xf numFmtId="0" fontId="22" fillId="0" borderId="0" xfId="0" applyFont="1" applyFill="1" applyBorder="1" applyAlignment="1">
      <alignment horizontal="left" vertical="center"/>
    </xf>
    <xf numFmtId="0" fontId="7" fillId="0" borderId="0" xfId="0" applyFont="1" applyBorder="1" applyAlignment="1">
      <alignment vertical="center"/>
    </xf>
    <xf numFmtId="0" fontId="4" fillId="0" borderId="0" xfId="0" applyFont="1" applyFill="1" applyBorder="1" applyAlignment="1">
      <alignment horizontal="center" vertical="center"/>
    </xf>
    <xf numFmtId="43" fontId="4" fillId="0" borderId="0" xfId="0" applyNumberFormat="1" applyFont="1" applyFill="1" applyBorder="1" applyAlignment="1">
      <alignment horizontal="center" vertical="center"/>
    </xf>
    <xf numFmtId="2" fontId="2" fillId="0" borderId="0" xfId="0" applyNumberFormat="1" applyFont="1" applyFill="1" applyBorder="1" applyAlignment="1">
      <alignment horizontal="center" vertical="center"/>
    </xf>
    <xf numFmtId="0" fontId="2" fillId="0" borderId="0" xfId="0" applyFont="1" applyAlignment="1">
      <alignment vertical="center"/>
    </xf>
    <xf numFmtId="164" fontId="4" fillId="0" borderId="0" xfId="0" applyNumberFormat="1" applyFont="1" applyFill="1" applyBorder="1" applyAlignment="1">
      <alignment horizontal="center" vertical="center"/>
    </xf>
    <xf numFmtId="2" fontId="4" fillId="0" borderId="0" xfId="0" applyNumberFormat="1" applyFont="1" applyFill="1" applyBorder="1" applyAlignment="1">
      <alignment horizontal="center" vertical="center"/>
    </xf>
    <xf numFmtId="0" fontId="2" fillId="0" borderId="14" xfId="0" applyFont="1" applyFill="1" applyBorder="1"/>
    <xf numFmtId="2" fontId="7" fillId="4" borderId="1" xfId="0" applyNumberFormat="1" applyFont="1" applyFill="1" applyBorder="1" applyAlignment="1">
      <alignment horizontal="center"/>
    </xf>
    <xf numFmtId="0" fontId="7" fillId="4" borderId="1" xfId="0" applyFont="1" applyFill="1" applyBorder="1" applyAlignment="1">
      <alignment horizontal="center"/>
    </xf>
    <xf numFmtId="0" fontId="7" fillId="0" borderId="0" xfId="0" applyFont="1" applyAlignment="1">
      <alignment horizontal="right" vertical="center"/>
    </xf>
    <xf numFmtId="0" fontId="7" fillId="0" borderId="0" xfId="0" applyFont="1" applyAlignment="1">
      <alignment vertical="center"/>
    </xf>
    <xf numFmtId="0" fontId="23" fillId="0" borderId="13" xfId="0" applyFont="1" applyBorder="1" applyAlignment="1">
      <alignment vertical="center"/>
    </xf>
    <xf numFmtId="0" fontId="23" fillId="0" borderId="0" xfId="0" applyFont="1" applyAlignment="1">
      <alignment vertical="center"/>
    </xf>
    <xf numFmtId="43" fontId="2" fillId="0" borderId="0" xfId="1" applyFont="1" applyFill="1" applyBorder="1"/>
    <xf numFmtId="2" fontId="7" fillId="4" borderId="9" xfId="0" applyNumberFormat="1" applyFont="1" applyFill="1" applyBorder="1" applyAlignment="1">
      <alignment horizontal="center"/>
    </xf>
    <xf numFmtId="4" fontId="7" fillId="0" borderId="1" xfId="0" applyNumberFormat="1" applyFont="1" applyFill="1" applyBorder="1" applyAlignment="1">
      <alignment horizontal="center"/>
    </xf>
    <xf numFmtId="4" fontId="7" fillId="0" borderId="1" xfId="0" applyNumberFormat="1" applyFont="1" applyBorder="1" applyAlignment="1">
      <alignment horizontal="center"/>
    </xf>
    <xf numFmtId="4" fontId="19" fillId="0" borderId="1" xfId="0" applyNumberFormat="1" applyFont="1" applyFill="1" applyBorder="1" applyAlignment="1">
      <alignment horizontal="center"/>
    </xf>
    <xf numFmtId="4" fontId="19" fillId="0" borderId="0" xfId="0" applyNumberFormat="1" applyFont="1" applyAlignment="1">
      <alignment horizontal="right"/>
    </xf>
    <xf numFmtId="4" fontId="7" fillId="0" borderId="0" xfId="0" applyNumberFormat="1" applyFont="1" applyAlignment="1">
      <alignment horizontal="center"/>
    </xf>
    <xf numFmtId="173" fontId="2" fillId="9" borderId="1" xfId="2" applyNumberFormat="1" applyFont="1" applyFill="1" applyBorder="1" applyAlignment="1">
      <alignment horizontal="center"/>
    </xf>
    <xf numFmtId="0" fontId="20" fillId="0" borderId="0" xfId="0" applyFont="1" applyAlignment="1">
      <alignment horizontal="left" vertical="center" wrapText="1"/>
    </xf>
    <xf numFmtId="0" fontId="7" fillId="0" borderId="2" xfId="0" applyFont="1" applyFill="1" applyBorder="1"/>
    <xf numFmtId="0" fontId="7" fillId="0" borderId="3" xfId="0" applyFont="1" applyFill="1" applyBorder="1" applyAlignment="1">
      <alignment horizontal="right"/>
    </xf>
    <xf numFmtId="0" fontId="7" fillId="0" borderId="11" xfId="0" applyFont="1" applyBorder="1" applyAlignment="1">
      <alignment vertical="center"/>
    </xf>
    <xf numFmtId="0" fontId="7" fillId="0" borderId="0" xfId="0" applyFont="1" applyFill="1" applyBorder="1" applyAlignment="1">
      <alignment horizontal="right" vertical="center"/>
    </xf>
    <xf numFmtId="0" fontId="2" fillId="0" borderId="16" xfId="0" applyFont="1" applyFill="1" applyBorder="1"/>
    <xf numFmtId="168" fontId="7" fillId="0" borderId="1" xfId="1" applyNumberFormat="1" applyFont="1" applyFill="1" applyBorder="1" applyAlignment="1">
      <alignment horizontal="center" vertical="center"/>
    </xf>
    <xf numFmtId="0" fontId="35" fillId="0" borderId="0" xfId="3" applyAlignment="1" applyProtection="1"/>
    <xf numFmtId="0" fontId="7" fillId="0" borderId="1" xfId="0" applyFont="1" applyBorder="1" applyAlignment="1">
      <alignment horizontal="center"/>
    </xf>
    <xf numFmtId="0" fontId="41"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7" fillId="0" borderId="1" xfId="0" applyFont="1" applyBorder="1" applyAlignment="1">
      <alignment horizontal="center" vertical="center"/>
    </xf>
    <xf numFmtId="0" fontId="2" fillId="0" borderId="0" xfId="0" applyFont="1" applyFill="1" applyBorder="1" applyAlignment="1">
      <alignment horizontal="left" vertical="center"/>
    </xf>
    <xf numFmtId="0" fontId="2" fillId="0" borderId="15" xfId="0" applyFont="1" applyFill="1" applyBorder="1" applyAlignment="1">
      <alignment horizontal="right"/>
    </xf>
    <xf numFmtId="173" fontId="7" fillId="0" borderId="1" xfId="0" applyNumberFormat="1" applyFont="1" applyFill="1" applyBorder="1" applyAlignment="1">
      <alignment horizontal="center" vertical="center"/>
    </xf>
    <xf numFmtId="166" fontId="30" fillId="0" borderId="0" xfId="0" applyNumberFormat="1" applyFont="1" applyFill="1" applyBorder="1" applyAlignment="1">
      <alignment horizontal="left" vertical="center"/>
    </xf>
    <xf numFmtId="166" fontId="22" fillId="0" borderId="1" xfId="0" applyNumberFormat="1" applyFont="1" applyFill="1" applyBorder="1" applyAlignment="1">
      <alignment horizontal="center" vertical="center"/>
    </xf>
    <xf numFmtId="0" fontId="2" fillId="0" borderId="10" xfId="0" applyFont="1" applyFill="1" applyBorder="1" applyAlignment="1">
      <alignment horizontal="right"/>
    </xf>
    <xf numFmtId="49" fontId="2" fillId="0" borderId="11" xfId="0" applyNumberFormat="1" applyFont="1" applyFill="1" applyBorder="1" applyAlignment="1">
      <alignment horizontal="center"/>
    </xf>
    <xf numFmtId="173" fontId="4" fillId="0" borderId="11" xfId="2" applyNumberFormat="1" applyFont="1" applyFill="1" applyBorder="1" applyAlignment="1">
      <alignment horizontal="center"/>
    </xf>
    <xf numFmtId="43" fontId="2" fillId="0" borderId="11" xfId="1" applyFont="1" applyFill="1" applyBorder="1"/>
    <xf numFmtId="49" fontId="2" fillId="0" borderId="0" xfId="0" applyNumberFormat="1" applyFont="1" applyFill="1" applyBorder="1" applyAlignment="1">
      <alignment horizontal="center"/>
    </xf>
    <xf numFmtId="173" fontId="2" fillId="0" borderId="13" xfId="0" applyNumberFormat="1" applyFont="1" applyFill="1" applyBorder="1" applyAlignment="1">
      <alignment horizontal="center"/>
    </xf>
    <xf numFmtId="49" fontId="2" fillId="0" borderId="16" xfId="0" applyNumberFormat="1" applyFont="1" applyFill="1" applyBorder="1" applyAlignment="1">
      <alignment horizontal="center"/>
    </xf>
    <xf numFmtId="173" fontId="4" fillId="0" borderId="16" xfId="2" applyNumberFormat="1" applyFont="1" applyFill="1" applyBorder="1" applyAlignment="1">
      <alignment horizontal="center"/>
    </xf>
    <xf numFmtId="43" fontId="2" fillId="0" borderId="16" xfId="1" applyFont="1" applyFill="1" applyBorder="1"/>
    <xf numFmtId="0" fontId="2" fillId="0" borderId="17" xfId="0" applyFont="1" applyFill="1" applyBorder="1"/>
    <xf numFmtId="0" fontId="7" fillId="0" borderId="0" xfId="0" applyFont="1" applyFill="1" applyBorder="1" applyAlignment="1">
      <alignment horizontal="left" vertical="center"/>
    </xf>
    <xf numFmtId="9" fontId="7" fillId="7" borderId="1" xfId="2" applyFont="1" applyFill="1" applyBorder="1" applyAlignment="1">
      <alignment horizontal="center" vertical="center"/>
    </xf>
    <xf numFmtId="2" fontId="0" fillId="0" borderId="1" xfId="0" applyNumberFormat="1" applyFont="1" applyBorder="1" applyAlignment="1">
      <alignment horizontal="center" vertical="center"/>
    </xf>
    <xf numFmtId="0" fontId="8" fillId="0" borderId="0" xfId="0" applyFont="1" applyBorder="1" applyAlignment="1">
      <alignment vertical="center"/>
    </xf>
    <xf numFmtId="169" fontId="7" fillId="0" borderId="0" xfId="1" applyNumberFormat="1" applyFont="1" applyFill="1" applyBorder="1" applyAlignment="1">
      <alignment horizontal="center" vertical="center"/>
    </xf>
    <xf numFmtId="43" fontId="7" fillId="0" borderId="0" xfId="1" applyFont="1" applyFill="1" applyBorder="1" applyAlignment="1">
      <alignment horizontal="center" vertical="center"/>
    </xf>
    <xf numFmtId="0" fontId="7" fillId="0" borderId="0" xfId="0" applyFont="1" applyFill="1" applyBorder="1" applyAlignment="1">
      <alignment vertical="center"/>
    </xf>
    <xf numFmtId="0" fontId="7" fillId="0" borderId="1" xfId="0" applyFont="1" applyBorder="1" applyAlignment="1">
      <alignment horizontal="right" vertical="center"/>
    </xf>
    <xf numFmtId="2"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2" fontId="7" fillId="0" borderId="1" xfId="0" applyNumberFormat="1" applyFont="1" applyBorder="1" applyAlignment="1">
      <alignment horizontal="center" vertical="center"/>
    </xf>
    <xf numFmtId="1" fontId="0" fillId="0" borderId="1" xfId="0" applyNumberFormat="1" applyFont="1" applyBorder="1" applyAlignment="1">
      <alignment horizontal="center" vertical="center"/>
    </xf>
    <xf numFmtId="168" fontId="7" fillId="8" borderId="1" xfId="0" applyNumberFormat="1" applyFont="1" applyFill="1" applyBorder="1" applyAlignment="1">
      <alignment horizontal="center" vertical="center"/>
    </xf>
    <xf numFmtId="0" fontId="7" fillId="0" borderId="0" xfId="0" applyFont="1" applyBorder="1" applyAlignment="1">
      <alignment horizontal="center" vertical="center"/>
    </xf>
    <xf numFmtId="0" fontId="8" fillId="0" borderId="0" xfId="0" applyFont="1" applyAlignment="1">
      <alignment horizontal="center" vertical="center"/>
    </xf>
    <xf numFmtId="0" fontId="7" fillId="0" borderId="2" xfId="0" applyFont="1" applyFill="1" applyBorder="1" applyAlignment="1">
      <alignment vertical="center"/>
    </xf>
    <xf numFmtId="0" fontId="7" fillId="0" borderId="3" xfId="0" applyFont="1" applyFill="1" applyBorder="1" applyAlignment="1">
      <alignment horizontal="right"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Fill="1" applyBorder="1" applyAlignment="1">
      <alignment horizontal="right" vertical="center"/>
    </xf>
    <xf numFmtId="168" fontId="7" fillId="0" borderId="9" xfId="1" applyNumberFormat="1" applyFont="1" applyBorder="1" applyAlignment="1">
      <alignment horizontal="center" vertical="center"/>
    </xf>
    <xf numFmtId="2" fontId="7" fillId="0" borderId="9" xfId="1" applyNumberFormat="1" applyFont="1" applyBorder="1" applyAlignment="1">
      <alignment horizontal="center" vertical="center"/>
    </xf>
    <xf numFmtId="1" fontId="7" fillId="0" borderId="9" xfId="1" applyNumberFormat="1" applyFont="1" applyBorder="1" applyAlignment="1">
      <alignment horizontal="center" vertical="center"/>
    </xf>
    <xf numFmtId="168" fontId="7" fillId="0" borderId="9" xfId="0" applyNumberFormat="1" applyFont="1" applyFill="1" applyBorder="1" applyAlignment="1">
      <alignment horizontal="center" vertical="center"/>
    </xf>
    <xf numFmtId="0" fontId="7" fillId="3" borderId="2" xfId="0" applyFont="1" applyFill="1" applyBorder="1" applyAlignment="1">
      <alignment vertical="center"/>
    </xf>
    <xf numFmtId="0" fontId="7" fillId="3" borderId="3" xfId="0" applyFont="1" applyFill="1" applyBorder="1" applyAlignment="1">
      <alignment horizontal="right" vertical="center"/>
    </xf>
    <xf numFmtId="0" fontId="7" fillId="0" borderId="3" xfId="0" applyFont="1" applyBorder="1" applyAlignment="1">
      <alignment horizontal="right" vertical="center"/>
    </xf>
    <xf numFmtId="172" fontId="7" fillId="5" borderId="3" xfId="0" applyNumberFormat="1" applyFont="1" applyFill="1" applyBorder="1" applyAlignment="1">
      <alignment horizontal="center" vertical="center"/>
    </xf>
    <xf numFmtId="0" fontId="7" fillId="0" borderId="10" xfId="0" applyFont="1" applyFill="1" applyBorder="1" applyAlignment="1">
      <alignment vertical="center"/>
    </xf>
    <xf numFmtId="0" fontId="7" fillId="4" borderId="2" xfId="0" applyFont="1" applyFill="1" applyBorder="1" applyAlignment="1">
      <alignment horizontal="center" vertical="center"/>
    </xf>
    <xf numFmtId="168" fontId="7" fillId="4" borderId="3" xfId="1" applyNumberFormat="1" applyFont="1" applyFill="1" applyBorder="1" applyAlignment="1">
      <alignment horizontal="center" vertical="center"/>
    </xf>
    <xf numFmtId="168" fontId="7" fillId="4" borderId="9" xfId="1" applyNumberFormat="1" applyFont="1" applyFill="1" applyBorder="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7" fillId="0" borderId="0" xfId="0" applyFont="1" applyFill="1" applyAlignment="1">
      <alignment horizontal="center" vertical="center"/>
    </xf>
    <xf numFmtId="0" fontId="7" fillId="0" borderId="11" xfId="0" applyFont="1" applyFill="1" applyBorder="1" applyAlignment="1">
      <alignment horizontal="center" vertical="center"/>
    </xf>
    <xf numFmtId="0" fontId="7" fillId="0" borderId="11" xfId="0" applyFont="1" applyBorder="1" applyAlignment="1">
      <alignment horizontal="center" vertical="center"/>
    </xf>
    <xf numFmtId="0" fontId="7" fillId="0" borderId="12" xfId="0" applyFont="1" applyFill="1" applyBorder="1" applyAlignment="1">
      <alignment horizontal="center" vertical="center"/>
    </xf>
    <xf numFmtId="0" fontId="7" fillId="10" borderId="3" xfId="0" applyFont="1" applyFill="1" applyBorder="1" applyAlignment="1">
      <alignment horizontal="center" vertical="center"/>
    </xf>
    <xf numFmtId="0" fontId="7" fillId="0" borderId="2" xfId="0" applyFont="1" applyFill="1" applyBorder="1" applyAlignment="1">
      <alignment horizontal="center" vertical="center"/>
    </xf>
    <xf numFmtId="2" fontId="7" fillId="0" borderId="9" xfId="0" applyNumberFormat="1" applyFont="1" applyBorder="1" applyAlignment="1">
      <alignment horizontal="center" vertical="center"/>
    </xf>
    <xf numFmtId="174" fontId="7" fillId="0" borderId="0" xfId="1" applyNumberFormat="1" applyFont="1" applyAlignment="1">
      <alignment horizontal="center" vertical="center"/>
    </xf>
    <xf numFmtId="0" fontId="7" fillId="0" borderId="12" xfId="0" applyFont="1" applyBorder="1" applyAlignment="1">
      <alignment horizontal="center" vertical="center"/>
    </xf>
    <xf numFmtId="0" fontId="7" fillId="0" borderId="9" xfId="0" applyFont="1" applyFill="1" applyBorder="1" applyAlignment="1">
      <alignment horizontal="center" vertical="center"/>
    </xf>
    <xf numFmtId="0" fontId="13" fillId="0" borderId="0" xfId="0" applyFont="1" applyFill="1" applyBorder="1" applyAlignment="1">
      <alignment horizontal="center" vertical="center"/>
    </xf>
    <xf numFmtId="2" fontId="4" fillId="0" borderId="0" xfId="0" applyNumberFormat="1"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10" borderId="3" xfId="0" applyFont="1" applyFill="1" applyBorder="1" applyAlignment="1">
      <alignment horizontal="center" vertical="center"/>
    </xf>
    <xf numFmtId="0" fontId="43" fillId="0" borderId="11"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1" xfId="0" applyFont="1" applyBorder="1" applyAlignment="1">
      <alignment horizontal="center" vertical="center"/>
    </xf>
    <xf numFmtId="169" fontId="2" fillId="0" borderId="11" xfId="1"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0" fontId="2" fillId="0" borderId="14" xfId="0" applyFont="1" applyFill="1" applyBorder="1" applyAlignment="1">
      <alignment horizontal="center" vertical="center"/>
    </xf>
    <xf numFmtId="166" fontId="2" fillId="0" borderId="13" xfId="0" applyNumberFormat="1" applyFont="1" applyFill="1" applyBorder="1" applyAlignment="1">
      <alignment horizontal="center" vertical="center"/>
    </xf>
    <xf numFmtId="43" fontId="2" fillId="0" borderId="0" xfId="1" applyFont="1" applyFill="1" applyBorder="1" applyAlignment="1">
      <alignment horizontal="center" vertical="center"/>
    </xf>
    <xf numFmtId="43" fontId="12" fillId="0" borderId="0" xfId="1" applyFont="1" applyFill="1" applyBorder="1" applyAlignment="1">
      <alignment horizontal="center" vertical="center"/>
    </xf>
    <xf numFmtId="43" fontId="12" fillId="0" borderId="14" xfId="1" applyFont="1" applyFill="1" applyBorder="1" applyAlignment="1">
      <alignment horizontal="center" vertical="center"/>
    </xf>
    <xf numFmtId="10" fontId="2" fillId="0" borderId="13" xfId="2" applyNumberFormat="1" applyFont="1" applyFill="1" applyBorder="1" applyAlignment="1">
      <alignment horizontal="center" vertical="center"/>
    </xf>
    <xf numFmtId="169" fontId="2" fillId="0" borderId="0" xfId="0" applyNumberFormat="1" applyFont="1" applyBorder="1" applyAlignment="1">
      <alignment horizontal="center" vertical="center"/>
    </xf>
    <xf numFmtId="49" fontId="2" fillId="0" borderId="0" xfId="0" applyNumberFormat="1" applyFont="1" applyFill="1" applyAlignment="1">
      <alignment horizontal="center" vertical="center"/>
    </xf>
    <xf numFmtId="10" fontId="2" fillId="5" borderId="15" xfId="2" applyNumberFormat="1" applyFont="1" applyFill="1" applyBorder="1" applyAlignment="1">
      <alignment horizontal="center" vertical="center"/>
    </xf>
    <xf numFmtId="0" fontId="2" fillId="0" borderId="16" xfId="0" applyFont="1" applyFill="1" applyBorder="1" applyAlignment="1">
      <alignment horizontal="center" vertical="center"/>
    </xf>
    <xf numFmtId="0" fontId="2" fillId="0" borderId="16" xfId="0" applyFont="1" applyBorder="1" applyAlignment="1">
      <alignment horizontal="center" vertical="center"/>
    </xf>
    <xf numFmtId="167" fontId="2" fillId="0" borderId="16" xfId="0" applyNumberFormat="1" applyFont="1" applyBorder="1" applyAlignment="1">
      <alignment horizontal="center" vertical="center"/>
    </xf>
    <xf numFmtId="43" fontId="2" fillId="0" borderId="16" xfId="1" applyFont="1" applyFill="1" applyBorder="1" applyAlignment="1">
      <alignment horizontal="center" vertical="center"/>
    </xf>
    <xf numFmtId="43" fontId="12" fillId="0" borderId="16" xfId="1" applyFont="1" applyFill="1" applyBorder="1" applyAlignment="1">
      <alignment horizontal="center" vertical="center"/>
    </xf>
    <xf numFmtId="0" fontId="2" fillId="0" borderId="17" xfId="0" applyFont="1" applyBorder="1" applyAlignment="1">
      <alignment horizontal="center" vertical="center"/>
    </xf>
    <xf numFmtId="172" fontId="2" fillId="5" borderId="3"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43" fontId="7" fillId="0" borderId="0" xfId="0" applyNumberFormat="1" applyFont="1" applyFill="1" applyBorder="1" applyAlignment="1">
      <alignment horizontal="center" vertical="center"/>
    </xf>
    <xf numFmtId="0" fontId="2" fillId="0" borderId="0" xfId="0" applyFont="1" applyAlignment="1">
      <alignment horizontal="left" vertical="center"/>
    </xf>
    <xf numFmtId="43" fontId="12" fillId="0" borderId="10" xfId="1" applyFont="1" applyFill="1" applyBorder="1" applyAlignment="1">
      <alignment horizontal="left" vertical="center"/>
    </xf>
    <xf numFmtId="0" fontId="2" fillId="0" borderId="11" xfId="0" applyFont="1" applyBorder="1" applyAlignment="1">
      <alignment horizontal="left" vertical="center"/>
    </xf>
    <xf numFmtId="43" fontId="2" fillId="0" borderId="11" xfId="1" applyFont="1" applyFill="1" applyBorder="1" applyAlignment="1">
      <alignment horizontal="left"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16" xfId="0" applyFont="1" applyFill="1" applyBorder="1" applyAlignment="1">
      <alignment horizontal="left" vertical="center"/>
    </xf>
    <xf numFmtId="0" fontId="2" fillId="0" borderId="14" xfId="0" applyFont="1" applyBorder="1" applyAlignment="1">
      <alignment horizontal="center" vertical="center"/>
    </xf>
    <xf numFmtId="0" fontId="2" fillId="0" borderId="13" xfId="0" applyFont="1" applyBorder="1" applyAlignment="1">
      <alignment horizontal="left" vertical="center"/>
    </xf>
    <xf numFmtId="169" fontId="2" fillId="0" borderId="0" xfId="1" applyNumberFormat="1" applyFont="1" applyFill="1" applyBorder="1" applyAlignment="1">
      <alignment horizontal="center" vertical="center"/>
    </xf>
    <xf numFmtId="0" fontId="2" fillId="0" borderId="16" xfId="0" applyFont="1" applyBorder="1" applyAlignment="1">
      <alignment horizontal="left" vertical="center"/>
    </xf>
    <xf numFmtId="2" fontId="2" fillId="6" borderId="1" xfId="1" applyNumberFormat="1" applyFont="1" applyFill="1" applyBorder="1" applyAlignment="1">
      <alignment horizontal="center" vertical="center"/>
    </xf>
    <xf numFmtId="0" fontId="2" fillId="0" borderId="0" xfId="0" applyFont="1" applyAlignment="1">
      <alignment horizontal="right" vertical="center"/>
    </xf>
    <xf numFmtId="0" fontId="7" fillId="0" borderId="26" xfId="0" applyFont="1" applyFill="1" applyBorder="1" applyAlignment="1">
      <alignment horizontal="left" vertical="center"/>
    </xf>
    <xf numFmtId="0" fontId="42" fillId="0" borderId="2" xfId="0" applyFont="1" applyBorder="1" applyAlignment="1">
      <alignment vertical="center"/>
    </xf>
    <xf numFmtId="9" fontId="2" fillId="0" borderId="13" xfId="2" applyNumberFormat="1" applyFont="1" applyFill="1" applyBorder="1" applyAlignment="1">
      <alignment horizontal="center" vertical="center"/>
    </xf>
    <xf numFmtId="49" fontId="2" fillId="0" borderId="0" xfId="0" applyNumberFormat="1" applyFont="1" applyBorder="1" applyAlignment="1">
      <alignment horizontal="right"/>
    </xf>
    <xf numFmtId="0" fontId="2" fillId="0" borderId="0" xfId="0" applyFont="1" applyBorder="1" applyAlignment="1">
      <alignment vertical="center"/>
    </xf>
    <xf numFmtId="49" fontId="2" fillId="0" borderId="0" xfId="0" applyNumberFormat="1" applyFont="1" applyBorder="1" applyAlignment="1">
      <alignment horizontal="right" vertical="center"/>
    </xf>
    <xf numFmtId="0" fontId="2" fillId="0" borderId="3" xfId="0" applyFont="1" applyFill="1" applyBorder="1" applyAlignment="1">
      <alignment horizontal="left" vertical="center"/>
    </xf>
    <xf numFmtId="1" fontId="7" fillId="0" borderId="13" xfId="0" applyNumberFormat="1" applyFont="1" applyFill="1" applyBorder="1" applyAlignment="1">
      <alignment horizontal="left"/>
    </xf>
    <xf numFmtId="0" fontId="7" fillId="0" borderId="13" xfId="0" applyFont="1" applyFill="1" applyBorder="1" applyAlignment="1">
      <alignment vertical="center"/>
    </xf>
    <xf numFmtId="0" fontId="7" fillId="0" borderId="14" xfId="0" applyFont="1" applyFill="1" applyBorder="1" applyAlignment="1">
      <alignment horizontal="center" vertical="center"/>
    </xf>
    <xf numFmtId="168" fontId="7" fillId="0" borderId="0" xfId="1" applyNumberFormat="1" applyFont="1" applyFill="1" applyBorder="1" applyAlignment="1">
      <alignment horizontal="center" vertical="center"/>
    </xf>
    <xf numFmtId="0" fontId="2" fillId="0" borderId="0" xfId="0" applyFont="1" applyBorder="1" applyAlignment="1">
      <alignment horizontal="center"/>
    </xf>
    <xf numFmtId="2" fontId="0" fillId="11" borderId="1" xfId="0" applyNumberFormat="1" applyFont="1" applyFill="1" applyBorder="1" applyAlignment="1">
      <alignment horizontal="center" vertical="center"/>
    </xf>
    <xf numFmtId="0" fontId="7" fillId="0" borderId="13" xfId="0" applyFont="1" applyFill="1" applyBorder="1"/>
    <xf numFmtId="173" fontId="2" fillId="5" borderId="0" xfId="2" applyNumberFormat="1" applyFont="1" applyFill="1" applyBorder="1" applyAlignment="1">
      <alignment horizontal="center"/>
    </xf>
    <xf numFmtId="0" fontId="7" fillId="0" borderId="15" xfId="0" applyFont="1" applyFill="1" applyBorder="1"/>
    <xf numFmtId="2" fontId="2" fillId="0" borderId="16" xfId="0" applyNumberFormat="1" applyFont="1" applyBorder="1" applyAlignment="1">
      <alignment horizontal="center"/>
    </xf>
    <xf numFmtId="173" fontId="2" fillId="5" borderId="16" xfId="2" applyNumberFormat="1" applyFont="1" applyFill="1" applyBorder="1" applyAlignment="1">
      <alignment horizontal="center"/>
    </xf>
    <xf numFmtId="0" fontId="2" fillId="0" borderId="0" xfId="0" applyFont="1" applyFill="1" applyAlignment="1">
      <alignment vertical="center"/>
    </xf>
    <xf numFmtId="0" fontId="16" fillId="0" borderId="0" xfId="0" applyFont="1" applyFill="1" applyBorder="1" applyAlignment="1">
      <alignment horizontal="right" vertical="center"/>
    </xf>
    <xf numFmtId="2" fontId="7" fillId="0" borderId="0" xfId="0" applyNumberFormat="1" applyFont="1" applyBorder="1" applyAlignment="1">
      <alignment horizontal="center" vertical="center"/>
    </xf>
    <xf numFmtId="164" fontId="2" fillId="0" borderId="0" xfId="0" applyNumberFormat="1" applyFont="1" applyAlignment="1">
      <alignment horizontal="center" vertical="center"/>
    </xf>
    <xf numFmtId="0" fontId="44" fillId="0" borderId="5" xfId="0" applyFont="1" applyFill="1" applyBorder="1" applyAlignment="1">
      <alignment horizontal="left"/>
    </xf>
    <xf numFmtId="0" fontId="45" fillId="0" borderId="6" xfId="0" applyFont="1" applyFill="1" applyBorder="1" applyAlignment="1">
      <alignment horizontal="center"/>
    </xf>
    <xf numFmtId="0" fontId="45" fillId="0" borderId="7" xfId="0" applyFont="1" applyFill="1" applyBorder="1" applyAlignment="1">
      <alignment horizontal="center"/>
    </xf>
    <xf numFmtId="0" fontId="8" fillId="0" borderId="1" xfId="0" applyFont="1" applyBorder="1" applyAlignment="1">
      <alignment horizontal="center" vertical="center"/>
    </xf>
    <xf numFmtId="1" fontId="7" fillId="2" borderId="1" xfId="1" applyNumberFormat="1" applyFont="1" applyFill="1" applyBorder="1" applyAlignment="1">
      <alignment horizontal="center" vertical="center"/>
    </xf>
    <xf numFmtId="2" fontId="8" fillId="0" borderId="1" xfId="0" applyNumberFormat="1" applyFont="1" applyFill="1" applyBorder="1" applyAlignment="1">
      <alignment horizontal="center" vertical="center"/>
    </xf>
    <xf numFmtId="1" fontId="8" fillId="0" borderId="1" xfId="1" applyNumberFormat="1" applyFont="1" applyFill="1" applyBorder="1" applyAlignment="1">
      <alignment horizontal="center" vertical="center"/>
    </xf>
    <xf numFmtId="0" fontId="8" fillId="0" borderId="1" xfId="0" applyFont="1" applyFill="1" applyBorder="1" applyAlignment="1">
      <alignment horizontal="right" vertical="center"/>
    </xf>
    <xf numFmtId="2" fontId="7" fillId="0" borderId="3" xfId="0" applyNumberFormat="1" applyFont="1" applyFill="1" applyBorder="1" applyAlignment="1">
      <alignment horizontal="center"/>
    </xf>
    <xf numFmtId="0" fontId="7" fillId="0" borderId="25" xfId="0" applyFont="1" applyFill="1" applyBorder="1" applyAlignment="1">
      <alignment horizontal="right"/>
    </xf>
    <xf numFmtId="2" fontId="7" fillId="0" borderId="9" xfId="1" applyNumberFormat="1" applyFont="1" applyFill="1" applyBorder="1" applyAlignment="1">
      <alignment horizontal="center"/>
    </xf>
    <xf numFmtId="0" fontId="2" fillId="0" borderId="3" xfId="0" applyFont="1" applyBorder="1" applyAlignment="1">
      <alignment horizontal="right"/>
    </xf>
    <xf numFmtId="2" fontId="2" fillId="0" borderId="0" xfId="0" applyNumberFormat="1" applyFont="1" applyFill="1" applyBorder="1" applyAlignment="1">
      <alignment horizontal="right"/>
    </xf>
    <xf numFmtId="0" fontId="16" fillId="0" borderId="3" xfId="0" applyFont="1" applyBorder="1" applyAlignment="1">
      <alignment horizontal="center" vertical="center"/>
    </xf>
    <xf numFmtId="0" fontId="7" fillId="0" borderId="12" xfId="0" applyFont="1" applyBorder="1" applyAlignment="1">
      <alignment horizontal="right" vertical="center"/>
    </xf>
    <xf numFmtId="2" fontId="7" fillId="5" borderId="11" xfId="0" applyNumberFormat="1" applyFont="1" applyFill="1" applyBorder="1" applyAlignment="1">
      <alignment horizontal="center" vertical="center"/>
    </xf>
    <xf numFmtId="166" fontId="7" fillId="3" borderId="9" xfId="0" applyNumberFormat="1" applyFont="1" applyFill="1" applyBorder="1" applyAlignment="1">
      <alignment horizontal="center" vertical="center"/>
    </xf>
    <xf numFmtId="0" fontId="7" fillId="0" borderId="3" xfId="0" applyFont="1" applyFill="1" applyBorder="1" applyAlignment="1">
      <alignment horizontal="center" vertical="center"/>
    </xf>
    <xf numFmtId="2" fontId="7" fillId="0" borderId="3" xfId="0" applyNumberFormat="1" applyFont="1" applyFill="1" applyBorder="1" applyAlignment="1">
      <alignment horizontal="center" vertical="center"/>
    </xf>
    <xf numFmtId="166" fontId="7" fillId="0" borderId="9" xfId="0" applyNumberFormat="1" applyFont="1" applyFill="1" applyBorder="1" applyAlignment="1">
      <alignment horizontal="center" vertical="center"/>
    </xf>
    <xf numFmtId="43" fontId="7" fillId="0" borderId="3" xfId="0" applyNumberFormat="1" applyFont="1" applyFill="1" applyBorder="1" applyAlignment="1">
      <alignment vertical="center"/>
    </xf>
    <xf numFmtId="171" fontId="7" fillId="0" borderId="9"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43" fontId="13" fillId="0" borderId="3" xfId="0" applyNumberFormat="1" applyFont="1" applyFill="1" applyBorder="1" applyAlignment="1">
      <alignment horizontal="center" vertical="center"/>
    </xf>
    <xf numFmtId="2" fontId="7" fillId="0" borderId="9" xfId="0" applyNumberFormat="1" applyFont="1" applyFill="1" applyBorder="1" applyAlignment="1">
      <alignment horizontal="center" vertical="center"/>
    </xf>
    <xf numFmtId="43" fontId="7" fillId="0" borderId="3" xfId="0" applyNumberFormat="1" applyFont="1" applyFill="1" applyBorder="1"/>
    <xf numFmtId="171" fontId="7" fillId="0" borderId="3"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3" fontId="26" fillId="0" borderId="3" xfId="0" applyNumberFormat="1" applyFont="1" applyFill="1" applyBorder="1" applyAlignment="1">
      <alignment horizontal="center" vertical="center"/>
    </xf>
    <xf numFmtId="0" fontId="7" fillId="0" borderId="2" xfId="0" applyFont="1" applyFill="1" applyBorder="1" applyAlignment="1">
      <alignment horizontal="right"/>
    </xf>
    <xf numFmtId="0" fontId="7" fillId="0" borderId="3" xfId="0" applyFont="1" applyFill="1" applyBorder="1" applyAlignment="1">
      <alignment horizontal="center"/>
    </xf>
    <xf numFmtId="171" fontId="7" fillId="0" borderId="3" xfId="0" applyNumberFormat="1" applyFont="1" applyFill="1" applyBorder="1" applyAlignment="1">
      <alignment horizontal="center"/>
    </xf>
    <xf numFmtId="166" fontId="2" fillId="10" borderId="9" xfId="0" applyNumberFormat="1" applyFont="1" applyFill="1" applyBorder="1" applyAlignment="1">
      <alignment horizontal="center" vertical="center"/>
    </xf>
    <xf numFmtId="168" fontId="7" fillId="0" borderId="3" xfId="0" applyNumberFormat="1" applyFont="1" applyFill="1" applyBorder="1" applyAlignment="1">
      <alignment horizontal="center"/>
    </xf>
    <xf numFmtId="0" fontId="7" fillId="3" borderId="2" xfId="0" applyFont="1" applyFill="1" applyBorder="1" applyAlignment="1">
      <alignment horizontal="center" vertical="center"/>
    </xf>
    <xf numFmtId="0" fontId="13" fillId="3" borderId="3" xfId="0" applyFont="1" applyFill="1" applyBorder="1" applyAlignment="1">
      <alignment horizontal="right" vertical="center"/>
    </xf>
    <xf numFmtId="166" fontId="7" fillId="10" borderId="9" xfId="0" applyNumberFormat="1" applyFont="1" applyFill="1" applyBorder="1" applyAlignment="1">
      <alignment horizontal="center" vertical="center"/>
    </xf>
    <xf numFmtId="171" fontId="7" fillId="0" borderId="1" xfId="0" applyNumberFormat="1" applyFont="1" applyFill="1" applyBorder="1" applyAlignment="1">
      <alignment horizontal="center" vertical="center"/>
    </xf>
    <xf numFmtId="0" fontId="2" fillId="0" borderId="3" xfId="0" applyFont="1" applyFill="1" applyBorder="1" applyAlignment="1">
      <alignment horizontal="center" vertical="center"/>
    </xf>
    <xf numFmtId="171" fontId="2" fillId="0" borderId="9" xfId="0" applyNumberFormat="1" applyFont="1" applyFill="1" applyBorder="1" applyAlignment="1">
      <alignment horizontal="center" vertical="center"/>
    </xf>
    <xf numFmtId="43" fontId="7" fillId="0" borderId="0" xfId="0" applyNumberFormat="1" applyFont="1" applyFill="1" applyBorder="1"/>
    <xf numFmtId="43" fontId="2" fillId="0" borderId="0" xfId="0" applyNumberFormat="1" applyFont="1" applyFill="1" applyBorder="1" applyAlignment="1">
      <alignment horizontal="center" vertical="center"/>
    </xf>
    <xf numFmtId="171" fontId="7" fillId="0" borderId="1" xfId="0" applyNumberFormat="1" applyFont="1" applyFill="1" applyBorder="1" applyAlignment="1">
      <alignment horizontal="center"/>
    </xf>
    <xf numFmtId="2" fontId="7" fillId="0" borderId="1" xfId="0" applyNumberFormat="1" applyFont="1" applyFill="1" applyBorder="1" applyAlignment="1">
      <alignment horizontal="center"/>
    </xf>
    <xf numFmtId="0" fontId="55" fillId="0" borderId="0" xfId="0" applyFont="1"/>
    <xf numFmtId="0" fontId="48" fillId="0" borderId="0" xfId="0" applyFont="1" applyBorder="1" applyAlignment="1">
      <alignment horizontal="center" vertical="center"/>
    </xf>
    <xf numFmtId="0" fontId="48" fillId="0" borderId="0" xfId="0" applyFont="1" applyFill="1" applyBorder="1" applyAlignment="1">
      <alignment horizontal="right" vertical="center"/>
    </xf>
    <xf numFmtId="0" fontId="26" fillId="10" borderId="3" xfId="0" applyFont="1" applyFill="1" applyBorder="1" applyAlignment="1">
      <alignment horizontal="right" vertical="center"/>
    </xf>
    <xf numFmtId="0" fontId="48" fillId="0" borderId="1" xfId="0" applyFont="1" applyBorder="1" applyAlignment="1">
      <alignment horizontal="center" vertical="center" wrapText="1"/>
    </xf>
    <xf numFmtId="2" fontId="8" fillId="0" borderId="1" xfId="1" applyNumberFormat="1" applyFont="1" applyFill="1" applyBorder="1" applyAlignment="1">
      <alignment horizontal="center" vertical="center"/>
    </xf>
    <xf numFmtId="2" fontId="7" fillId="0" borderId="0" xfId="0" applyNumberFormat="1" applyFont="1" applyFill="1" applyBorder="1" applyAlignment="1">
      <alignment horizontal="center"/>
    </xf>
    <xf numFmtId="2" fontId="7" fillId="0" borderId="0" xfId="0" applyNumberFormat="1" applyFont="1" applyFill="1" applyBorder="1" applyAlignment="1">
      <alignment horizontal="center" vertical="center"/>
    </xf>
    <xf numFmtId="0" fontId="2" fillId="0" borderId="0" xfId="0" applyFont="1" applyFill="1" applyBorder="1" applyAlignment="1">
      <alignment horizontal="right" vertical="center"/>
    </xf>
    <xf numFmtId="173" fontId="7" fillId="0" borderId="0" xfId="2" applyNumberFormat="1" applyFont="1" applyFill="1" applyBorder="1" applyAlignment="1">
      <alignment horizontal="center" vertical="center"/>
    </xf>
    <xf numFmtId="0" fontId="2" fillId="0" borderId="0" xfId="0" applyFont="1" applyFill="1" applyAlignment="1">
      <alignment horizontal="right" vertical="center"/>
    </xf>
    <xf numFmtId="173" fontId="2" fillId="0" borderId="0" xfId="2" applyNumberFormat="1" applyFont="1" applyFill="1" applyBorder="1" applyAlignment="1">
      <alignment horizontal="center" vertical="center"/>
    </xf>
    <xf numFmtId="2" fontId="7" fillId="0" borderId="16" xfId="0" applyNumberFormat="1" applyFont="1" applyFill="1" applyBorder="1" applyAlignment="1">
      <alignment horizontal="center"/>
    </xf>
    <xf numFmtId="0" fontId="7" fillId="0" borderId="16" xfId="0" applyFont="1" applyFill="1" applyBorder="1" applyAlignment="1">
      <alignment horizontal="center"/>
    </xf>
    <xf numFmtId="0" fontId="7" fillId="0" borderId="16" xfId="0" applyFont="1" applyFill="1" applyBorder="1" applyAlignment="1">
      <alignment horizontal="center" vertical="center"/>
    </xf>
    <xf numFmtId="173" fontId="2" fillId="0" borderId="16" xfId="0" applyNumberFormat="1" applyFont="1" applyFill="1" applyBorder="1" applyAlignment="1">
      <alignment horizontal="center" vertical="center"/>
    </xf>
    <xf numFmtId="2" fontId="2" fillId="0" borderId="20" xfId="0" applyNumberFormat="1" applyFont="1" applyFill="1" applyBorder="1" applyAlignment="1">
      <alignment horizontal="center" vertical="center"/>
    </xf>
    <xf numFmtId="0" fontId="59" fillId="12" borderId="4" xfId="0" applyFont="1" applyFill="1" applyBorder="1" applyAlignment="1">
      <alignment horizontal="center" vertical="center" wrapText="1"/>
    </xf>
    <xf numFmtId="0" fontId="61" fillId="0" borderId="0" xfId="0" applyFont="1" applyFill="1" applyBorder="1" applyAlignment="1">
      <alignment horizontal="left" vertical="center"/>
    </xf>
    <xf numFmtId="166" fontId="61" fillId="0" borderId="1" xfId="0" applyNumberFormat="1" applyFont="1" applyFill="1" applyBorder="1" applyAlignment="1">
      <alignment horizontal="center" vertical="center"/>
    </xf>
    <xf numFmtId="0" fontId="8" fillId="5" borderId="5" xfId="0" applyFont="1" applyFill="1" applyBorder="1" applyAlignment="1">
      <alignment horizontal="center" vertical="distributed"/>
    </xf>
    <xf numFmtId="0" fontId="8" fillId="5" borderId="4" xfId="0" applyFont="1" applyFill="1" applyBorder="1" applyAlignment="1">
      <alignment horizontal="center" vertical="distributed"/>
    </xf>
    <xf numFmtId="0" fontId="8" fillId="5" borderId="19" xfId="0" applyFont="1" applyFill="1" applyBorder="1" applyAlignment="1">
      <alignment horizontal="center" vertical="center" wrapText="1"/>
    </xf>
    <xf numFmtId="0" fontId="66" fillId="0" borderId="13" xfId="0" applyFont="1" applyBorder="1" applyAlignment="1">
      <alignment vertical="center"/>
    </xf>
    <xf numFmtId="0" fontId="68" fillId="0" borderId="0" xfId="0" applyFont="1" applyFill="1" applyBorder="1" applyAlignment="1">
      <alignment vertical="center"/>
    </xf>
    <xf numFmtId="0" fontId="50" fillId="0" borderId="0" xfId="0" applyFont="1" applyFill="1" applyBorder="1" applyAlignment="1">
      <alignment vertical="center"/>
    </xf>
    <xf numFmtId="0" fontId="69" fillId="0" borderId="0" xfId="0" applyFont="1" applyFill="1" applyBorder="1" applyAlignment="1">
      <alignment vertical="center"/>
    </xf>
    <xf numFmtId="0" fontId="2" fillId="0" borderId="27" xfId="0" applyFont="1" applyFill="1" applyBorder="1" applyAlignment="1">
      <alignment horizontal="left" vertical="center"/>
    </xf>
    <xf numFmtId="0" fontId="2" fillId="0" borderId="27" xfId="0" applyFont="1" applyFill="1" applyBorder="1" applyAlignment="1">
      <alignment horizontal="right" vertical="center"/>
    </xf>
    <xf numFmtId="1" fontId="2" fillId="0" borderId="0" xfId="0" applyNumberFormat="1" applyFont="1"/>
    <xf numFmtId="1" fontId="2" fillId="0" borderId="0" xfId="0" applyNumberFormat="1" applyFont="1" applyFill="1" applyBorder="1"/>
    <xf numFmtId="1" fontId="2" fillId="0" borderId="0" xfId="0" applyNumberFormat="1" applyFont="1" applyAlignment="1">
      <alignment horizontal="center" vertical="center"/>
    </xf>
    <xf numFmtId="2" fontId="2" fillId="0" borderId="0" xfId="0" applyNumberFormat="1" applyFont="1" applyFill="1" applyAlignment="1">
      <alignment horizontal="center" vertical="center"/>
    </xf>
    <xf numFmtId="9" fontId="2" fillId="0" borderId="0" xfId="2" applyNumberFormat="1"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8" borderId="2" xfId="0" applyFont="1" applyFill="1" applyBorder="1" applyAlignment="1">
      <alignment horizontal="left" vertical="center"/>
    </xf>
    <xf numFmtId="0" fontId="5" fillId="8" borderId="3" xfId="0" applyFont="1" applyFill="1" applyBorder="1" applyAlignment="1">
      <alignment horizontal="left" vertical="center"/>
    </xf>
    <xf numFmtId="0" fontId="5" fillId="8" borderId="9" xfId="0" applyFont="1" applyFill="1" applyBorder="1" applyAlignment="1">
      <alignment horizontal="left" vertical="center"/>
    </xf>
    <xf numFmtId="0" fontId="44" fillId="0" borderId="18" xfId="0" applyFont="1" applyFill="1" applyBorder="1" applyAlignment="1">
      <alignment horizontal="left" vertical="center"/>
    </xf>
    <xf numFmtId="0" fontId="44" fillId="0" borderId="8" xfId="0" applyFont="1" applyFill="1" applyBorder="1" applyAlignment="1">
      <alignment horizontal="left" vertical="center"/>
    </xf>
    <xf numFmtId="0" fontId="44" fillId="0" borderId="19" xfId="0" applyFont="1" applyFill="1" applyBorder="1" applyAlignment="1">
      <alignment horizontal="left" vertical="center"/>
    </xf>
    <xf numFmtId="0" fontId="46" fillId="0" borderId="20" xfId="0" applyFont="1" applyBorder="1" applyAlignment="1">
      <alignment horizontal="left" vertical="distributed"/>
    </xf>
    <xf numFmtId="0" fontId="46" fillId="0" borderId="1" xfId="0" applyFont="1" applyBorder="1" applyAlignment="1">
      <alignment horizontal="left" vertical="distributed"/>
    </xf>
    <xf numFmtId="0" fontId="48" fillId="0" borderId="1" xfId="0" applyFont="1" applyBorder="1" applyAlignment="1">
      <alignment horizontal="left" vertical="distributed"/>
    </xf>
    <xf numFmtId="0" fontId="7" fillId="0" borderId="0" xfId="0" applyFont="1" applyAlignment="1">
      <alignment horizontal="left" vertical="center" wrapText="1"/>
    </xf>
    <xf numFmtId="0" fontId="53" fillId="0" borderId="4" xfId="0" applyFont="1" applyBorder="1" applyAlignment="1">
      <alignment horizontal="center" vertical="top" wrapText="1"/>
    </xf>
    <xf numFmtId="0" fontId="2" fillId="0" borderId="34"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2" xfId="0" applyFont="1" applyBorder="1" applyAlignment="1">
      <alignment horizontal="center" vertical="center"/>
    </xf>
    <xf numFmtId="0" fontId="2" fillId="0" borderId="24" xfId="0" applyFont="1" applyBorder="1" applyAlignment="1">
      <alignment horizontal="center" vertical="center"/>
    </xf>
    <xf numFmtId="0" fontId="2" fillId="0" borderId="35" xfId="0" applyFont="1" applyBorder="1" applyAlignment="1">
      <alignment horizontal="center" vertical="center"/>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8" fillId="0" borderId="28" xfId="0" applyFont="1" applyBorder="1" applyAlignment="1">
      <alignment horizontal="left"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wrapText="1"/>
    </xf>
    <xf numFmtId="173" fontId="7" fillId="7" borderId="1" xfId="0" applyNumberFormat="1" applyFont="1" applyFill="1" applyBorder="1" applyAlignment="1">
      <alignment horizontal="center" vertical="center"/>
    </xf>
    <xf numFmtId="0" fontId="72" fillId="0" borderId="4" xfId="0" applyFont="1" applyBorder="1" applyAlignment="1">
      <alignment horizontal="left" vertical="center" wrapText="1"/>
    </xf>
    <xf numFmtId="0" fontId="8" fillId="0" borderId="18" xfId="0" applyFont="1" applyBorder="1" applyAlignment="1">
      <alignment vertical="center"/>
    </xf>
    <xf numFmtId="9" fontId="2" fillId="0" borderId="30" xfId="2" applyNumberFormat="1" applyFont="1" applyBorder="1" applyAlignment="1">
      <alignment horizontal="center" vertical="center"/>
    </xf>
    <xf numFmtId="2" fontId="26" fillId="0" borderId="29" xfId="0" applyNumberFormat="1" applyFont="1" applyBorder="1" applyAlignment="1">
      <alignment horizontal="center" vertical="center"/>
    </xf>
    <xf numFmtId="0" fontId="8" fillId="0" borderId="18" xfId="0" applyFont="1" applyBorder="1" applyAlignment="1">
      <alignment vertical="center" wrapText="1"/>
    </xf>
    <xf numFmtId="9" fontId="2" fillId="0" borderId="22" xfId="2" applyNumberFormat="1" applyFont="1" applyBorder="1" applyAlignment="1">
      <alignment horizontal="center" vertical="center"/>
    </xf>
    <xf numFmtId="9" fontId="2" fillId="0" borderId="31" xfId="2" applyNumberFormat="1" applyFont="1" applyBorder="1" applyAlignment="1">
      <alignment horizontal="center" vertical="center"/>
    </xf>
    <xf numFmtId="0" fontId="2" fillId="7" borderId="1" xfId="0" applyFont="1" applyFill="1" applyBorder="1" applyAlignment="1">
      <alignment horizontal="center" vertical="center"/>
    </xf>
    <xf numFmtId="0" fontId="73" fillId="0" borderId="8" xfId="0" applyFont="1" applyBorder="1" applyAlignment="1">
      <alignment horizontal="center" vertical="center"/>
    </xf>
    <xf numFmtId="0" fontId="73" fillId="0" borderId="9" xfId="0" applyFont="1" applyBorder="1" applyAlignment="1">
      <alignment horizontal="center" vertical="center"/>
    </xf>
    <xf numFmtId="0" fontId="2" fillId="8" borderId="0" xfId="0" applyFont="1" applyFill="1"/>
    <xf numFmtId="0" fontId="50" fillId="8" borderId="0" xfId="0" applyFont="1" applyFill="1" applyBorder="1" applyAlignment="1">
      <alignment vertical="center"/>
    </xf>
    <xf numFmtId="0" fontId="5" fillId="8" borderId="0" xfId="0" applyFont="1" applyFill="1" applyBorder="1" applyAlignment="1">
      <alignment vertical="distributed"/>
    </xf>
    <xf numFmtId="0" fontId="2" fillId="8" borderId="0" xfId="0" applyFont="1" applyFill="1" applyAlignment="1">
      <alignment horizontal="left" vertical="center"/>
    </xf>
    <xf numFmtId="0" fontId="2" fillId="8" borderId="0" xfId="0" applyFont="1" applyFill="1" applyAlignment="1">
      <alignment horizontal="center" vertical="center"/>
    </xf>
    <xf numFmtId="0" fontId="2" fillId="8" borderId="0" xfId="0" applyFont="1" applyFill="1" applyBorder="1"/>
    <xf numFmtId="2" fontId="26" fillId="0" borderId="1" xfId="0" applyNumberFormat="1" applyFont="1" applyBorder="1" applyAlignment="1">
      <alignment horizontal="center" vertical="center"/>
    </xf>
    <xf numFmtId="2" fontId="26" fillId="0" borderId="24" xfId="0" applyNumberFormat="1" applyFont="1" applyBorder="1" applyAlignment="1">
      <alignment horizontal="center" vertical="center"/>
    </xf>
    <xf numFmtId="166" fontId="74" fillId="0" borderId="1" xfId="0" applyNumberFormat="1" applyFont="1" applyBorder="1" applyAlignment="1">
      <alignment horizontal="center" vertical="center"/>
    </xf>
    <xf numFmtId="0" fontId="26" fillId="8" borderId="0" xfId="0" applyFont="1" applyFill="1"/>
    <xf numFmtId="0" fontId="26" fillId="0" borderId="8" xfId="0" applyFont="1" applyBorder="1" applyAlignment="1">
      <alignment horizontal="center" vertical="center"/>
    </xf>
    <xf numFmtId="0" fontId="74" fillId="0" borderId="8" xfId="0" applyFont="1" applyBorder="1" applyAlignment="1">
      <alignment horizontal="center" vertical="center"/>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colors>
    <mruColors>
      <color rgb="FF009900"/>
      <color rgb="FFFFFF99"/>
      <color rgb="FF993300"/>
      <color rgb="FF3333FF"/>
      <color rgb="FFCCFFFF"/>
      <color rgb="FFFFCCFF"/>
      <color rgb="FFFFFF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81643</xdr:colOff>
      <xdr:row>85</xdr:row>
      <xdr:rowOff>117929</xdr:rowOff>
    </xdr:from>
    <xdr:to>
      <xdr:col>5</xdr:col>
      <xdr:colOff>1251857</xdr:colOff>
      <xdr:row>85</xdr:row>
      <xdr:rowOff>127000</xdr:rowOff>
    </xdr:to>
    <xdr:cxnSp macro="">
      <xdr:nvCxnSpPr>
        <xdr:cNvPr id="4" name="Conector recto de flecha 3">
          <a:extLst>
            <a:ext uri="{FF2B5EF4-FFF2-40B4-BE49-F238E27FC236}">
              <a16:creationId xmlns:a16="http://schemas.microsoft.com/office/drawing/2014/main" id="{AC911E5B-371D-4831-AF1D-9748BE92C016}"/>
            </a:ext>
          </a:extLst>
        </xdr:cNvPr>
        <xdr:cNvCxnSpPr/>
      </xdr:nvCxnSpPr>
      <xdr:spPr>
        <a:xfrm flipV="1">
          <a:off x="5996214" y="7257143"/>
          <a:ext cx="2585357" cy="9071"/>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63501</xdr:colOff>
      <xdr:row>87</xdr:row>
      <xdr:rowOff>117929</xdr:rowOff>
    </xdr:from>
    <xdr:to>
      <xdr:col>4</xdr:col>
      <xdr:colOff>1369787</xdr:colOff>
      <xdr:row>87</xdr:row>
      <xdr:rowOff>127000</xdr:rowOff>
    </xdr:to>
    <xdr:cxnSp macro="">
      <xdr:nvCxnSpPr>
        <xdr:cNvPr id="5" name="Conector recto de flecha 4">
          <a:extLst>
            <a:ext uri="{FF2B5EF4-FFF2-40B4-BE49-F238E27FC236}">
              <a16:creationId xmlns:a16="http://schemas.microsoft.com/office/drawing/2014/main" id="{15071479-89CE-4FAF-824F-D435C87B971B}"/>
            </a:ext>
          </a:extLst>
        </xdr:cNvPr>
        <xdr:cNvCxnSpPr/>
      </xdr:nvCxnSpPr>
      <xdr:spPr>
        <a:xfrm flipV="1">
          <a:off x="4699001" y="7710715"/>
          <a:ext cx="2585357" cy="9071"/>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36286</xdr:colOff>
      <xdr:row>86</xdr:row>
      <xdr:rowOff>136071</xdr:rowOff>
    </xdr:from>
    <xdr:to>
      <xdr:col>5</xdr:col>
      <xdr:colOff>1270000</xdr:colOff>
      <xdr:row>86</xdr:row>
      <xdr:rowOff>136073</xdr:rowOff>
    </xdr:to>
    <xdr:cxnSp macro="">
      <xdr:nvCxnSpPr>
        <xdr:cNvPr id="6" name="Conector recto de flecha 5">
          <a:extLst>
            <a:ext uri="{FF2B5EF4-FFF2-40B4-BE49-F238E27FC236}">
              <a16:creationId xmlns:a16="http://schemas.microsoft.com/office/drawing/2014/main" id="{27496DC8-CAA9-4D15-91F1-C15BF42A54EA}"/>
            </a:ext>
          </a:extLst>
        </xdr:cNvPr>
        <xdr:cNvCxnSpPr/>
      </xdr:nvCxnSpPr>
      <xdr:spPr>
        <a:xfrm flipV="1">
          <a:off x="7366000" y="7502071"/>
          <a:ext cx="1233714" cy="2"/>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1514928</xdr:colOff>
      <xdr:row>86</xdr:row>
      <xdr:rowOff>45358</xdr:rowOff>
    </xdr:from>
    <xdr:to>
      <xdr:col>4</xdr:col>
      <xdr:colOff>80747</xdr:colOff>
      <xdr:row>86</xdr:row>
      <xdr:rowOff>209964</xdr:rowOff>
    </xdr:to>
    <xdr:pic>
      <xdr:nvPicPr>
        <xdr:cNvPr id="9" name="Imagen 8">
          <a:extLst>
            <a:ext uri="{FF2B5EF4-FFF2-40B4-BE49-F238E27FC236}">
              <a16:creationId xmlns:a16="http://schemas.microsoft.com/office/drawing/2014/main" id="{AA5B7340-5036-4B46-9C60-808C35D410D8}"/>
            </a:ext>
          </a:extLst>
        </xdr:cNvPr>
        <xdr:cNvPicPr>
          <a:picLocks noChangeAspect="1"/>
        </xdr:cNvPicPr>
      </xdr:nvPicPr>
      <xdr:blipFill>
        <a:blip xmlns:r="http://schemas.openxmlformats.org/officeDocument/2006/relationships" r:embed="rId1"/>
        <a:stretch>
          <a:fillRect/>
        </a:stretch>
      </xdr:blipFill>
      <xdr:spPr>
        <a:xfrm>
          <a:off x="4599214" y="7384144"/>
          <a:ext cx="1396105" cy="164606"/>
        </a:xfrm>
        <a:prstGeom prst="rect">
          <a:avLst/>
        </a:prstGeom>
      </xdr:spPr>
    </xdr:pic>
    <xdr:clientData/>
  </xdr:twoCellAnchor>
  <xdr:twoCellAnchor editAs="oneCell">
    <xdr:from>
      <xdr:col>4</xdr:col>
      <xdr:colOff>0</xdr:colOff>
      <xdr:row>89</xdr:row>
      <xdr:rowOff>0</xdr:rowOff>
    </xdr:from>
    <xdr:to>
      <xdr:col>4</xdr:col>
      <xdr:colOff>1396105</xdr:colOff>
      <xdr:row>89</xdr:row>
      <xdr:rowOff>164606</xdr:rowOff>
    </xdr:to>
    <xdr:pic>
      <xdr:nvPicPr>
        <xdr:cNvPr id="10" name="Imagen 9">
          <a:extLst>
            <a:ext uri="{FF2B5EF4-FFF2-40B4-BE49-F238E27FC236}">
              <a16:creationId xmlns:a16="http://schemas.microsoft.com/office/drawing/2014/main" id="{E73396AD-43CE-439D-AABF-B9C46DF54FC7}"/>
            </a:ext>
          </a:extLst>
        </xdr:cNvPr>
        <xdr:cNvPicPr>
          <a:picLocks noChangeAspect="1"/>
        </xdr:cNvPicPr>
      </xdr:nvPicPr>
      <xdr:blipFill>
        <a:blip xmlns:r="http://schemas.openxmlformats.org/officeDocument/2006/relationships" r:embed="rId1"/>
        <a:stretch>
          <a:fillRect/>
        </a:stretch>
      </xdr:blipFill>
      <xdr:spPr>
        <a:xfrm>
          <a:off x="5914571" y="8046357"/>
          <a:ext cx="1396105" cy="164606"/>
        </a:xfrm>
        <a:prstGeom prst="rect">
          <a:avLst/>
        </a:prstGeom>
      </xdr:spPr>
    </xdr:pic>
    <xdr:clientData/>
  </xdr:twoCellAnchor>
  <xdr:twoCellAnchor editAs="oneCell">
    <xdr:from>
      <xdr:col>4</xdr:col>
      <xdr:colOff>1378857</xdr:colOff>
      <xdr:row>95</xdr:row>
      <xdr:rowOff>36286</xdr:rowOff>
    </xdr:from>
    <xdr:to>
      <xdr:col>6</xdr:col>
      <xdr:colOff>44462</xdr:colOff>
      <xdr:row>95</xdr:row>
      <xdr:rowOff>200892</xdr:rowOff>
    </xdr:to>
    <xdr:pic>
      <xdr:nvPicPr>
        <xdr:cNvPr id="11" name="Imagen 10">
          <a:extLst>
            <a:ext uri="{FF2B5EF4-FFF2-40B4-BE49-F238E27FC236}">
              <a16:creationId xmlns:a16="http://schemas.microsoft.com/office/drawing/2014/main" id="{14821040-25D9-427E-85E9-C82697706BF6}"/>
            </a:ext>
          </a:extLst>
        </xdr:cNvPr>
        <xdr:cNvPicPr>
          <a:picLocks noChangeAspect="1"/>
        </xdr:cNvPicPr>
      </xdr:nvPicPr>
      <xdr:blipFill>
        <a:blip xmlns:r="http://schemas.openxmlformats.org/officeDocument/2006/relationships" r:embed="rId1"/>
        <a:stretch>
          <a:fillRect/>
        </a:stretch>
      </xdr:blipFill>
      <xdr:spPr>
        <a:xfrm>
          <a:off x="7293428" y="9434286"/>
          <a:ext cx="1396105" cy="164606"/>
        </a:xfrm>
        <a:prstGeom prst="rect">
          <a:avLst/>
        </a:prstGeom>
      </xdr:spPr>
    </xdr:pic>
    <xdr:clientData/>
  </xdr:twoCellAnchor>
  <xdr:twoCellAnchor editAs="oneCell">
    <xdr:from>
      <xdr:col>2</xdr:col>
      <xdr:colOff>1514928</xdr:colOff>
      <xdr:row>95</xdr:row>
      <xdr:rowOff>36285</xdr:rowOff>
    </xdr:from>
    <xdr:to>
      <xdr:col>4</xdr:col>
      <xdr:colOff>80747</xdr:colOff>
      <xdr:row>95</xdr:row>
      <xdr:rowOff>200891</xdr:rowOff>
    </xdr:to>
    <xdr:pic>
      <xdr:nvPicPr>
        <xdr:cNvPr id="12" name="Imagen 11">
          <a:extLst>
            <a:ext uri="{FF2B5EF4-FFF2-40B4-BE49-F238E27FC236}">
              <a16:creationId xmlns:a16="http://schemas.microsoft.com/office/drawing/2014/main" id="{95779440-9F04-4330-B8CC-39C7F3F149EF}"/>
            </a:ext>
          </a:extLst>
        </xdr:cNvPr>
        <xdr:cNvPicPr>
          <a:picLocks noChangeAspect="1"/>
        </xdr:cNvPicPr>
      </xdr:nvPicPr>
      <xdr:blipFill>
        <a:blip xmlns:r="http://schemas.openxmlformats.org/officeDocument/2006/relationships" r:embed="rId1"/>
        <a:stretch>
          <a:fillRect/>
        </a:stretch>
      </xdr:blipFill>
      <xdr:spPr>
        <a:xfrm>
          <a:off x="4599214" y="9434285"/>
          <a:ext cx="1396105" cy="164606"/>
        </a:xfrm>
        <a:prstGeom prst="rect">
          <a:avLst/>
        </a:prstGeom>
      </xdr:spPr>
    </xdr:pic>
    <xdr:clientData/>
  </xdr:twoCellAnchor>
  <xdr:twoCellAnchor editAs="oneCell">
    <xdr:from>
      <xdr:col>4</xdr:col>
      <xdr:colOff>0</xdr:colOff>
      <xdr:row>98</xdr:row>
      <xdr:rowOff>45357</xdr:rowOff>
    </xdr:from>
    <xdr:to>
      <xdr:col>4</xdr:col>
      <xdr:colOff>1396105</xdr:colOff>
      <xdr:row>98</xdr:row>
      <xdr:rowOff>209963</xdr:rowOff>
    </xdr:to>
    <xdr:pic>
      <xdr:nvPicPr>
        <xdr:cNvPr id="13" name="Imagen 12">
          <a:extLst>
            <a:ext uri="{FF2B5EF4-FFF2-40B4-BE49-F238E27FC236}">
              <a16:creationId xmlns:a16="http://schemas.microsoft.com/office/drawing/2014/main" id="{3FC05E3B-1032-4D95-8539-94AC58BC41F5}"/>
            </a:ext>
          </a:extLst>
        </xdr:cNvPr>
        <xdr:cNvPicPr>
          <a:picLocks noChangeAspect="1"/>
        </xdr:cNvPicPr>
      </xdr:nvPicPr>
      <xdr:blipFill>
        <a:blip xmlns:r="http://schemas.openxmlformats.org/officeDocument/2006/relationships" r:embed="rId1"/>
        <a:stretch>
          <a:fillRect/>
        </a:stretch>
      </xdr:blipFill>
      <xdr:spPr>
        <a:xfrm>
          <a:off x="5914571" y="10123714"/>
          <a:ext cx="1396105" cy="164606"/>
        </a:xfrm>
        <a:prstGeom prst="rect">
          <a:avLst/>
        </a:prstGeom>
      </xdr:spPr>
    </xdr:pic>
    <xdr:clientData/>
  </xdr:twoCellAnchor>
  <xdr:twoCellAnchor editAs="oneCell">
    <xdr:from>
      <xdr:col>3</xdr:col>
      <xdr:colOff>1242785</xdr:colOff>
      <xdr:row>94</xdr:row>
      <xdr:rowOff>18143</xdr:rowOff>
    </xdr:from>
    <xdr:to>
      <xdr:col>5</xdr:col>
      <xdr:colOff>1298105</xdr:colOff>
      <xdr:row>94</xdr:row>
      <xdr:rowOff>188846</xdr:rowOff>
    </xdr:to>
    <xdr:pic>
      <xdr:nvPicPr>
        <xdr:cNvPr id="14" name="Imagen 13">
          <a:extLst>
            <a:ext uri="{FF2B5EF4-FFF2-40B4-BE49-F238E27FC236}">
              <a16:creationId xmlns:a16="http://schemas.microsoft.com/office/drawing/2014/main" id="{0753A8B9-1F74-4A1E-A5A8-693165C25851}"/>
            </a:ext>
          </a:extLst>
        </xdr:cNvPr>
        <xdr:cNvPicPr>
          <a:picLocks noChangeAspect="1"/>
        </xdr:cNvPicPr>
      </xdr:nvPicPr>
      <xdr:blipFill>
        <a:blip xmlns:r="http://schemas.openxmlformats.org/officeDocument/2006/relationships" r:embed="rId2"/>
        <a:stretch>
          <a:fillRect/>
        </a:stretch>
      </xdr:blipFill>
      <xdr:spPr>
        <a:xfrm>
          <a:off x="5878285" y="9189357"/>
          <a:ext cx="2749534" cy="170703"/>
        </a:xfrm>
        <a:prstGeom prst="rect">
          <a:avLst/>
        </a:prstGeom>
      </xdr:spPr>
    </xdr:pic>
    <xdr:clientData/>
  </xdr:twoCellAnchor>
  <xdr:twoCellAnchor editAs="oneCell">
    <xdr:from>
      <xdr:col>3</xdr:col>
      <xdr:colOff>9072</xdr:colOff>
      <xdr:row>96</xdr:row>
      <xdr:rowOff>27214</xdr:rowOff>
    </xdr:from>
    <xdr:to>
      <xdr:col>5</xdr:col>
      <xdr:colOff>64392</xdr:colOff>
      <xdr:row>96</xdr:row>
      <xdr:rowOff>197917</xdr:rowOff>
    </xdr:to>
    <xdr:pic>
      <xdr:nvPicPr>
        <xdr:cNvPr id="15" name="Imagen 14">
          <a:extLst>
            <a:ext uri="{FF2B5EF4-FFF2-40B4-BE49-F238E27FC236}">
              <a16:creationId xmlns:a16="http://schemas.microsoft.com/office/drawing/2014/main" id="{AA1ADFDD-ED08-44DB-852F-0A238ECFDF9B}"/>
            </a:ext>
          </a:extLst>
        </xdr:cNvPr>
        <xdr:cNvPicPr>
          <a:picLocks noChangeAspect="1"/>
        </xdr:cNvPicPr>
      </xdr:nvPicPr>
      <xdr:blipFill>
        <a:blip xmlns:r="http://schemas.openxmlformats.org/officeDocument/2006/relationships" r:embed="rId2"/>
        <a:stretch>
          <a:fillRect/>
        </a:stretch>
      </xdr:blipFill>
      <xdr:spPr>
        <a:xfrm>
          <a:off x="4644572" y="9652000"/>
          <a:ext cx="2749534" cy="1707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lbe.wordpress.com/2011/10/26/la-d-de-cohen-como-tamano-del-efec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291"/>
  <sheetViews>
    <sheetView tabSelected="1" zoomScale="70" zoomScaleNormal="70" workbookViewId="0">
      <selection activeCell="K5" sqref="K5:T9"/>
    </sheetView>
  </sheetViews>
  <sheetFormatPr baseColWidth="10" defaultRowHeight="13" x14ac:dyDescent="0.3"/>
  <cols>
    <col min="1" max="1" width="0.6328125" style="1" customWidth="1"/>
    <col min="2" max="2" width="42.1796875" style="1" customWidth="1"/>
    <col min="3" max="3" width="22.1796875" style="1" customWidth="1"/>
    <col min="4" max="4" width="18.36328125" style="1" customWidth="1"/>
    <col min="5" max="5" width="20.26953125" style="1" customWidth="1"/>
    <col min="6" max="6" width="18.81640625" style="1" customWidth="1"/>
    <col min="7" max="7" width="18.453125" style="1" customWidth="1"/>
    <col min="8" max="8" width="9.1796875" style="1" customWidth="1"/>
    <col min="9" max="9" width="14.7265625" style="1" customWidth="1"/>
    <col min="10" max="10" width="1.6328125" style="1" customWidth="1"/>
    <col min="11" max="11" width="9" style="1" customWidth="1"/>
    <col min="12" max="12" width="7" style="1" customWidth="1"/>
    <col min="13" max="13" width="10.453125" style="1" customWidth="1"/>
    <col min="14" max="14" width="9.36328125" style="1" customWidth="1"/>
    <col min="15" max="15" width="13.81640625" style="4" hidden="1" customWidth="1"/>
    <col min="16" max="16" width="0" style="4" hidden="1" customWidth="1"/>
    <col min="17" max="17" width="14.453125" style="1" hidden="1" customWidth="1"/>
    <col min="18" max="18" width="19.26953125" style="1" hidden="1" customWidth="1"/>
    <col min="19" max="19" width="10.08984375" style="1" customWidth="1"/>
    <col min="20" max="20" width="10.6328125" style="1" customWidth="1"/>
    <col min="21" max="21" width="11.453125" style="4"/>
    <col min="22" max="23" width="11.453125" style="1"/>
    <col min="24" max="24" width="9.453125" style="1" customWidth="1"/>
    <col min="25" max="25" width="12.7265625" style="1" bestFit="1" customWidth="1"/>
    <col min="26" max="26" width="14.26953125" style="1" bestFit="1" customWidth="1"/>
    <col min="27" max="257" width="11.453125" style="1"/>
    <col min="258" max="258" width="26.1796875" style="1" customWidth="1"/>
    <col min="259" max="259" width="25.81640625" style="1" customWidth="1"/>
    <col min="260" max="260" width="21.81640625" style="1" customWidth="1"/>
    <col min="261" max="261" width="20.81640625" style="1" customWidth="1"/>
    <col min="262" max="262" width="19.81640625" style="1" customWidth="1"/>
    <col min="263" max="263" width="14.1796875" style="1" customWidth="1"/>
    <col min="264" max="264" width="9" style="1" customWidth="1"/>
    <col min="265" max="265" width="14.54296875" style="1" customWidth="1"/>
    <col min="266" max="266" width="20.54296875" style="1" customWidth="1"/>
    <col min="267" max="267" width="15" style="1" bestFit="1" customWidth="1"/>
    <col min="268" max="268" width="12" style="1" bestFit="1" customWidth="1"/>
    <col min="269" max="269" width="13" style="1" customWidth="1"/>
    <col min="270" max="270" width="14.54296875" style="1" bestFit="1" customWidth="1"/>
    <col min="271" max="271" width="13.81640625" style="1" bestFit="1" customWidth="1"/>
    <col min="272" max="272" width="11.453125" style="1"/>
    <col min="273" max="273" width="13.81640625" style="1" bestFit="1" customWidth="1"/>
    <col min="274" max="274" width="11.453125" style="1"/>
    <col min="275" max="275" width="13.81640625" style="1" bestFit="1" customWidth="1"/>
    <col min="276" max="276" width="12.1796875" style="1" bestFit="1" customWidth="1"/>
    <col min="277" max="279" width="11.453125" style="1"/>
    <col min="280" max="280" width="9.453125" style="1" customWidth="1"/>
    <col min="281" max="281" width="12.7265625" style="1" bestFit="1" customWidth="1"/>
    <col min="282" max="282" width="14.26953125" style="1" bestFit="1" customWidth="1"/>
    <col min="283" max="513" width="11.453125" style="1"/>
    <col min="514" max="514" width="26.1796875" style="1" customWidth="1"/>
    <col min="515" max="515" width="25.81640625" style="1" customWidth="1"/>
    <col min="516" max="516" width="21.81640625" style="1" customWidth="1"/>
    <col min="517" max="517" width="20.81640625" style="1" customWidth="1"/>
    <col min="518" max="518" width="19.81640625" style="1" customWidth="1"/>
    <col min="519" max="519" width="14.1796875" style="1" customWidth="1"/>
    <col min="520" max="520" width="9" style="1" customWidth="1"/>
    <col min="521" max="521" width="14.54296875" style="1" customWidth="1"/>
    <col min="522" max="522" width="20.54296875" style="1" customWidth="1"/>
    <col min="523" max="523" width="15" style="1" bestFit="1" customWidth="1"/>
    <col min="524" max="524" width="12" style="1" bestFit="1" customWidth="1"/>
    <col min="525" max="525" width="13" style="1" customWidth="1"/>
    <col min="526" max="526" width="14.54296875" style="1" bestFit="1" customWidth="1"/>
    <col min="527" max="527" width="13.81640625" style="1" bestFit="1" customWidth="1"/>
    <col min="528" max="528" width="11.453125" style="1"/>
    <col min="529" max="529" width="13.81640625" style="1" bestFit="1" customWidth="1"/>
    <col min="530" max="530" width="11.453125" style="1"/>
    <col min="531" max="531" width="13.81640625" style="1" bestFit="1" customWidth="1"/>
    <col min="532" max="532" width="12.1796875" style="1" bestFit="1" customWidth="1"/>
    <col min="533" max="535" width="11.453125" style="1"/>
    <col min="536" max="536" width="9.453125" style="1" customWidth="1"/>
    <col min="537" max="537" width="12.7265625" style="1" bestFit="1" customWidth="1"/>
    <col min="538" max="538" width="14.26953125" style="1" bestFit="1" customWidth="1"/>
    <col min="539" max="769" width="11.453125" style="1"/>
    <col min="770" max="770" width="26.1796875" style="1" customWidth="1"/>
    <col min="771" max="771" width="25.81640625" style="1" customWidth="1"/>
    <col min="772" max="772" width="21.81640625" style="1" customWidth="1"/>
    <col min="773" max="773" width="20.81640625" style="1" customWidth="1"/>
    <col min="774" max="774" width="19.81640625" style="1" customWidth="1"/>
    <col min="775" max="775" width="14.1796875" style="1" customWidth="1"/>
    <col min="776" max="776" width="9" style="1" customWidth="1"/>
    <col min="777" max="777" width="14.54296875" style="1" customWidth="1"/>
    <col min="778" max="778" width="20.54296875" style="1" customWidth="1"/>
    <col min="779" max="779" width="15" style="1" bestFit="1" customWidth="1"/>
    <col min="780" max="780" width="12" style="1" bestFit="1" customWidth="1"/>
    <col min="781" max="781" width="13" style="1" customWidth="1"/>
    <col min="782" max="782" width="14.54296875" style="1" bestFit="1" customWidth="1"/>
    <col min="783" max="783" width="13.81640625" style="1" bestFit="1" customWidth="1"/>
    <col min="784" max="784" width="11.453125" style="1"/>
    <col min="785" max="785" width="13.81640625" style="1" bestFit="1" customWidth="1"/>
    <col min="786" max="786" width="11.453125" style="1"/>
    <col min="787" max="787" width="13.81640625" style="1" bestFit="1" customWidth="1"/>
    <col min="788" max="788" width="12.1796875" style="1" bestFit="1" customWidth="1"/>
    <col min="789" max="791" width="11.453125" style="1"/>
    <col min="792" max="792" width="9.453125" style="1" customWidth="1"/>
    <col min="793" max="793" width="12.7265625" style="1" bestFit="1" customWidth="1"/>
    <col min="794" max="794" width="14.26953125" style="1" bestFit="1" customWidth="1"/>
    <col min="795" max="1025" width="11.453125" style="1"/>
    <col min="1026" max="1026" width="26.1796875" style="1" customWidth="1"/>
    <col min="1027" max="1027" width="25.81640625" style="1" customWidth="1"/>
    <col min="1028" max="1028" width="21.81640625" style="1" customWidth="1"/>
    <col min="1029" max="1029" width="20.81640625" style="1" customWidth="1"/>
    <col min="1030" max="1030" width="19.81640625" style="1" customWidth="1"/>
    <col min="1031" max="1031" width="14.1796875" style="1" customWidth="1"/>
    <col min="1032" max="1032" width="9" style="1" customWidth="1"/>
    <col min="1033" max="1033" width="14.54296875" style="1" customWidth="1"/>
    <col min="1034" max="1034" width="20.54296875" style="1" customWidth="1"/>
    <col min="1035" max="1035" width="15" style="1" bestFit="1" customWidth="1"/>
    <col min="1036" max="1036" width="12" style="1" bestFit="1" customWidth="1"/>
    <col min="1037" max="1037" width="13" style="1" customWidth="1"/>
    <col min="1038" max="1038" width="14.54296875" style="1" bestFit="1" customWidth="1"/>
    <col min="1039" max="1039" width="13.81640625" style="1" bestFit="1" customWidth="1"/>
    <col min="1040" max="1040" width="11.453125" style="1"/>
    <col min="1041" max="1041" width="13.81640625" style="1" bestFit="1" customWidth="1"/>
    <col min="1042" max="1042" width="11.453125" style="1"/>
    <col min="1043" max="1043" width="13.81640625" style="1" bestFit="1" customWidth="1"/>
    <col min="1044" max="1044" width="12.1796875" style="1" bestFit="1" customWidth="1"/>
    <col min="1045" max="1047" width="11.453125" style="1"/>
    <col min="1048" max="1048" width="9.453125" style="1" customWidth="1"/>
    <col min="1049" max="1049" width="12.7265625" style="1" bestFit="1" customWidth="1"/>
    <col min="1050" max="1050" width="14.26953125" style="1" bestFit="1" customWidth="1"/>
    <col min="1051" max="1281" width="11.453125" style="1"/>
    <col min="1282" max="1282" width="26.1796875" style="1" customWidth="1"/>
    <col min="1283" max="1283" width="25.81640625" style="1" customWidth="1"/>
    <col min="1284" max="1284" width="21.81640625" style="1" customWidth="1"/>
    <col min="1285" max="1285" width="20.81640625" style="1" customWidth="1"/>
    <col min="1286" max="1286" width="19.81640625" style="1" customWidth="1"/>
    <col min="1287" max="1287" width="14.1796875" style="1" customWidth="1"/>
    <col min="1288" max="1288" width="9" style="1" customWidth="1"/>
    <col min="1289" max="1289" width="14.54296875" style="1" customWidth="1"/>
    <col min="1290" max="1290" width="20.54296875" style="1" customWidth="1"/>
    <col min="1291" max="1291" width="15" style="1" bestFit="1" customWidth="1"/>
    <col min="1292" max="1292" width="12" style="1" bestFit="1" customWidth="1"/>
    <col min="1293" max="1293" width="13" style="1" customWidth="1"/>
    <col min="1294" max="1294" width="14.54296875" style="1" bestFit="1" customWidth="1"/>
    <col min="1295" max="1295" width="13.81640625" style="1" bestFit="1" customWidth="1"/>
    <col min="1296" max="1296" width="11.453125" style="1"/>
    <col min="1297" max="1297" width="13.81640625" style="1" bestFit="1" customWidth="1"/>
    <col min="1298" max="1298" width="11.453125" style="1"/>
    <col min="1299" max="1299" width="13.81640625" style="1" bestFit="1" customWidth="1"/>
    <col min="1300" max="1300" width="12.1796875" style="1" bestFit="1" customWidth="1"/>
    <col min="1301" max="1303" width="11.453125" style="1"/>
    <col min="1304" max="1304" width="9.453125" style="1" customWidth="1"/>
    <col min="1305" max="1305" width="12.7265625" style="1" bestFit="1" customWidth="1"/>
    <col min="1306" max="1306" width="14.26953125" style="1" bestFit="1" customWidth="1"/>
    <col min="1307" max="1537" width="11.453125" style="1"/>
    <col min="1538" max="1538" width="26.1796875" style="1" customWidth="1"/>
    <col min="1539" max="1539" width="25.81640625" style="1" customWidth="1"/>
    <col min="1540" max="1540" width="21.81640625" style="1" customWidth="1"/>
    <col min="1541" max="1541" width="20.81640625" style="1" customWidth="1"/>
    <col min="1542" max="1542" width="19.81640625" style="1" customWidth="1"/>
    <col min="1543" max="1543" width="14.1796875" style="1" customWidth="1"/>
    <col min="1544" max="1544" width="9" style="1" customWidth="1"/>
    <col min="1545" max="1545" width="14.54296875" style="1" customWidth="1"/>
    <col min="1546" max="1546" width="20.54296875" style="1" customWidth="1"/>
    <col min="1547" max="1547" width="15" style="1" bestFit="1" customWidth="1"/>
    <col min="1548" max="1548" width="12" style="1" bestFit="1" customWidth="1"/>
    <col min="1549" max="1549" width="13" style="1" customWidth="1"/>
    <col min="1550" max="1550" width="14.54296875" style="1" bestFit="1" customWidth="1"/>
    <col min="1551" max="1551" width="13.81640625" style="1" bestFit="1" customWidth="1"/>
    <col min="1552" max="1552" width="11.453125" style="1"/>
    <col min="1553" max="1553" width="13.81640625" style="1" bestFit="1" customWidth="1"/>
    <col min="1554" max="1554" width="11.453125" style="1"/>
    <col min="1555" max="1555" width="13.81640625" style="1" bestFit="1" customWidth="1"/>
    <col min="1556" max="1556" width="12.1796875" style="1" bestFit="1" customWidth="1"/>
    <col min="1557" max="1559" width="11.453125" style="1"/>
    <col min="1560" max="1560" width="9.453125" style="1" customWidth="1"/>
    <col min="1561" max="1561" width="12.7265625" style="1" bestFit="1" customWidth="1"/>
    <col min="1562" max="1562" width="14.26953125" style="1" bestFit="1" customWidth="1"/>
    <col min="1563" max="1793" width="11.453125" style="1"/>
    <col min="1794" max="1794" width="26.1796875" style="1" customWidth="1"/>
    <col min="1795" max="1795" width="25.81640625" style="1" customWidth="1"/>
    <col min="1796" max="1796" width="21.81640625" style="1" customWidth="1"/>
    <col min="1797" max="1797" width="20.81640625" style="1" customWidth="1"/>
    <col min="1798" max="1798" width="19.81640625" style="1" customWidth="1"/>
    <col min="1799" max="1799" width="14.1796875" style="1" customWidth="1"/>
    <col min="1800" max="1800" width="9" style="1" customWidth="1"/>
    <col min="1801" max="1801" width="14.54296875" style="1" customWidth="1"/>
    <col min="1802" max="1802" width="20.54296875" style="1" customWidth="1"/>
    <col min="1803" max="1803" width="15" style="1" bestFit="1" customWidth="1"/>
    <col min="1804" max="1804" width="12" style="1" bestFit="1" customWidth="1"/>
    <col min="1805" max="1805" width="13" style="1" customWidth="1"/>
    <col min="1806" max="1806" width="14.54296875" style="1" bestFit="1" customWidth="1"/>
    <col min="1807" max="1807" width="13.81640625" style="1" bestFit="1" customWidth="1"/>
    <col min="1808" max="1808" width="11.453125" style="1"/>
    <col min="1809" max="1809" width="13.81640625" style="1" bestFit="1" customWidth="1"/>
    <col min="1810" max="1810" width="11.453125" style="1"/>
    <col min="1811" max="1811" width="13.81640625" style="1" bestFit="1" customWidth="1"/>
    <col min="1812" max="1812" width="12.1796875" style="1" bestFit="1" customWidth="1"/>
    <col min="1813" max="1815" width="11.453125" style="1"/>
    <col min="1816" max="1816" width="9.453125" style="1" customWidth="1"/>
    <col min="1817" max="1817" width="12.7265625" style="1" bestFit="1" customWidth="1"/>
    <col min="1818" max="1818" width="14.26953125" style="1" bestFit="1" customWidth="1"/>
    <col min="1819" max="2049" width="11.453125" style="1"/>
    <col min="2050" max="2050" width="26.1796875" style="1" customWidth="1"/>
    <col min="2051" max="2051" width="25.81640625" style="1" customWidth="1"/>
    <col min="2052" max="2052" width="21.81640625" style="1" customWidth="1"/>
    <col min="2053" max="2053" width="20.81640625" style="1" customWidth="1"/>
    <col min="2054" max="2054" width="19.81640625" style="1" customWidth="1"/>
    <col min="2055" max="2055" width="14.1796875" style="1" customWidth="1"/>
    <col min="2056" max="2056" width="9" style="1" customWidth="1"/>
    <col min="2057" max="2057" width="14.54296875" style="1" customWidth="1"/>
    <col min="2058" max="2058" width="20.54296875" style="1" customWidth="1"/>
    <col min="2059" max="2059" width="15" style="1" bestFit="1" customWidth="1"/>
    <col min="2060" max="2060" width="12" style="1" bestFit="1" customWidth="1"/>
    <col min="2061" max="2061" width="13" style="1" customWidth="1"/>
    <col min="2062" max="2062" width="14.54296875" style="1" bestFit="1" customWidth="1"/>
    <col min="2063" max="2063" width="13.81640625" style="1" bestFit="1" customWidth="1"/>
    <col min="2064" max="2064" width="11.453125" style="1"/>
    <col min="2065" max="2065" width="13.81640625" style="1" bestFit="1" customWidth="1"/>
    <col min="2066" max="2066" width="11.453125" style="1"/>
    <col min="2067" max="2067" width="13.81640625" style="1" bestFit="1" customWidth="1"/>
    <col min="2068" max="2068" width="12.1796875" style="1" bestFit="1" customWidth="1"/>
    <col min="2069" max="2071" width="11.453125" style="1"/>
    <col min="2072" max="2072" width="9.453125" style="1" customWidth="1"/>
    <col min="2073" max="2073" width="12.7265625" style="1" bestFit="1" customWidth="1"/>
    <col min="2074" max="2074" width="14.26953125" style="1" bestFit="1" customWidth="1"/>
    <col min="2075" max="2305" width="11.453125" style="1"/>
    <col min="2306" max="2306" width="26.1796875" style="1" customWidth="1"/>
    <col min="2307" max="2307" width="25.81640625" style="1" customWidth="1"/>
    <col min="2308" max="2308" width="21.81640625" style="1" customWidth="1"/>
    <col min="2309" max="2309" width="20.81640625" style="1" customWidth="1"/>
    <col min="2310" max="2310" width="19.81640625" style="1" customWidth="1"/>
    <col min="2311" max="2311" width="14.1796875" style="1" customWidth="1"/>
    <col min="2312" max="2312" width="9" style="1" customWidth="1"/>
    <col min="2313" max="2313" width="14.54296875" style="1" customWidth="1"/>
    <col min="2314" max="2314" width="20.54296875" style="1" customWidth="1"/>
    <col min="2315" max="2315" width="15" style="1" bestFit="1" customWidth="1"/>
    <col min="2316" max="2316" width="12" style="1" bestFit="1" customWidth="1"/>
    <col min="2317" max="2317" width="13" style="1" customWidth="1"/>
    <col min="2318" max="2318" width="14.54296875" style="1" bestFit="1" customWidth="1"/>
    <col min="2319" max="2319" width="13.81640625" style="1" bestFit="1" customWidth="1"/>
    <col min="2320" max="2320" width="11.453125" style="1"/>
    <col min="2321" max="2321" width="13.81640625" style="1" bestFit="1" customWidth="1"/>
    <col min="2322" max="2322" width="11.453125" style="1"/>
    <col min="2323" max="2323" width="13.81640625" style="1" bestFit="1" customWidth="1"/>
    <col min="2324" max="2324" width="12.1796875" style="1" bestFit="1" customWidth="1"/>
    <col min="2325" max="2327" width="11.453125" style="1"/>
    <col min="2328" max="2328" width="9.453125" style="1" customWidth="1"/>
    <col min="2329" max="2329" width="12.7265625" style="1" bestFit="1" customWidth="1"/>
    <col min="2330" max="2330" width="14.26953125" style="1" bestFit="1" customWidth="1"/>
    <col min="2331" max="2561" width="11.453125" style="1"/>
    <col min="2562" max="2562" width="26.1796875" style="1" customWidth="1"/>
    <col min="2563" max="2563" width="25.81640625" style="1" customWidth="1"/>
    <col min="2564" max="2564" width="21.81640625" style="1" customWidth="1"/>
    <col min="2565" max="2565" width="20.81640625" style="1" customWidth="1"/>
    <col min="2566" max="2566" width="19.81640625" style="1" customWidth="1"/>
    <col min="2567" max="2567" width="14.1796875" style="1" customWidth="1"/>
    <col min="2568" max="2568" width="9" style="1" customWidth="1"/>
    <col min="2569" max="2569" width="14.54296875" style="1" customWidth="1"/>
    <col min="2570" max="2570" width="20.54296875" style="1" customWidth="1"/>
    <col min="2571" max="2571" width="15" style="1" bestFit="1" customWidth="1"/>
    <col min="2572" max="2572" width="12" style="1" bestFit="1" customWidth="1"/>
    <col min="2573" max="2573" width="13" style="1" customWidth="1"/>
    <col min="2574" max="2574" width="14.54296875" style="1" bestFit="1" customWidth="1"/>
    <col min="2575" max="2575" width="13.81640625" style="1" bestFit="1" customWidth="1"/>
    <col min="2576" max="2576" width="11.453125" style="1"/>
    <col min="2577" max="2577" width="13.81640625" style="1" bestFit="1" customWidth="1"/>
    <col min="2578" max="2578" width="11.453125" style="1"/>
    <col min="2579" max="2579" width="13.81640625" style="1" bestFit="1" customWidth="1"/>
    <col min="2580" max="2580" width="12.1796875" style="1" bestFit="1" customWidth="1"/>
    <col min="2581" max="2583" width="11.453125" style="1"/>
    <col min="2584" max="2584" width="9.453125" style="1" customWidth="1"/>
    <col min="2585" max="2585" width="12.7265625" style="1" bestFit="1" customWidth="1"/>
    <col min="2586" max="2586" width="14.26953125" style="1" bestFit="1" customWidth="1"/>
    <col min="2587" max="2817" width="11.453125" style="1"/>
    <col min="2818" max="2818" width="26.1796875" style="1" customWidth="1"/>
    <col min="2819" max="2819" width="25.81640625" style="1" customWidth="1"/>
    <col min="2820" max="2820" width="21.81640625" style="1" customWidth="1"/>
    <col min="2821" max="2821" width="20.81640625" style="1" customWidth="1"/>
    <col min="2822" max="2822" width="19.81640625" style="1" customWidth="1"/>
    <col min="2823" max="2823" width="14.1796875" style="1" customWidth="1"/>
    <col min="2824" max="2824" width="9" style="1" customWidth="1"/>
    <col min="2825" max="2825" width="14.54296875" style="1" customWidth="1"/>
    <col min="2826" max="2826" width="20.54296875" style="1" customWidth="1"/>
    <col min="2827" max="2827" width="15" style="1" bestFit="1" customWidth="1"/>
    <col min="2828" max="2828" width="12" style="1" bestFit="1" customWidth="1"/>
    <col min="2829" max="2829" width="13" style="1" customWidth="1"/>
    <col min="2830" max="2830" width="14.54296875" style="1" bestFit="1" customWidth="1"/>
    <col min="2831" max="2831" width="13.81640625" style="1" bestFit="1" customWidth="1"/>
    <col min="2832" max="2832" width="11.453125" style="1"/>
    <col min="2833" max="2833" width="13.81640625" style="1" bestFit="1" customWidth="1"/>
    <col min="2834" max="2834" width="11.453125" style="1"/>
    <col min="2835" max="2835" width="13.81640625" style="1" bestFit="1" customWidth="1"/>
    <col min="2836" max="2836" width="12.1796875" style="1" bestFit="1" customWidth="1"/>
    <col min="2837" max="2839" width="11.453125" style="1"/>
    <col min="2840" max="2840" width="9.453125" style="1" customWidth="1"/>
    <col min="2841" max="2841" width="12.7265625" style="1" bestFit="1" customWidth="1"/>
    <col min="2842" max="2842" width="14.26953125" style="1" bestFit="1" customWidth="1"/>
    <col min="2843" max="3073" width="11.453125" style="1"/>
    <col min="3074" max="3074" width="26.1796875" style="1" customWidth="1"/>
    <col min="3075" max="3075" width="25.81640625" style="1" customWidth="1"/>
    <col min="3076" max="3076" width="21.81640625" style="1" customWidth="1"/>
    <col min="3077" max="3077" width="20.81640625" style="1" customWidth="1"/>
    <col min="3078" max="3078" width="19.81640625" style="1" customWidth="1"/>
    <col min="3079" max="3079" width="14.1796875" style="1" customWidth="1"/>
    <col min="3080" max="3080" width="9" style="1" customWidth="1"/>
    <col min="3081" max="3081" width="14.54296875" style="1" customWidth="1"/>
    <col min="3082" max="3082" width="20.54296875" style="1" customWidth="1"/>
    <col min="3083" max="3083" width="15" style="1" bestFit="1" customWidth="1"/>
    <col min="3084" max="3084" width="12" style="1" bestFit="1" customWidth="1"/>
    <col min="3085" max="3085" width="13" style="1" customWidth="1"/>
    <col min="3086" max="3086" width="14.54296875" style="1" bestFit="1" customWidth="1"/>
    <col min="3087" max="3087" width="13.81640625" style="1" bestFit="1" customWidth="1"/>
    <col min="3088" max="3088" width="11.453125" style="1"/>
    <col min="3089" max="3089" width="13.81640625" style="1" bestFit="1" customWidth="1"/>
    <col min="3090" max="3090" width="11.453125" style="1"/>
    <col min="3091" max="3091" width="13.81640625" style="1" bestFit="1" customWidth="1"/>
    <col min="3092" max="3092" width="12.1796875" style="1" bestFit="1" customWidth="1"/>
    <col min="3093" max="3095" width="11.453125" style="1"/>
    <col min="3096" max="3096" width="9.453125" style="1" customWidth="1"/>
    <col min="3097" max="3097" width="12.7265625" style="1" bestFit="1" customWidth="1"/>
    <col min="3098" max="3098" width="14.26953125" style="1" bestFit="1" customWidth="1"/>
    <col min="3099" max="3329" width="11.453125" style="1"/>
    <col min="3330" max="3330" width="26.1796875" style="1" customWidth="1"/>
    <col min="3331" max="3331" width="25.81640625" style="1" customWidth="1"/>
    <col min="3332" max="3332" width="21.81640625" style="1" customWidth="1"/>
    <col min="3333" max="3333" width="20.81640625" style="1" customWidth="1"/>
    <col min="3334" max="3334" width="19.81640625" style="1" customWidth="1"/>
    <col min="3335" max="3335" width="14.1796875" style="1" customWidth="1"/>
    <col min="3336" max="3336" width="9" style="1" customWidth="1"/>
    <col min="3337" max="3337" width="14.54296875" style="1" customWidth="1"/>
    <col min="3338" max="3338" width="20.54296875" style="1" customWidth="1"/>
    <col min="3339" max="3339" width="15" style="1" bestFit="1" customWidth="1"/>
    <col min="3340" max="3340" width="12" style="1" bestFit="1" customWidth="1"/>
    <col min="3341" max="3341" width="13" style="1" customWidth="1"/>
    <col min="3342" max="3342" width="14.54296875" style="1" bestFit="1" customWidth="1"/>
    <col min="3343" max="3343" width="13.81640625" style="1" bestFit="1" customWidth="1"/>
    <col min="3344" max="3344" width="11.453125" style="1"/>
    <col min="3345" max="3345" width="13.81640625" style="1" bestFit="1" customWidth="1"/>
    <col min="3346" max="3346" width="11.453125" style="1"/>
    <col min="3347" max="3347" width="13.81640625" style="1" bestFit="1" customWidth="1"/>
    <col min="3348" max="3348" width="12.1796875" style="1" bestFit="1" customWidth="1"/>
    <col min="3349" max="3351" width="11.453125" style="1"/>
    <col min="3352" max="3352" width="9.453125" style="1" customWidth="1"/>
    <col min="3353" max="3353" width="12.7265625" style="1" bestFit="1" customWidth="1"/>
    <col min="3354" max="3354" width="14.26953125" style="1" bestFit="1" customWidth="1"/>
    <col min="3355" max="3585" width="11.453125" style="1"/>
    <col min="3586" max="3586" width="26.1796875" style="1" customWidth="1"/>
    <col min="3587" max="3587" width="25.81640625" style="1" customWidth="1"/>
    <col min="3588" max="3588" width="21.81640625" style="1" customWidth="1"/>
    <col min="3589" max="3589" width="20.81640625" style="1" customWidth="1"/>
    <col min="3590" max="3590" width="19.81640625" style="1" customWidth="1"/>
    <col min="3591" max="3591" width="14.1796875" style="1" customWidth="1"/>
    <col min="3592" max="3592" width="9" style="1" customWidth="1"/>
    <col min="3593" max="3593" width="14.54296875" style="1" customWidth="1"/>
    <col min="3594" max="3594" width="20.54296875" style="1" customWidth="1"/>
    <col min="3595" max="3595" width="15" style="1" bestFit="1" customWidth="1"/>
    <col min="3596" max="3596" width="12" style="1" bestFit="1" customWidth="1"/>
    <col min="3597" max="3597" width="13" style="1" customWidth="1"/>
    <col min="3598" max="3598" width="14.54296875" style="1" bestFit="1" customWidth="1"/>
    <col min="3599" max="3599" width="13.81640625" style="1" bestFit="1" customWidth="1"/>
    <col min="3600" max="3600" width="11.453125" style="1"/>
    <col min="3601" max="3601" width="13.81640625" style="1" bestFit="1" customWidth="1"/>
    <col min="3602" max="3602" width="11.453125" style="1"/>
    <col min="3603" max="3603" width="13.81640625" style="1" bestFit="1" customWidth="1"/>
    <col min="3604" max="3604" width="12.1796875" style="1" bestFit="1" customWidth="1"/>
    <col min="3605" max="3607" width="11.453125" style="1"/>
    <col min="3608" max="3608" width="9.453125" style="1" customWidth="1"/>
    <col min="3609" max="3609" width="12.7265625" style="1" bestFit="1" customWidth="1"/>
    <col min="3610" max="3610" width="14.26953125" style="1" bestFit="1" customWidth="1"/>
    <col min="3611" max="3841" width="11.453125" style="1"/>
    <col min="3842" max="3842" width="26.1796875" style="1" customWidth="1"/>
    <col min="3843" max="3843" width="25.81640625" style="1" customWidth="1"/>
    <col min="3844" max="3844" width="21.81640625" style="1" customWidth="1"/>
    <col min="3845" max="3845" width="20.81640625" style="1" customWidth="1"/>
    <col min="3846" max="3846" width="19.81640625" style="1" customWidth="1"/>
    <col min="3847" max="3847" width="14.1796875" style="1" customWidth="1"/>
    <col min="3848" max="3848" width="9" style="1" customWidth="1"/>
    <col min="3849" max="3849" width="14.54296875" style="1" customWidth="1"/>
    <col min="3850" max="3850" width="20.54296875" style="1" customWidth="1"/>
    <col min="3851" max="3851" width="15" style="1" bestFit="1" customWidth="1"/>
    <col min="3852" max="3852" width="12" style="1" bestFit="1" customWidth="1"/>
    <col min="3853" max="3853" width="13" style="1" customWidth="1"/>
    <col min="3854" max="3854" width="14.54296875" style="1" bestFit="1" customWidth="1"/>
    <col min="3855" max="3855" width="13.81640625" style="1" bestFit="1" customWidth="1"/>
    <col min="3856" max="3856" width="11.453125" style="1"/>
    <col min="3857" max="3857" width="13.81640625" style="1" bestFit="1" customWidth="1"/>
    <col min="3858" max="3858" width="11.453125" style="1"/>
    <col min="3859" max="3859" width="13.81640625" style="1" bestFit="1" customWidth="1"/>
    <col min="3860" max="3860" width="12.1796875" style="1" bestFit="1" customWidth="1"/>
    <col min="3861" max="3863" width="11.453125" style="1"/>
    <col min="3864" max="3864" width="9.453125" style="1" customWidth="1"/>
    <col min="3865" max="3865" width="12.7265625" style="1" bestFit="1" customWidth="1"/>
    <col min="3866" max="3866" width="14.26953125" style="1" bestFit="1" customWidth="1"/>
    <col min="3867" max="4097" width="11.453125" style="1"/>
    <col min="4098" max="4098" width="26.1796875" style="1" customWidth="1"/>
    <col min="4099" max="4099" width="25.81640625" style="1" customWidth="1"/>
    <col min="4100" max="4100" width="21.81640625" style="1" customWidth="1"/>
    <col min="4101" max="4101" width="20.81640625" style="1" customWidth="1"/>
    <col min="4102" max="4102" width="19.81640625" style="1" customWidth="1"/>
    <col min="4103" max="4103" width="14.1796875" style="1" customWidth="1"/>
    <col min="4104" max="4104" width="9" style="1" customWidth="1"/>
    <col min="4105" max="4105" width="14.54296875" style="1" customWidth="1"/>
    <col min="4106" max="4106" width="20.54296875" style="1" customWidth="1"/>
    <col min="4107" max="4107" width="15" style="1" bestFit="1" customWidth="1"/>
    <col min="4108" max="4108" width="12" style="1" bestFit="1" customWidth="1"/>
    <col min="4109" max="4109" width="13" style="1" customWidth="1"/>
    <col min="4110" max="4110" width="14.54296875" style="1" bestFit="1" customWidth="1"/>
    <col min="4111" max="4111" width="13.81640625" style="1" bestFit="1" customWidth="1"/>
    <col min="4112" max="4112" width="11.453125" style="1"/>
    <col min="4113" max="4113" width="13.81640625" style="1" bestFit="1" customWidth="1"/>
    <col min="4114" max="4114" width="11.453125" style="1"/>
    <col min="4115" max="4115" width="13.81640625" style="1" bestFit="1" customWidth="1"/>
    <col min="4116" max="4116" width="12.1796875" style="1" bestFit="1" customWidth="1"/>
    <col min="4117" max="4119" width="11.453125" style="1"/>
    <col min="4120" max="4120" width="9.453125" style="1" customWidth="1"/>
    <col min="4121" max="4121" width="12.7265625" style="1" bestFit="1" customWidth="1"/>
    <col min="4122" max="4122" width="14.26953125" style="1" bestFit="1" customWidth="1"/>
    <col min="4123" max="4353" width="11.453125" style="1"/>
    <col min="4354" max="4354" width="26.1796875" style="1" customWidth="1"/>
    <col min="4355" max="4355" width="25.81640625" style="1" customWidth="1"/>
    <col min="4356" max="4356" width="21.81640625" style="1" customWidth="1"/>
    <col min="4357" max="4357" width="20.81640625" style="1" customWidth="1"/>
    <col min="4358" max="4358" width="19.81640625" style="1" customWidth="1"/>
    <col min="4359" max="4359" width="14.1796875" style="1" customWidth="1"/>
    <col min="4360" max="4360" width="9" style="1" customWidth="1"/>
    <col min="4361" max="4361" width="14.54296875" style="1" customWidth="1"/>
    <col min="4362" max="4362" width="20.54296875" style="1" customWidth="1"/>
    <col min="4363" max="4363" width="15" style="1" bestFit="1" customWidth="1"/>
    <col min="4364" max="4364" width="12" style="1" bestFit="1" customWidth="1"/>
    <col min="4365" max="4365" width="13" style="1" customWidth="1"/>
    <col min="4366" max="4366" width="14.54296875" style="1" bestFit="1" customWidth="1"/>
    <col min="4367" max="4367" width="13.81640625" style="1" bestFit="1" customWidth="1"/>
    <col min="4368" max="4368" width="11.453125" style="1"/>
    <col min="4369" max="4369" width="13.81640625" style="1" bestFit="1" customWidth="1"/>
    <col min="4370" max="4370" width="11.453125" style="1"/>
    <col min="4371" max="4371" width="13.81640625" style="1" bestFit="1" customWidth="1"/>
    <col min="4372" max="4372" width="12.1796875" style="1" bestFit="1" customWidth="1"/>
    <col min="4373" max="4375" width="11.453125" style="1"/>
    <col min="4376" max="4376" width="9.453125" style="1" customWidth="1"/>
    <col min="4377" max="4377" width="12.7265625" style="1" bestFit="1" customWidth="1"/>
    <col min="4378" max="4378" width="14.26953125" style="1" bestFit="1" customWidth="1"/>
    <col min="4379" max="4609" width="11.453125" style="1"/>
    <col min="4610" max="4610" width="26.1796875" style="1" customWidth="1"/>
    <col min="4611" max="4611" width="25.81640625" style="1" customWidth="1"/>
    <col min="4612" max="4612" width="21.81640625" style="1" customWidth="1"/>
    <col min="4613" max="4613" width="20.81640625" style="1" customWidth="1"/>
    <col min="4614" max="4614" width="19.81640625" style="1" customWidth="1"/>
    <col min="4615" max="4615" width="14.1796875" style="1" customWidth="1"/>
    <col min="4616" max="4616" width="9" style="1" customWidth="1"/>
    <col min="4617" max="4617" width="14.54296875" style="1" customWidth="1"/>
    <col min="4618" max="4618" width="20.54296875" style="1" customWidth="1"/>
    <col min="4619" max="4619" width="15" style="1" bestFit="1" customWidth="1"/>
    <col min="4620" max="4620" width="12" style="1" bestFit="1" customWidth="1"/>
    <col min="4621" max="4621" width="13" style="1" customWidth="1"/>
    <col min="4622" max="4622" width="14.54296875" style="1" bestFit="1" customWidth="1"/>
    <col min="4623" max="4623" width="13.81640625" style="1" bestFit="1" customWidth="1"/>
    <col min="4624" max="4624" width="11.453125" style="1"/>
    <col min="4625" max="4625" width="13.81640625" style="1" bestFit="1" customWidth="1"/>
    <col min="4626" max="4626" width="11.453125" style="1"/>
    <col min="4627" max="4627" width="13.81640625" style="1" bestFit="1" customWidth="1"/>
    <col min="4628" max="4628" width="12.1796875" style="1" bestFit="1" customWidth="1"/>
    <col min="4629" max="4631" width="11.453125" style="1"/>
    <col min="4632" max="4632" width="9.453125" style="1" customWidth="1"/>
    <col min="4633" max="4633" width="12.7265625" style="1" bestFit="1" customWidth="1"/>
    <col min="4634" max="4634" width="14.26953125" style="1" bestFit="1" customWidth="1"/>
    <col min="4635" max="4865" width="11.453125" style="1"/>
    <col min="4866" max="4866" width="26.1796875" style="1" customWidth="1"/>
    <col min="4867" max="4867" width="25.81640625" style="1" customWidth="1"/>
    <col min="4868" max="4868" width="21.81640625" style="1" customWidth="1"/>
    <col min="4869" max="4869" width="20.81640625" style="1" customWidth="1"/>
    <col min="4870" max="4870" width="19.81640625" style="1" customWidth="1"/>
    <col min="4871" max="4871" width="14.1796875" style="1" customWidth="1"/>
    <col min="4872" max="4872" width="9" style="1" customWidth="1"/>
    <col min="4873" max="4873" width="14.54296875" style="1" customWidth="1"/>
    <col min="4874" max="4874" width="20.54296875" style="1" customWidth="1"/>
    <col min="4875" max="4875" width="15" style="1" bestFit="1" customWidth="1"/>
    <col min="4876" max="4876" width="12" style="1" bestFit="1" customWidth="1"/>
    <col min="4877" max="4877" width="13" style="1" customWidth="1"/>
    <col min="4878" max="4878" width="14.54296875" style="1" bestFit="1" customWidth="1"/>
    <col min="4879" max="4879" width="13.81640625" style="1" bestFit="1" customWidth="1"/>
    <col min="4880" max="4880" width="11.453125" style="1"/>
    <col min="4881" max="4881" width="13.81640625" style="1" bestFit="1" customWidth="1"/>
    <col min="4882" max="4882" width="11.453125" style="1"/>
    <col min="4883" max="4883" width="13.81640625" style="1" bestFit="1" customWidth="1"/>
    <col min="4884" max="4884" width="12.1796875" style="1" bestFit="1" customWidth="1"/>
    <col min="4885" max="4887" width="11.453125" style="1"/>
    <col min="4888" max="4888" width="9.453125" style="1" customWidth="1"/>
    <col min="4889" max="4889" width="12.7265625" style="1" bestFit="1" customWidth="1"/>
    <col min="4890" max="4890" width="14.26953125" style="1" bestFit="1" customWidth="1"/>
    <col min="4891" max="5121" width="11.453125" style="1"/>
    <col min="5122" max="5122" width="26.1796875" style="1" customWidth="1"/>
    <col min="5123" max="5123" width="25.81640625" style="1" customWidth="1"/>
    <col min="5124" max="5124" width="21.81640625" style="1" customWidth="1"/>
    <col min="5125" max="5125" width="20.81640625" style="1" customWidth="1"/>
    <col min="5126" max="5126" width="19.81640625" style="1" customWidth="1"/>
    <col min="5127" max="5127" width="14.1796875" style="1" customWidth="1"/>
    <col min="5128" max="5128" width="9" style="1" customWidth="1"/>
    <col min="5129" max="5129" width="14.54296875" style="1" customWidth="1"/>
    <col min="5130" max="5130" width="20.54296875" style="1" customWidth="1"/>
    <col min="5131" max="5131" width="15" style="1" bestFit="1" customWidth="1"/>
    <col min="5132" max="5132" width="12" style="1" bestFit="1" customWidth="1"/>
    <col min="5133" max="5133" width="13" style="1" customWidth="1"/>
    <col min="5134" max="5134" width="14.54296875" style="1" bestFit="1" customWidth="1"/>
    <col min="5135" max="5135" width="13.81640625" style="1" bestFit="1" customWidth="1"/>
    <col min="5136" max="5136" width="11.453125" style="1"/>
    <col min="5137" max="5137" width="13.81640625" style="1" bestFit="1" customWidth="1"/>
    <col min="5138" max="5138" width="11.453125" style="1"/>
    <col min="5139" max="5139" width="13.81640625" style="1" bestFit="1" customWidth="1"/>
    <col min="5140" max="5140" width="12.1796875" style="1" bestFit="1" customWidth="1"/>
    <col min="5141" max="5143" width="11.453125" style="1"/>
    <col min="5144" max="5144" width="9.453125" style="1" customWidth="1"/>
    <col min="5145" max="5145" width="12.7265625" style="1" bestFit="1" customWidth="1"/>
    <col min="5146" max="5146" width="14.26953125" style="1" bestFit="1" customWidth="1"/>
    <col min="5147" max="5377" width="11.453125" style="1"/>
    <col min="5378" max="5378" width="26.1796875" style="1" customWidth="1"/>
    <col min="5379" max="5379" width="25.81640625" style="1" customWidth="1"/>
    <col min="5380" max="5380" width="21.81640625" style="1" customWidth="1"/>
    <col min="5381" max="5381" width="20.81640625" style="1" customWidth="1"/>
    <col min="5382" max="5382" width="19.81640625" style="1" customWidth="1"/>
    <col min="5383" max="5383" width="14.1796875" style="1" customWidth="1"/>
    <col min="5384" max="5384" width="9" style="1" customWidth="1"/>
    <col min="5385" max="5385" width="14.54296875" style="1" customWidth="1"/>
    <col min="5386" max="5386" width="20.54296875" style="1" customWidth="1"/>
    <col min="5387" max="5387" width="15" style="1" bestFit="1" customWidth="1"/>
    <col min="5388" max="5388" width="12" style="1" bestFit="1" customWidth="1"/>
    <col min="5389" max="5389" width="13" style="1" customWidth="1"/>
    <col min="5390" max="5390" width="14.54296875" style="1" bestFit="1" customWidth="1"/>
    <col min="5391" max="5391" width="13.81640625" style="1" bestFit="1" customWidth="1"/>
    <col min="5392" max="5392" width="11.453125" style="1"/>
    <col min="5393" max="5393" width="13.81640625" style="1" bestFit="1" customWidth="1"/>
    <col min="5394" max="5394" width="11.453125" style="1"/>
    <col min="5395" max="5395" width="13.81640625" style="1" bestFit="1" customWidth="1"/>
    <col min="5396" max="5396" width="12.1796875" style="1" bestFit="1" customWidth="1"/>
    <col min="5397" max="5399" width="11.453125" style="1"/>
    <col min="5400" max="5400" width="9.453125" style="1" customWidth="1"/>
    <col min="5401" max="5401" width="12.7265625" style="1" bestFit="1" customWidth="1"/>
    <col min="5402" max="5402" width="14.26953125" style="1" bestFit="1" customWidth="1"/>
    <col min="5403" max="5633" width="11.453125" style="1"/>
    <col min="5634" max="5634" width="26.1796875" style="1" customWidth="1"/>
    <col min="5635" max="5635" width="25.81640625" style="1" customWidth="1"/>
    <col min="5636" max="5636" width="21.81640625" style="1" customWidth="1"/>
    <col min="5637" max="5637" width="20.81640625" style="1" customWidth="1"/>
    <col min="5638" max="5638" width="19.81640625" style="1" customWidth="1"/>
    <col min="5639" max="5639" width="14.1796875" style="1" customWidth="1"/>
    <col min="5640" max="5640" width="9" style="1" customWidth="1"/>
    <col min="5641" max="5641" width="14.54296875" style="1" customWidth="1"/>
    <col min="5642" max="5642" width="20.54296875" style="1" customWidth="1"/>
    <col min="5643" max="5643" width="15" style="1" bestFit="1" customWidth="1"/>
    <col min="5644" max="5644" width="12" style="1" bestFit="1" customWidth="1"/>
    <col min="5645" max="5645" width="13" style="1" customWidth="1"/>
    <col min="5646" max="5646" width="14.54296875" style="1" bestFit="1" customWidth="1"/>
    <col min="5647" max="5647" width="13.81640625" style="1" bestFit="1" customWidth="1"/>
    <col min="5648" max="5648" width="11.453125" style="1"/>
    <col min="5649" max="5649" width="13.81640625" style="1" bestFit="1" customWidth="1"/>
    <col min="5650" max="5650" width="11.453125" style="1"/>
    <col min="5651" max="5651" width="13.81640625" style="1" bestFit="1" customWidth="1"/>
    <col min="5652" max="5652" width="12.1796875" style="1" bestFit="1" customWidth="1"/>
    <col min="5653" max="5655" width="11.453125" style="1"/>
    <col min="5656" max="5656" width="9.453125" style="1" customWidth="1"/>
    <col min="5657" max="5657" width="12.7265625" style="1" bestFit="1" customWidth="1"/>
    <col min="5658" max="5658" width="14.26953125" style="1" bestFit="1" customWidth="1"/>
    <col min="5659" max="5889" width="11.453125" style="1"/>
    <col min="5890" max="5890" width="26.1796875" style="1" customWidth="1"/>
    <col min="5891" max="5891" width="25.81640625" style="1" customWidth="1"/>
    <col min="5892" max="5892" width="21.81640625" style="1" customWidth="1"/>
    <col min="5893" max="5893" width="20.81640625" style="1" customWidth="1"/>
    <col min="5894" max="5894" width="19.81640625" style="1" customWidth="1"/>
    <col min="5895" max="5895" width="14.1796875" style="1" customWidth="1"/>
    <col min="5896" max="5896" width="9" style="1" customWidth="1"/>
    <col min="5897" max="5897" width="14.54296875" style="1" customWidth="1"/>
    <col min="5898" max="5898" width="20.54296875" style="1" customWidth="1"/>
    <col min="5899" max="5899" width="15" style="1" bestFit="1" customWidth="1"/>
    <col min="5900" max="5900" width="12" style="1" bestFit="1" customWidth="1"/>
    <col min="5901" max="5901" width="13" style="1" customWidth="1"/>
    <col min="5902" max="5902" width="14.54296875" style="1" bestFit="1" customWidth="1"/>
    <col min="5903" max="5903" width="13.81640625" style="1" bestFit="1" customWidth="1"/>
    <col min="5904" max="5904" width="11.453125" style="1"/>
    <col min="5905" max="5905" width="13.81640625" style="1" bestFit="1" customWidth="1"/>
    <col min="5906" max="5906" width="11.453125" style="1"/>
    <col min="5907" max="5907" width="13.81640625" style="1" bestFit="1" customWidth="1"/>
    <col min="5908" max="5908" width="12.1796875" style="1" bestFit="1" customWidth="1"/>
    <col min="5909" max="5911" width="11.453125" style="1"/>
    <col min="5912" max="5912" width="9.453125" style="1" customWidth="1"/>
    <col min="5913" max="5913" width="12.7265625" style="1" bestFit="1" customWidth="1"/>
    <col min="5914" max="5914" width="14.26953125" style="1" bestFit="1" customWidth="1"/>
    <col min="5915" max="6145" width="11.453125" style="1"/>
    <col min="6146" max="6146" width="26.1796875" style="1" customWidth="1"/>
    <col min="6147" max="6147" width="25.81640625" style="1" customWidth="1"/>
    <col min="6148" max="6148" width="21.81640625" style="1" customWidth="1"/>
    <col min="6149" max="6149" width="20.81640625" style="1" customWidth="1"/>
    <col min="6150" max="6150" width="19.81640625" style="1" customWidth="1"/>
    <col min="6151" max="6151" width="14.1796875" style="1" customWidth="1"/>
    <col min="6152" max="6152" width="9" style="1" customWidth="1"/>
    <col min="6153" max="6153" width="14.54296875" style="1" customWidth="1"/>
    <col min="6154" max="6154" width="20.54296875" style="1" customWidth="1"/>
    <col min="6155" max="6155" width="15" style="1" bestFit="1" customWidth="1"/>
    <col min="6156" max="6156" width="12" style="1" bestFit="1" customWidth="1"/>
    <col min="6157" max="6157" width="13" style="1" customWidth="1"/>
    <col min="6158" max="6158" width="14.54296875" style="1" bestFit="1" customWidth="1"/>
    <col min="6159" max="6159" width="13.81640625" style="1" bestFit="1" customWidth="1"/>
    <col min="6160" max="6160" width="11.453125" style="1"/>
    <col min="6161" max="6161" width="13.81640625" style="1" bestFit="1" customWidth="1"/>
    <col min="6162" max="6162" width="11.453125" style="1"/>
    <col min="6163" max="6163" width="13.81640625" style="1" bestFit="1" customWidth="1"/>
    <col min="6164" max="6164" width="12.1796875" style="1" bestFit="1" customWidth="1"/>
    <col min="6165" max="6167" width="11.453125" style="1"/>
    <col min="6168" max="6168" width="9.453125" style="1" customWidth="1"/>
    <col min="6169" max="6169" width="12.7265625" style="1" bestFit="1" customWidth="1"/>
    <col min="6170" max="6170" width="14.26953125" style="1" bestFit="1" customWidth="1"/>
    <col min="6171" max="6401" width="11.453125" style="1"/>
    <col min="6402" max="6402" width="26.1796875" style="1" customWidth="1"/>
    <col min="6403" max="6403" width="25.81640625" style="1" customWidth="1"/>
    <col min="6404" max="6404" width="21.81640625" style="1" customWidth="1"/>
    <col min="6405" max="6405" width="20.81640625" style="1" customWidth="1"/>
    <col min="6406" max="6406" width="19.81640625" style="1" customWidth="1"/>
    <col min="6407" max="6407" width="14.1796875" style="1" customWidth="1"/>
    <col min="6408" max="6408" width="9" style="1" customWidth="1"/>
    <col min="6409" max="6409" width="14.54296875" style="1" customWidth="1"/>
    <col min="6410" max="6410" width="20.54296875" style="1" customWidth="1"/>
    <col min="6411" max="6411" width="15" style="1" bestFit="1" customWidth="1"/>
    <col min="6412" max="6412" width="12" style="1" bestFit="1" customWidth="1"/>
    <col min="6413" max="6413" width="13" style="1" customWidth="1"/>
    <col min="6414" max="6414" width="14.54296875" style="1" bestFit="1" customWidth="1"/>
    <col min="6415" max="6415" width="13.81640625" style="1" bestFit="1" customWidth="1"/>
    <col min="6416" max="6416" width="11.453125" style="1"/>
    <col min="6417" max="6417" width="13.81640625" style="1" bestFit="1" customWidth="1"/>
    <col min="6418" max="6418" width="11.453125" style="1"/>
    <col min="6419" max="6419" width="13.81640625" style="1" bestFit="1" customWidth="1"/>
    <col min="6420" max="6420" width="12.1796875" style="1" bestFit="1" customWidth="1"/>
    <col min="6421" max="6423" width="11.453125" style="1"/>
    <col min="6424" max="6424" width="9.453125" style="1" customWidth="1"/>
    <col min="6425" max="6425" width="12.7265625" style="1" bestFit="1" customWidth="1"/>
    <col min="6426" max="6426" width="14.26953125" style="1" bestFit="1" customWidth="1"/>
    <col min="6427" max="6657" width="11.453125" style="1"/>
    <col min="6658" max="6658" width="26.1796875" style="1" customWidth="1"/>
    <col min="6659" max="6659" width="25.81640625" style="1" customWidth="1"/>
    <col min="6660" max="6660" width="21.81640625" style="1" customWidth="1"/>
    <col min="6661" max="6661" width="20.81640625" style="1" customWidth="1"/>
    <col min="6662" max="6662" width="19.81640625" style="1" customWidth="1"/>
    <col min="6663" max="6663" width="14.1796875" style="1" customWidth="1"/>
    <col min="6664" max="6664" width="9" style="1" customWidth="1"/>
    <col min="6665" max="6665" width="14.54296875" style="1" customWidth="1"/>
    <col min="6666" max="6666" width="20.54296875" style="1" customWidth="1"/>
    <col min="6667" max="6667" width="15" style="1" bestFit="1" customWidth="1"/>
    <col min="6668" max="6668" width="12" style="1" bestFit="1" customWidth="1"/>
    <col min="6669" max="6669" width="13" style="1" customWidth="1"/>
    <col min="6670" max="6670" width="14.54296875" style="1" bestFit="1" customWidth="1"/>
    <col min="6671" max="6671" width="13.81640625" style="1" bestFit="1" customWidth="1"/>
    <col min="6672" max="6672" width="11.453125" style="1"/>
    <col min="6673" max="6673" width="13.81640625" style="1" bestFit="1" customWidth="1"/>
    <col min="6674" max="6674" width="11.453125" style="1"/>
    <col min="6675" max="6675" width="13.81640625" style="1" bestFit="1" customWidth="1"/>
    <col min="6676" max="6676" width="12.1796875" style="1" bestFit="1" customWidth="1"/>
    <col min="6677" max="6679" width="11.453125" style="1"/>
    <col min="6680" max="6680" width="9.453125" style="1" customWidth="1"/>
    <col min="6681" max="6681" width="12.7265625" style="1" bestFit="1" customWidth="1"/>
    <col min="6682" max="6682" width="14.26953125" style="1" bestFit="1" customWidth="1"/>
    <col min="6683" max="6913" width="11.453125" style="1"/>
    <col min="6914" max="6914" width="26.1796875" style="1" customWidth="1"/>
    <col min="6915" max="6915" width="25.81640625" style="1" customWidth="1"/>
    <col min="6916" max="6916" width="21.81640625" style="1" customWidth="1"/>
    <col min="6917" max="6917" width="20.81640625" style="1" customWidth="1"/>
    <col min="6918" max="6918" width="19.81640625" style="1" customWidth="1"/>
    <col min="6919" max="6919" width="14.1796875" style="1" customWidth="1"/>
    <col min="6920" max="6920" width="9" style="1" customWidth="1"/>
    <col min="6921" max="6921" width="14.54296875" style="1" customWidth="1"/>
    <col min="6922" max="6922" width="20.54296875" style="1" customWidth="1"/>
    <col min="6923" max="6923" width="15" style="1" bestFit="1" customWidth="1"/>
    <col min="6924" max="6924" width="12" style="1" bestFit="1" customWidth="1"/>
    <col min="6925" max="6925" width="13" style="1" customWidth="1"/>
    <col min="6926" max="6926" width="14.54296875" style="1" bestFit="1" customWidth="1"/>
    <col min="6927" max="6927" width="13.81640625" style="1" bestFit="1" customWidth="1"/>
    <col min="6928" max="6928" width="11.453125" style="1"/>
    <col min="6929" max="6929" width="13.81640625" style="1" bestFit="1" customWidth="1"/>
    <col min="6930" max="6930" width="11.453125" style="1"/>
    <col min="6931" max="6931" width="13.81640625" style="1" bestFit="1" customWidth="1"/>
    <col min="6932" max="6932" width="12.1796875" style="1" bestFit="1" customWidth="1"/>
    <col min="6933" max="6935" width="11.453125" style="1"/>
    <col min="6936" max="6936" width="9.453125" style="1" customWidth="1"/>
    <col min="6937" max="6937" width="12.7265625" style="1" bestFit="1" customWidth="1"/>
    <col min="6938" max="6938" width="14.26953125" style="1" bestFit="1" customWidth="1"/>
    <col min="6939" max="7169" width="11.453125" style="1"/>
    <col min="7170" max="7170" width="26.1796875" style="1" customWidth="1"/>
    <col min="7171" max="7171" width="25.81640625" style="1" customWidth="1"/>
    <col min="7172" max="7172" width="21.81640625" style="1" customWidth="1"/>
    <col min="7173" max="7173" width="20.81640625" style="1" customWidth="1"/>
    <col min="7174" max="7174" width="19.81640625" style="1" customWidth="1"/>
    <col min="7175" max="7175" width="14.1796875" style="1" customWidth="1"/>
    <col min="7176" max="7176" width="9" style="1" customWidth="1"/>
    <col min="7177" max="7177" width="14.54296875" style="1" customWidth="1"/>
    <col min="7178" max="7178" width="20.54296875" style="1" customWidth="1"/>
    <col min="7179" max="7179" width="15" style="1" bestFit="1" customWidth="1"/>
    <col min="7180" max="7180" width="12" style="1" bestFit="1" customWidth="1"/>
    <col min="7181" max="7181" width="13" style="1" customWidth="1"/>
    <col min="7182" max="7182" width="14.54296875" style="1" bestFit="1" customWidth="1"/>
    <col min="7183" max="7183" width="13.81640625" style="1" bestFit="1" customWidth="1"/>
    <col min="7184" max="7184" width="11.453125" style="1"/>
    <col min="7185" max="7185" width="13.81640625" style="1" bestFit="1" customWidth="1"/>
    <col min="7186" max="7186" width="11.453125" style="1"/>
    <col min="7187" max="7187" width="13.81640625" style="1" bestFit="1" customWidth="1"/>
    <col min="7188" max="7188" width="12.1796875" style="1" bestFit="1" customWidth="1"/>
    <col min="7189" max="7191" width="11.453125" style="1"/>
    <col min="7192" max="7192" width="9.453125" style="1" customWidth="1"/>
    <col min="7193" max="7193" width="12.7265625" style="1" bestFit="1" customWidth="1"/>
    <col min="7194" max="7194" width="14.26953125" style="1" bestFit="1" customWidth="1"/>
    <col min="7195" max="7425" width="11.453125" style="1"/>
    <col min="7426" max="7426" width="26.1796875" style="1" customWidth="1"/>
    <col min="7427" max="7427" width="25.81640625" style="1" customWidth="1"/>
    <col min="7428" max="7428" width="21.81640625" style="1" customWidth="1"/>
    <col min="7429" max="7429" width="20.81640625" style="1" customWidth="1"/>
    <col min="7430" max="7430" width="19.81640625" style="1" customWidth="1"/>
    <col min="7431" max="7431" width="14.1796875" style="1" customWidth="1"/>
    <col min="7432" max="7432" width="9" style="1" customWidth="1"/>
    <col min="7433" max="7433" width="14.54296875" style="1" customWidth="1"/>
    <col min="7434" max="7434" width="20.54296875" style="1" customWidth="1"/>
    <col min="7435" max="7435" width="15" style="1" bestFit="1" customWidth="1"/>
    <col min="7436" max="7436" width="12" style="1" bestFit="1" customWidth="1"/>
    <col min="7437" max="7437" width="13" style="1" customWidth="1"/>
    <col min="7438" max="7438" width="14.54296875" style="1" bestFit="1" customWidth="1"/>
    <col min="7439" max="7439" width="13.81640625" style="1" bestFit="1" customWidth="1"/>
    <col min="7440" max="7440" width="11.453125" style="1"/>
    <col min="7441" max="7441" width="13.81640625" style="1" bestFit="1" customWidth="1"/>
    <col min="7442" max="7442" width="11.453125" style="1"/>
    <col min="7443" max="7443" width="13.81640625" style="1" bestFit="1" customWidth="1"/>
    <col min="7444" max="7444" width="12.1796875" style="1" bestFit="1" customWidth="1"/>
    <col min="7445" max="7447" width="11.453125" style="1"/>
    <col min="7448" max="7448" width="9.453125" style="1" customWidth="1"/>
    <col min="7449" max="7449" width="12.7265625" style="1" bestFit="1" customWidth="1"/>
    <col min="7450" max="7450" width="14.26953125" style="1" bestFit="1" customWidth="1"/>
    <col min="7451" max="7681" width="11.453125" style="1"/>
    <col min="7682" max="7682" width="26.1796875" style="1" customWidth="1"/>
    <col min="7683" max="7683" width="25.81640625" style="1" customWidth="1"/>
    <col min="7684" max="7684" width="21.81640625" style="1" customWidth="1"/>
    <col min="7685" max="7685" width="20.81640625" style="1" customWidth="1"/>
    <col min="7686" max="7686" width="19.81640625" style="1" customWidth="1"/>
    <col min="7687" max="7687" width="14.1796875" style="1" customWidth="1"/>
    <col min="7688" max="7688" width="9" style="1" customWidth="1"/>
    <col min="7689" max="7689" width="14.54296875" style="1" customWidth="1"/>
    <col min="7690" max="7690" width="20.54296875" style="1" customWidth="1"/>
    <col min="7691" max="7691" width="15" style="1" bestFit="1" customWidth="1"/>
    <col min="7692" max="7692" width="12" style="1" bestFit="1" customWidth="1"/>
    <col min="7693" max="7693" width="13" style="1" customWidth="1"/>
    <col min="7694" max="7694" width="14.54296875" style="1" bestFit="1" customWidth="1"/>
    <col min="7695" max="7695" width="13.81640625" style="1" bestFit="1" customWidth="1"/>
    <col min="7696" max="7696" width="11.453125" style="1"/>
    <col min="7697" max="7697" width="13.81640625" style="1" bestFit="1" customWidth="1"/>
    <col min="7698" max="7698" width="11.453125" style="1"/>
    <col min="7699" max="7699" width="13.81640625" style="1" bestFit="1" customWidth="1"/>
    <col min="7700" max="7700" width="12.1796875" style="1" bestFit="1" customWidth="1"/>
    <col min="7701" max="7703" width="11.453125" style="1"/>
    <col min="7704" max="7704" width="9.453125" style="1" customWidth="1"/>
    <col min="7705" max="7705" width="12.7265625" style="1" bestFit="1" customWidth="1"/>
    <col min="7706" max="7706" width="14.26953125" style="1" bestFit="1" customWidth="1"/>
    <col min="7707" max="7937" width="11.453125" style="1"/>
    <col min="7938" max="7938" width="26.1796875" style="1" customWidth="1"/>
    <col min="7939" max="7939" width="25.81640625" style="1" customWidth="1"/>
    <col min="7940" max="7940" width="21.81640625" style="1" customWidth="1"/>
    <col min="7941" max="7941" width="20.81640625" style="1" customWidth="1"/>
    <col min="7942" max="7942" width="19.81640625" style="1" customWidth="1"/>
    <col min="7943" max="7943" width="14.1796875" style="1" customWidth="1"/>
    <col min="7944" max="7944" width="9" style="1" customWidth="1"/>
    <col min="7945" max="7945" width="14.54296875" style="1" customWidth="1"/>
    <col min="7946" max="7946" width="20.54296875" style="1" customWidth="1"/>
    <col min="7947" max="7947" width="15" style="1" bestFit="1" customWidth="1"/>
    <col min="7948" max="7948" width="12" style="1" bestFit="1" customWidth="1"/>
    <col min="7949" max="7949" width="13" style="1" customWidth="1"/>
    <col min="7950" max="7950" width="14.54296875" style="1" bestFit="1" customWidth="1"/>
    <col min="7951" max="7951" width="13.81640625" style="1" bestFit="1" customWidth="1"/>
    <col min="7952" max="7952" width="11.453125" style="1"/>
    <col min="7953" max="7953" width="13.81640625" style="1" bestFit="1" customWidth="1"/>
    <col min="7954" max="7954" width="11.453125" style="1"/>
    <col min="7955" max="7955" width="13.81640625" style="1" bestFit="1" customWidth="1"/>
    <col min="7956" max="7956" width="12.1796875" style="1" bestFit="1" customWidth="1"/>
    <col min="7957" max="7959" width="11.453125" style="1"/>
    <col min="7960" max="7960" width="9.453125" style="1" customWidth="1"/>
    <col min="7961" max="7961" width="12.7265625" style="1" bestFit="1" customWidth="1"/>
    <col min="7962" max="7962" width="14.26953125" style="1" bestFit="1" customWidth="1"/>
    <col min="7963" max="8193" width="11.453125" style="1"/>
    <col min="8194" max="8194" width="26.1796875" style="1" customWidth="1"/>
    <col min="8195" max="8195" width="25.81640625" style="1" customWidth="1"/>
    <col min="8196" max="8196" width="21.81640625" style="1" customWidth="1"/>
    <col min="8197" max="8197" width="20.81640625" style="1" customWidth="1"/>
    <col min="8198" max="8198" width="19.81640625" style="1" customWidth="1"/>
    <col min="8199" max="8199" width="14.1796875" style="1" customWidth="1"/>
    <col min="8200" max="8200" width="9" style="1" customWidth="1"/>
    <col min="8201" max="8201" width="14.54296875" style="1" customWidth="1"/>
    <col min="8202" max="8202" width="20.54296875" style="1" customWidth="1"/>
    <col min="8203" max="8203" width="15" style="1" bestFit="1" customWidth="1"/>
    <col min="8204" max="8204" width="12" style="1" bestFit="1" customWidth="1"/>
    <col min="8205" max="8205" width="13" style="1" customWidth="1"/>
    <col min="8206" max="8206" width="14.54296875" style="1" bestFit="1" customWidth="1"/>
    <col min="8207" max="8207" width="13.81640625" style="1" bestFit="1" customWidth="1"/>
    <col min="8208" max="8208" width="11.453125" style="1"/>
    <col min="8209" max="8209" width="13.81640625" style="1" bestFit="1" customWidth="1"/>
    <col min="8210" max="8210" width="11.453125" style="1"/>
    <col min="8211" max="8211" width="13.81640625" style="1" bestFit="1" customWidth="1"/>
    <col min="8212" max="8212" width="12.1796875" style="1" bestFit="1" customWidth="1"/>
    <col min="8213" max="8215" width="11.453125" style="1"/>
    <col min="8216" max="8216" width="9.453125" style="1" customWidth="1"/>
    <col min="8217" max="8217" width="12.7265625" style="1" bestFit="1" customWidth="1"/>
    <col min="8218" max="8218" width="14.26953125" style="1" bestFit="1" customWidth="1"/>
    <col min="8219" max="8449" width="11.453125" style="1"/>
    <col min="8450" max="8450" width="26.1796875" style="1" customWidth="1"/>
    <col min="8451" max="8451" width="25.81640625" style="1" customWidth="1"/>
    <col min="8452" max="8452" width="21.81640625" style="1" customWidth="1"/>
    <col min="8453" max="8453" width="20.81640625" style="1" customWidth="1"/>
    <col min="8454" max="8454" width="19.81640625" style="1" customWidth="1"/>
    <col min="8455" max="8455" width="14.1796875" style="1" customWidth="1"/>
    <col min="8456" max="8456" width="9" style="1" customWidth="1"/>
    <col min="8457" max="8457" width="14.54296875" style="1" customWidth="1"/>
    <col min="8458" max="8458" width="20.54296875" style="1" customWidth="1"/>
    <col min="8459" max="8459" width="15" style="1" bestFit="1" customWidth="1"/>
    <col min="8460" max="8460" width="12" style="1" bestFit="1" customWidth="1"/>
    <col min="8461" max="8461" width="13" style="1" customWidth="1"/>
    <col min="8462" max="8462" width="14.54296875" style="1" bestFit="1" customWidth="1"/>
    <col min="8463" max="8463" width="13.81640625" style="1" bestFit="1" customWidth="1"/>
    <col min="8464" max="8464" width="11.453125" style="1"/>
    <col min="8465" max="8465" width="13.81640625" style="1" bestFit="1" customWidth="1"/>
    <col min="8466" max="8466" width="11.453125" style="1"/>
    <col min="8467" max="8467" width="13.81640625" style="1" bestFit="1" customWidth="1"/>
    <col min="8468" max="8468" width="12.1796875" style="1" bestFit="1" customWidth="1"/>
    <col min="8469" max="8471" width="11.453125" style="1"/>
    <col min="8472" max="8472" width="9.453125" style="1" customWidth="1"/>
    <col min="8473" max="8473" width="12.7265625" style="1" bestFit="1" customWidth="1"/>
    <col min="8474" max="8474" width="14.26953125" style="1" bestFit="1" customWidth="1"/>
    <col min="8475" max="8705" width="11.453125" style="1"/>
    <col min="8706" max="8706" width="26.1796875" style="1" customWidth="1"/>
    <col min="8707" max="8707" width="25.81640625" style="1" customWidth="1"/>
    <col min="8708" max="8708" width="21.81640625" style="1" customWidth="1"/>
    <col min="8709" max="8709" width="20.81640625" style="1" customWidth="1"/>
    <col min="8710" max="8710" width="19.81640625" style="1" customWidth="1"/>
    <col min="8711" max="8711" width="14.1796875" style="1" customWidth="1"/>
    <col min="8712" max="8712" width="9" style="1" customWidth="1"/>
    <col min="8713" max="8713" width="14.54296875" style="1" customWidth="1"/>
    <col min="8714" max="8714" width="20.54296875" style="1" customWidth="1"/>
    <col min="8715" max="8715" width="15" style="1" bestFit="1" customWidth="1"/>
    <col min="8716" max="8716" width="12" style="1" bestFit="1" customWidth="1"/>
    <col min="8717" max="8717" width="13" style="1" customWidth="1"/>
    <col min="8718" max="8718" width="14.54296875" style="1" bestFit="1" customWidth="1"/>
    <col min="8719" max="8719" width="13.81640625" style="1" bestFit="1" customWidth="1"/>
    <col min="8720" max="8720" width="11.453125" style="1"/>
    <col min="8721" max="8721" width="13.81640625" style="1" bestFit="1" customWidth="1"/>
    <col min="8722" max="8722" width="11.453125" style="1"/>
    <col min="8723" max="8723" width="13.81640625" style="1" bestFit="1" customWidth="1"/>
    <col min="8724" max="8724" width="12.1796875" style="1" bestFit="1" customWidth="1"/>
    <col min="8725" max="8727" width="11.453125" style="1"/>
    <col min="8728" max="8728" width="9.453125" style="1" customWidth="1"/>
    <col min="8729" max="8729" width="12.7265625" style="1" bestFit="1" customWidth="1"/>
    <col min="8730" max="8730" width="14.26953125" style="1" bestFit="1" customWidth="1"/>
    <col min="8731" max="8961" width="11.453125" style="1"/>
    <col min="8962" max="8962" width="26.1796875" style="1" customWidth="1"/>
    <col min="8963" max="8963" width="25.81640625" style="1" customWidth="1"/>
    <col min="8964" max="8964" width="21.81640625" style="1" customWidth="1"/>
    <col min="8965" max="8965" width="20.81640625" style="1" customWidth="1"/>
    <col min="8966" max="8966" width="19.81640625" style="1" customWidth="1"/>
    <col min="8967" max="8967" width="14.1796875" style="1" customWidth="1"/>
    <col min="8968" max="8968" width="9" style="1" customWidth="1"/>
    <col min="8969" max="8969" width="14.54296875" style="1" customWidth="1"/>
    <col min="8970" max="8970" width="20.54296875" style="1" customWidth="1"/>
    <col min="8971" max="8971" width="15" style="1" bestFit="1" customWidth="1"/>
    <col min="8972" max="8972" width="12" style="1" bestFit="1" customWidth="1"/>
    <col min="8973" max="8973" width="13" style="1" customWidth="1"/>
    <col min="8974" max="8974" width="14.54296875" style="1" bestFit="1" customWidth="1"/>
    <col min="8975" max="8975" width="13.81640625" style="1" bestFit="1" customWidth="1"/>
    <col min="8976" max="8976" width="11.453125" style="1"/>
    <col min="8977" max="8977" width="13.81640625" style="1" bestFit="1" customWidth="1"/>
    <col min="8978" max="8978" width="11.453125" style="1"/>
    <col min="8979" max="8979" width="13.81640625" style="1" bestFit="1" customWidth="1"/>
    <col min="8980" max="8980" width="12.1796875" style="1" bestFit="1" customWidth="1"/>
    <col min="8981" max="8983" width="11.453125" style="1"/>
    <col min="8984" max="8984" width="9.453125" style="1" customWidth="1"/>
    <col min="8985" max="8985" width="12.7265625" style="1" bestFit="1" customWidth="1"/>
    <col min="8986" max="8986" width="14.26953125" style="1" bestFit="1" customWidth="1"/>
    <col min="8987" max="9217" width="11.453125" style="1"/>
    <col min="9218" max="9218" width="26.1796875" style="1" customWidth="1"/>
    <col min="9219" max="9219" width="25.81640625" style="1" customWidth="1"/>
    <col min="9220" max="9220" width="21.81640625" style="1" customWidth="1"/>
    <col min="9221" max="9221" width="20.81640625" style="1" customWidth="1"/>
    <col min="9222" max="9222" width="19.81640625" style="1" customWidth="1"/>
    <col min="9223" max="9223" width="14.1796875" style="1" customWidth="1"/>
    <col min="9224" max="9224" width="9" style="1" customWidth="1"/>
    <col min="9225" max="9225" width="14.54296875" style="1" customWidth="1"/>
    <col min="9226" max="9226" width="20.54296875" style="1" customWidth="1"/>
    <col min="9227" max="9227" width="15" style="1" bestFit="1" customWidth="1"/>
    <col min="9228" max="9228" width="12" style="1" bestFit="1" customWidth="1"/>
    <col min="9229" max="9229" width="13" style="1" customWidth="1"/>
    <col min="9230" max="9230" width="14.54296875" style="1" bestFit="1" customWidth="1"/>
    <col min="9231" max="9231" width="13.81640625" style="1" bestFit="1" customWidth="1"/>
    <col min="9232" max="9232" width="11.453125" style="1"/>
    <col min="9233" max="9233" width="13.81640625" style="1" bestFit="1" customWidth="1"/>
    <col min="9234" max="9234" width="11.453125" style="1"/>
    <col min="9235" max="9235" width="13.81640625" style="1" bestFit="1" customWidth="1"/>
    <col min="9236" max="9236" width="12.1796875" style="1" bestFit="1" customWidth="1"/>
    <col min="9237" max="9239" width="11.453125" style="1"/>
    <col min="9240" max="9240" width="9.453125" style="1" customWidth="1"/>
    <col min="9241" max="9241" width="12.7265625" style="1" bestFit="1" customWidth="1"/>
    <col min="9242" max="9242" width="14.26953125" style="1" bestFit="1" customWidth="1"/>
    <col min="9243" max="9473" width="11.453125" style="1"/>
    <col min="9474" max="9474" width="26.1796875" style="1" customWidth="1"/>
    <col min="9475" max="9475" width="25.81640625" style="1" customWidth="1"/>
    <col min="9476" max="9476" width="21.81640625" style="1" customWidth="1"/>
    <col min="9477" max="9477" width="20.81640625" style="1" customWidth="1"/>
    <col min="9478" max="9478" width="19.81640625" style="1" customWidth="1"/>
    <col min="9479" max="9479" width="14.1796875" style="1" customWidth="1"/>
    <col min="9480" max="9480" width="9" style="1" customWidth="1"/>
    <col min="9481" max="9481" width="14.54296875" style="1" customWidth="1"/>
    <col min="9482" max="9482" width="20.54296875" style="1" customWidth="1"/>
    <col min="9483" max="9483" width="15" style="1" bestFit="1" customWidth="1"/>
    <col min="9484" max="9484" width="12" style="1" bestFit="1" customWidth="1"/>
    <col min="9485" max="9485" width="13" style="1" customWidth="1"/>
    <col min="9486" max="9486" width="14.54296875" style="1" bestFit="1" customWidth="1"/>
    <col min="9487" max="9487" width="13.81640625" style="1" bestFit="1" customWidth="1"/>
    <col min="9488" max="9488" width="11.453125" style="1"/>
    <col min="9489" max="9489" width="13.81640625" style="1" bestFit="1" customWidth="1"/>
    <col min="9490" max="9490" width="11.453125" style="1"/>
    <col min="9491" max="9491" width="13.81640625" style="1" bestFit="1" customWidth="1"/>
    <col min="9492" max="9492" width="12.1796875" style="1" bestFit="1" customWidth="1"/>
    <col min="9493" max="9495" width="11.453125" style="1"/>
    <col min="9496" max="9496" width="9.453125" style="1" customWidth="1"/>
    <col min="9497" max="9497" width="12.7265625" style="1" bestFit="1" customWidth="1"/>
    <col min="9498" max="9498" width="14.26953125" style="1" bestFit="1" customWidth="1"/>
    <col min="9499" max="9729" width="11.453125" style="1"/>
    <col min="9730" max="9730" width="26.1796875" style="1" customWidth="1"/>
    <col min="9731" max="9731" width="25.81640625" style="1" customWidth="1"/>
    <col min="9732" max="9732" width="21.81640625" style="1" customWidth="1"/>
    <col min="9733" max="9733" width="20.81640625" style="1" customWidth="1"/>
    <col min="9734" max="9734" width="19.81640625" style="1" customWidth="1"/>
    <col min="9735" max="9735" width="14.1796875" style="1" customWidth="1"/>
    <col min="9736" max="9736" width="9" style="1" customWidth="1"/>
    <col min="9737" max="9737" width="14.54296875" style="1" customWidth="1"/>
    <col min="9738" max="9738" width="20.54296875" style="1" customWidth="1"/>
    <col min="9739" max="9739" width="15" style="1" bestFit="1" customWidth="1"/>
    <col min="9740" max="9740" width="12" style="1" bestFit="1" customWidth="1"/>
    <col min="9741" max="9741" width="13" style="1" customWidth="1"/>
    <col min="9742" max="9742" width="14.54296875" style="1" bestFit="1" customWidth="1"/>
    <col min="9743" max="9743" width="13.81640625" style="1" bestFit="1" customWidth="1"/>
    <col min="9744" max="9744" width="11.453125" style="1"/>
    <col min="9745" max="9745" width="13.81640625" style="1" bestFit="1" customWidth="1"/>
    <col min="9746" max="9746" width="11.453125" style="1"/>
    <col min="9747" max="9747" width="13.81640625" style="1" bestFit="1" customWidth="1"/>
    <col min="9748" max="9748" width="12.1796875" style="1" bestFit="1" customWidth="1"/>
    <col min="9749" max="9751" width="11.453125" style="1"/>
    <col min="9752" max="9752" width="9.453125" style="1" customWidth="1"/>
    <col min="9753" max="9753" width="12.7265625" style="1" bestFit="1" customWidth="1"/>
    <col min="9754" max="9754" width="14.26953125" style="1" bestFit="1" customWidth="1"/>
    <col min="9755" max="9985" width="11.453125" style="1"/>
    <col min="9986" max="9986" width="26.1796875" style="1" customWidth="1"/>
    <col min="9987" max="9987" width="25.81640625" style="1" customWidth="1"/>
    <col min="9988" max="9988" width="21.81640625" style="1" customWidth="1"/>
    <col min="9989" max="9989" width="20.81640625" style="1" customWidth="1"/>
    <col min="9990" max="9990" width="19.81640625" style="1" customWidth="1"/>
    <col min="9991" max="9991" width="14.1796875" style="1" customWidth="1"/>
    <col min="9992" max="9992" width="9" style="1" customWidth="1"/>
    <col min="9993" max="9993" width="14.54296875" style="1" customWidth="1"/>
    <col min="9994" max="9994" width="20.54296875" style="1" customWidth="1"/>
    <col min="9995" max="9995" width="15" style="1" bestFit="1" customWidth="1"/>
    <col min="9996" max="9996" width="12" style="1" bestFit="1" customWidth="1"/>
    <col min="9997" max="9997" width="13" style="1" customWidth="1"/>
    <col min="9998" max="9998" width="14.54296875" style="1" bestFit="1" customWidth="1"/>
    <col min="9999" max="9999" width="13.81640625" style="1" bestFit="1" customWidth="1"/>
    <col min="10000" max="10000" width="11.453125" style="1"/>
    <col min="10001" max="10001" width="13.81640625" style="1" bestFit="1" customWidth="1"/>
    <col min="10002" max="10002" width="11.453125" style="1"/>
    <col min="10003" max="10003" width="13.81640625" style="1" bestFit="1" customWidth="1"/>
    <col min="10004" max="10004" width="12.1796875" style="1" bestFit="1" customWidth="1"/>
    <col min="10005" max="10007" width="11.453125" style="1"/>
    <col min="10008" max="10008" width="9.453125" style="1" customWidth="1"/>
    <col min="10009" max="10009" width="12.7265625" style="1" bestFit="1" customWidth="1"/>
    <col min="10010" max="10010" width="14.26953125" style="1" bestFit="1" customWidth="1"/>
    <col min="10011" max="10241" width="11.453125" style="1"/>
    <col min="10242" max="10242" width="26.1796875" style="1" customWidth="1"/>
    <col min="10243" max="10243" width="25.81640625" style="1" customWidth="1"/>
    <col min="10244" max="10244" width="21.81640625" style="1" customWidth="1"/>
    <col min="10245" max="10245" width="20.81640625" style="1" customWidth="1"/>
    <col min="10246" max="10246" width="19.81640625" style="1" customWidth="1"/>
    <col min="10247" max="10247" width="14.1796875" style="1" customWidth="1"/>
    <col min="10248" max="10248" width="9" style="1" customWidth="1"/>
    <col min="10249" max="10249" width="14.54296875" style="1" customWidth="1"/>
    <col min="10250" max="10250" width="20.54296875" style="1" customWidth="1"/>
    <col min="10251" max="10251" width="15" style="1" bestFit="1" customWidth="1"/>
    <col min="10252" max="10252" width="12" style="1" bestFit="1" customWidth="1"/>
    <col min="10253" max="10253" width="13" style="1" customWidth="1"/>
    <col min="10254" max="10254" width="14.54296875" style="1" bestFit="1" customWidth="1"/>
    <col min="10255" max="10255" width="13.81640625" style="1" bestFit="1" customWidth="1"/>
    <col min="10256" max="10256" width="11.453125" style="1"/>
    <col min="10257" max="10257" width="13.81640625" style="1" bestFit="1" customWidth="1"/>
    <col min="10258" max="10258" width="11.453125" style="1"/>
    <col min="10259" max="10259" width="13.81640625" style="1" bestFit="1" customWidth="1"/>
    <col min="10260" max="10260" width="12.1796875" style="1" bestFit="1" customWidth="1"/>
    <col min="10261" max="10263" width="11.453125" style="1"/>
    <col min="10264" max="10264" width="9.453125" style="1" customWidth="1"/>
    <col min="10265" max="10265" width="12.7265625" style="1" bestFit="1" customWidth="1"/>
    <col min="10266" max="10266" width="14.26953125" style="1" bestFit="1" customWidth="1"/>
    <col min="10267" max="10497" width="11.453125" style="1"/>
    <col min="10498" max="10498" width="26.1796875" style="1" customWidth="1"/>
    <col min="10499" max="10499" width="25.81640625" style="1" customWidth="1"/>
    <col min="10500" max="10500" width="21.81640625" style="1" customWidth="1"/>
    <col min="10501" max="10501" width="20.81640625" style="1" customWidth="1"/>
    <col min="10502" max="10502" width="19.81640625" style="1" customWidth="1"/>
    <col min="10503" max="10503" width="14.1796875" style="1" customWidth="1"/>
    <col min="10504" max="10504" width="9" style="1" customWidth="1"/>
    <col min="10505" max="10505" width="14.54296875" style="1" customWidth="1"/>
    <col min="10506" max="10506" width="20.54296875" style="1" customWidth="1"/>
    <col min="10507" max="10507" width="15" style="1" bestFit="1" customWidth="1"/>
    <col min="10508" max="10508" width="12" style="1" bestFit="1" customWidth="1"/>
    <col min="10509" max="10509" width="13" style="1" customWidth="1"/>
    <col min="10510" max="10510" width="14.54296875" style="1" bestFit="1" customWidth="1"/>
    <col min="10511" max="10511" width="13.81640625" style="1" bestFit="1" customWidth="1"/>
    <col min="10512" max="10512" width="11.453125" style="1"/>
    <col min="10513" max="10513" width="13.81640625" style="1" bestFit="1" customWidth="1"/>
    <col min="10514" max="10514" width="11.453125" style="1"/>
    <col min="10515" max="10515" width="13.81640625" style="1" bestFit="1" customWidth="1"/>
    <col min="10516" max="10516" width="12.1796875" style="1" bestFit="1" customWidth="1"/>
    <col min="10517" max="10519" width="11.453125" style="1"/>
    <col min="10520" max="10520" width="9.453125" style="1" customWidth="1"/>
    <col min="10521" max="10521" width="12.7265625" style="1" bestFit="1" customWidth="1"/>
    <col min="10522" max="10522" width="14.26953125" style="1" bestFit="1" customWidth="1"/>
    <col min="10523" max="10753" width="11.453125" style="1"/>
    <col min="10754" max="10754" width="26.1796875" style="1" customWidth="1"/>
    <col min="10755" max="10755" width="25.81640625" style="1" customWidth="1"/>
    <col min="10756" max="10756" width="21.81640625" style="1" customWidth="1"/>
    <col min="10757" max="10757" width="20.81640625" style="1" customWidth="1"/>
    <col min="10758" max="10758" width="19.81640625" style="1" customWidth="1"/>
    <col min="10759" max="10759" width="14.1796875" style="1" customWidth="1"/>
    <col min="10760" max="10760" width="9" style="1" customWidth="1"/>
    <col min="10761" max="10761" width="14.54296875" style="1" customWidth="1"/>
    <col min="10762" max="10762" width="20.54296875" style="1" customWidth="1"/>
    <col min="10763" max="10763" width="15" style="1" bestFit="1" customWidth="1"/>
    <col min="10764" max="10764" width="12" style="1" bestFit="1" customWidth="1"/>
    <col min="10765" max="10765" width="13" style="1" customWidth="1"/>
    <col min="10766" max="10766" width="14.54296875" style="1" bestFit="1" customWidth="1"/>
    <col min="10767" max="10767" width="13.81640625" style="1" bestFit="1" customWidth="1"/>
    <col min="10768" max="10768" width="11.453125" style="1"/>
    <col min="10769" max="10769" width="13.81640625" style="1" bestFit="1" customWidth="1"/>
    <col min="10770" max="10770" width="11.453125" style="1"/>
    <col min="10771" max="10771" width="13.81640625" style="1" bestFit="1" customWidth="1"/>
    <col min="10772" max="10772" width="12.1796875" style="1" bestFit="1" customWidth="1"/>
    <col min="10773" max="10775" width="11.453125" style="1"/>
    <col min="10776" max="10776" width="9.453125" style="1" customWidth="1"/>
    <col min="10777" max="10777" width="12.7265625" style="1" bestFit="1" customWidth="1"/>
    <col min="10778" max="10778" width="14.26953125" style="1" bestFit="1" customWidth="1"/>
    <col min="10779" max="11009" width="11.453125" style="1"/>
    <col min="11010" max="11010" width="26.1796875" style="1" customWidth="1"/>
    <col min="11011" max="11011" width="25.81640625" style="1" customWidth="1"/>
    <col min="11012" max="11012" width="21.81640625" style="1" customWidth="1"/>
    <col min="11013" max="11013" width="20.81640625" style="1" customWidth="1"/>
    <col min="11014" max="11014" width="19.81640625" style="1" customWidth="1"/>
    <col min="11015" max="11015" width="14.1796875" style="1" customWidth="1"/>
    <col min="11016" max="11016" width="9" style="1" customWidth="1"/>
    <col min="11017" max="11017" width="14.54296875" style="1" customWidth="1"/>
    <col min="11018" max="11018" width="20.54296875" style="1" customWidth="1"/>
    <col min="11019" max="11019" width="15" style="1" bestFit="1" customWidth="1"/>
    <col min="11020" max="11020" width="12" style="1" bestFit="1" customWidth="1"/>
    <col min="11021" max="11021" width="13" style="1" customWidth="1"/>
    <col min="11022" max="11022" width="14.54296875" style="1" bestFit="1" customWidth="1"/>
    <col min="11023" max="11023" width="13.81640625" style="1" bestFit="1" customWidth="1"/>
    <col min="11024" max="11024" width="11.453125" style="1"/>
    <col min="11025" max="11025" width="13.81640625" style="1" bestFit="1" customWidth="1"/>
    <col min="11026" max="11026" width="11.453125" style="1"/>
    <col min="11027" max="11027" width="13.81640625" style="1" bestFit="1" customWidth="1"/>
    <col min="11028" max="11028" width="12.1796875" style="1" bestFit="1" customWidth="1"/>
    <col min="11029" max="11031" width="11.453125" style="1"/>
    <col min="11032" max="11032" width="9.453125" style="1" customWidth="1"/>
    <col min="11033" max="11033" width="12.7265625" style="1" bestFit="1" customWidth="1"/>
    <col min="11034" max="11034" width="14.26953125" style="1" bestFit="1" customWidth="1"/>
    <col min="11035" max="11265" width="11.453125" style="1"/>
    <col min="11266" max="11266" width="26.1796875" style="1" customWidth="1"/>
    <col min="11267" max="11267" width="25.81640625" style="1" customWidth="1"/>
    <col min="11268" max="11268" width="21.81640625" style="1" customWidth="1"/>
    <col min="11269" max="11269" width="20.81640625" style="1" customWidth="1"/>
    <col min="11270" max="11270" width="19.81640625" style="1" customWidth="1"/>
    <col min="11271" max="11271" width="14.1796875" style="1" customWidth="1"/>
    <col min="11272" max="11272" width="9" style="1" customWidth="1"/>
    <col min="11273" max="11273" width="14.54296875" style="1" customWidth="1"/>
    <col min="11274" max="11274" width="20.54296875" style="1" customWidth="1"/>
    <col min="11275" max="11275" width="15" style="1" bestFit="1" customWidth="1"/>
    <col min="11276" max="11276" width="12" style="1" bestFit="1" customWidth="1"/>
    <col min="11277" max="11277" width="13" style="1" customWidth="1"/>
    <col min="11278" max="11278" width="14.54296875" style="1" bestFit="1" customWidth="1"/>
    <col min="11279" max="11279" width="13.81640625" style="1" bestFit="1" customWidth="1"/>
    <col min="11280" max="11280" width="11.453125" style="1"/>
    <col min="11281" max="11281" width="13.81640625" style="1" bestFit="1" customWidth="1"/>
    <col min="11282" max="11282" width="11.453125" style="1"/>
    <col min="11283" max="11283" width="13.81640625" style="1" bestFit="1" customWidth="1"/>
    <col min="11284" max="11284" width="12.1796875" style="1" bestFit="1" customWidth="1"/>
    <col min="11285" max="11287" width="11.453125" style="1"/>
    <col min="11288" max="11288" width="9.453125" style="1" customWidth="1"/>
    <col min="11289" max="11289" width="12.7265625" style="1" bestFit="1" customWidth="1"/>
    <col min="11290" max="11290" width="14.26953125" style="1" bestFit="1" customWidth="1"/>
    <col min="11291" max="11521" width="11.453125" style="1"/>
    <col min="11522" max="11522" width="26.1796875" style="1" customWidth="1"/>
    <col min="11523" max="11523" width="25.81640625" style="1" customWidth="1"/>
    <col min="11524" max="11524" width="21.81640625" style="1" customWidth="1"/>
    <col min="11525" max="11525" width="20.81640625" style="1" customWidth="1"/>
    <col min="11526" max="11526" width="19.81640625" style="1" customWidth="1"/>
    <col min="11527" max="11527" width="14.1796875" style="1" customWidth="1"/>
    <col min="11528" max="11528" width="9" style="1" customWidth="1"/>
    <col min="11529" max="11529" width="14.54296875" style="1" customWidth="1"/>
    <col min="11530" max="11530" width="20.54296875" style="1" customWidth="1"/>
    <col min="11531" max="11531" width="15" style="1" bestFit="1" customWidth="1"/>
    <col min="11532" max="11532" width="12" style="1" bestFit="1" customWidth="1"/>
    <col min="11533" max="11533" width="13" style="1" customWidth="1"/>
    <col min="11534" max="11534" width="14.54296875" style="1" bestFit="1" customWidth="1"/>
    <col min="11535" max="11535" width="13.81640625" style="1" bestFit="1" customWidth="1"/>
    <col min="11536" max="11536" width="11.453125" style="1"/>
    <col min="11537" max="11537" width="13.81640625" style="1" bestFit="1" customWidth="1"/>
    <col min="11538" max="11538" width="11.453125" style="1"/>
    <col min="11539" max="11539" width="13.81640625" style="1" bestFit="1" customWidth="1"/>
    <col min="11540" max="11540" width="12.1796875" style="1" bestFit="1" customWidth="1"/>
    <col min="11541" max="11543" width="11.453125" style="1"/>
    <col min="11544" max="11544" width="9.453125" style="1" customWidth="1"/>
    <col min="11545" max="11545" width="12.7265625" style="1" bestFit="1" customWidth="1"/>
    <col min="11546" max="11546" width="14.26953125" style="1" bestFit="1" customWidth="1"/>
    <col min="11547" max="11777" width="11.453125" style="1"/>
    <col min="11778" max="11778" width="26.1796875" style="1" customWidth="1"/>
    <col min="11779" max="11779" width="25.81640625" style="1" customWidth="1"/>
    <col min="11780" max="11780" width="21.81640625" style="1" customWidth="1"/>
    <col min="11781" max="11781" width="20.81640625" style="1" customWidth="1"/>
    <col min="11782" max="11782" width="19.81640625" style="1" customWidth="1"/>
    <col min="11783" max="11783" width="14.1796875" style="1" customWidth="1"/>
    <col min="11784" max="11784" width="9" style="1" customWidth="1"/>
    <col min="11785" max="11785" width="14.54296875" style="1" customWidth="1"/>
    <col min="11786" max="11786" width="20.54296875" style="1" customWidth="1"/>
    <col min="11787" max="11787" width="15" style="1" bestFit="1" customWidth="1"/>
    <col min="11788" max="11788" width="12" style="1" bestFit="1" customWidth="1"/>
    <col min="11789" max="11789" width="13" style="1" customWidth="1"/>
    <col min="11790" max="11790" width="14.54296875" style="1" bestFit="1" customWidth="1"/>
    <col min="11791" max="11791" width="13.81640625" style="1" bestFit="1" customWidth="1"/>
    <col min="11792" max="11792" width="11.453125" style="1"/>
    <col min="11793" max="11793" width="13.81640625" style="1" bestFit="1" customWidth="1"/>
    <col min="11794" max="11794" width="11.453125" style="1"/>
    <col min="11795" max="11795" width="13.81640625" style="1" bestFit="1" customWidth="1"/>
    <col min="11796" max="11796" width="12.1796875" style="1" bestFit="1" customWidth="1"/>
    <col min="11797" max="11799" width="11.453125" style="1"/>
    <col min="11800" max="11800" width="9.453125" style="1" customWidth="1"/>
    <col min="11801" max="11801" width="12.7265625" style="1" bestFit="1" customWidth="1"/>
    <col min="11802" max="11802" width="14.26953125" style="1" bestFit="1" customWidth="1"/>
    <col min="11803" max="12033" width="11.453125" style="1"/>
    <col min="12034" max="12034" width="26.1796875" style="1" customWidth="1"/>
    <col min="12035" max="12035" width="25.81640625" style="1" customWidth="1"/>
    <col min="12036" max="12036" width="21.81640625" style="1" customWidth="1"/>
    <col min="12037" max="12037" width="20.81640625" style="1" customWidth="1"/>
    <col min="12038" max="12038" width="19.81640625" style="1" customWidth="1"/>
    <col min="12039" max="12039" width="14.1796875" style="1" customWidth="1"/>
    <col min="12040" max="12040" width="9" style="1" customWidth="1"/>
    <col min="12041" max="12041" width="14.54296875" style="1" customWidth="1"/>
    <col min="12042" max="12042" width="20.54296875" style="1" customWidth="1"/>
    <col min="12043" max="12043" width="15" style="1" bestFit="1" customWidth="1"/>
    <col min="12044" max="12044" width="12" style="1" bestFit="1" customWidth="1"/>
    <col min="12045" max="12045" width="13" style="1" customWidth="1"/>
    <col min="12046" max="12046" width="14.54296875" style="1" bestFit="1" customWidth="1"/>
    <col min="12047" max="12047" width="13.81640625" style="1" bestFit="1" customWidth="1"/>
    <col min="12048" max="12048" width="11.453125" style="1"/>
    <col min="12049" max="12049" width="13.81640625" style="1" bestFit="1" customWidth="1"/>
    <col min="12050" max="12050" width="11.453125" style="1"/>
    <col min="12051" max="12051" width="13.81640625" style="1" bestFit="1" customWidth="1"/>
    <col min="12052" max="12052" width="12.1796875" style="1" bestFit="1" customWidth="1"/>
    <col min="12053" max="12055" width="11.453125" style="1"/>
    <col min="12056" max="12056" width="9.453125" style="1" customWidth="1"/>
    <col min="12057" max="12057" width="12.7265625" style="1" bestFit="1" customWidth="1"/>
    <col min="12058" max="12058" width="14.26953125" style="1" bestFit="1" customWidth="1"/>
    <col min="12059" max="12289" width="11.453125" style="1"/>
    <col min="12290" max="12290" width="26.1796875" style="1" customWidth="1"/>
    <col min="12291" max="12291" width="25.81640625" style="1" customWidth="1"/>
    <col min="12292" max="12292" width="21.81640625" style="1" customWidth="1"/>
    <col min="12293" max="12293" width="20.81640625" style="1" customWidth="1"/>
    <col min="12294" max="12294" width="19.81640625" style="1" customWidth="1"/>
    <col min="12295" max="12295" width="14.1796875" style="1" customWidth="1"/>
    <col min="12296" max="12296" width="9" style="1" customWidth="1"/>
    <col min="12297" max="12297" width="14.54296875" style="1" customWidth="1"/>
    <col min="12298" max="12298" width="20.54296875" style="1" customWidth="1"/>
    <col min="12299" max="12299" width="15" style="1" bestFit="1" customWidth="1"/>
    <col min="12300" max="12300" width="12" style="1" bestFit="1" customWidth="1"/>
    <col min="12301" max="12301" width="13" style="1" customWidth="1"/>
    <col min="12302" max="12302" width="14.54296875" style="1" bestFit="1" customWidth="1"/>
    <col min="12303" max="12303" width="13.81640625" style="1" bestFit="1" customWidth="1"/>
    <col min="12304" max="12304" width="11.453125" style="1"/>
    <col min="12305" max="12305" width="13.81640625" style="1" bestFit="1" customWidth="1"/>
    <col min="12306" max="12306" width="11.453125" style="1"/>
    <col min="12307" max="12307" width="13.81640625" style="1" bestFit="1" customWidth="1"/>
    <col min="12308" max="12308" width="12.1796875" style="1" bestFit="1" customWidth="1"/>
    <col min="12309" max="12311" width="11.453125" style="1"/>
    <col min="12312" max="12312" width="9.453125" style="1" customWidth="1"/>
    <col min="12313" max="12313" width="12.7265625" style="1" bestFit="1" customWidth="1"/>
    <col min="12314" max="12314" width="14.26953125" style="1" bestFit="1" customWidth="1"/>
    <col min="12315" max="12545" width="11.453125" style="1"/>
    <col min="12546" max="12546" width="26.1796875" style="1" customWidth="1"/>
    <col min="12547" max="12547" width="25.81640625" style="1" customWidth="1"/>
    <col min="12548" max="12548" width="21.81640625" style="1" customWidth="1"/>
    <col min="12549" max="12549" width="20.81640625" style="1" customWidth="1"/>
    <col min="12550" max="12550" width="19.81640625" style="1" customWidth="1"/>
    <col min="12551" max="12551" width="14.1796875" style="1" customWidth="1"/>
    <col min="12552" max="12552" width="9" style="1" customWidth="1"/>
    <col min="12553" max="12553" width="14.54296875" style="1" customWidth="1"/>
    <col min="12554" max="12554" width="20.54296875" style="1" customWidth="1"/>
    <col min="12555" max="12555" width="15" style="1" bestFit="1" customWidth="1"/>
    <col min="12556" max="12556" width="12" style="1" bestFit="1" customWidth="1"/>
    <col min="12557" max="12557" width="13" style="1" customWidth="1"/>
    <col min="12558" max="12558" width="14.54296875" style="1" bestFit="1" customWidth="1"/>
    <col min="12559" max="12559" width="13.81640625" style="1" bestFit="1" customWidth="1"/>
    <col min="12560" max="12560" width="11.453125" style="1"/>
    <col min="12561" max="12561" width="13.81640625" style="1" bestFit="1" customWidth="1"/>
    <col min="12562" max="12562" width="11.453125" style="1"/>
    <col min="12563" max="12563" width="13.81640625" style="1" bestFit="1" customWidth="1"/>
    <col min="12564" max="12564" width="12.1796875" style="1" bestFit="1" customWidth="1"/>
    <col min="12565" max="12567" width="11.453125" style="1"/>
    <col min="12568" max="12568" width="9.453125" style="1" customWidth="1"/>
    <col min="12569" max="12569" width="12.7265625" style="1" bestFit="1" customWidth="1"/>
    <col min="12570" max="12570" width="14.26953125" style="1" bestFit="1" customWidth="1"/>
    <col min="12571" max="12801" width="11.453125" style="1"/>
    <col min="12802" max="12802" width="26.1796875" style="1" customWidth="1"/>
    <col min="12803" max="12803" width="25.81640625" style="1" customWidth="1"/>
    <col min="12804" max="12804" width="21.81640625" style="1" customWidth="1"/>
    <col min="12805" max="12805" width="20.81640625" style="1" customWidth="1"/>
    <col min="12806" max="12806" width="19.81640625" style="1" customWidth="1"/>
    <col min="12807" max="12807" width="14.1796875" style="1" customWidth="1"/>
    <col min="12808" max="12808" width="9" style="1" customWidth="1"/>
    <col min="12809" max="12809" width="14.54296875" style="1" customWidth="1"/>
    <col min="12810" max="12810" width="20.54296875" style="1" customWidth="1"/>
    <col min="12811" max="12811" width="15" style="1" bestFit="1" customWidth="1"/>
    <col min="12812" max="12812" width="12" style="1" bestFit="1" customWidth="1"/>
    <col min="12813" max="12813" width="13" style="1" customWidth="1"/>
    <col min="12814" max="12814" width="14.54296875" style="1" bestFit="1" customWidth="1"/>
    <col min="12815" max="12815" width="13.81640625" style="1" bestFit="1" customWidth="1"/>
    <col min="12816" max="12816" width="11.453125" style="1"/>
    <col min="12817" max="12817" width="13.81640625" style="1" bestFit="1" customWidth="1"/>
    <col min="12818" max="12818" width="11.453125" style="1"/>
    <col min="12819" max="12819" width="13.81640625" style="1" bestFit="1" customWidth="1"/>
    <col min="12820" max="12820" width="12.1796875" style="1" bestFit="1" customWidth="1"/>
    <col min="12821" max="12823" width="11.453125" style="1"/>
    <col min="12824" max="12824" width="9.453125" style="1" customWidth="1"/>
    <col min="12825" max="12825" width="12.7265625" style="1" bestFit="1" customWidth="1"/>
    <col min="12826" max="12826" width="14.26953125" style="1" bestFit="1" customWidth="1"/>
    <col min="12827" max="13057" width="11.453125" style="1"/>
    <col min="13058" max="13058" width="26.1796875" style="1" customWidth="1"/>
    <col min="13059" max="13059" width="25.81640625" style="1" customWidth="1"/>
    <col min="13060" max="13060" width="21.81640625" style="1" customWidth="1"/>
    <col min="13061" max="13061" width="20.81640625" style="1" customWidth="1"/>
    <col min="13062" max="13062" width="19.81640625" style="1" customWidth="1"/>
    <col min="13063" max="13063" width="14.1796875" style="1" customWidth="1"/>
    <col min="13064" max="13064" width="9" style="1" customWidth="1"/>
    <col min="13065" max="13065" width="14.54296875" style="1" customWidth="1"/>
    <col min="13066" max="13066" width="20.54296875" style="1" customWidth="1"/>
    <col min="13067" max="13067" width="15" style="1" bestFit="1" customWidth="1"/>
    <col min="13068" max="13068" width="12" style="1" bestFit="1" customWidth="1"/>
    <col min="13069" max="13069" width="13" style="1" customWidth="1"/>
    <col min="13070" max="13070" width="14.54296875" style="1" bestFit="1" customWidth="1"/>
    <col min="13071" max="13071" width="13.81640625" style="1" bestFit="1" customWidth="1"/>
    <col min="13072" max="13072" width="11.453125" style="1"/>
    <col min="13073" max="13073" width="13.81640625" style="1" bestFit="1" customWidth="1"/>
    <col min="13074" max="13074" width="11.453125" style="1"/>
    <col min="13075" max="13075" width="13.81640625" style="1" bestFit="1" customWidth="1"/>
    <col min="13076" max="13076" width="12.1796875" style="1" bestFit="1" customWidth="1"/>
    <col min="13077" max="13079" width="11.453125" style="1"/>
    <col min="13080" max="13080" width="9.453125" style="1" customWidth="1"/>
    <col min="13081" max="13081" width="12.7265625" style="1" bestFit="1" customWidth="1"/>
    <col min="13082" max="13082" width="14.26953125" style="1" bestFit="1" customWidth="1"/>
    <col min="13083" max="13313" width="11.453125" style="1"/>
    <col min="13314" max="13314" width="26.1796875" style="1" customWidth="1"/>
    <col min="13315" max="13315" width="25.81640625" style="1" customWidth="1"/>
    <col min="13316" max="13316" width="21.81640625" style="1" customWidth="1"/>
    <col min="13317" max="13317" width="20.81640625" style="1" customWidth="1"/>
    <col min="13318" max="13318" width="19.81640625" style="1" customWidth="1"/>
    <col min="13319" max="13319" width="14.1796875" style="1" customWidth="1"/>
    <col min="13320" max="13320" width="9" style="1" customWidth="1"/>
    <col min="13321" max="13321" width="14.54296875" style="1" customWidth="1"/>
    <col min="13322" max="13322" width="20.54296875" style="1" customWidth="1"/>
    <col min="13323" max="13323" width="15" style="1" bestFit="1" customWidth="1"/>
    <col min="13324" max="13324" width="12" style="1" bestFit="1" customWidth="1"/>
    <col min="13325" max="13325" width="13" style="1" customWidth="1"/>
    <col min="13326" max="13326" width="14.54296875" style="1" bestFit="1" customWidth="1"/>
    <col min="13327" max="13327" width="13.81640625" style="1" bestFit="1" customWidth="1"/>
    <col min="13328" max="13328" width="11.453125" style="1"/>
    <col min="13329" max="13329" width="13.81640625" style="1" bestFit="1" customWidth="1"/>
    <col min="13330" max="13330" width="11.453125" style="1"/>
    <col min="13331" max="13331" width="13.81640625" style="1" bestFit="1" customWidth="1"/>
    <col min="13332" max="13332" width="12.1796875" style="1" bestFit="1" customWidth="1"/>
    <col min="13333" max="13335" width="11.453125" style="1"/>
    <col min="13336" max="13336" width="9.453125" style="1" customWidth="1"/>
    <col min="13337" max="13337" width="12.7265625" style="1" bestFit="1" customWidth="1"/>
    <col min="13338" max="13338" width="14.26953125" style="1" bestFit="1" customWidth="1"/>
    <col min="13339" max="13569" width="11.453125" style="1"/>
    <col min="13570" max="13570" width="26.1796875" style="1" customWidth="1"/>
    <col min="13571" max="13571" width="25.81640625" style="1" customWidth="1"/>
    <col min="13572" max="13572" width="21.81640625" style="1" customWidth="1"/>
    <col min="13573" max="13573" width="20.81640625" style="1" customWidth="1"/>
    <col min="13574" max="13574" width="19.81640625" style="1" customWidth="1"/>
    <col min="13575" max="13575" width="14.1796875" style="1" customWidth="1"/>
    <col min="13576" max="13576" width="9" style="1" customWidth="1"/>
    <col min="13577" max="13577" width="14.54296875" style="1" customWidth="1"/>
    <col min="13578" max="13578" width="20.54296875" style="1" customWidth="1"/>
    <col min="13579" max="13579" width="15" style="1" bestFit="1" customWidth="1"/>
    <col min="13580" max="13580" width="12" style="1" bestFit="1" customWidth="1"/>
    <col min="13581" max="13581" width="13" style="1" customWidth="1"/>
    <col min="13582" max="13582" width="14.54296875" style="1" bestFit="1" customWidth="1"/>
    <col min="13583" max="13583" width="13.81640625" style="1" bestFit="1" customWidth="1"/>
    <col min="13584" max="13584" width="11.453125" style="1"/>
    <col min="13585" max="13585" width="13.81640625" style="1" bestFit="1" customWidth="1"/>
    <col min="13586" max="13586" width="11.453125" style="1"/>
    <col min="13587" max="13587" width="13.81640625" style="1" bestFit="1" customWidth="1"/>
    <col min="13588" max="13588" width="12.1796875" style="1" bestFit="1" customWidth="1"/>
    <col min="13589" max="13591" width="11.453125" style="1"/>
    <col min="13592" max="13592" width="9.453125" style="1" customWidth="1"/>
    <col min="13593" max="13593" width="12.7265625" style="1" bestFit="1" customWidth="1"/>
    <col min="13594" max="13594" width="14.26953125" style="1" bestFit="1" customWidth="1"/>
    <col min="13595" max="13825" width="11.453125" style="1"/>
    <col min="13826" max="13826" width="26.1796875" style="1" customWidth="1"/>
    <col min="13827" max="13827" width="25.81640625" style="1" customWidth="1"/>
    <col min="13828" max="13828" width="21.81640625" style="1" customWidth="1"/>
    <col min="13829" max="13829" width="20.81640625" style="1" customWidth="1"/>
    <col min="13830" max="13830" width="19.81640625" style="1" customWidth="1"/>
    <col min="13831" max="13831" width="14.1796875" style="1" customWidth="1"/>
    <col min="13832" max="13832" width="9" style="1" customWidth="1"/>
    <col min="13833" max="13833" width="14.54296875" style="1" customWidth="1"/>
    <col min="13834" max="13834" width="20.54296875" style="1" customWidth="1"/>
    <col min="13835" max="13835" width="15" style="1" bestFit="1" customWidth="1"/>
    <col min="13836" max="13836" width="12" style="1" bestFit="1" customWidth="1"/>
    <col min="13837" max="13837" width="13" style="1" customWidth="1"/>
    <col min="13838" max="13838" width="14.54296875" style="1" bestFit="1" customWidth="1"/>
    <col min="13839" max="13839" width="13.81640625" style="1" bestFit="1" customWidth="1"/>
    <col min="13840" max="13840" width="11.453125" style="1"/>
    <col min="13841" max="13841" width="13.81640625" style="1" bestFit="1" customWidth="1"/>
    <col min="13842" max="13842" width="11.453125" style="1"/>
    <col min="13843" max="13843" width="13.81640625" style="1" bestFit="1" customWidth="1"/>
    <col min="13844" max="13844" width="12.1796875" style="1" bestFit="1" customWidth="1"/>
    <col min="13845" max="13847" width="11.453125" style="1"/>
    <col min="13848" max="13848" width="9.453125" style="1" customWidth="1"/>
    <col min="13849" max="13849" width="12.7265625" style="1" bestFit="1" customWidth="1"/>
    <col min="13850" max="13850" width="14.26953125" style="1" bestFit="1" customWidth="1"/>
    <col min="13851" max="14081" width="11.453125" style="1"/>
    <col min="14082" max="14082" width="26.1796875" style="1" customWidth="1"/>
    <col min="14083" max="14083" width="25.81640625" style="1" customWidth="1"/>
    <col min="14084" max="14084" width="21.81640625" style="1" customWidth="1"/>
    <col min="14085" max="14085" width="20.81640625" style="1" customWidth="1"/>
    <col min="14086" max="14086" width="19.81640625" style="1" customWidth="1"/>
    <col min="14087" max="14087" width="14.1796875" style="1" customWidth="1"/>
    <col min="14088" max="14088" width="9" style="1" customWidth="1"/>
    <col min="14089" max="14089" width="14.54296875" style="1" customWidth="1"/>
    <col min="14090" max="14090" width="20.54296875" style="1" customWidth="1"/>
    <col min="14091" max="14091" width="15" style="1" bestFit="1" customWidth="1"/>
    <col min="14092" max="14092" width="12" style="1" bestFit="1" customWidth="1"/>
    <col min="14093" max="14093" width="13" style="1" customWidth="1"/>
    <col min="14094" max="14094" width="14.54296875" style="1" bestFit="1" customWidth="1"/>
    <col min="14095" max="14095" width="13.81640625" style="1" bestFit="1" customWidth="1"/>
    <col min="14096" max="14096" width="11.453125" style="1"/>
    <col min="14097" max="14097" width="13.81640625" style="1" bestFit="1" customWidth="1"/>
    <col min="14098" max="14098" width="11.453125" style="1"/>
    <col min="14099" max="14099" width="13.81640625" style="1" bestFit="1" customWidth="1"/>
    <col min="14100" max="14100" width="12.1796875" style="1" bestFit="1" customWidth="1"/>
    <col min="14101" max="14103" width="11.453125" style="1"/>
    <col min="14104" max="14104" width="9.453125" style="1" customWidth="1"/>
    <col min="14105" max="14105" width="12.7265625" style="1" bestFit="1" customWidth="1"/>
    <col min="14106" max="14106" width="14.26953125" style="1" bestFit="1" customWidth="1"/>
    <col min="14107" max="14337" width="11.453125" style="1"/>
    <col min="14338" max="14338" width="26.1796875" style="1" customWidth="1"/>
    <col min="14339" max="14339" width="25.81640625" style="1" customWidth="1"/>
    <col min="14340" max="14340" width="21.81640625" style="1" customWidth="1"/>
    <col min="14341" max="14341" width="20.81640625" style="1" customWidth="1"/>
    <col min="14342" max="14342" width="19.81640625" style="1" customWidth="1"/>
    <col min="14343" max="14343" width="14.1796875" style="1" customWidth="1"/>
    <col min="14344" max="14344" width="9" style="1" customWidth="1"/>
    <col min="14345" max="14345" width="14.54296875" style="1" customWidth="1"/>
    <col min="14346" max="14346" width="20.54296875" style="1" customWidth="1"/>
    <col min="14347" max="14347" width="15" style="1" bestFit="1" customWidth="1"/>
    <col min="14348" max="14348" width="12" style="1" bestFit="1" customWidth="1"/>
    <col min="14349" max="14349" width="13" style="1" customWidth="1"/>
    <col min="14350" max="14350" width="14.54296875" style="1" bestFit="1" customWidth="1"/>
    <col min="14351" max="14351" width="13.81640625" style="1" bestFit="1" customWidth="1"/>
    <col min="14352" max="14352" width="11.453125" style="1"/>
    <col min="14353" max="14353" width="13.81640625" style="1" bestFit="1" customWidth="1"/>
    <col min="14354" max="14354" width="11.453125" style="1"/>
    <col min="14355" max="14355" width="13.81640625" style="1" bestFit="1" customWidth="1"/>
    <col min="14356" max="14356" width="12.1796875" style="1" bestFit="1" customWidth="1"/>
    <col min="14357" max="14359" width="11.453125" style="1"/>
    <col min="14360" max="14360" width="9.453125" style="1" customWidth="1"/>
    <col min="14361" max="14361" width="12.7265625" style="1" bestFit="1" customWidth="1"/>
    <col min="14362" max="14362" width="14.26953125" style="1" bestFit="1" customWidth="1"/>
    <col min="14363" max="14593" width="11.453125" style="1"/>
    <col min="14594" max="14594" width="26.1796875" style="1" customWidth="1"/>
    <col min="14595" max="14595" width="25.81640625" style="1" customWidth="1"/>
    <col min="14596" max="14596" width="21.81640625" style="1" customWidth="1"/>
    <col min="14597" max="14597" width="20.81640625" style="1" customWidth="1"/>
    <col min="14598" max="14598" width="19.81640625" style="1" customWidth="1"/>
    <col min="14599" max="14599" width="14.1796875" style="1" customWidth="1"/>
    <col min="14600" max="14600" width="9" style="1" customWidth="1"/>
    <col min="14601" max="14601" width="14.54296875" style="1" customWidth="1"/>
    <col min="14602" max="14602" width="20.54296875" style="1" customWidth="1"/>
    <col min="14603" max="14603" width="15" style="1" bestFit="1" customWidth="1"/>
    <col min="14604" max="14604" width="12" style="1" bestFit="1" customWidth="1"/>
    <col min="14605" max="14605" width="13" style="1" customWidth="1"/>
    <col min="14606" max="14606" width="14.54296875" style="1" bestFit="1" customWidth="1"/>
    <col min="14607" max="14607" width="13.81640625" style="1" bestFit="1" customWidth="1"/>
    <col min="14608" max="14608" width="11.453125" style="1"/>
    <col min="14609" max="14609" width="13.81640625" style="1" bestFit="1" customWidth="1"/>
    <col min="14610" max="14610" width="11.453125" style="1"/>
    <col min="14611" max="14611" width="13.81640625" style="1" bestFit="1" customWidth="1"/>
    <col min="14612" max="14612" width="12.1796875" style="1" bestFit="1" customWidth="1"/>
    <col min="14613" max="14615" width="11.453125" style="1"/>
    <col min="14616" max="14616" width="9.453125" style="1" customWidth="1"/>
    <col min="14617" max="14617" width="12.7265625" style="1" bestFit="1" customWidth="1"/>
    <col min="14618" max="14618" width="14.26953125" style="1" bestFit="1" customWidth="1"/>
    <col min="14619" max="14849" width="11.453125" style="1"/>
    <col min="14850" max="14850" width="26.1796875" style="1" customWidth="1"/>
    <col min="14851" max="14851" width="25.81640625" style="1" customWidth="1"/>
    <col min="14852" max="14852" width="21.81640625" style="1" customWidth="1"/>
    <col min="14853" max="14853" width="20.81640625" style="1" customWidth="1"/>
    <col min="14854" max="14854" width="19.81640625" style="1" customWidth="1"/>
    <col min="14855" max="14855" width="14.1796875" style="1" customWidth="1"/>
    <col min="14856" max="14856" width="9" style="1" customWidth="1"/>
    <col min="14857" max="14857" width="14.54296875" style="1" customWidth="1"/>
    <col min="14858" max="14858" width="20.54296875" style="1" customWidth="1"/>
    <col min="14859" max="14859" width="15" style="1" bestFit="1" customWidth="1"/>
    <col min="14860" max="14860" width="12" style="1" bestFit="1" customWidth="1"/>
    <col min="14861" max="14861" width="13" style="1" customWidth="1"/>
    <col min="14862" max="14862" width="14.54296875" style="1" bestFit="1" customWidth="1"/>
    <col min="14863" max="14863" width="13.81640625" style="1" bestFit="1" customWidth="1"/>
    <col min="14864" max="14864" width="11.453125" style="1"/>
    <col min="14865" max="14865" width="13.81640625" style="1" bestFit="1" customWidth="1"/>
    <col min="14866" max="14866" width="11.453125" style="1"/>
    <col min="14867" max="14867" width="13.81640625" style="1" bestFit="1" customWidth="1"/>
    <col min="14868" max="14868" width="12.1796875" style="1" bestFit="1" customWidth="1"/>
    <col min="14869" max="14871" width="11.453125" style="1"/>
    <col min="14872" max="14872" width="9.453125" style="1" customWidth="1"/>
    <col min="14873" max="14873" width="12.7265625" style="1" bestFit="1" customWidth="1"/>
    <col min="14874" max="14874" width="14.26953125" style="1" bestFit="1" customWidth="1"/>
    <col min="14875" max="15105" width="11.453125" style="1"/>
    <col min="15106" max="15106" width="26.1796875" style="1" customWidth="1"/>
    <col min="15107" max="15107" width="25.81640625" style="1" customWidth="1"/>
    <col min="15108" max="15108" width="21.81640625" style="1" customWidth="1"/>
    <col min="15109" max="15109" width="20.81640625" style="1" customWidth="1"/>
    <col min="15110" max="15110" width="19.81640625" style="1" customWidth="1"/>
    <col min="15111" max="15111" width="14.1796875" style="1" customWidth="1"/>
    <col min="15112" max="15112" width="9" style="1" customWidth="1"/>
    <col min="15113" max="15113" width="14.54296875" style="1" customWidth="1"/>
    <col min="15114" max="15114" width="20.54296875" style="1" customWidth="1"/>
    <col min="15115" max="15115" width="15" style="1" bestFit="1" customWidth="1"/>
    <col min="15116" max="15116" width="12" style="1" bestFit="1" customWidth="1"/>
    <col min="15117" max="15117" width="13" style="1" customWidth="1"/>
    <col min="15118" max="15118" width="14.54296875" style="1" bestFit="1" customWidth="1"/>
    <col min="15119" max="15119" width="13.81640625" style="1" bestFit="1" customWidth="1"/>
    <col min="15120" max="15120" width="11.453125" style="1"/>
    <col min="15121" max="15121" width="13.81640625" style="1" bestFit="1" customWidth="1"/>
    <col min="15122" max="15122" width="11.453125" style="1"/>
    <col min="15123" max="15123" width="13.81640625" style="1" bestFit="1" customWidth="1"/>
    <col min="15124" max="15124" width="12.1796875" style="1" bestFit="1" customWidth="1"/>
    <col min="15125" max="15127" width="11.453125" style="1"/>
    <col min="15128" max="15128" width="9.453125" style="1" customWidth="1"/>
    <col min="15129" max="15129" width="12.7265625" style="1" bestFit="1" customWidth="1"/>
    <col min="15130" max="15130" width="14.26953125" style="1" bestFit="1" customWidth="1"/>
    <col min="15131" max="15361" width="11.453125" style="1"/>
    <col min="15362" max="15362" width="26.1796875" style="1" customWidth="1"/>
    <col min="15363" max="15363" width="25.81640625" style="1" customWidth="1"/>
    <col min="15364" max="15364" width="21.81640625" style="1" customWidth="1"/>
    <col min="15365" max="15365" width="20.81640625" style="1" customWidth="1"/>
    <col min="15366" max="15366" width="19.81640625" style="1" customWidth="1"/>
    <col min="15367" max="15367" width="14.1796875" style="1" customWidth="1"/>
    <col min="15368" max="15368" width="9" style="1" customWidth="1"/>
    <col min="15369" max="15369" width="14.54296875" style="1" customWidth="1"/>
    <col min="15370" max="15370" width="20.54296875" style="1" customWidth="1"/>
    <col min="15371" max="15371" width="15" style="1" bestFit="1" customWidth="1"/>
    <col min="15372" max="15372" width="12" style="1" bestFit="1" customWidth="1"/>
    <col min="15373" max="15373" width="13" style="1" customWidth="1"/>
    <col min="15374" max="15374" width="14.54296875" style="1" bestFit="1" customWidth="1"/>
    <col min="15375" max="15375" width="13.81640625" style="1" bestFit="1" customWidth="1"/>
    <col min="15376" max="15376" width="11.453125" style="1"/>
    <col min="15377" max="15377" width="13.81640625" style="1" bestFit="1" customWidth="1"/>
    <col min="15378" max="15378" width="11.453125" style="1"/>
    <col min="15379" max="15379" width="13.81640625" style="1" bestFit="1" customWidth="1"/>
    <col min="15380" max="15380" width="12.1796875" style="1" bestFit="1" customWidth="1"/>
    <col min="15381" max="15383" width="11.453125" style="1"/>
    <col min="15384" max="15384" width="9.453125" style="1" customWidth="1"/>
    <col min="15385" max="15385" width="12.7265625" style="1" bestFit="1" customWidth="1"/>
    <col min="15386" max="15386" width="14.26953125" style="1" bestFit="1" customWidth="1"/>
    <col min="15387" max="15617" width="11.453125" style="1"/>
    <col min="15618" max="15618" width="26.1796875" style="1" customWidth="1"/>
    <col min="15619" max="15619" width="25.81640625" style="1" customWidth="1"/>
    <col min="15620" max="15620" width="21.81640625" style="1" customWidth="1"/>
    <col min="15621" max="15621" width="20.81640625" style="1" customWidth="1"/>
    <col min="15622" max="15622" width="19.81640625" style="1" customWidth="1"/>
    <col min="15623" max="15623" width="14.1796875" style="1" customWidth="1"/>
    <col min="15624" max="15624" width="9" style="1" customWidth="1"/>
    <col min="15625" max="15625" width="14.54296875" style="1" customWidth="1"/>
    <col min="15626" max="15626" width="20.54296875" style="1" customWidth="1"/>
    <col min="15627" max="15627" width="15" style="1" bestFit="1" customWidth="1"/>
    <col min="15628" max="15628" width="12" style="1" bestFit="1" customWidth="1"/>
    <col min="15629" max="15629" width="13" style="1" customWidth="1"/>
    <col min="15630" max="15630" width="14.54296875" style="1" bestFit="1" customWidth="1"/>
    <col min="15631" max="15631" width="13.81640625" style="1" bestFit="1" customWidth="1"/>
    <col min="15632" max="15632" width="11.453125" style="1"/>
    <col min="15633" max="15633" width="13.81640625" style="1" bestFit="1" customWidth="1"/>
    <col min="15634" max="15634" width="11.453125" style="1"/>
    <col min="15635" max="15635" width="13.81640625" style="1" bestFit="1" customWidth="1"/>
    <col min="15636" max="15636" width="12.1796875" style="1" bestFit="1" customWidth="1"/>
    <col min="15637" max="15639" width="11.453125" style="1"/>
    <col min="15640" max="15640" width="9.453125" style="1" customWidth="1"/>
    <col min="15641" max="15641" width="12.7265625" style="1" bestFit="1" customWidth="1"/>
    <col min="15642" max="15642" width="14.26953125" style="1" bestFit="1" customWidth="1"/>
    <col min="15643" max="15873" width="11.453125" style="1"/>
    <col min="15874" max="15874" width="26.1796875" style="1" customWidth="1"/>
    <col min="15875" max="15875" width="25.81640625" style="1" customWidth="1"/>
    <col min="15876" max="15876" width="21.81640625" style="1" customWidth="1"/>
    <col min="15877" max="15877" width="20.81640625" style="1" customWidth="1"/>
    <col min="15878" max="15878" width="19.81640625" style="1" customWidth="1"/>
    <col min="15879" max="15879" width="14.1796875" style="1" customWidth="1"/>
    <col min="15880" max="15880" width="9" style="1" customWidth="1"/>
    <col min="15881" max="15881" width="14.54296875" style="1" customWidth="1"/>
    <col min="15882" max="15882" width="20.54296875" style="1" customWidth="1"/>
    <col min="15883" max="15883" width="15" style="1" bestFit="1" customWidth="1"/>
    <col min="15884" max="15884" width="12" style="1" bestFit="1" customWidth="1"/>
    <col min="15885" max="15885" width="13" style="1" customWidth="1"/>
    <col min="15886" max="15886" width="14.54296875" style="1" bestFit="1" customWidth="1"/>
    <col min="15887" max="15887" width="13.81640625" style="1" bestFit="1" customWidth="1"/>
    <col min="15888" max="15888" width="11.453125" style="1"/>
    <col min="15889" max="15889" width="13.81640625" style="1" bestFit="1" customWidth="1"/>
    <col min="15890" max="15890" width="11.453125" style="1"/>
    <col min="15891" max="15891" width="13.81640625" style="1" bestFit="1" customWidth="1"/>
    <col min="15892" max="15892" width="12.1796875" style="1" bestFit="1" customWidth="1"/>
    <col min="15893" max="15895" width="11.453125" style="1"/>
    <col min="15896" max="15896" width="9.453125" style="1" customWidth="1"/>
    <col min="15897" max="15897" width="12.7265625" style="1" bestFit="1" customWidth="1"/>
    <col min="15898" max="15898" width="14.26953125" style="1" bestFit="1" customWidth="1"/>
    <col min="15899" max="16129" width="11.453125" style="1"/>
    <col min="16130" max="16130" width="26.1796875" style="1" customWidth="1"/>
    <col min="16131" max="16131" width="25.81640625" style="1" customWidth="1"/>
    <col min="16132" max="16132" width="21.81640625" style="1" customWidth="1"/>
    <col min="16133" max="16133" width="20.81640625" style="1" customWidth="1"/>
    <col min="16134" max="16134" width="19.81640625" style="1" customWidth="1"/>
    <col min="16135" max="16135" width="14.1796875" style="1" customWidth="1"/>
    <col min="16136" max="16136" width="9" style="1" customWidth="1"/>
    <col min="16137" max="16137" width="14.54296875" style="1" customWidth="1"/>
    <col min="16138" max="16138" width="20.54296875" style="1" customWidth="1"/>
    <col min="16139" max="16139" width="15" style="1" bestFit="1" customWidth="1"/>
    <col min="16140" max="16140" width="12" style="1" bestFit="1" customWidth="1"/>
    <col min="16141" max="16141" width="13" style="1" customWidth="1"/>
    <col min="16142" max="16142" width="14.54296875" style="1" bestFit="1" customWidth="1"/>
    <col min="16143" max="16143" width="13.81640625" style="1" bestFit="1" customWidth="1"/>
    <col min="16144" max="16144" width="11.453125" style="1"/>
    <col min="16145" max="16145" width="13.81640625" style="1" bestFit="1" customWidth="1"/>
    <col min="16146" max="16146" width="11.453125" style="1"/>
    <col min="16147" max="16147" width="13.81640625" style="1" bestFit="1" customWidth="1"/>
    <col min="16148" max="16148" width="12.1796875" style="1" bestFit="1" customWidth="1"/>
    <col min="16149" max="16151" width="11.453125" style="1"/>
    <col min="16152" max="16152" width="9.453125" style="1" customWidth="1"/>
    <col min="16153" max="16153" width="12.7265625" style="1" bestFit="1" customWidth="1"/>
    <col min="16154" max="16154" width="14.26953125" style="1" bestFit="1" customWidth="1"/>
    <col min="16155" max="16384" width="11.453125" style="1"/>
  </cols>
  <sheetData>
    <row r="1" spans="2:257" ht="6.75" customHeight="1" thickBot="1" x14ac:dyDescent="0.35">
      <c r="D1" s="2"/>
      <c r="H1" s="3"/>
      <c r="I1" s="3"/>
      <c r="J1" s="3"/>
      <c r="K1" s="3"/>
      <c r="L1" s="3"/>
      <c r="M1" s="3"/>
      <c r="N1" s="3"/>
      <c r="O1" s="3"/>
      <c r="P1" s="3"/>
      <c r="Q1" s="3"/>
      <c r="R1" s="3"/>
      <c r="S1" s="3"/>
      <c r="T1" s="3"/>
      <c r="U1" s="3"/>
      <c r="V1" s="3"/>
      <c r="W1" s="3"/>
      <c r="X1" s="3"/>
      <c r="Y1" s="3"/>
      <c r="Z1" s="3"/>
    </row>
    <row r="2" spans="2:257" ht="19" thickBot="1" x14ac:dyDescent="0.35">
      <c r="B2" s="300" t="s">
        <v>33</v>
      </c>
      <c r="C2" s="301"/>
      <c r="D2" s="301"/>
      <c r="E2" s="301"/>
      <c r="F2" s="302"/>
      <c r="H2" s="219" t="s">
        <v>38</v>
      </c>
      <c r="J2" s="3"/>
      <c r="K2" s="3"/>
      <c r="L2" s="3"/>
      <c r="M2" s="3"/>
      <c r="N2" s="3"/>
      <c r="O2" s="3"/>
      <c r="P2" s="3"/>
      <c r="Q2" s="3"/>
      <c r="R2" s="3"/>
      <c r="S2" s="3"/>
      <c r="T2" s="3"/>
      <c r="U2" s="3"/>
      <c r="V2" s="3"/>
      <c r="W2" s="3"/>
      <c r="X2" s="3"/>
      <c r="Y2" s="3"/>
      <c r="Z2" s="3"/>
    </row>
    <row r="3" spans="2:257" ht="15.75" customHeight="1" x14ac:dyDescent="0.3">
      <c r="B3" s="303" t="s">
        <v>115</v>
      </c>
      <c r="C3" s="303"/>
      <c r="D3" s="303"/>
      <c r="E3" s="303"/>
      <c r="F3" s="303"/>
      <c r="H3" s="322">
        <v>0.99199999999999999</v>
      </c>
      <c r="J3" s="3"/>
      <c r="K3" s="3"/>
      <c r="L3" s="3"/>
      <c r="M3" s="3"/>
      <c r="N3" s="3"/>
      <c r="O3" s="3"/>
      <c r="P3" s="3"/>
      <c r="Q3" s="3"/>
      <c r="R3" s="3"/>
      <c r="S3" s="3"/>
      <c r="T3" s="3"/>
      <c r="U3" s="3"/>
      <c r="V3" s="3"/>
      <c r="W3" s="3"/>
      <c r="X3" s="3"/>
      <c r="Y3" s="3"/>
      <c r="Z3" s="3"/>
    </row>
    <row r="4" spans="2:257" ht="15.75" customHeight="1" x14ac:dyDescent="0.3">
      <c r="B4" s="304" t="s">
        <v>121</v>
      </c>
      <c r="C4" s="305"/>
      <c r="D4" s="305"/>
      <c r="E4" s="305"/>
      <c r="F4" s="305"/>
      <c r="K4" s="3"/>
      <c r="L4" s="3"/>
      <c r="M4" s="3"/>
      <c r="N4" s="3"/>
      <c r="O4" s="3"/>
      <c r="P4" s="57"/>
      <c r="Q4" s="57"/>
      <c r="R4" s="57"/>
      <c r="S4" s="3"/>
      <c r="T4" s="3"/>
      <c r="U4" s="3"/>
      <c r="V4" s="3"/>
      <c r="W4" s="3"/>
      <c r="X4" s="3"/>
      <c r="Y4" s="3"/>
      <c r="Z4" s="3"/>
    </row>
    <row r="5" spans="2:257" x14ac:dyDescent="0.3">
      <c r="B5" s="135"/>
      <c r="K5" s="3"/>
      <c r="L5" s="3"/>
      <c r="M5" s="3"/>
      <c r="N5" s="3"/>
      <c r="O5" s="3"/>
      <c r="P5" s="3"/>
      <c r="Q5" s="3"/>
      <c r="R5" s="3"/>
      <c r="S5" s="3"/>
      <c r="T5" s="3"/>
      <c r="U5" s="3"/>
      <c r="V5" s="3"/>
      <c r="W5" s="3"/>
      <c r="X5" s="3"/>
      <c r="Y5" s="3"/>
      <c r="Z5" s="3"/>
    </row>
    <row r="6" spans="2:257" ht="19.5" customHeight="1" x14ac:dyDescent="0.35">
      <c r="B6" s="136"/>
      <c r="C6" s="7" t="s">
        <v>0</v>
      </c>
      <c r="D6" s="219" t="s">
        <v>1</v>
      </c>
      <c r="E6" s="219" t="s">
        <v>91</v>
      </c>
      <c r="F6" s="219" t="s">
        <v>42</v>
      </c>
      <c r="I6" s="6"/>
      <c r="J6" s="137"/>
      <c r="K6" s="3"/>
      <c r="L6" s="3"/>
      <c r="M6" s="3"/>
      <c r="N6" s="3"/>
      <c r="O6" s="3"/>
      <c r="P6" s="3"/>
      <c r="Q6" s="3"/>
      <c r="R6" s="3"/>
      <c r="S6" s="3"/>
      <c r="T6" s="3"/>
      <c r="U6" s="137"/>
      <c r="V6" s="137"/>
      <c r="W6" s="137"/>
      <c r="X6" s="137"/>
      <c r="Y6" s="137"/>
      <c r="Z6" s="137"/>
      <c r="AA6" s="135"/>
      <c r="AB6" s="135"/>
    </row>
    <row r="7" spans="2:257" ht="16" customHeight="1" x14ac:dyDescent="0.3">
      <c r="B7" s="214"/>
      <c r="C7" s="110" t="s">
        <v>43</v>
      </c>
      <c r="D7" s="111">
        <v>168</v>
      </c>
      <c r="E7" s="111">
        <v>186</v>
      </c>
      <c r="F7" s="220">
        <v>285</v>
      </c>
      <c r="G7" s="135"/>
      <c r="I7" s="135"/>
      <c r="J7" s="56"/>
      <c r="K7" s="3"/>
      <c r="L7" s="3"/>
      <c r="M7" s="3"/>
      <c r="N7" s="3"/>
      <c r="O7" s="3"/>
      <c r="P7" s="3"/>
      <c r="Q7" s="3"/>
      <c r="R7" s="3"/>
      <c r="S7" s="3"/>
      <c r="T7" s="3"/>
      <c r="U7" s="138"/>
      <c r="V7" s="135"/>
      <c r="W7" s="135"/>
      <c r="X7" s="135"/>
      <c r="Y7" s="135"/>
      <c r="Z7" s="135"/>
      <c r="AA7" s="135"/>
      <c r="AB7" s="135"/>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c r="IW7" s="58"/>
    </row>
    <row r="8" spans="2:257" ht="18.5" customHeight="1" x14ac:dyDescent="0.3">
      <c r="B8" s="214"/>
      <c r="C8" s="110" t="s">
        <v>44</v>
      </c>
      <c r="D8" s="111">
        <v>152</v>
      </c>
      <c r="E8" s="111">
        <v>158</v>
      </c>
      <c r="F8" s="220">
        <v>271</v>
      </c>
      <c r="G8" s="135"/>
      <c r="I8" s="135"/>
      <c r="J8" s="56"/>
      <c r="K8" s="3"/>
      <c r="L8" s="3"/>
      <c r="M8" s="3"/>
      <c r="N8" s="3"/>
      <c r="O8" s="3"/>
      <c r="P8" s="3"/>
      <c r="Q8" s="3"/>
      <c r="R8" s="3"/>
      <c r="S8" s="3"/>
      <c r="T8" s="3"/>
      <c r="U8" s="138"/>
      <c r="V8" s="135"/>
      <c r="W8" s="135"/>
      <c r="X8" s="135"/>
      <c r="Y8" s="135"/>
      <c r="Z8" s="135"/>
      <c r="AA8" s="135"/>
      <c r="AB8" s="135"/>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c r="IW8" s="58"/>
    </row>
    <row r="9" spans="2:257" ht="19" customHeight="1" x14ac:dyDescent="0.3">
      <c r="B9" s="116"/>
      <c r="C9" s="223" t="s">
        <v>3</v>
      </c>
      <c r="D9" s="221">
        <f>D8-D7</f>
        <v>-16</v>
      </c>
      <c r="E9" s="265">
        <f>F15</f>
        <v>172.92109174741853</v>
      </c>
      <c r="F9" s="222">
        <f>SUM(F7:F8)</f>
        <v>556</v>
      </c>
      <c r="G9" s="135"/>
      <c r="H9" s="215"/>
      <c r="I9" s="135"/>
      <c r="J9" s="56"/>
      <c r="K9" s="3"/>
      <c r="L9" s="3"/>
      <c r="M9" s="3"/>
      <c r="N9" s="3"/>
      <c r="O9" s="3"/>
      <c r="P9" s="3"/>
      <c r="Q9" s="3"/>
      <c r="R9" s="3"/>
      <c r="S9" s="3"/>
      <c r="T9" s="3"/>
      <c r="U9" s="138"/>
      <c r="V9" s="135"/>
      <c r="W9" s="135"/>
      <c r="X9" s="135"/>
      <c r="Y9" s="135"/>
      <c r="Z9" s="135"/>
      <c r="AA9" s="135"/>
      <c r="AB9" s="135"/>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c r="IW9" s="58"/>
    </row>
    <row r="10" spans="2:257" ht="15.75" customHeight="1" thickBot="1" x14ac:dyDescent="0.4">
      <c r="B10" s="7"/>
      <c r="C10" s="11"/>
      <c r="D10" s="12"/>
      <c r="E10" s="12"/>
      <c r="F10" s="13"/>
      <c r="G10" s="149"/>
      <c r="H10" s="55"/>
      <c r="I10" s="55"/>
      <c r="J10" s="55"/>
      <c r="K10" s="55"/>
      <c r="L10" s="10"/>
      <c r="M10" s="150"/>
      <c r="N10" s="60"/>
      <c r="O10" s="59"/>
      <c r="P10" s="138"/>
      <c r="Q10" s="135"/>
      <c r="R10" s="135"/>
      <c r="S10" s="135"/>
      <c r="T10" s="291"/>
      <c r="U10" s="292"/>
      <c r="V10" s="135"/>
      <c r="W10" s="135"/>
      <c r="X10" s="135"/>
      <c r="Y10" s="135"/>
      <c r="Z10" s="135"/>
      <c r="AA10" s="135"/>
      <c r="AB10" s="135"/>
    </row>
    <row r="11" spans="2:257" ht="14.5" hidden="1" x14ac:dyDescent="0.35">
      <c r="B11" s="14" t="s">
        <v>4</v>
      </c>
      <c r="C11" s="15"/>
      <c r="D11" s="15"/>
      <c r="E11" s="15"/>
      <c r="F11" s="15"/>
      <c r="G11" s="139"/>
      <c r="H11" s="138"/>
      <c r="I11" s="138"/>
      <c r="J11" s="138"/>
      <c r="K11" s="138"/>
      <c r="L11" s="138"/>
      <c r="M11" s="138"/>
      <c r="N11" s="138"/>
      <c r="O11" s="138"/>
      <c r="P11" s="138"/>
      <c r="Q11" s="138"/>
      <c r="R11" s="135"/>
      <c r="S11" s="135"/>
      <c r="T11" s="135"/>
      <c r="U11" s="138"/>
      <c r="V11" s="135"/>
      <c r="W11" s="135"/>
      <c r="X11" s="135"/>
      <c r="Y11" s="135"/>
      <c r="Z11" s="135"/>
      <c r="AA11" s="135"/>
      <c r="AB11" s="135"/>
    </row>
    <row r="12" spans="2:257" ht="14.5" hidden="1" x14ac:dyDescent="0.35">
      <c r="B12" s="16"/>
      <c r="C12" s="260" t="s">
        <v>111</v>
      </c>
      <c r="D12" s="15"/>
      <c r="E12" s="15"/>
      <c r="F12" s="15"/>
      <c r="G12" s="139"/>
      <c r="H12" s="138"/>
      <c r="I12" s="138"/>
      <c r="J12" s="138"/>
      <c r="K12" s="138"/>
      <c r="L12" s="138"/>
      <c r="M12" s="138"/>
      <c r="N12" s="138"/>
      <c r="O12" s="138"/>
      <c r="P12" s="138"/>
      <c r="Q12" s="138"/>
      <c r="R12" s="135"/>
      <c r="S12" s="135"/>
      <c r="T12" s="135"/>
      <c r="U12" s="138"/>
      <c r="V12" s="135"/>
      <c r="W12" s="135"/>
      <c r="X12" s="135"/>
      <c r="Y12" s="135"/>
      <c r="Z12" s="135"/>
      <c r="AA12" s="135"/>
      <c r="AB12" s="135"/>
    </row>
    <row r="13" spans="2:257" ht="16.5" hidden="1" x14ac:dyDescent="0.45">
      <c r="B13" s="17" t="s">
        <v>5</v>
      </c>
      <c r="C13" s="77"/>
      <c r="D13" s="78" t="s">
        <v>45</v>
      </c>
      <c r="E13" s="224">
        <f>IF(E7&gt;=E8,E7^2,E8^2)/IF(E8&lt;E7,E8^2,E7^2)</f>
        <v>1.3858356032687069</v>
      </c>
      <c r="F13" s="195" t="s">
        <v>112</v>
      </c>
      <c r="G13" s="151">
        <f>IF(E7&gt;=E8,F7,F8)</f>
        <v>285</v>
      </c>
      <c r="H13" s="152">
        <f>IF(E8&lt;=E7,F8,F7)</f>
        <v>271</v>
      </c>
      <c r="I13" s="153"/>
      <c r="J13" s="143"/>
      <c r="K13" s="263" t="s">
        <v>113</v>
      </c>
      <c r="L13" s="248">
        <f>FDIST(E13,G13-1,H13-1)</f>
        <v>3.4524752667271156E-3</v>
      </c>
      <c r="M13" s="138"/>
      <c r="N13" s="135"/>
      <c r="O13" s="135"/>
      <c r="P13" s="135"/>
      <c r="Q13" s="135"/>
      <c r="R13" s="135"/>
      <c r="S13" s="291"/>
      <c r="T13" s="135"/>
      <c r="U13" s="138"/>
      <c r="V13" s="135"/>
      <c r="W13" s="135"/>
      <c r="X13" s="135"/>
      <c r="Y13" s="135"/>
      <c r="Z13" s="135"/>
      <c r="AA13" s="135"/>
      <c r="AB13" s="135"/>
    </row>
    <row r="14" spans="2:257" ht="16.5" hidden="1" x14ac:dyDescent="0.35">
      <c r="B14" s="17" t="s">
        <v>6</v>
      </c>
      <c r="C14" s="212" t="s">
        <v>108</v>
      </c>
      <c r="D14" s="4"/>
      <c r="E14" s="4"/>
      <c r="F14" s="4"/>
      <c r="G14" s="138"/>
      <c r="H14" s="137"/>
      <c r="I14" s="160"/>
      <c r="J14" s="160"/>
      <c r="K14" s="213" t="s">
        <v>130</v>
      </c>
      <c r="L14" s="57">
        <f>((F7-1)*(E7^2)+(F8-1)*(E8^2))/(F7+F8-2)</f>
        <v>29901.703971119132</v>
      </c>
      <c r="M14" s="135"/>
      <c r="N14" s="135"/>
      <c r="O14" s="135"/>
      <c r="P14" s="135"/>
      <c r="Q14" s="135"/>
      <c r="R14" s="135"/>
      <c r="S14" s="135"/>
      <c r="T14" s="135"/>
      <c r="U14" s="138"/>
      <c r="V14" s="135"/>
      <c r="W14" s="135"/>
      <c r="X14" s="135"/>
      <c r="Y14" s="135"/>
      <c r="Z14" s="135"/>
      <c r="AA14" s="135"/>
      <c r="AB14" s="135"/>
    </row>
    <row r="15" spans="2:257" ht="17.5" hidden="1" x14ac:dyDescent="0.45">
      <c r="B15" s="15"/>
      <c r="C15" s="40"/>
      <c r="D15" s="225" t="s">
        <v>102</v>
      </c>
      <c r="E15" s="78" t="s">
        <v>47</v>
      </c>
      <c r="F15" s="226">
        <f>SQRT(L14)</f>
        <v>172.92109174741853</v>
      </c>
      <c r="G15" s="139"/>
      <c r="H15" s="137"/>
      <c r="I15" s="261"/>
      <c r="J15" s="262" t="s">
        <v>8</v>
      </c>
      <c r="K15" s="137">
        <f>F7+F8-2</f>
        <v>554</v>
      </c>
      <c r="L15" s="137"/>
      <c r="M15" s="138"/>
      <c r="N15" s="182" t="s">
        <v>73</v>
      </c>
      <c r="O15" s="154"/>
      <c r="P15" s="155"/>
      <c r="Q15" s="183" t="s">
        <v>74</v>
      </c>
      <c r="R15" s="157"/>
      <c r="S15" s="157"/>
      <c r="T15" s="184" t="s">
        <v>64</v>
      </c>
      <c r="U15" s="158"/>
      <c r="V15" s="135"/>
      <c r="W15" s="135"/>
      <c r="X15" s="135"/>
      <c r="Y15" s="135"/>
      <c r="Z15" s="135"/>
      <c r="AA15" s="135"/>
      <c r="AB15" s="135"/>
    </row>
    <row r="16" spans="2:257" ht="16.5" hidden="1" x14ac:dyDescent="0.45">
      <c r="B16" s="17" t="s">
        <v>7</v>
      </c>
      <c r="C16" s="6" t="s">
        <v>103</v>
      </c>
      <c r="D16" s="6"/>
      <c r="E16" s="6"/>
      <c r="F16" s="6"/>
      <c r="G16" s="139"/>
      <c r="H16" s="138"/>
      <c r="I16" s="138"/>
      <c r="J16" s="138"/>
      <c r="K16" s="138"/>
      <c r="L16" s="138"/>
      <c r="M16" s="138"/>
      <c r="N16" s="159"/>
      <c r="O16" s="160" t="s">
        <v>75</v>
      </c>
      <c r="P16" s="137"/>
      <c r="Q16" s="161" t="s">
        <v>76</v>
      </c>
      <c r="R16" s="160" t="s">
        <v>82</v>
      </c>
      <c r="S16" s="5"/>
      <c r="T16" s="197" t="s">
        <v>95</v>
      </c>
      <c r="U16" s="188">
        <f>IF(D9&lt;0,D9,(D9*-1))</f>
        <v>-16</v>
      </c>
      <c r="V16" s="135"/>
      <c r="W16" s="135"/>
      <c r="X16" s="135"/>
      <c r="Y16" s="135"/>
      <c r="Z16" s="135"/>
      <c r="AA16" s="135"/>
      <c r="AB16" s="135"/>
    </row>
    <row r="17" spans="2:257" ht="15" hidden="1" x14ac:dyDescent="0.4">
      <c r="B17" s="6"/>
      <c r="C17" s="22"/>
      <c r="D17" s="77"/>
      <c r="E17" s="227" t="s">
        <v>104</v>
      </c>
      <c r="F17" s="249">
        <f>F15*SQRT((1/F7)+(1/F8))</f>
        <v>14.671627400705296</v>
      </c>
      <c r="G17" s="250"/>
      <c r="H17" s="251" t="s">
        <v>109</v>
      </c>
      <c r="I17" s="248">
        <f>TINV((1-H3),F7+F8-2)</f>
        <v>2.661716877015273</v>
      </c>
      <c r="J17" s="193" t="s">
        <v>86</v>
      </c>
      <c r="K17" s="192">
        <f>F17*I17</f>
        <v>39.051718265737009</v>
      </c>
      <c r="L17" s="135"/>
      <c r="M17" s="138"/>
      <c r="N17" s="163">
        <f>(U16/F17)-I17</f>
        <v>-3.7522571124652853</v>
      </c>
      <c r="O17" s="186" t="s">
        <v>77</v>
      </c>
      <c r="P17" s="160"/>
      <c r="Q17" s="160"/>
      <c r="R17" s="164"/>
      <c r="S17" s="165"/>
      <c r="T17" s="165"/>
      <c r="U17" s="166"/>
      <c r="V17" s="135"/>
      <c r="W17" s="135"/>
      <c r="X17" s="135"/>
      <c r="Y17" s="135"/>
      <c r="Z17" s="135"/>
      <c r="AA17" s="135"/>
      <c r="AB17" s="135"/>
    </row>
    <row r="18" spans="2:257" ht="14.5" hidden="1" x14ac:dyDescent="0.35">
      <c r="B18" s="20"/>
      <c r="C18" s="228"/>
      <c r="E18" s="15"/>
      <c r="F18" s="15"/>
      <c r="G18" s="139"/>
      <c r="H18" s="135"/>
      <c r="I18" s="135"/>
      <c r="J18" s="138"/>
      <c r="K18" s="138"/>
      <c r="L18" s="138"/>
      <c r="M18" s="138"/>
      <c r="N18" s="196">
        <f>NORMSDIST(N17)</f>
        <v>8.7624796377297508E-5</v>
      </c>
      <c r="O18" s="186" t="s">
        <v>79</v>
      </c>
      <c r="P18" s="168"/>
      <c r="Q18" s="160"/>
      <c r="R18" s="160"/>
      <c r="S18" s="160"/>
      <c r="T18" s="160"/>
      <c r="U18" s="162"/>
      <c r="V18" s="135"/>
      <c r="W18" s="135"/>
      <c r="X18" s="135"/>
      <c r="Y18" s="135"/>
      <c r="Z18" s="135"/>
      <c r="AA18" s="135"/>
      <c r="AB18" s="135"/>
    </row>
    <row r="19" spans="2:257" ht="14.5" hidden="1" x14ac:dyDescent="0.35">
      <c r="B19" s="17" t="s">
        <v>9</v>
      </c>
      <c r="C19" s="18"/>
      <c r="D19" s="245" t="s">
        <v>10</v>
      </c>
      <c r="E19" s="247">
        <f>D8-D7</f>
        <v>-16</v>
      </c>
      <c r="F19" s="246" t="s">
        <v>38</v>
      </c>
      <c r="G19" s="253">
        <f>E19-K17</f>
        <v>-55.051718265737009</v>
      </c>
      <c r="H19" s="254" t="s">
        <v>11</v>
      </c>
      <c r="I19" s="255">
        <f>E19+K17</f>
        <v>23.051718265737009</v>
      </c>
      <c r="J19" s="138"/>
      <c r="K19" s="135"/>
      <c r="L19" s="169"/>
      <c r="M19" s="138"/>
      <c r="N19" s="170">
        <f>1-N18</f>
        <v>0.99991237520362275</v>
      </c>
      <c r="O19" s="187" t="s">
        <v>78</v>
      </c>
      <c r="P19" s="172"/>
      <c r="Q19" s="173"/>
      <c r="R19" s="174"/>
      <c r="S19" s="175"/>
      <c r="T19" s="175"/>
      <c r="U19" s="176"/>
      <c r="V19" s="135"/>
      <c r="W19" s="135"/>
      <c r="X19" s="135"/>
      <c r="Y19" s="135"/>
      <c r="Z19" s="135"/>
      <c r="AA19" s="135"/>
      <c r="AB19" s="135"/>
    </row>
    <row r="20" spans="2:257" ht="14.5" hidden="1" x14ac:dyDescent="0.35">
      <c r="B20" s="17"/>
      <c r="C20" s="18"/>
      <c r="D20" s="22"/>
      <c r="E20" s="256"/>
      <c r="F20" s="8"/>
      <c r="G20" s="180"/>
      <c r="H20" s="137"/>
      <c r="I20" s="257"/>
      <c r="J20" s="138"/>
      <c r="K20" s="138"/>
      <c r="L20" s="138"/>
      <c r="M20" s="138"/>
      <c r="N20" s="160"/>
      <c r="O20" s="137"/>
      <c r="P20" s="137"/>
      <c r="Q20" s="160"/>
      <c r="R20" s="160"/>
      <c r="S20" s="160"/>
      <c r="T20" s="137"/>
      <c r="U20" s="165"/>
      <c r="V20" s="135"/>
      <c r="W20" s="135"/>
      <c r="X20" s="135"/>
      <c r="Y20" s="135"/>
      <c r="Z20" s="135"/>
      <c r="AA20" s="135"/>
      <c r="AB20" s="135"/>
    </row>
    <row r="21" spans="2:257" ht="16.5" hidden="1" x14ac:dyDescent="0.45">
      <c r="B21" s="17" t="s">
        <v>12</v>
      </c>
      <c r="C21" s="18"/>
      <c r="D21" s="77"/>
      <c r="E21" s="241"/>
      <c r="F21" s="41" t="s">
        <v>107</v>
      </c>
      <c r="G21" s="242">
        <f>ABS(E19/F17)</f>
        <v>1.090540235450012</v>
      </c>
      <c r="H21" s="243" t="s">
        <v>48</v>
      </c>
      <c r="I21" s="244" t="s">
        <v>13</v>
      </c>
      <c r="J21" s="177">
        <f>TDIST(G21,F7+F8-2,2)</f>
        <v>0.27594932705764114</v>
      </c>
      <c r="K21" s="200" t="s">
        <v>14</v>
      </c>
      <c r="L21" s="178"/>
      <c r="M21" s="138"/>
      <c r="N21" s="185" t="s">
        <v>72</v>
      </c>
      <c r="O21" s="155"/>
      <c r="P21" s="155"/>
      <c r="Q21" s="156"/>
      <c r="R21" s="156"/>
      <c r="S21" s="156"/>
      <c r="T21" s="156"/>
      <c r="U21" s="179"/>
      <c r="V21" s="135"/>
      <c r="W21" s="135"/>
      <c r="X21" s="135"/>
      <c r="Y21" s="135"/>
      <c r="Z21" s="135"/>
      <c r="AA21" s="135"/>
      <c r="AB21" s="135"/>
    </row>
    <row r="22" spans="2:257" ht="15" hidden="1" x14ac:dyDescent="0.35">
      <c r="B22" s="17"/>
      <c r="C22" s="15"/>
      <c r="D22" s="8"/>
      <c r="G22" s="180"/>
      <c r="H22" s="137"/>
      <c r="I22" s="138"/>
      <c r="J22" s="135"/>
      <c r="K22" s="138"/>
      <c r="L22" s="169"/>
      <c r="M22" s="138"/>
      <c r="N22" s="207" t="s">
        <v>99</v>
      </c>
      <c r="O22" s="137" t="s">
        <v>80</v>
      </c>
      <c r="P22" s="57">
        <f>(M25-D26)/H26</f>
        <v>4.7331276410117358</v>
      </c>
      <c r="Q22" s="160" t="s">
        <v>71</v>
      </c>
      <c r="R22" s="208">
        <f>1-(NORMSDIST(P22))</f>
        <v>1.1054317946568304E-6</v>
      </c>
      <c r="S22" s="160"/>
      <c r="T22" s="160"/>
      <c r="U22" s="188"/>
      <c r="V22" s="135"/>
      <c r="W22" s="138"/>
      <c r="X22" s="138"/>
      <c r="Y22" s="138"/>
      <c r="Z22" s="138"/>
      <c r="AA22" s="138"/>
      <c r="AB22" s="138"/>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spans="2:257" ht="15" hidden="1" x14ac:dyDescent="0.35">
      <c r="B23" s="17"/>
      <c r="H23" s="135"/>
      <c r="I23" s="138"/>
      <c r="J23" s="135"/>
      <c r="K23" s="138"/>
      <c r="L23" s="169"/>
      <c r="M23" s="138"/>
      <c r="N23" s="209" t="s">
        <v>100</v>
      </c>
      <c r="O23" s="171" t="s">
        <v>80</v>
      </c>
      <c r="P23" s="210">
        <f>(L25-D26)/H26</f>
        <v>-1.3990359684741505</v>
      </c>
      <c r="Q23" s="172" t="s">
        <v>71</v>
      </c>
      <c r="R23" s="211">
        <f>NORMSDIST(P23)</f>
        <v>8.0901098657549853E-2</v>
      </c>
      <c r="S23" s="172"/>
      <c r="T23" s="172"/>
      <c r="U23" s="176"/>
      <c r="V23" s="135"/>
      <c r="W23" s="138"/>
      <c r="X23" s="138"/>
      <c r="Y23" s="138"/>
      <c r="Z23" s="138"/>
      <c r="AA23" s="138"/>
      <c r="AB23" s="138"/>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spans="2:257" s="65" customFormat="1" ht="28" hidden="1" x14ac:dyDescent="0.35">
      <c r="B24" s="106"/>
      <c r="C24" s="87"/>
      <c r="D24" s="87" t="s">
        <v>1</v>
      </c>
      <c r="E24" s="87" t="s">
        <v>2</v>
      </c>
      <c r="F24" s="87" t="s">
        <v>15</v>
      </c>
      <c r="G24" s="85" t="s">
        <v>67</v>
      </c>
      <c r="H24" s="85" t="s">
        <v>37</v>
      </c>
      <c r="I24" s="85" t="s">
        <v>68</v>
      </c>
      <c r="J24" s="264" t="s">
        <v>114</v>
      </c>
      <c r="K24" s="85" t="s">
        <v>38</v>
      </c>
      <c r="L24" s="86" t="s">
        <v>69</v>
      </c>
      <c r="M24" s="86" t="s">
        <v>70</v>
      </c>
      <c r="N24" s="28"/>
      <c r="P24" s="28"/>
      <c r="Q24" s="107"/>
      <c r="R24" s="108"/>
      <c r="S24" s="116"/>
      <c r="T24" s="116"/>
      <c r="U24" s="28"/>
      <c r="V24" s="136"/>
      <c r="W24" s="136"/>
      <c r="X24" s="136"/>
      <c r="Y24" s="136"/>
      <c r="Z24" s="136"/>
      <c r="AA24" s="136"/>
      <c r="AB24" s="136"/>
    </row>
    <row r="25" spans="2:257" s="65" customFormat="1" ht="14.5" hidden="1" x14ac:dyDescent="0.35">
      <c r="B25" s="106"/>
      <c r="C25" s="110" t="s">
        <v>65</v>
      </c>
      <c r="D25" s="111">
        <f t="shared" ref="D25:F26" si="0">D7</f>
        <v>168</v>
      </c>
      <c r="E25" s="111">
        <f t="shared" si="0"/>
        <v>186</v>
      </c>
      <c r="F25" s="112">
        <f t="shared" si="0"/>
        <v>285</v>
      </c>
      <c r="G25" s="104">
        <f>H3</f>
        <v>0.99199999999999999</v>
      </c>
      <c r="H25" s="113">
        <f>E25/(SQRT(F25))</f>
        <v>11.017689126319118</v>
      </c>
      <c r="I25" s="114">
        <f>F25-1</f>
        <v>284</v>
      </c>
      <c r="J25" s="115">
        <f>TINV((1-G25),I25)</f>
        <v>2.6709494283898509</v>
      </c>
      <c r="K25" s="105">
        <f>H25*J25</f>
        <v>29.427690474119125</v>
      </c>
      <c r="L25" s="105">
        <f>D25-K25</f>
        <v>138.57230952588088</v>
      </c>
      <c r="M25" s="206">
        <f>D25+K25</f>
        <v>197.42769047411912</v>
      </c>
      <c r="N25" s="136"/>
      <c r="Q25" s="136"/>
      <c r="R25" s="136"/>
      <c r="S25" s="136"/>
      <c r="T25" s="136"/>
      <c r="U25" s="139"/>
      <c r="V25" s="136"/>
      <c r="W25" s="136"/>
      <c r="X25" s="136"/>
      <c r="Y25" s="136"/>
      <c r="Z25" s="136"/>
      <c r="AA25" s="136"/>
      <c r="AB25" s="136"/>
    </row>
    <row r="26" spans="2:257" s="65" customFormat="1" ht="14.5" hidden="1" x14ac:dyDescent="0.35">
      <c r="B26" s="106"/>
      <c r="C26" s="110" t="s">
        <v>66</v>
      </c>
      <c r="D26" s="111">
        <f t="shared" si="0"/>
        <v>152</v>
      </c>
      <c r="E26" s="111">
        <f t="shared" si="0"/>
        <v>158</v>
      </c>
      <c r="F26" s="112">
        <f t="shared" si="0"/>
        <v>271</v>
      </c>
      <c r="G26" s="104">
        <f>H3</f>
        <v>0.99199999999999999</v>
      </c>
      <c r="H26" s="113">
        <f>E26/(SQRT(F26))</f>
        <v>9.5978164798464345</v>
      </c>
      <c r="I26" s="114">
        <f>F26-1</f>
        <v>270</v>
      </c>
      <c r="J26" s="115">
        <f>TINV((1-G26),I26)</f>
        <v>2.671935221514063</v>
      </c>
      <c r="K26" s="105">
        <f>H26*J26</f>
        <v>25.644743902129807</v>
      </c>
      <c r="L26" s="105">
        <f>D26-K26</f>
        <v>126.3552560978702</v>
      </c>
      <c r="M26" s="105">
        <f>D26+K26</f>
        <v>177.64474390212982</v>
      </c>
      <c r="N26" s="136"/>
      <c r="O26" s="139"/>
      <c r="P26" s="139"/>
      <c r="Q26" s="136"/>
      <c r="R26" s="136"/>
      <c r="S26" s="136"/>
      <c r="T26" s="136"/>
      <c r="U26" s="139"/>
      <c r="V26" s="136"/>
      <c r="W26" s="136"/>
      <c r="X26" s="136"/>
      <c r="Y26" s="136"/>
      <c r="Z26" s="136"/>
      <c r="AA26" s="136"/>
      <c r="AB26" s="136"/>
    </row>
    <row r="27" spans="2:257" s="65" customFormat="1" ht="14.5" hidden="1" x14ac:dyDescent="0.35">
      <c r="B27" s="106"/>
      <c r="C27" s="116"/>
      <c r="D27" s="116"/>
      <c r="E27" s="116"/>
      <c r="F27" s="116"/>
      <c r="G27" s="116"/>
      <c r="H27" s="116"/>
      <c r="I27" s="116"/>
      <c r="J27" s="116"/>
      <c r="K27" s="116"/>
      <c r="L27" s="116"/>
      <c r="M27" s="116"/>
      <c r="N27" s="182" t="s">
        <v>81</v>
      </c>
      <c r="O27" s="155"/>
      <c r="P27" s="155"/>
      <c r="Q27" s="183" t="s">
        <v>74</v>
      </c>
      <c r="R27" s="157"/>
      <c r="S27" s="157"/>
      <c r="T27" s="184" t="s">
        <v>64</v>
      </c>
      <c r="U27" s="179"/>
      <c r="V27" s="116"/>
      <c r="W27" s="116"/>
      <c r="X27" s="116"/>
      <c r="Y27" s="116"/>
      <c r="Z27" s="116"/>
      <c r="AA27" s="116"/>
      <c r="AB27" s="116"/>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c r="IV27" s="54"/>
      <c r="IW27" s="54"/>
    </row>
    <row r="28" spans="2:257" s="65" customFormat="1" ht="16.5" hidden="1" x14ac:dyDescent="0.35">
      <c r="B28" s="117" t="s">
        <v>5</v>
      </c>
      <c r="C28" s="118"/>
      <c r="D28" s="119" t="s">
        <v>45</v>
      </c>
      <c r="E28" s="234">
        <f>E13</f>
        <v>1.3858356032687069</v>
      </c>
      <c r="F28" s="195" t="s">
        <v>112</v>
      </c>
      <c r="G28" s="120">
        <f>G13</f>
        <v>285</v>
      </c>
      <c r="H28" s="121">
        <f>H13</f>
        <v>271</v>
      </c>
      <c r="I28" s="143"/>
      <c r="J28" s="143"/>
      <c r="K28" s="143" t="s">
        <v>46</v>
      </c>
      <c r="L28" s="252">
        <f>L13</f>
        <v>3.4524752667271156E-3</v>
      </c>
      <c r="M28" s="116"/>
      <c r="N28" s="159"/>
      <c r="O28" s="160" t="s">
        <v>75</v>
      </c>
      <c r="P28" s="137"/>
      <c r="Q28" s="161" t="s">
        <v>76</v>
      </c>
      <c r="R28" s="160" t="s">
        <v>92</v>
      </c>
      <c r="S28" s="198"/>
      <c r="T28" s="199" t="s">
        <v>95</v>
      </c>
      <c r="U28" s="188">
        <f>IF(D9&lt;0,D9,(D9*-1))</f>
        <v>-16</v>
      </c>
      <c r="V28" s="116"/>
      <c r="W28" s="136"/>
      <c r="X28" s="136"/>
      <c r="Y28" s="136"/>
      <c r="Z28" s="136"/>
      <c r="AA28" s="136"/>
      <c r="AB28" s="136"/>
    </row>
    <row r="29" spans="2:257" s="65" customFormat="1" ht="16.5" hidden="1" x14ac:dyDescent="0.35">
      <c r="B29" s="117" t="s">
        <v>16</v>
      </c>
      <c r="C29" s="58" t="s">
        <v>49</v>
      </c>
      <c r="G29" s="136"/>
      <c r="H29" s="136"/>
      <c r="I29" s="136"/>
      <c r="J29" s="136"/>
      <c r="K29" s="136" t="s">
        <v>89</v>
      </c>
      <c r="L29" s="136"/>
      <c r="M29" s="116"/>
      <c r="N29" s="189" t="s">
        <v>93</v>
      </c>
      <c r="O29" s="186" t="s">
        <v>77</v>
      </c>
      <c r="P29" s="160" t="s">
        <v>94</v>
      </c>
      <c r="Q29" s="190"/>
      <c r="R29" s="164"/>
      <c r="S29" s="164"/>
      <c r="T29" s="160"/>
      <c r="U29" s="166"/>
      <c r="V29" s="116"/>
      <c r="W29" s="136"/>
      <c r="X29" s="136"/>
      <c r="Y29" s="136"/>
      <c r="Z29" s="136"/>
      <c r="AA29" s="136"/>
      <c r="AB29" s="136"/>
    </row>
    <row r="30" spans="2:257" s="65" customFormat="1" ht="16.5" hidden="1" x14ac:dyDescent="0.35">
      <c r="B30" s="117"/>
      <c r="C30" s="65" t="s">
        <v>103</v>
      </c>
      <c r="G30" s="136"/>
      <c r="H30" s="136"/>
      <c r="I30" s="136"/>
      <c r="J30" s="136"/>
      <c r="K30" s="136"/>
      <c r="L30" s="136"/>
      <c r="M30" s="116"/>
      <c r="N30" s="163">
        <f>(U28/J36)-F36</f>
        <v>-3.7567676654505706</v>
      </c>
      <c r="O30" s="88" t="s">
        <v>78</v>
      </c>
      <c r="P30" s="160"/>
      <c r="Q30" s="160"/>
      <c r="R30" s="164"/>
      <c r="S30" s="165"/>
      <c r="T30" s="165"/>
      <c r="U30" s="166"/>
      <c r="V30" s="116"/>
      <c r="W30" s="136"/>
      <c r="X30" s="136"/>
      <c r="Y30" s="136"/>
      <c r="Z30" s="136"/>
      <c r="AA30" s="136"/>
      <c r="AB30" s="136"/>
    </row>
    <row r="31" spans="2:257" s="65" customFormat="1" ht="16.5" hidden="1" x14ac:dyDescent="0.35">
      <c r="B31" s="117" t="s">
        <v>17</v>
      </c>
      <c r="C31" s="65" t="s">
        <v>105</v>
      </c>
      <c r="G31" s="136"/>
      <c r="H31" s="136"/>
      <c r="I31" s="136"/>
      <c r="J31" s="136"/>
      <c r="K31" s="136"/>
      <c r="L31" s="136"/>
      <c r="M31" s="116"/>
      <c r="N31" s="167">
        <f>NORMSDIST(N30)</f>
        <v>8.606107892702361E-5</v>
      </c>
      <c r="O31" s="186" t="s">
        <v>79</v>
      </c>
      <c r="P31" s="168"/>
      <c r="Q31" s="160"/>
      <c r="R31" s="160"/>
      <c r="S31" s="160"/>
      <c r="T31" s="160"/>
      <c r="U31" s="162"/>
      <c r="V31" s="116"/>
      <c r="W31" s="136"/>
      <c r="X31" s="136"/>
      <c r="Y31" s="136"/>
      <c r="Z31" s="136"/>
      <c r="AA31" s="136"/>
      <c r="AB31" s="136"/>
    </row>
    <row r="32" spans="2:257" s="65" customFormat="1" ht="16.5" hidden="1" x14ac:dyDescent="0.35">
      <c r="C32" s="65" t="s">
        <v>18</v>
      </c>
      <c r="D32" s="122" t="s">
        <v>50</v>
      </c>
      <c r="E32" s="123">
        <f>((E25^2)/F25)</f>
        <v>121.38947368421053</v>
      </c>
      <c r="F32" s="122" t="s">
        <v>51</v>
      </c>
      <c r="G32" s="124">
        <f>((E26^2)/F26)</f>
        <v>92.118081180811814</v>
      </c>
      <c r="H32" s="144"/>
      <c r="I32" s="229" t="s">
        <v>106</v>
      </c>
      <c r="J32" s="124">
        <f>(E32+G32)^2</f>
        <v>45585.475984440527</v>
      </c>
      <c r="K32" s="139"/>
      <c r="L32" s="136"/>
      <c r="M32" s="116"/>
      <c r="N32" s="170">
        <f>1-N31</f>
        <v>0.99991393892107294</v>
      </c>
      <c r="O32" s="191" t="s">
        <v>78</v>
      </c>
      <c r="P32" s="172"/>
      <c r="Q32" s="173"/>
      <c r="R32" s="174"/>
      <c r="S32" s="175"/>
      <c r="T32" s="175"/>
      <c r="U32" s="176"/>
      <c r="V32" s="116"/>
      <c r="W32" s="136"/>
      <c r="X32" s="136"/>
      <c r="Y32" s="136"/>
      <c r="Z32" s="136"/>
      <c r="AA32" s="136"/>
      <c r="AB32" s="136"/>
    </row>
    <row r="33" spans="2:28" s="65" customFormat="1" ht="16.5" hidden="1" x14ac:dyDescent="0.35">
      <c r="D33" s="122" t="s">
        <v>52</v>
      </c>
      <c r="E33" s="125">
        <f>F25+1</f>
        <v>286</v>
      </c>
      <c r="F33" s="122" t="s">
        <v>53</v>
      </c>
      <c r="G33" s="125">
        <f>F26+1</f>
        <v>272</v>
      </c>
      <c r="H33" s="139"/>
      <c r="I33" s="144" t="s">
        <v>54</v>
      </c>
      <c r="J33" s="126">
        <f>E32^2</f>
        <v>14735.404321329641</v>
      </c>
      <c r="K33" s="144" t="s">
        <v>55</v>
      </c>
      <c r="L33" s="145">
        <f>G32^2</f>
        <v>8485.740880434636</v>
      </c>
      <c r="M33" s="116"/>
      <c r="N33" s="116"/>
      <c r="O33" s="28"/>
      <c r="P33" s="28"/>
      <c r="Q33" s="116"/>
      <c r="R33" s="116"/>
      <c r="S33" s="116"/>
      <c r="T33" s="116"/>
      <c r="U33" s="28"/>
      <c r="V33" s="116"/>
      <c r="W33" s="136"/>
      <c r="X33" s="136"/>
      <c r="Y33" s="136"/>
      <c r="Z33" s="136"/>
      <c r="AA33" s="136"/>
      <c r="AB33" s="136"/>
    </row>
    <row r="34" spans="2:28" s="65" customFormat="1" ht="16.5" hidden="1" x14ac:dyDescent="0.35">
      <c r="D34" s="122" t="s">
        <v>87</v>
      </c>
      <c r="E34" s="126">
        <f>J33/E33</f>
        <v>51.522392731921819</v>
      </c>
      <c r="F34" s="122" t="s">
        <v>88</v>
      </c>
      <c r="G34" s="126">
        <f>L33/G33</f>
        <v>31.197576766303808</v>
      </c>
      <c r="H34" s="136"/>
      <c r="I34" s="136"/>
      <c r="J34" s="139"/>
      <c r="K34" s="139"/>
      <c r="L34" s="146"/>
      <c r="M34" s="116"/>
      <c r="N34" s="116"/>
      <c r="O34" s="28"/>
      <c r="P34" s="28"/>
      <c r="Q34" s="116"/>
      <c r="R34" s="116"/>
      <c r="S34" s="116"/>
      <c r="T34" s="116"/>
      <c r="U34" s="28"/>
      <c r="V34" s="116"/>
      <c r="W34" s="136"/>
      <c r="X34" s="136"/>
      <c r="Y34" s="136"/>
      <c r="Z34" s="136"/>
      <c r="AA34" s="136"/>
      <c r="AB34" s="136"/>
    </row>
    <row r="35" spans="2:28" s="65" customFormat="1" ht="18.75" hidden="1" customHeight="1" x14ac:dyDescent="0.35">
      <c r="C35" s="54"/>
      <c r="D35" s="230" t="s">
        <v>34</v>
      </c>
      <c r="E35" s="231">
        <f>J32/(E34+G34)</f>
        <v>551.08187612929851</v>
      </c>
      <c r="F35" s="79" t="s">
        <v>19</v>
      </c>
      <c r="G35" s="141"/>
      <c r="H35" s="141"/>
      <c r="I35" s="141"/>
      <c r="J35" s="147"/>
      <c r="K35" s="139"/>
      <c r="L35" s="136"/>
      <c r="M35" s="116"/>
      <c r="N35" s="116"/>
      <c r="O35" s="28"/>
      <c r="P35" s="28"/>
      <c r="Q35" s="116"/>
      <c r="R35" s="116"/>
      <c r="S35" s="116"/>
      <c r="T35" s="116"/>
      <c r="U35" s="28"/>
      <c r="V35" s="116"/>
      <c r="W35" s="136"/>
      <c r="X35" s="136"/>
      <c r="Y35" s="136"/>
      <c r="Z35" s="136"/>
      <c r="AA35" s="136"/>
      <c r="AB35" s="136"/>
    </row>
    <row r="36" spans="2:28" s="65" customFormat="1" ht="16.5" hidden="1" x14ac:dyDescent="0.35">
      <c r="B36" s="117" t="s">
        <v>9</v>
      </c>
      <c r="C36" s="80"/>
      <c r="D36" s="127"/>
      <c r="E36" s="128" t="s">
        <v>56</v>
      </c>
      <c r="F36" s="232">
        <f>TINV((1-H3),E35)</f>
        <v>2.6617695816357294</v>
      </c>
      <c r="G36" s="233"/>
      <c r="H36" s="234"/>
      <c r="I36" s="120" t="s">
        <v>90</v>
      </c>
      <c r="J36" s="235">
        <f>SQRT(E32+G32)</f>
        <v>14.611897716074472</v>
      </c>
      <c r="K36" s="193" t="s">
        <v>86</v>
      </c>
      <c r="L36" s="192">
        <f>J36*F36</f>
        <v>38.893504870619616</v>
      </c>
      <c r="M36" s="116"/>
      <c r="N36" s="116"/>
      <c r="O36" s="28"/>
      <c r="P36" s="28"/>
      <c r="Q36" s="116"/>
      <c r="R36" s="116"/>
      <c r="S36" s="116"/>
      <c r="T36" s="116"/>
      <c r="U36" s="28"/>
      <c r="V36" s="116"/>
      <c r="W36" s="136"/>
      <c r="X36" s="136"/>
      <c r="Y36" s="136"/>
      <c r="Z36" s="136"/>
      <c r="AA36" s="136"/>
      <c r="AB36" s="136"/>
    </row>
    <row r="37" spans="2:28" s="65" customFormat="1" ht="14.5" hidden="1" x14ac:dyDescent="0.35">
      <c r="G37" s="136"/>
      <c r="H37" s="136"/>
      <c r="I37" s="136"/>
      <c r="J37" s="136"/>
      <c r="K37" s="136"/>
      <c r="L37" s="136"/>
      <c r="M37" s="116"/>
      <c r="N37" s="116"/>
      <c r="O37" s="28"/>
      <c r="P37" s="28"/>
      <c r="Q37" s="116"/>
      <c r="R37" s="116"/>
      <c r="S37" s="116"/>
      <c r="T37" s="116"/>
      <c r="U37" s="28"/>
      <c r="V37" s="116"/>
      <c r="W37" s="136"/>
      <c r="X37" s="136"/>
      <c r="Y37" s="136"/>
      <c r="Z37" s="136"/>
      <c r="AA37" s="136"/>
      <c r="AB37" s="136"/>
    </row>
    <row r="38" spans="2:28" s="65" customFormat="1" ht="14.5" hidden="1" x14ac:dyDescent="0.35">
      <c r="B38" s="117" t="s">
        <v>12</v>
      </c>
      <c r="C38" s="64"/>
      <c r="D38" s="122" t="s">
        <v>10</v>
      </c>
      <c r="E38" s="234">
        <f>D26-D25</f>
        <v>-16</v>
      </c>
      <c r="F38" s="234" t="s">
        <v>38</v>
      </c>
      <c r="G38" s="234">
        <f>E38-L36</f>
        <v>-54.893504870619616</v>
      </c>
      <c r="H38" s="234" t="s">
        <v>11</v>
      </c>
      <c r="I38" s="240">
        <f>E38+L36</f>
        <v>22.893504870619616</v>
      </c>
      <c r="J38" s="136"/>
      <c r="K38" s="136"/>
      <c r="L38" s="136"/>
      <c r="M38" s="116"/>
      <c r="N38" s="116"/>
      <c r="O38" s="28"/>
      <c r="P38" s="28"/>
      <c r="Q38" s="116"/>
      <c r="R38" s="116"/>
      <c r="S38" s="116"/>
      <c r="T38" s="116"/>
      <c r="U38" s="28"/>
      <c r="V38" s="116"/>
      <c r="W38" s="136"/>
      <c r="X38" s="136"/>
      <c r="Y38" s="136"/>
      <c r="Z38" s="136"/>
      <c r="AA38" s="136"/>
      <c r="AB38" s="136"/>
    </row>
    <row r="39" spans="2:28" s="65" customFormat="1" ht="14.5" hidden="1" x14ac:dyDescent="0.35">
      <c r="B39" s="117"/>
      <c r="C39" s="64"/>
      <c r="D39" s="136"/>
      <c r="E39" s="136"/>
      <c r="F39" s="136"/>
      <c r="G39" s="136"/>
      <c r="H39" s="136"/>
      <c r="I39" s="136"/>
      <c r="J39" s="136"/>
      <c r="K39" s="136"/>
      <c r="L39" s="136"/>
      <c r="M39" s="116"/>
      <c r="N39" s="116"/>
      <c r="O39" s="28"/>
      <c r="P39" s="28"/>
      <c r="Q39" s="116"/>
      <c r="R39" s="116"/>
      <c r="S39" s="116"/>
      <c r="T39" s="116"/>
      <c r="U39" s="28"/>
      <c r="V39" s="116"/>
      <c r="W39" s="136"/>
      <c r="X39" s="136"/>
      <c r="Y39" s="136"/>
      <c r="Z39" s="136"/>
      <c r="AA39" s="136"/>
      <c r="AB39" s="136"/>
    </row>
    <row r="40" spans="2:28" s="65" customFormat="1" ht="16.5" hidden="1" x14ac:dyDescent="0.35">
      <c r="C40" s="64"/>
      <c r="D40" s="118"/>
      <c r="E40" s="236"/>
      <c r="F40" s="129" t="s">
        <v>107</v>
      </c>
      <c r="G40" s="237">
        <f>ABS(E38/J36)</f>
        <v>1.0949980838148412</v>
      </c>
      <c r="H40" s="238" t="s">
        <v>48</v>
      </c>
      <c r="I40" s="239" t="s">
        <v>13</v>
      </c>
      <c r="J40" s="130">
        <f>TDIST(G40,E35,2)</f>
        <v>0.27399588527090968</v>
      </c>
      <c r="K40" s="194" t="s">
        <v>14</v>
      </c>
      <c r="L40" s="148"/>
      <c r="M40" s="116"/>
      <c r="N40" s="116"/>
      <c r="O40" s="28"/>
      <c r="P40" s="28"/>
      <c r="Q40" s="116"/>
      <c r="R40" s="116"/>
      <c r="S40" s="116"/>
      <c r="T40" s="116"/>
      <c r="U40" s="28"/>
      <c r="V40" s="116"/>
      <c r="W40" s="136"/>
      <c r="X40" s="136"/>
      <c r="Y40" s="136"/>
      <c r="Z40" s="136"/>
      <c r="AA40" s="136"/>
      <c r="AB40" s="136"/>
    </row>
    <row r="41" spans="2:28" s="65" customFormat="1" ht="14.5" hidden="1" x14ac:dyDescent="0.35">
      <c r="B41" s="109"/>
      <c r="C41" s="109"/>
      <c r="D41" s="109"/>
      <c r="E41" s="80"/>
      <c r="F41" s="109"/>
      <c r="G41" s="28"/>
      <c r="H41" s="28"/>
      <c r="I41" s="28"/>
      <c r="J41" s="28"/>
      <c r="K41" s="28"/>
      <c r="L41" s="28"/>
      <c r="M41" s="28"/>
      <c r="N41" s="28"/>
      <c r="O41" s="28"/>
      <c r="P41" s="28"/>
      <c r="Q41" s="28"/>
      <c r="R41" s="28"/>
      <c r="S41" s="28"/>
      <c r="T41" s="28"/>
      <c r="U41" s="28"/>
      <c r="V41" s="136"/>
      <c r="W41" s="136"/>
      <c r="X41" s="136"/>
      <c r="Y41" s="136"/>
      <c r="Z41" s="136"/>
      <c r="AA41" s="136"/>
      <c r="AB41" s="136"/>
    </row>
    <row r="42" spans="2:28" s="65" customFormat="1" ht="14.5" hidden="1" x14ac:dyDescent="0.35">
      <c r="B42" s="109"/>
      <c r="C42" s="131"/>
      <c r="D42" s="132" t="s">
        <v>57</v>
      </c>
      <c r="E42" s="119" t="s">
        <v>58</v>
      </c>
      <c r="F42" s="133">
        <f>J21</f>
        <v>0.27594932705764114</v>
      </c>
      <c r="G42" s="120"/>
      <c r="H42" s="119" t="s">
        <v>59</v>
      </c>
      <c r="I42" s="134">
        <f>J40</f>
        <v>0.27399588527090968</v>
      </c>
      <c r="J42" s="140"/>
      <c r="K42" s="142"/>
      <c r="L42" s="28"/>
      <c r="M42" s="28"/>
      <c r="N42" s="28"/>
      <c r="O42" s="28"/>
      <c r="P42" s="28"/>
      <c r="Q42" s="28"/>
      <c r="R42" s="28"/>
      <c r="S42" s="28"/>
      <c r="T42" s="28"/>
      <c r="U42" s="28"/>
      <c r="V42" s="136"/>
      <c r="W42" s="136"/>
      <c r="X42" s="136"/>
      <c r="Y42" s="136"/>
      <c r="Z42" s="136"/>
      <c r="AA42" s="136"/>
      <c r="AB42" s="136"/>
    </row>
    <row r="43" spans="2:28" s="65" customFormat="1" ht="14.5" hidden="1" x14ac:dyDescent="0.35">
      <c r="B43" s="109"/>
      <c r="C43" s="202"/>
      <c r="D43" s="28"/>
      <c r="E43" s="80"/>
      <c r="F43" s="204"/>
      <c r="G43" s="28"/>
      <c r="H43" s="80"/>
      <c r="I43" s="204"/>
      <c r="J43" s="28"/>
      <c r="K43" s="203"/>
      <c r="L43" s="28"/>
      <c r="M43" s="28"/>
      <c r="N43" s="28"/>
      <c r="O43" s="28"/>
      <c r="P43" s="28"/>
      <c r="Q43" s="28"/>
      <c r="R43" s="28"/>
      <c r="S43" s="28"/>
      <c r="T43" s="28"/>
      <c r="U43" s="28"/>
      <c r="V43" s="136"/>
      <c r="W43" s="136"/>
      <c r="X43" s="136"/>
      <c r="Y43" s="136"/>
      <c r="Z43" s="136"/>
      <c r="AA43" s="136"/>
      <c r="AB43" s="136"/>
    </row>
    <row r="44" spans="2:28" ht="14.5" hidden="1" x14ac:dyDescent="0.35">
      <c r="B44" s="22"/>
      <c r="C44" s="201">
        <f>H3*100</f>
        <v>99.2</v>
      </c>
      <c r="E44" s="22"/>
      <c r="F44" s="205" t="s">
        <v>98</v>
      </c>
      <c r="G44" s="160"/>
      <c r="H44" s="137"/>
      <c r="I44" s="137"/>
      <c r="L44" s="137"/>
      <c r="M44" s="137"/>
      <c r="N44" s="137"/>
      <c r="O44" s="137"/>
      <c r="P44" s="137"/>
      <c r="Q44" s="137"/>
      <c r="R44" s="137"/>
      <c r="S44" s="137"/>
      <c r="T44" s="137"/>
      <c r="U44" s="137"/>
      <c r="V44" s="135"/>
      <c r="W44" s="135"/>
      <c r="X44" s="135"/>
      <c r="Y44" s="135"/>
      <c r="Z44" s="135"/>
      <c r="AA44" s="135"/>
      <c r="AB44" s="135"/>
    </row>
    <row r="45" spans="2:28" ht="14.5" hidden="1" x14ac:dyDescent="0.35">
      <c r="B45" s="25"/>
      <c r="C45" s="207" t="s">
        <v>20</v>
      </c>
      <c r="D45" s="266">
        <f>ROUND(D7,2)</f>
        <v>168</v>
      </c>
      <c r="E45" s="266">
        <f>ROUND(D8,2)</f>
        <v>152</v>
      </c>
      <c r="F45" s="266">
        <f>ROUND(E19,2)</f>
        <v>-16</v>
      </c>
      <c r="G45" s="267">
        <f>ROUND(E38,2)</f>
        <v>-16</v>
      </c>
      <c r="H45" s="137"/>
      <c r="I45" s="138"/>
      <c r="J45" s="268" t="s">
        <v>101</v>
      </c>
      <c r="K45" s="269">
        <f>IF(D26&gt;D25,R22,R23)</f>
        <v>8.0901098657549853E-2</v>
      </c>
      <c r="L45" s="137"/>
      <c r="M45" s="137"/>
      <c r="N45" s="137"/>
      <c r="O45" s="137"/>
      <c r="P45" s="137"/>
      <c r="Q45" s="137"/>
      <c r="R45" s="137"/>
      <c r="S45" s="137"/>
      <c r="T45" s="137"/>
      <c r="U45" s="137"/>
      <c r="V45" s="135"/>
      <c r="W45" s="135"/>
      <c r="X45" s="135"/>
      <c r="Y45" s="135"/>
      <c r="Z45" s="135"/>
      <c r="AA45" s="135"/>
      <c r="AB45" s="135"/>
    </row>
    <row r="46" spans="2:28" ht="14.5" hidden="1" x14ac:dyDescent="0.35">
      <c r="B46" s="26"/>
      <c r="C46" s="207" t="s">
        <v>21</v>
      </c>
      <c r="D46" s="266">
        <f>ROUND(E7,2)</f>
        <v>186</v>
      </c>
      <c r="E46" s="266">
        <f>ROUND(E8,2)</f>
        <v>158</v>
      </c>
      <c r="F46" s="266">
        <f>ROUND(G19,2)</f>
        <v>-55.05</v>
      </c>
      <c r="G46" s="267">
        <f>ROUND(G38,2)</f>
        <v>-54.89</v>
      </c>
      <c r="H46" s="137"/>
      <c r="I46" s="138"/>
      <c r="J46" s="270"/>
      <c r="K46" s="270"/>
      <c r="L46" s="137"/>
      <c r="M46" s="137"/>
      <c r="N46" s="137"/>
      <c r="O46" s="137"/>
      <c r="P46" s="137"/>
      <c r="Q46" s="137"/>
      <c r="R46" s="137"/>
      <c r="S46" s="137"/>
      <c r="T46" s="137"/>
      <c r="U46" s="137"/>
      <c r="V46" s="135"/>
      <c r="W46" s="135"/>
      <c r="X46" s="135"/>
      <c r="Y46" s="135"/>
      <c r="Z46" s="135"/>
      <c r="AA46" s="135"/>
      <c r="AB46" s="135"/>
    </row>
    <row r="47" spans="2:28" ht="14.5" hidden="1" x14ac:dyDescent="0.35">
      <c r="B47" s="22"/>
      <c r="C47" s="207" t="s">
        <v>22</v>
      </c>
      <c r="D47" s="8" t="s">
        <v>23</v>
      </c>
      <c r="E47" s="8" t="s">
        <v>23</v>
      </c>
      <c r="F47" s="266">
        <f>ROUND(I19,2)</f>
        <v>23.05</v>
      </c>
      <c r="G47" s="267">
        <f>ROUND(I38,2)</f>
        <v>22.89</v>
      </c>
      <c r="H47" s="137"/>
      <c r="I47" s="271"/>
      <c r="J47" s="137"/>
      <c r="K47" s="162"/>
      <c r="L47" s="137"/>
      <c r="M47" s="137"/>
      <c r="N47" s="137"/>
      <c r="O47" s="137"/>
      <c r="P47" s="137"/>
      <c r="Q47" s="137"/>
      <c r="R47" s="137"/>
      <c r="S47" s="137"/>
      <c r="T47" s="137"/>
      <c r="U47" s="137"/>
      <c r="V47" s="135"/>
      <c r="W47" s="135"/>
      <c r="X47" s="135"/>
      <c r="Y47" s="135"/>
      <c r="Z47" s="135"/>
      <c r="AA47" s="135"/>
      <c r="AB47" s="135"/>
    </row>
    <row r="48" spans="2:28" ht="14.5" hidden="1" x14ac:dyDescent="0.35">
      <c r="B48" s="22"/>
      <c r="C48" s="207" t="s">
        <v>24</v>
      </c>
      <c r="D48" s="8" t="s">
        <v>25</v>
      </c>
      <c r="E48" s="8" t="s">
        <v>26</v>
      </c>
      <c r="F48" s="8" t="s">
        <v>96</v>
      </c>
      <c r="G48" s="28" t="s">
        <v>97</v>
      </c>
      <c r="H48" s="137"/>
      <c r="I48" s="137"/>
      <c r="J48" s="288" t="s">
        <v>60</v>
      </c>
      <c r="K48" s="287" t="s">
        <v>61</v>
      </c>
      <c r="L48" s="137"/>
      <c r="M48" s="137"/>
      <c r="N48" s="137"/>
      <c r="O48" s="137"/>
      <c r="P48" s="137"/>
      <c r="Q48" s="137"/>
      <c r="R48" s="137"/>
      <c r="S48" s="137"/>
      <c r="T48" s="137"/>
      <c r="U48" s="137"/>
      <c r="V48" s="135"/>
      <c r="W48" s="135"/>
      <c r="X48" s="135"/>
      <c r="Y48" s="135"/>
      <c r="Z48" s="135"/>
      <c r="AA48" s="135"/>
      <c r="AB48" s="135"/>
    </row>
    <row r="49" spans="2:37" ht="15" hidden="1" thickBot="1" x14ac:dyDescent="0.4">
      <c r="B49" s="22"/>
      <c r="C49" s="209" t="s">
        <v>11</v>
      </c>
      <c r="D49" s="272" t="str">
        <f>CONCATENATE(D45," ",C45,D47," ",D46,C47)</f>
        <v>168 (DE 186)</v>
      </c>
      <c r="E49" s="272" t="str">
        <f>CONCATENATE(E45," ",C45,E47," ",E46,C47)</f>
        <v>152 (DE 158)</v>
      </c>
      <c r="F49" s="273" t="str">
        <f>CONCATENATE(F45," ",C45,F46," ",C49," ",F47,C47)</f>
        <v>-16 (-55,05 a 23,05)</v>
      </c>
      <c r="G49" s="274" t="str">
        <f>CONCATENATE(G45," ",C45,G46," ",C49," ",G47,C47)</f>
        <v>-16 (-54,89 a 22,89)</v>
      </c>
      <c r="H49" s="171"/>
      <c r="I49" s="275"/>
      <c r="J49" s="276">
        <f>E13</f>
        <v>1.3858356032687069</v>
      </c>
      <c r="K49" s="276">
        <f>L13</f>
        <v>3.4524752667271156E-3</v>
      </c>
      <c r="L49" s="137"/>
      <c r="M49" s="137"/>
      <c r="N49" s="137"/>
      <c r="O49" s="137"/>
      <c r="P49" s="137"/>
      <c r="Q49" s="137"/>
      <c r="R49" s="137"/>
      <c r="S49" s="137"/>
      <c r="T49" s="137"/>
      <c r="U49" s="137"/>
      <c r="V49" s="135"/>
      <c r="W49" s="135"/>
      <c r="X49" s="135"/>
      <c r="Y49" s="135"/>
      <c r="Z49" s="135"/>
      <c r="AA49" s="135"/>
      <c r="AB49" s="135"/>
    </row>
    <row r="50" spans="2:37" ht="40.5" customHeight="1" thickBot="1" x14ac:dyDescent="0.4">
      <c r="B50" s="28"/>
      <c r="C50" s="47" t="s">
        <v>116</v>
      </c>
      <c r="D50" s="48" t="s">
        <v>117</v>
      </c>
      <c r="E50" s="48" t="str">
        <f>CONCATENATE(F44," ",C45,H2," ",C44," ",C48,C47)</f>
        <v>Dif Medias (IC 99,2 %)</v>
      </c>
      <c r="F50" s="49" t="s">
        <v>124</v>
      </c>
      <c r="G50" s="50" t="s">
        <v>118</v>
      </c>
      <c r="I50" s="277" t="s">
        <v>122</v>
      </c>
      <c r="K50" s="29"/>
      <c r="L50" s="3"/>
      <c r="M50" s="3"/>
      <c r="N50" s="3"/>
      <c r="O50" s="3"/>
      <c r="P50" s="3"/>
      <c r="Q50" s="3"/>
      <c r="R50" s="3"/>
      <c r="S50" s="3"/>
      <c r="T50" s="3"/>
      <c r="U50" s="3"/>
    </row>
    <row r="51" spans="2:37" ht="18" customHeight="1" x14ac:dyDescent="0.3">
      <c r="B51" s="278" t="s">
        <v>123</v>
      </c>
      <c r="C51" s="30" t="str">
        <f>D49</f>
        <v>168 (DE 186)</v>
      </c>
      <c r="D51" s="30" t="str">
        <f>E49</f>
        <v>152 (DE 158)</v>
      </c>
      <c r="E51" s="30" t="str">
        <f>F49</f>
        <v>-16 (-55,05 a 23,05)</v>
      </c>
      <c r="F51" s="82">
        <f>F42</f>
        <v>0.27594932705764114</v>
      </c>
      <c r="G51" s="90">
        <f>K45</f>
        <v>8.0901098657549853E-2</v>
      </c>
      <c r="H51" s="31"/>
      <c r="I51" s="279">
        <f>K49</f>
        <v>3.4524752667271156E-3</v>
      </c>
      <c r="J51" s="283" t="s">
        <v>126</v>
      </c>
      <c r="K51" s="67"/>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2:37" ht="11.25" customHeight="1" x14ac:dyDescent="0.3">
      <c r="B52" s="51"/>
      <c r="C52" s="51"/>
      <c r="D52" s="51"/>
      <c r="E52" s="51"/>
      <c r="F52" s="51"/>
      <c r="G52" s="51"/>
      <c r="H52" s="51"/>
      <c r="I52" s="91"/>
      <c r="J52" s="51"/>
      <c r="K52" s="76"/>
      <c r="L52" s="3"/>
      <c r="M52" s="3"/>
      <c r="N52" s="3"/>
      <c r="O52" s="3"/>
      <c r="P52" s="3"/>
      <c r="Q52" s="3"/>
      <c r="R52" s="3"/>
      <c r="S52" s="3"/>
      <c r="T52" s="3"/>
      <c r="U52" s="3"/>
    </row>
    <row r="53" spans="2:37" ht="18" customHeight="1" x14ac:dyDescent="0.3">
      <c r="B53" s="53" t="s">
        <v>120</v>
      </c>
      <c r="C53" s="30" t="str">
        <f>C51</f>
        <v>168 (DE 186)</v>
      </c>
      <c r="D53" s="30" t="str">
        <f>D51</f>
        <v>152 (DE 158)</v>
      </c>
      <c r="E53" s="30" t="str">
        <f>G49</f>
        <v>-16 (-54,89 a 22,89)</v>
      </c>
      <c r="F53" s="82">
        <f>I42</f>
        <v>0.27399588527090968</v>
      </c>
      <c r="G53" s="90">
        <f>K45</f>
        <v>8.0901098657549853E-2</v>
      </c>
      <c r="H53" s="31"/>
      <c r="I53" s="92">
        <f>I51</f>
        <v>3.4524752667271156E-3</v>
      </c>
      <c r="J53" s="66" t="s">
        <v>127</v>
      </c>
      <c r="K53" s="67"/>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2:37" ht="20.25" customHeight="1" thickBot="1" x14ac:dyDescent="0.4">
      <c r="B54" s="32"/>
      <c r="F54" s="33"/>
      <c r="G54" s="33"/>
      <c r="H54" s="9"/>
      <c r="I54" s="9"/>
      <c r="J54" s="34"/>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2:37" ht="19" thickBot="1" x14ac:dyDescent="0.5">
      <c r="B55" s="216" t="s">
        <v>125</v>
      </c>
      <c r="C55" s="217"/>
      <c r="D55" s="217"/>
      <c r="E55" s="218"/>
      <c r="F55" s="33"/>
      <c r="G55" s="33"/>
      <c r="H55" s="35"/>
      <c r="I55" s="9"/>
      <c r="J55" s="34"/>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2:37" ht="48" hidden="1" customHeight="1" x14ac:dyDescent="0.3">
      <c r="B56" s="306" t="s">
        <v>62</v>
      </c>
      <c r="C56" s="306"/>
      <c r="D56" s="306"/>
      <c r="E56" s="306"/>
      <c r="F56" s="306"/>
      <c r="G56" s="306"/>
      <c r="H56" s="306"/>
      <c r="I56" s="306"/>
      <c r="J56" s="34"/>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2:37" ht="14.5" hidden="1" x14ac:dyDescent="0.35">
      <c r="B57" s="83" t="s">
        <v>27</v>
      </c>
      <c r="C57" s="22"/>
      <c r="D57" s="22"/>
      <c r="E57" s="37"/>
      <c r="F57" s="22"/>
      <c r="G57" s="22"/>
      <c r="H57" s="3"/>
      <c r="I57" s="9"/>
      <c r="J57" s="34"/>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2:37" ht="11.5" hidden="1" customHeight="1" x14ac:dyDescent="0.35">
      <c r="B58" s="36"/>
      <c r="C58" s="22"/>
      <c r="D58" s="22"/>
      <c r="E58" s="37"/>
      <c r="F58" s="22"/>
      <c r="G58" s="22"/>
      <c r="H58" s="3"/>
      <c r="I58" s="9"/>
      <c r="J58" s="34"/>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2:37" ht="64.5" hidden="1" customHeight="1" x14ac:dyDescent="0.3">
      <c r="B59" s="306" t="s">
        <v>35</v>
      </c>
      <c r="C59" s="306"/>
      <c r="D59" s="306"/>
      <c r="E59" s="306"/>
      <c r="F59" s="306"/>
      <c r="G59" s="306"/>
      <c r="H59" s="306"/>
      <c r="I59" s="306"/>
      <c r="J59" s="34"/>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2:37" ht="14.5" hidden="1" x14ac:dyDescent="0.35">
      <c r="B60" s="38"/>
      <c r="C60" s="6"/>
      <c r="D60" s="6"/>
      <c r="E60" s="6"/>
      <c r="F60" s="6"/>
      <c r="G60" s="6"/>
      <c r="H60" s="289"/>
      <c r="I60" s="9"/>
      <c r="J60" s="34"/>
      <c r="K60" s="3"/>
      <c r="L60" s="3"/>
      <c r="M60" s="3"/>
      <c r="N60" s="290"/>
      <c r="O60" s="3"/>
      <c r="P60" s="3"/>
      <c r="Q60" s="3"/>
      <c r="R60" s="3"/>
      <c r="S60" s="3"/>
      <c r="T60" s="3"/>
      <c r="U60" s="3"/>
      <c r="V60" s="3"/>
      <c r="W60" s="3"/>
      <c r="X60" s="3"/>
      <c r="Y60" s="3"/>
      <c r="Z60" s="3"/>
      <c r="AA60" s="3"/>
      <c r="AB60" s="3"/>
      <c r="AC60" s="3"/>
      <c r="AD60" s="3"/>
      <c r="AE60" s="3"/>
      <c r="AF60" s="3"/>
      <c r="AG60" s="3"/>
      <c r="AH60" s="3"/>
      <c r="AI60" s="3"/>
      <c r="AJ60" s="3"/>
      <c r="AK60" s="3"/>
    </row>
    <row r="61" spans="2:37" ht="14.5" hidden="1" x14ac:dyDescent="0.35">
      <c r="B61" s="8"/>
      <c r="C61" s="8"/>
      <c r="D61" s="8"/>
      <c r="E61" s="33"/>
      <c r="F61" s="33"/>
      <c r="G61" s="33"/>
      <c r="H61" s="9"/>
      <c r="I61" s="9"/>
      <c r="J61" s="34"/>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2:37" ht="16.5" hidden="1" x14ac:dyDescent="0.35">
      <c r="B62" s="22"/>
      <c r="C62" s="6" t="s">
        <v>28</v>
      </c>
      <c r="D62" s="84" t="s">
        <v>29</v>
      </c>
      <c r="E62" s="84" t="s">
        <v>36</v>
      </c>
      <c r="F62" s="84" t="s">
        <v>110</v>
      </c>
      <c r="G62" s="22"/>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2:37" ht="14.5" hidden="1" x14ac:dyDescent="0.35">
      <c r="B63" s="22"/>
      <c r="C63" s="21" t="s">
        <v>30</v>
      </c>
      <c r="D63" s="70">
        <f>D7</f>
        <v>168</v>
      </c>
      <c r="E63" s="70">
        <f>E7</f>
        <v>186</v>
      </c>
      <c r="F63" s="71">
        <f>E63^2</f>
        <v>34596</v>
      </c>
      <c r="G63" s="22"/>
      <c r="H63" s="3"/>
      <c r="I63" s="3"/>
      <c r="J63" s="3"/>
      <c r="K63" s="3"/>
      <c r="L63" s="3"/>
      <c r="N63" s="3"/>
      <c r="O63" s="3"/>
      <c r="P63" s="3"/>
      <c r="Q63" s="3"/>
      <c r="R63" s="3"/>
      <c r="S63" s="3"/>
      <c r="T63" s="3"/>
      <c r="U63" s="3"/>
      <c r="V63" s="3"/>
      <c r="W63" s="3"/>
      <c r="X63" s="3"/>
      <c r="Y63" s="3"/>
      <c r="Z63" s="3"/>
      <c r="AA63" s="3"/>
      <c r="AB63" s="3"/>
      <c r="AC63" s="3"/>
      <c r="AD63" s="3"/>
      <c r="AE63" s="3"/>
      <c r="AF63" s="3"/>
      <c r="AG63" s="3"/>
      <c r="AH63" s="3"/>
      <c r="AI63" s="3"/>
      <c r="AJ63" s="3"/>
      <c r="AK63" s="3"/>
    </row>
    <row r="64" spans="2:37" ht="14.5" hidden="1" x14ac:dyDescent="0.35">
      <c r="B64" s="39"/>
      <c r="C64" s="21" t="s">
        <v>31</v>
      </c>
      <c r="D64" s="70">
        <f>D8</f>
        <v>152</v>
      </c>
      <c r="E64" s="70">
        <f>E8</f>
        <v>158</v>
      </c>
      <c r="F64" s="71">
        <f>E64^2</f>
        <v>24964</v>
      </c>
      <c r="G64" s="22"/>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1:37" ht="14.5" hidden="1" x14ac:dyDescent="0.35">
      <c r="B65" s="22"/>
      <c r="C65" s="21" t="s">
        <v>129</v>
      </c>
      <c r="D65" s="72">
        <f>D64-D63</f>
        <v>-16</v>
      </c>
      <c r="E65" s="70"/>
      <c r="F65" s="73"/>
      <c r="G65" s="22"/>
      <c r="H65" s="3"/>
      <c r="I65" s="3"/>
      <c r="J65" s="68"/>
      <c r="K65" s="68"/>
      <c r="L65" s="68"/>
      <c r="M65" s="68"/>
      <c r="N65" s="68"/>
      <c r="O65" s="68"/>
      <c r="P65" s="3"/>
      <c r="Q65" s="3"/>
      <c r="R65" s="3"/>
      <c r="S65" s="3"/>
      <c r="T65" s="3"/>
      <c r="U65" s="3"/>
      <c r="V65" s="3"/>
      <c r="W65" s="3"/>
      <c r="X65" s="3"/>
      <c r="Y65" s="3"/>
      <c r="Z65" s="3"/>
      <c r="AA65" s="3"/>
      <c r="AB65" s="3"/>
      <c r="AC65" s="3"/>
      <c r="AD65" s="3"/>
      <c r="AE65" s="3"/>
      <c r="AF65" s="3"/>
      <c r="AG65" s="3"/>
      <c r="AH65" s="3"/>
      <c r="AI65" s="3"/>
      <c r="AJ65" s="3"/>
      <c r="AK65" s="3"/>
    </row>
    <row r="66" spans="1:37" ht="15.5" hidden="1" x14ac:dyDescent="0.4">
      <c r="B66" s="22"/>
      <c r="C66" s="3" t="s">
        <v>131</v>
      </c>
      <c r="D66" s="70"/>
      <c r="E66" s="72">
        <f>F15</f>
        <v>172.92109174741853</v>
      </c>
      <c r="F66" s="74" t="s">
        <v>39</v>
      </c>
      <c r="G66" s="8" t="s">
        <v>40</v>
      </c>
      <c r="H66" s="3"/>
      <c r="I66" s="93" t="s">
        <v>83</v>
      </c>
      <c r="J66" s="94" t="s">
        <v>63</v>
      </c>
      <c r="K66" s="95">
        <f>IF(F67&gt;=0,G67,(1-G67))</f>
        <v>0.53686062880342411</v>
      </c>
      <c r="L66" s="96" t="s">
        <v>84</v>
      </c>
      <c r="M66" s="96"/>
      <c r="N66" s="23"/>
      <c r="O66" s="23"/>
      <c r="P66" s="23"/>
      <c r="Q66" s="24"/>
      <c r="R66" s="3"/>
      <c r="S66" s="3"/>
      <c r="T66" s="3"/>
      <c r="U66" s="3"/>
      <c r="V66" s="3"/>
      <c r="W66" s="3"/>
      <c r="X66" s="3"/>
      <c r="Y66" s="3"/>
      <c r="Z66" s="3"/>
      <c r="AA66" s="3"/>
      <c r="AB66" s="3"/>
      <c r="AC66" s="3"/>
      <c r="AD66" s="3"/>
      <c r="AE66" s="3"/>
      <c r="AF66" s="3"/>
      <c r="AG66" s="3"/>
      <c r="AH66" s="3"/>
      <c r="AI66" s="3"/>
      <c r="AJ66" s="3"/>
      <c r="AK66" s="3"/>
    </row>
    <row r="67" spans="1:37" ht="14.5" hidden="1" x14ac:dyDescent="0.35">
      <c r="B67" s="13"/>
      <c r="C67" s="40" t="s">
        <v>132</v>
      </c>
      <c r="D67" s="41"/>
      <c r="E67" s="41"/>
      <c r="F67" s="69">
        <f>D65/E66</f>
        <v>-9.2527752620084058E-2</v>
      </c>
      <c r="G67" s="75">
        <f>NORMSDIST(F67)</f>
        <v>0.46313937119657583</v>
      </c>
      <c r="H67" s="97"/>
      <c r="I67" s="98"/>
      <c r="J67" s="3"/>
      <c r="K67" s="3"/>
      <c r="L67" s="3"/>
      <c r="M67" s="3"/>
      <c r="N67" s="3"/>
      <c r="O67" s="3"/>
      <c r="P67" s="3"/>
      <c r="Q67" s="61"/>
      <c r="R67" s="3"/>
      <c r="S67" s="3"/>
      <c r="T67" s="3"/>
      <c r="U67" s="3"/>
      <c r="V67" s="3"/>
      <c r="W67" s="3"/>
      <c r="X67" s="3"/>
      <c r="Y67" s="3"/>
      <c r="Z67" s="3"/>
      <c r="AA67" s="3"/>
      <c r="AB67" s="3"/>
      <c r="AC67" s="3"/>
      <c r="AD67" s="3"/>
      <c r="AE67" s="3"/>
      <c r="AF67" s="3"/>
      <c r="AG67" s="3"/>
      <c r="AH67" s="3"/>
      <c r="AI67" s="3"/>
      <c r="AJ67" s="3"/>
      <c r="AK67" s="3"/>
    </row>
    <row r="68" spans="1:37" ht="14.5" hidden="1" x14ac:dyDescent="0.35">
      <c r="B68" s="19"/>
      <c r="C68" s="42"/>
      <c r="D68" s="22"/>
      <c r="E68" s="22"/>
      <c r="F68" s="22"/>
      <c r="G68" s="22"/>
      <c r="H68" s="3"/>
      <c r="I68" s="89" t="s">
        <v>85</v>
      </c>
      <c r="J68" s="99" t="s">
        <v>63</v>
      </c>
      <c r="K68" s="100">
        <f>IF(F67&gt;=0,G67,(1-G67))</f>
        <v>0.53686062880342411</v>
      </c>
      <c r="L68" s="101" t="s">
        <v>41</v>
      </c>
      <c r="M68" s="81"/>
      <c r="N68" s="81"/>
      <c r="O68" s="81"/>
      <c r="P68" s="81"/>
      <c r="Q68" s="102"/>
      <c r="R68" s="3"/>
      <c r="S68" s="3"/>
      <c r="T68" s="3"/>
      <c r="U68" s="3"/>
      <c r="V68" s="3"/>
      <c r="W68" s="3"/>
      <c r="X68" s="3"/>
      <c r="Y68" s="3"/>
      <c r="Z68" s="3"/>
      <c r="AA68" s="3"/>
      <c r="AB68" s="3"/>
      <c r="AC68" s="3"/>
      <c r="AD68" s="3"/>
      <c r="AE68" s="3"/>
      <c r="AF68" s="3"/>
      <c r="AG68" s="3"/>
      <c r="AH68" s="3"/>
      <c r="AI68" s="3"/>
      <c r="AJ68" s="3"/>
      <c r="AK68" s="3"/>
    </row>
    <row r="69" spans="1:37" ht="14.5" hidden="1" x14ac:dyDescent="0.35">
      <c r="B69" s="19"/>
      <c r="C69" s="258">
        <f>F67</f>
        <v>-9.2527752620084058E-2</v>
      </c>
      <c r="D69" s="259">
        <f>G19/E66</f>
        <v>-0.31836323556266727</v>
      </c>
      <c r="E69" s="258">
        <f>I19/E66</f>
        <v>0.13330773032249918</v>
      </c>
      <c r="F69" s="22"/>
      <c r="G69" s="22"/>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1:37" ht="14.5" hidden="1" x14ac:dyDescent="0.35">
      <c r="B70" s="43"/>
      <c r="C70" s="43"/>
      <c r="D70" s="43"/>
      <c r="E70" s="13"/>
      <c r="F70" s="27" t="s">
        <v>119</v>
      </c>
      <c r="G70" s="22"/>
      <c r="H70" s="9"/>
      <c r="I70" s="44"/>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1:37" ht="14.5" hidden="1" x14ac:dyDescent="0.35">
      <c r="B71" s="8"/>
      <c r="C71" s="62">
        <f>ROUND(C69,2)</f>
        <v>-0.09</v>
      </c>
      <c r="D71" s="62">
        <f>ROUND(D69,2)</f>
        <v>-0.32</v>
      </c>
      <c r="E71" s="62">
        <f>ROUND(E69,2)</f>
        <v>0.13</v>
      </c>
      <c r="F71" s="63" t="str">
        <f>CONCATENATE(C71," ",C45,D71," ",C49," ",E71,C47)</f>
        <v>-0,09 (-0,32 a 0,13)</v>
      </c>
      <c r="G71" s="22"/>
      <c r="H71" s="9"/>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1:37" ht="5" customHeight="1" thickBot="1" x14ac:dyDescent="0.4">
      <c r="B72" s="8"/>
      <c r="D72" s="8"/>
      <c r="E72" s="8"/>
      <c r="F72" s="33"/>
      <c r="G72" s="33"/>
      <c r="H72" s="45"/>
      <c r="I72" s="9"/>
      <c r="J72" s="9"/>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1:37" ht="44" thickBot="1" x14ac:dyDescent="0.4">
      <c r="B73" s="103"/>
      <c r="C73" s="280" t="s">
        <v>116</v>
      </c>
      <c r="D73" s="281" t="s">
        <v>117</v>
      </c>
      <c r="E73" s="282" t="str">
        <f>CONCATENATE(F70," ",C45,H2," ",C44,C48,C47)</f>
        <v>Diferencia de Medias Estandarizada o d de Cohen (IC 99,2%)</v>
      </c>
      <c r="F73" s="33"/>
      <c r="G73" s="33"/>
      <c r="H73" s="33"/>
      <c r="I73" s="33"/>
      <c r="J73" s="9"/>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1:37" ht="21.75" customHeight="1" x14ac:dyDescent="0.35">
      <c r="B74" s="103"/>
      <c r="C74" s="52" t="str">
        <f>C51</f>
        <v>168 (DE 186)</v>
      </c>
      <c r="D74" s="52" t="str">
        <f>D51</f>
        <v>152 (DE 158)</v>
      </c>
      <c r="E74" s="52" t="str">
        <f>F71</f>
        <v>-0,09 (-0,32 a 0,13)</v>
      </c>
      <c r="F74" s="46" t="s">
        <v>32</v>
      </c>
      <c r="G74" s="6"/>
      <c r="H74" s="45"/>
      <c r="I74" s="9"/>
      <c r="J74" s="9"/>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1:37" x14ac:dyDescent="0.3">
      <c r="B75" s="181"/>
      <c r="C75" s="181"/>
      <c r="D75" s="181"/>
      <c r="E75" s="181"/>
      <c r="F75" s="135"/>
      <c r="G75" s="135"/>
      <c r="H75" s="135"/>
      <c r="I75" s="137"/>
      <c r="J75" s="137"/>
      <c r="K75" s="293"/>
      <c r="L75" s="137"/>
      <c r="M75" s="137"/>
      <c r="N75" s="137"/>
      <c r="O75" s="137"/>
      <c r="P75" s="137"/>
      <c r="Q75" s="137"/>
      <c r="R75" s="137"/>
      <c r="S75" s="137"/>
      <c r="T75" s="137"/>
      <c r="U75" s="137"/>
      <c r="V75" s="3"/>
      <c r="W75" s="3"/>
      <c r="X75" s="3"/>
      <c r="Y75" s="3"/>
      <c r="Z75" s="3"/>
      <c r="AA75" s="3"/>
      <c r="AB75" s="3"/>
      <c r="AC75" s="3"/>
      <c r="AD75" s="3"/>
      <c r="AE75" s="3"/>
      <c r="AF75" s="3"/>
      <c r="AG75" s="3"/>
      <c r="AH75" s="3"/>
      <c r="AI75" s="3"/>
      <c r="AJ75" s="3"/>
      <c r="AK75" s="3"/>
    </row>
    <row r="76" spans="1:37" x14ac:dyDescent="0.3">
      <c r="B76" s="181"/>
      <c r="C76" s="181"/>
      <c r="D76" s="181"/>
      <c r="E76" s="181"/>
      <c r="F76" s="181"/>
      <c r="G76" s="181"/>
      <c r="H76" s="181"/>
      <c r="I76" s="181"/>
      <c r="J76" s="137"/>
      <c r="K76" s="293"/>
      <c r="L76" s="137"/>
      <c r="M76" s="137"/>
      <c r="N76" s="137"/>
      <c r="O76" s="137"/>
      <c r="P76" s="137"/>
      <c r="Q76" s="137"/>
      <c r="R76" s="137"/>
      <c r="S76" s="137"/>
      <c r="T76" s="137"/>
      <c r="U76" s="137"/>
      <c r="V76" s="3"/>
      <c r="W76" s="3"/>
      <c r="X76" s="3"/>
      <c r="Y76" s="3"/>
      <c r="Z76" s="3"/>
      <c r="AA76" s="3"/>
      <c r="AB76" s="3"/>
      <c r="AC76" s="3"/>
      <c r="AD76" s="3"/>
      <c r="AE76" s="3"/>
      <c r="AF76" s="3"/>
      <c r="AG76" s="3"/>
      <c r="AH76" s="3"/>
      <c r="AI76" s="3"/>
      <c r="AJ76" s="3"/>
      <c r="AK76" s="3"/>
    </row>
    <row r="77" spans="1:37" x14ac:dyDescent="0.3">
      <c r="B77" s="181"/>
      <c r="C77" s="181"/>
      <c r="D77" s="181"/>
      <c r="E77" s="181"/>
      <c r="F77" s="181"/>
      <c r="G77" s="181"/>
      <c r="H77" s="181"/>
      <c r="I77" s="181"/>
      <c r="J77" s="135"/>
      <c r="K77" s="135"/>
      <c r="L77" s="135"/>
      <c r="M77" s="135"/>
      <c r="N77" s="135"/>
      <c r="O77" s="138"/>
      <c r="P77" s="138"/>
      <c r="Q77" s="135"/>
      <c r="R77" s="135"/>
      <c r="S77" s="135"/>
      <c r="T77" s="135"/>
      <c r="U77" s="138"/>
    </row>
    <row r="78" spans="1:37" ht="16.5" customHeight="1" x14ac:dyDescent="0.3">
      <c r="B78" s="284" t="s">
        <v>149</v>
      </c>
      <c r="C78" s="3"/>
      <c r="D78" s="3"/>
      <c r="E78" s="68"/>
      <c r="F78" s="3"/>
      <c r="G78" s="3"/>
      <c r="H78" s="181"/>
      <c r="I78" s="181"/>
      <c r="J78" s="135"/>
      <c r="K78" s="135"/>
      <c r="L78" s="135"/>
      <c r="M78" s="135"/>
      <c r="N78" s="135"/>
      <c r="O78" s="138"/>
      <c r="P78" s="138"/>
      <c r="Q78" s="135"/>
      <c r="R78" s="135"/>
      <c r="S78" s="135"/>
      <c r="T78" s="135"/>
      <c r="U78" s="138"/>
    </row>
    <row r="79" spans="1:37" ht="16.5" customHeight="1" x14ac:dyDescent="0.3">
      <c r="B79" s="285" t="s">
        <v>150</v>
      </c>
      <c r="C79" s="286"/>
      <c r="D79" s="286"/>
      <c r="E79" s="286"/>
      <c r="F79" s="286"/>
      <c r="G79" s="286"/>
      <c r="H79" s="181"/>
      <c r="I79" s="181"/>
      <c r="J79" s="135"/>
      <c r="K79" s="135"/>
      <c r="L79" s="135"/>
      <c r="M79" s="135"/>
      <c r="N79" s="135"/>
      <c r="O79" s="138"/>
      <c r="P79" s="138"/>
      <c r="Q79" s="135"/>
      <c r="R79" s="135"/>
      <c r="S79" s="135"/>
      <c r="T79" s="135"/>
      <c r="U79" s="138"/>
    </row>
    <row r="80" spans="1:37" ht="11" customHeight="1" thickBot="1" x14ac:dyDescent="0.35">
      <c r="A80" s="333"/>
      <c r="B80" s="334"/>
      <c r="C80" s="335"/>
      <c r="D80" s="335"/>
      <c r="E80" s="335"/>
      <c r="F80" s="335"/>
      <c r="G80" s="335"/>
      <c r="H80" s="336"/>
      <c r="I80" s="336"/>
      <c r="J80" s="337"/>
      <c r="K80" s="135"/>
      <c r="L80" s="135"/>
      <c r="M80" s="135"/>
      <c r="N80" s="135"/>
      <c r="O80" s="138"/>
      <c r="P80" s="138"/>
      <c r="Q80" s="135"/>
      <c r="R80" s="135"/>
      <c r="S80" s="135"/>
      <c r="T80" s="135"/>
      <c r="U80" s="138"/>
    </row>
    <row r="81" spans="1:21" ht="41.5" customHeight="1" thickBot="1" x14ac:dyDescent="0.35">
      <c r="A81" s="333"/>
      <c r="B81" s="294" t="s">
        <v>148</v>
      </c>
      <c r="C81" s="295"/>
      <c r="D81" s="295"/>
      <c r="E81" s="295"/>
      <c r="F81" s="295"/>
      <c r="G81" s="295"/>
      <c r="H81" s="295"/>
      <c r="I81" s="296"/>
      <c r="J81" s="337"/>
      <c r="K81" s="135"/>
      <c r="L81" s="135"/>
      <c r="M81" s="135"/>
      <c r="N81" s="135"/>
      <c r="O81" s="138"/>
      <c r="P81" s="138"/>
      <c r="Q81" s="135"/>
      <c r="R81" s="135"/>
      <c r="S81" s="135"/>
      <c r="T81" s="135"/>
      <c r="U81" s="138"/>
    </row>
    <row r="82" spans="1:21" ht="46.5" customHeight="1" thickBot="1" x14ac:dyDescent="0.35">
      <c r="A82" s="333"/>
      <c r="B82" s="323" t="s">
        <v>133</v>
      </c>
      <c r="C82" s="307" t="s">
        <v>136</v>
      </c>
      <c r="D82" s="307" t="s">
        <v>137</v>
      </c>
      <c r="E82" s="307" t="s">
        <v>138</v>
      </c>
      <c r="F82" s="307" t="s">
        <v>139</v>
      </c>
      <c r="G82" s="307" t="s">
        <v>140</v>
      </c>
      <c r="H82" s="307" t="s">
        <v>128</v>
      </c>
      <c r="I82" s="307" t="s">
        <v>118</v>
      </c>
      <c r="J82" s="337"/>
      <c r="K82" s="135"/>
      <c r="L82" s="135"/>
      <c r="M82" s="135"/>
      <c r="N82" s="135"/>
      <c r="O82" s="138"/>
      <c r="P82" s="138"/>
      <c r="Q82" s="135"/>
      <c r="R82" s="135"/>
      <c r="S82" s="135"/>
      <c r="T82" s="135"/>
      <c r="U82" s="138"/>
    </row>
    <row r="83" spans="1:21" ht="10" customHeight="1" thickBot="1" x14ac:dyDescent="0.35">
      <c r="A83" s="333"/>
      <c r="B83" s="333"/>
      <c r="C83" s="333"/>
      <c r="D83" s="333"/>
      <c r="E83" s="333"/>
      <c r="F83" s="333"/>
      <c r="G83" s="333"/>
      <c r="H83" s="333"/>
      <c r="I83" s="333"/>
      <c r="J83" s="337"/>
      <c r="K83" s="135"/>
      <c r="L83" s="135"/>
      <c r="M83" s="135"/>
      <c r="N83" s="135"/>
      <c r="O83" s="138"/>
      <c r="P83" s="138"/>
      <c r="Q83" s="135"/>
      <c r="R83" s="135"/>
      <c r="S83" s="135"/>
      <c r="T83" s="135"/>
      <c r="U83" s="138"/>
    </row>
    <row r="84" spans="1:21" ht="20" customHeight="1" thickBot="1" x14ac:dyDescent="0.35">
      <c r="A84" s="333"/>
      <c r="B84" s="324" t="s">
        <v>141</v>
      </c>
      <c r="C84" s="316" t="s">
        <v>157</v>
      </c>
      <c r="D84" s="316" t="s">
        <v>158</v>
      </c>
      <c r="E84" s="316" t="s">
        <v>159</v>
      </c>
      <c r="F84" s="316" t="s">
        <v>160</v>
      </c>
      <c r="G84" s="316"/>
      <c r="H84" s="316"/>
      <c r="I84" s="317"/>
      <c r="J84" s="337"/>
      <c r="K84" s="135"/>
      <c r="L84" s="135"/>
      <c r="M84" s="135"/>
      <c r="N84" s="135"/>
      <c r="O84" s="138"/>
      <c r="P84" s="138"/>
      <c r="Q84" s="135"/>
      <c r="R84" s="135"/>
      <c r="S84" s="135"/>
      <c r="T84" s="135"/>
      <c r="U84" s="138"/>
    </row>
    <row r="85" spans="1:21" ht="3" customHeight="1" thickBot="1" x14ac:dyDescent="0.35">
      <c r="A85" s="333"/>
      <c r="B85" s="338"/>
      <c r="C85" s="338"/>
      <c r="D85" s="338"/>
      <c r="E85" s="338"/>
      <c r="F85" s="338"/>
      <c r="G85" s="338"/>
      <c r="H85" s="338"/>
      <c r="I85" s="338"/>
      <c r="J85" s="337"/>
      <c r="K85" s="135"/>
      <c r="L85" s="135"/>
      <c r="M85" s="135"/>
      <c r="N85" s="135"/>
      <c r="O85" s="138"/>
      <c r="P85" s="138"/>
      <c r="Q85" s="135"/>
      <c r="R85" s="135"/>
      <c r="S85" s="135"/>
      <c r="T85" s="135"/>
      <c r="U85" s="138"/>
    </row>
    <row r="86" spans="1:21" ht="18" customHeight="1" x14ac:dyDescent="0.3">
      <c r="A86" s="333"/>
      <c r="B86" s="318" t="s">
        <v>147</v>
      </c>
      <c r="C86" s="309" t="s">
        <v>151</v>
      </c>
      <c r="D86" s="309" t="s">
        <v>152</v>
      </c>
      <c r="E86" s="309"/>
      <c r="F86" s="309"/>
      <c r="G86" s="309" t="s">
        <v>153</v>
      </c>
      <c r="H86" s="326">
        <v>0.69655350139835726</v>
      </c>
      <c r="I86" s="325">
        <v>3.6939502115142485E-2</v>
      </c>
      <c r="J86" s="337"/>
      <c r="K86" s="135"/>
      <c r="L86" s="135"/>
      <c r="M86" s="135"/>
      <c r="N86" s="135"/>
      <c r="O86" s="138"/>
      <c r="P86" s="138"/>
      <c r="Q86" s="135"/>
      <c r="R86" s="135"/>
      <c r="S86" s="135"/>
      <c r="T86" s="135"/>
      <c r="U86" s="138"/>
    </row>
    <row r="87" spans="1:21" ht="18" customHeight="1" x14ac:dyDescent="0.3">
      <c r="A87" s="333"/>
      <c r="B87" s="319"/>
      <c r="C87" s="311" t="s">
        <v>151</v>
      </c>
      <c r="D87" s="311"/>
      <c r="E87" s="311" t="s">
        <v>164</v>
      </c>
      <c r="F87" s="311"/>
      <c r="G87" s="311" t="s">
        <v>154</v>
      </c>
      <c r="H87" s="339">
        <v>0.13679468334442021</v>
      </c>
      <c r="I87" s="328">
        <v>0.24535452896185239</v>
      </c>
      <c r="J87" s="337"/>
      <c r="K87" s="135"/>
      <c r="L87" s="135"/>
      <c r="M87" s="135"/>
      <c r="N87" s="135"/>
      <c r="O87" s="138"/>
      <c r="P87" s="138"/>
      <c r="Q87" s="135"/>
      <c r="R87" s="135"/>
      <c r="S87" s="135"/>
      <c r="T87" s="135"/>
      <c r="U87" s="138"/>
    </row>
    <row r="88" spans="1:21" ht="18" customHeight="1" x14ac:dyDescent="0.3">
      <c r="A88" s="333"/>
      <c r="B88" s="319"/>
      <c r="C88" s="311" t="s">
        <v>151</v>
      </c>
      <c r="D88" s="311"/>
      <c r="E88" s="311"/>
      <c r="F88" s="311" t="s">
        <v>165</v>
      </c>
      <c r="G88" s="311" t="s">
        <v>155</v>
      </c>
      <c r="H88" s="339">
        <v>4.0907296062115496E-2</v>
      </c>
      <c r="I88" s="328">
        <v>0.64911725116790131</v>
      </c>
      <c r="J88" s="337"/>
      <c r="K88" s="135"/>
      <c r="L88" s="135"/>
      <c r="M88" s="135"/>
      <c r="N88" s="135"/>
      <c r="O88" s="138"/>
      <c r="P88" s="138"/>
      <c r="Q88" s="135"/>
      <c r="R88" s="135"/>
      <c r="S88" s="135"/>
      <c r="T88" s="135"/>
      <c r="U88" s="138"/>
    </row>
    <row r="89" spans="1:21" ht="18" customHeight="1" x14ac:dyDescent="0.3">
      <c r="A89" s="333"/>
      <c r="B89" s="319"/>
      <c r="C89" s="311"/>
      <c r="D89" s="311" t="s">
        <v>152</v>
      </c>
      <c r="E89" s="311" t="s">
        <v>164</v>
      </c>
      <c r="F89" s="311"/>
      <c r="G89" s="311" t="s">
        <v>161</v>
      </c>
      <c r="H89" s="339">
        <v>0.33465657970530827</v>
      </c>
      <c r="I89" s="328">
        <v>3.6233910147430173E-2</v>
      </c>
      <c r="J89" s="337"/>
      <c r="K89" s="135"/>
      <c r="L89" s="135"/>
      <c r="M89" s="135"/>
      <c r="N89" s="135"/>
      <c r="O89" s="138"/>
      <c r="P89" s="138"/>
      <c r="Q89" s="135"/>
      <c r="R89" s="135"/>
      <c r="S89" s="135"/>
      <c r="T89" s="135"/>
      <c r="U89" s="138"/>
    </row>
    <row r="90" spans="1:21" ht="18" customHeight="1" x14ac:dyDescent="0.3">
      <c r="A90" s="333"/>
      <c r="B90" s="319"/>
      <c r="C90" s="311"/>
      <c r="D90" s="311" t="s">
        <v>152</v>
      </c>
      <c r="E90" s="311"/>
      <c r="F90" s="311" t="s">
        <v>156</v>
      </c>
      <c r="G90" s="311" t="s">
        <v>162</v>
      </c>
      <c r="H90" s="339">
        <v>0.12332722265417263</v>
      </c>
      <c r="I90" s="328">
        <v>0.30231519014482455</v>
      </c>
      <c r="J90" s="337"/>
      <c r="K90" s="135"/>
      <c r="L90" s="135"/>
      <c r="M90" s="135"/>
      <c r="N90" s="135"/>
      <c r="O90" s="138"/>
      <c r="P90" s="138"/>
      <c r="Q90" s="135"/>
      <c r="R90" s="135"/>
      <c r="S90" s="135"/>
      <c r="T90" s="135"/>
      <c r="U90" s="138"/>
    </row>
    <row r="91" spans="1:21" ht="18" customHeight="1" thickBot="1" x14ac:dyDescent="0.35">
      <c r="A91" s="333"/>
      <c r="B91" s="320"/>
      <c r="C91" s="314"/>
      <c r="D91" s="314"/>
      <c r="E91" s="314" t="s">
        <v>164</v>
      </c>
      <c r="F91" s="314" t="s">
        <v>156</v>
      </c>
      <c r="G91" s="314" t="s">
        <v>163</v>
      </c>
      <c r="H91" s="340">
        <v>0.46449317343028029</v>
      </c>
      <c r="I91" s="329">
        <v>0.10943973380606269</v>
      </c>
      <c r="J91" s="337"/>
      <c r="K91" s="135"/>
      <c r="L91" s="135"/>
      <c r="M91" s="135"/>
      <c r="N91" s="135"/>
      <c r="O91" s="138"/>
      <c r="P91" s="138"/>
      <c r="Q91" s="135"/>
      <c r="R91" s="135"/>
      <c r="S91" s="135"/>
      <c r="T91" s="135"/>
      <c r="U91" s="138"/>
    </row>
    <row r="92" spans="1:21" ht="10" customHeight="1" thickBot="1" x14ac:dyDescent="0.35">
      <c r="A92" s="333"/>
      <c r="B92" s="333"/>
      <c r="C92" s="333"/>
      <c r="D92" s="333"/>
      <c r="E92" s="333"/>
      <c r="F92" s="333"/>
      <c r="G92" s="333"/>
      <c r="H92" s="333"/>
      <c r="I92" s="333"/>
      <c r="J92" s="337"/>
      <c r="K92" s="135"/>
      <c r="L92" s="135"/>
      <c r="M92" s="135"/>
      <c r="N92" s="135"/>
      <c r="O92" s="138"/>
      <c r="P92" s="138"/>
      <c r="Q92" s="135"/>
      <c r="R92" s="135"/>
      <c r="S92" s="135"/>
      <c r="T92" s="135"/>
      <c r="U92" s="138"/>
    </row>
    <row r="93" spans="1:21" ht="29.5" thickBot="1" x14ac:dyDescent="0.4">
      <c r="A93" s="333"/>
      <c r="B93" s="321" t="s">
        <v>142</v>
      </c>
      <c r="C93" s="316" t="s">
        <v>166</v>
      </c>
      <c r="D93" s="316" t="s">
        <v>167</v>
      </c>
      <c r="E93" s="316" t="s">
        <v>168</v>
      </c>
      <c r="F93" s="316" t="s">
        <v>169</v>
      </c>
      <c r="G93" s="316"/>
      <c r="H93" s="316"/>
      <c r="I93" s="317"/>
      <c r="J93" s="337"/>
      <c r="K93" s="135"/>
      <c r="L93" s="135"/>
      <c r="M93" s="135"/>
      <c r="N93" s="135"/>
      <c r="O93" s="138"/>
      <c r="P93" s="138"/>
      <c r="Q93" s="135"/>
      <c r="R93" s="135"/>
      <c r="S93" s="135"/>
      <c r="T93" s="135"/>
      <c r="U93" s="138"/>
    </row>
    <row r="94" spans="1:21" ht="13.5" thickBot="1" x14ac:dyDescent="0.35">
      <c r="A94" s="333"/>
      <c r="B94" s="333"/>
      <c r="C94" s="333"/>
      <c r="D94" s="333"/>
      <c r="E94" s="333"/>
      <c r="F94" s="333"/>
      <c r="G94" s="333"/>
      <c r="H94" s="333"/>
      <c r="I94" s="333"/>
      <c r="J94" s="337"/>
      <c r="K94" s="135"/>
      <c r="L94" s="135"/>
      <c r="M94" s="135"/>
      <c r="N94" s="135"/>
      <c r="O94" s="138"/>
      <c r="P94" s="138"/>
      <c r="Q94" s="135"/>
      <c r="R94" s="135"/>
      <c r="S94" s="135"/>
      <c r="T94" s="135"/>
      <c r="U94" s="138"/>
    </row>
    <row r="95" spans="1:21" ht="18" customHeight="1" x14ac:dyDescent="0.3">
      <c r="A95" s="333"/>
      <c r="B95" s="318" t="s">
        <v>143</v>
      </c>
      <c r="C95" s="308" t="s">
        <v>181</v>
      </c>
      <c r="D95" s="309" t="s">
        <v>182</v>
      </c>
      <c r="E95" s="310"/>
      <c r="F95" s="310"/>
      <c r="G95" s="309" t="s">
        <v>186</v>
      </c>
      <c r="H95" s="326">
        <v>2.6969865216123476E-2</v>
      </c>
      <c r="I95" s="325">
        <v>0.66094194372234494</v>
      </c>
      <c r="J95" s="337"/>
      <c r="K95" s="135"/>
      <c r="L95" s="135"/>
      <c r="M95" s="135"/>
      <c r="N95" s="135"/>
      <c r="O95" s="138"/>
      <c r="P95" s="138"/>
      <c r="Q95" s="135"/>
      <c r="R95" s="135"/>
      <c r="S95" s="135"/>
      <c r="T95" s="135"/>
      <c r="U95" s="138"/>
    </row>
    <row r="96" spans="1:21" ht="18" customHeight="1" x14ac:dyDescent="0.3">
      <c r="A96" s="333"/>
      <c r="B96" s="319"/>
      <c r="C96" s="152" t="s">
        <v>181</v>
      </c>
      <c r="D96" s="160"/>
      <c r="E96" s="311" t="s">
        <v>183</v>
      </c>
      <c r="F96" s="160"/>
      <c r="G96" s="311" t="s">
        <v>187</v>
      </c>
      <c r="H96" s="339">
        <v>6.5669224193469017E-2</v>
      </c>
      <c r="I96" s="328">
        <v>0.50379326971903093</v>
      </c>
      <c r="J96" s="337"/>
      <c r="K96" s="135"/>
      <c r="L96" s="135"/>
      <c r="M96" s="135"/>
      <c r="N96" s="135"/>
      <c r="O96" s="138"/>
      <c r="P96" s="138"/>
      <c r="Q96" s="135"/>
      <c r="R96" s="135"/>
      <c r="S96" s="135"/>
      <c r="T96" s="135"/>
      <c r="U96" s="138"/>
    </row>
    <row r="97" spans="1:21" ht="18" customHeight="1" x14ac:dyDescent="0.3">
      <c r="A97" s="333"/>
      <c r="B97" s="319"/>
      <c r="C97" s="332" t="s">
        <v>181</v>
      </c>
      <c r="D97" s="160"/>
      <c r="E97" s="160"/>
      <c r="F97" s="312" t="s">
        <v>184</v>
      </c>
      <c r="G97" s="330" t="s">
        <v>188</v>
      </c>
      <c r="H97" s="341">
        <v>2.019634460774934E-3</v>
      </c>
      <c r="I97" s="328">
        <v>0.953322638741537</v>
      </c>
      <c r="J97" s="337"/>
      <c r="K97" s="135"/>
      <c r="L97" s="135"/>
      <c r="M97" s="135"/>
      <c r="N97" s="135"/>
      <c r="O97" s="138"/>
      <c r="P97" s="138"/>
      <c r="Q97" s="135"/>
      <c r="R97" s="135"/>
      <c r="S97" s="135"/>
      <c r="T97" s="135"/>
      <c r="U97" s="138"/>
    </row>
    <row r="98" spans="1:21" ht="18" customHeight="1" x14ac:dyDescent="0.3">
      <c r="A98" s="333"/>
      <c r="B98" s="319"/>
      <c r="C98" s="160"/>
      <c r="D98" s="311" t="s">
        <v>182</v>
      </c>
      <c r="E98" s="311" t="s">
        <v>183</v>
      </c>
      <c r="F98" s="160"/>
      <c r="G98" s="311" t="s">
        <v>189</v>
      </c>
      <c r="H98" s="339">
        <v>0.79859579489501009</v>
      </c>
      <c r="I98" s="328">
        <v>9.801837640675215E-3</v>
      </c>
      <c r="J98" s="337"/>
      <c r="K98" s="135"/>
      <c r="L98" s="135"/>
      <c r="M98" s="135"/>
      <c r="N98" s="135"/>
      <c r="O98" s="138"/>
      <c r="P98" s="138"/>
      <c r="Q98" s="135"/>
      <c r="R98" s="135"/>
      <c r="S98" s="135"/>
      <c r="T98" s="135"/>
      <c r="U98" s="138"/>
    </row>
    <row r="99" spans="1:21" ht="18" customHeight="1" x14ac:dyDescent="0.3">
      <c r="A99" s="333"/>
      <c r="B99" s="319"/>
      <c r="C99" s="160"/>
      <c r="D99" s="311" t="s">
        <v>182</v>
      </c>
      <c r="E99" s="160"/>
      <c r="F99" s="312" t="s">
        <v>184</v>
      </c>
      <c r="G99" s="311" t="s">
        <v>190</v>
      </c>
      <c r="H99" s="339">
        <v>0.41431047487453143</v>
      </c>
      <c r="I99" s="328">
        <v>3.2476037925284369E-2</v>
      </c>
      <c r="J99" s="337"/>
      <c r="K99" s="135"/>
      <c r="L99" s="135"/>
      <c r="M99" s="135"/>
      <c r="N99" s="135"/>
      <c r="O99" s="138"/>
      <c r="P99" s="138"/>
      <c r="Q99" s="135"/>
      <c r="R99" s="135"/>
      <c r="S99" s="135"/>
      <c r="T99" s="135"/>
      <c r="U99" s="138"/>
    </row>
    <row r="100" spans="1:21" ht="18" customHeight="1" thickBot="1" x14ac:dyDescent="0.35">
      <c r="A100" s="333"/>
      <c r="B100" s="320"/>
      <c r="C100" s="313"/>
      <c r="D100" s="313"/>
      <c r="E100" s="314" t="s">
        <v>183</v>
      </c>
      <c r="F100" s="315" t="s">
        <v>184</v>
      </c>
      <c r="G100" s="314" t="s">
        <v>191</v>
      </c>
      <c r="H100" s="340">
        <v>0.27399588527090968</v>
      </c>
      <c r="I100" s="329">
        <v>8.0901098657549853E-2</v>
      </c>
      <c r="J100" s="337"/>
      <c r="K100" s="135"/>
      <c r="L100" s="135"/>
      <c r="M100" s="135"/>
      <c r="N100" s="135"/>
      <c r="O100" s="138"/>
      <c r="P100" s="138"/>
      <c r="Q100" s="135"/>
      <c r="R100" s="135"/>
      <c r="S100" s="135"/>
      <c r="T100" s="135"/>
      <c r="U100" s="138"/>
    </row>
    <row r="101" spans="1:21" ht="10" customHeight="1" thickBot="1" x14ac:dyDescent="0.35">
      <c r="A101" s="333"/>
      <c r="B101" s="333"/>
      <c r="C101" s="333"/>
      <c r="D101" s="333"/>
      <c r="E101" s="333"/>
      <c r="F101" s="333"/>
      <c r="G101" s="333"/>
      <c r="H101" s="342"/>
      <c r="I101" s="333"/>
      <c r="J101" s="337"/>
      <c r="K101" s="135"/>
      <c r="L101" s="135"/>
      <c r="M101" s="135"/>
      <c r="N101" s="135"/>
      <c r="O101" s="138"/>
      <c r="P101" s="138"/>
      <c r="Q101" s="135"/>
      <c r="R101" s="135"/>
      <c r="S101" s="135"/>
      <c r="T101" s="135"/>
      <c r="U101" s="138"/>
    </row>
    <row r="102" spans="1:21" ht="29.5" thickBot="1" x14ac:dyDescent="0.4">
      <c r="A102" s="333"/>
      <c r="B102" s="321" t="s">
        <v>144</v>
      </c>
      <c r="C102" s="316" t="s">
        <v>170</v>
      </c>
      <c r="D102" s="316" t="s">
        <v>171</v>
      </c>
      <c r="E102" s="316" t="s">
        <v>185</v>
      </c>
      <c r="F102" s="316" t="s">
        <v>172</v>
      </c>
      <c r="G102" s="316"/>
      <c r="H102" s="343">
        <v>0.27</v>
      </c>
      <c r="I102" s="317"/>
      <c r="J102" s="337"/>
      <c r="K102" s="135"/>
      <c r="L102" s="135"/>
      <c r="M102" s="135"/>
      <c r="N102" s="135"/>
      <c r="O102" s="138"/>
      <c r="P102" s="138"/>
      <c r="Q102" s="135"/>
      <c r="R102" s="135"/>
      <c r="S102" s="135"/>
      <c r="T102" s="135"/>
      <c r="U102" s="138"/>
    </row>
    <row r="103" spans="1:21" ht="30" customHeight="1" thickBot="1" x14ac:dyDescent="0.4">
      <c r="A103" s="333"/>
      <c r="B103" s="321" t="s">
        <v>145</v>
      </c>
      <c r="C103" s="316" t="s">
        <v>173</v>
      </c>
      <c r="D103" s="316" t="s">
        <v>174</v>
      </c>
      <c r="E103" s="316" t="s">
        <v>175</v>
      </c>
      <c r="F103" s="316" t="s">
        <v>176</v>
      </c>
      <c r="G103" s="316"/>
      <c r="H103" s="343">
        <v>0.63</v>
      </c>
      <c r="I103" s="317"/>
      <c r="J103" s="337"/>
      <c r="K103" s="135"/>
      <c r="L103" s="135"/>
      <c r="M103" s="135"/>
      <c r="N103" s="135"/>
      <c r="O103" s="138"/>
      <c r="P103" s="138"/>
      <c r="Q103" s="135"/>
      <c r="R103" s="135"/>
      <c r="S103" s="135"/>
      <c r="T103" s="135"/>
      <c r="U103" s="138"/>
    </row>
    <row r="104" spans="1:21" ht="10" customHeight="1" thickBot="1" x14ac:dyDescent="0.35">
      <c r="A104" s="333"/>
      <c r="B104" s="333"/>
      <c r="C104" s="333"/>
      <c r="D104" s="333"/>
      <c r="E104" s="333"/>
      <c r="F104" s="333"/>
      <c r="G104" s="333"/>
      <c r="H104" s="342"/>
      <c r="I104" s="333"/>
      <c r="J104" s="337"/>
      <c r="K104" s="135"/>
      <c r="L104" s="135"/>
      <c r="M104" s="135"/>
      <c r="N104" s="135"/>
      <c r="O104" s="138"/>
      <c r="P104" s="138"/>
      <c r="Q104" s="135"/>
      <c r="R104" s="135"/>
      <c r="S104" s="135"/>
      <c r="T104" s="135"/>
      <c r="U104" s="138"/>
    </row>
    <row r="105" spans="1:21" ht="30" customHeight="1" thickBot="1" x14ac:dyDescent="0.35">
      <c r="A105" s="333"/>
      <c r="B105" s="327" t="s">
        <v>134</v>
      </c>
      <c r="C105" s="316" t="s">
        <v>177</v>
      </c>
      <c r="D105" s="316" t="s">
        <v>178</v>
      </c>
      <c r="E105" s="331" t="s">
        <v>179</v>
      </c>
      <c r="F105" s="331" t="s">
        <v>180</v>
      </c>
      <c r="G105" s="316"/>
      <c r="H105" s="344" t="s">
        <v>135</v>
      </c>
      <c r="I105" s="317"/>
      <c r="J105" s="337"/>
      <c r="K105" s="135"/>
      <c r="L105" s="135"/>
      <c r="M105" s="135"/>
      <c r="N105" s="135"/>
      <c r="O105" s="138"/>
      <c r="P105" s="138"/>
      <c r="Q105" s="135"/>
      <c r="R105" s="135"/>
      <c r="S105" s="135"/>
      <c r="T105" s="135"/>
      <c r="U105" s="138"/>
    </row>
    <row r="106" spans="1:21" ht="8" customHeight="1" x14ac:dyDescent="0.3">
      <c r="A106" s="333"/>
      <c r="B106" s="333"/>
      <c r="C106" s="333"/>
      <c r="D106" s="333"/>
      <c r="E106" s="333"/>
      <c r="F106" s="333"/>
      <c r="G106" s="333"/>
      <c r="H106" s="333"/>
      <c r="I106" s="333"/>
      <c r="J106" s="337"/>
      <c r="K106" s="135"/>
      <c r="L106" s="135"/>
      <c r="M106" s="135"/>
      <c r="N106" s="135"/>
      <c r="O106" s="138"/>
      <c r="P106" s="138"/>
      <c r="Q106" s="135"/>
      <c r="R106" s="135"/>
      <c r="S106" s="135"/>
      <c r="T106" s="135"/>
      <c r="U106" s="138"/>
    </row>
    <row r="107" spans="1:21" ht="23.5" customHeight="1" x14ac:dyDescent="0.3">
      <c r="A107" s="333"/>
      <c r="B107" s="297" t="s">
        <v>146</v>
      </c>
      <c r="C107" s="298"/>
      <c r="D107" s="298"/>
      <c r="E107" s="298"/>
      <c r="F107" s="298"/>
      <c r="G107" s="298"/>
      <c r="H107" s="298"/>
      <c r="I107" s="299"/>
      <c r="J107" s="337"/>
      <c r="K107" s="135"/>
      <c r="L107" s="135"/>
      <c r="M107" s="135"/>
      <c r="N107" s="135"/>
      <c r="O107" s="138"/>
      <c r="P107" s="138"/>
      <c r="Q107" s="135"/>
      <c r="R107" s="135"/>
      <c r="S107" s="135"/>
      <c r="T107" s="135"/>
      <c r="U107" s="138"/>
    </row>
    <row r="108" spans="1:21" ht="6.5" customHeight="1" x14ac:dyDescent="0.3">
      <c r="A108" s="333"/>
      <c r="B108" s="336"/>
      <c r="C108" s="337"/>
      <c r="D108" s="337"/>
      <c r="E108" s="337"/>
      <c r="F108" s="337"/>
      <c r="G108" s="337"/>
      <c r="H108" s="337"/>
      <c r="I108" s="337"/>
      <c r="J108" s="337"/>
      <c r="K108" s="135"/>
      <c r="L108" s="135"/>
      <c r="M108" s="135"/>
      <c r="N108" s="135"/>
      <c r="O108" s="138"/>
      <c r="P108" s="138"/>
      <c r="Q108" s="135"/>
      <c r="R108" s="135"/>
      <c r="S108" s="135"/>
      <c r="T108" s="135"/>
      <c r="U108" s="138"/>
    </row>
    <row r="109" spans="1:21" x14ac:dyDescent="0.3">
      <c r="B109" s="181"/>
      <c r="C109" s="135"/>
      <c r="D109" s="135"/>
      <c r="E109" s="135"/>
      <c r="F109" s="135"/>
      <c r="G109" s="135"/>
      <c r="H109" s="135"/>
      <c r="I109" s="135"/>
      <c r="J109" s="135"/>
      <c r="K109" s="135"/>
      <c r="L109" s="135"/>
      <c r="M109" s="135"/>
      <c r="N109" s="135"/>
      <c r="O109" s="138"/>
      <c r="P109" s="138"/>
      <c r="Q109" s="135"/>
      <c r="R109" s="135"/>
      <c r="S109" s="135"/>
      <c r="T109" s="135"/>
      <c r="U109" s="138"/>
    </row>
    <row r="110" spans="1:21" x14ac:dyDescent="0.3">
      <c r="B110" s="181"/>
      <c r="C110" s="135"/>
      <c r="D110" s="135"/>
      <c r="E110" s="135"/>
      <c r="F110" s="135"/>
      <c r="G110" s="135"/>
      <c r="H110" s="135"/>
      <c r="I110" s="135"/>
      <c r="J110" s="135"/>
      <c r="K110" s="135"/>
      <c r="L110" s="135"/>
      <c r="M110" s="135"/>
      <c r="N110" s="135"/>
      <c r="O110" s="138"/>
      <c r="P110" s="138"/>
      <c r="Q110" s="135"/>
      <c r="R110" s="135"/>
      <c r="S110" s="135"/>
      <c r="T110" s="135"/>
      <c r="U110" s="138"/>
    </row>
    <row r="111" spans="1:21" x14ac:dyDescent="0.3">
      <c r="B111" s="181"/>
      <c r="C111" s="135"/>
      <c r="D111" s="135"/>
      <c r="E111" s="135"/>
      <c r="F111" s="135"/>
      <c r="G111" s="135"/>
      <c r="H111" s="135"/>
      <c r="I111" s="135"/>
      <c r="J111" s="135"/>
      <c r="K111" s="135"/>
      <c r="L111" s="135"/>
      <c r="M111" s="135"/>
      <c r="N111" s="135"/>
      <c r="O111" s="138"/>
      <c r="P111" s="138"/>
      <c r="Q111" s="135"/>
      <c r="R111" s="135"/>
      <c r="S111" s="135"/>
      <c r="T111" s="135"/>
      <c r="U111" s="138"/>
    </row>
    <row r="112" spans="1:21" x14ac:dyDescent="0.3">
      <c r="B112" s="181"/>
      <c r="C112" s="135"/>
      <c r="D112" s="135"/>
      <c r="E112" s="135"/>
      <c r="F112" s="135"/>
      <c r="G112" s="135"/>
      <c r="H112" s="135"/>
      <c r="I112" s="135"/>
      <c r="J112" s="135"/>
      <c r="K112" s="135"/>
      <c r="L112" s="135"/>
      <c r="M112" s="135"/>
      <c r="N112" s="135"/>
      <c r="O112" s="138"/>
      <c r="P112" s="138"/>
      <c r="Q112" s="135"/>
      <c r="R112" s="135"/>
      <c r="S112" s="135"/>
      <c r="T112" s="135"/>
      <c r="U112" s="138"/>
    </row>
    <row r="113" spans="2:21" x14ac:dyDescent="0.3">
      <c r="B113" s="181"/>
      <c r="C113" s="135"/>
      <c r="D113" s="135"/>
      <c r="E113" s="135"/>
      <c r="F113" s="135"/>
      <c r="G113" s="135"/>
      <c r="H113" s="135"/>
      <c r="I113" s="135"/>
      <c r="J113" s="135"/>
      <c r="K113" s="135"/>
      <c r="L113" s="135"/>
      <c r="M113" s="135"/>
      <c r="N113" s="135"/>
      <c r="O113" s="138"/>
      <c r="P113" s="138"/>
      <c r="Q113" s="135"/>
      <c r="R113" s="135"/>
      <c r="S113" s="135"/>
      <c r="T113" s="135"/>
      <c r="U113" s="138"/>
    </row>
    <row r="114" spans="2:21" x14ac:dyDescent="0.3">
      <c r="B114" s="181"/>
      <c r="C114" s="135"/>
      <c r="D114" s="135"/>
      <c r="E114" s="135"/>
      <c r="F114" s="135"/>
      <c r="G114" s="135"/>
      <c r="H114" s="135"/>
      <c r="I114" s="135"/>
      <c r="J114" s="135"/>
      <c r="K114" s="135"/>
      <c r="L114" s="135"/>
      <c r="M114" s="135"/>
      <c r="N114" s="135"/>
      <c r="O114" s="138"/>
      <c r="P114" s="138"/>
      <c r="Q114" s="135"/>
      <c r="R114" s="135"/>
      <c r="S114" s="135"/>
      <c r="T114" s="135"/>
      <c r="U114" s="138"/>
    </row>
    <row r="115" spans="2:21" x14ac:dyDescent="0.3">
      <c r="B115" s="181"/>
      <c r="C115" s="135"/>
      <c r="D115" s="135"/>
      <c r="E115" s="135"/>
      <c r="F115" s="135"/>
      <c r="G115" s="135"/>
      <c r="H115" s="135"/>
      <c r="I115" s="135"/>
      <c r="J115" s="135"/>
      <c r="K115" s="135"/>
      <c r="L115" s="135"/>
      <c r="M115" s="135"/>
      <c r="N115" s="135"/>
      <c r="O115" s="138"/>
      <c r="P115" s="138"/>
      <c r="Q115" s="135"/>
      <c r="R115" s="135"/>
      <c r="S115" s="135"/>
      <c r="T115" s="135"/>
      <c r="U115" s="138"/>
    </row>
    <row r="116" spans="2:21" x14ac:dyDescent="0.3">
      <c r="B116" s="181"/>
      <c r="C116" s="135"/>
      <c r="D116" s="135"/>
      <c r="E116" s="135"/>
      <c r="F116" s="135"/>
      <c r="G116" s="135"/>
      <c r="H116" s="135"/>
      <c r="I116" s="135"/>
      <c r="J116" s="135"/>
      <c r="K116" s="135"/>
      <c r="L116" s="135"/>
      <c r="M116" s="135"/>
      <c r="N116" s="135"/>
      <c r="O116" s="138"/>
      <c r="P116" s="138"/>
      <c r="Q116" s="135"/>
      <c r="R116" s="135"/>
      <c r="S116" s="135"/>
      <c r="T116" s="135"/>
      <c r="U116" s="138"/>
    </row>
    <row r="117" spans="2:21" x14ac:dyDescent="0.3">
      <c r="B117" s="181"/>
      <c r="C117" s="135"/>
      <c r="D117" s="135"/>
      <c r="E117" s="135"/>
      <c r="F117" s="135"/>
      <c r="G117" s="135"/>
      <c r="H117" s="135"/>
      <c r="I117" s="135"/>
      <c r="J117" s="135"/>
      <c r="K117" s="135"/>
      <c r="L117" s="135"/>
      <c r="M117" s="135"/>
      <c r="N117" s="135"/>
      <c r="O117" s="138"/>
      <c r="P117" s="138"/>
      <c r="Q117" s="135"/>
      <c r="R117" s="135"/>
      <c r="S117" s="135"/>
      <c r="T117" s="135"/>
      <c r="U117" s="138"/>
    </row>
    <row r="118" spans="2:21" x14ac:dyDescent="0.3">
      <c r="B118" s="181"/>
      <c r="C118" s="135"/>
      <c r="D118" s="135"/>
      <c r="E118" s="135"/>
      <c r="F118" s="135"/>
      <c r="G118" s="135"/>
      <c r="H118" s="135"/>
      <c r="I118" s="135"/>
      <c r="J118" s="135"/>
      <c r="K118" s="135"/>
      <c r="L118" s="135"/>
      <c r="M118" s="135"/>
      <c r="N118" s="135"/>
      <c r="O118" s="138"/>
      <c r="P118" s="138"/>
      <c r="Q118" s="135"/>
      <c r="R118" s="135"/>
      <c r="S118" s="135"/>
      <c r="T118" s="135"/>
      <c r="U118" s="138"/>
    </row>
    <row r="119" spans="2:21" x14ac:dyDescent="0.3">
      <c r="B119" s="181"/>
      <c r="C119" s="135"/>
      <c r="D119" s="135"/>
      <c r="E119" s="135"/>
      <c r="F119" s="135"/>
      <c r="G119" s="135"/>
      <c r="H119" s="135"/>
      <c r="I119" s="135"/>
      <c r="J119" s="135"/>
      <c r="K119" s="135"/>
      <c r="L119" s="135"/>
      <c r="M119" s="135"/>
      <c r="N119" s="135"/>
      <c r="O119" s="138"/>
      <c r="P119" s="138"/>
      <c r="Q119" s="135"/>
      <c r="R119" s="135"/>
      <c r="S119" s="135"/>
      <c r="T119" s="135"/>
      <c r="U119" s="138"/>
    </row>
    <row r="120" spans="2:21" x14ac:dyDescent="0.3">
      <c r="B120" s="181"/>
      <c r="C120" s="135"/>
      <c r="D120" s="135"/>
      <c r="E120" s="135"/>
      <c r="F120" s="135"/>
      <c r="G120" s="135"/>
      <c r="H120" s="135"/>
      <c r="I120" s="135"/>
      <c r="J120" s="135"/>
      <c r="K120" s="135"/>
      <c r="L120" s="135"/>
      <c r="M120" s="135"/>
      <c r="N120" s="135"/>
      <c r="O120" s="138"/>
      <c r="P120" s="138"/>
      <c r="Q120" s="135"/>
      <c r="R120" s="135"/>
      <c r="S120" s="135"/>
      <c r="T120" s="135"/>
      <c r="U120" s="138"/>
    </row>
    <row r="121" spans="2:21" x14ac:dyDescent="0.3">
      <c r="B121" s="181"/>
      <c r="C121" s="135"/>
      <c r="D121" s="135"/>
      <c r="E121" s="135"/>
      <c r="F121" s="135"/>
      <c r="G121" s="135"/>
      <c r="H121" s="135"/>
      <c r="I121" s="135"/>
      <c r="J121" s="135"/>
      <c r="K121" s="135"/>
      <c r="L121" s="135"/>
      <c r="M121" s="135"/>
      <c r="N121" s="135"/>
      <c r="O121" s="138"/>
      <c r="P121" s="138"/>
      <c r="Q121" s="135"/>
      <c r="R121" s="135"/>
      <c r="S121" s="135"/>
      <c r="T121" s="135"/>
      <c r="U121" s="138"/>
    </row>
    <row r="122" spans="2:21" x14ac:dyDescent="0.3">
      <c r="B122" s="181"/>
      <c r="C122" s="135"/>
      <c r="D122" s="135"/>
      <c r="E122" s="135"/>
      <c r="F122" s="135"/>
      <c r="G122" s="135"/>
      <c r="H122" s="135"/>
      <c r="I122" s="135"/>
      <c r="J122" s="135"/>
      <c r="K122" s="135"/>
      <c r="L122" s="135"/>
      <c r="M122" s="135"/>
      <c r="N122" s="135"/>
      <c r="O122" s="138"/>
      <c r="P122" s="138"/>
      <c r="Q122" s="135"/>
      <c r="R122" s="135"/>
      <c r="S122" s="135"/>
      <c r="T122" s="135"/>
      <c r="U122" s="138"/>
    </row>
    <row r="123" spans="2:21" x14ac:dyDescent="0.3">
      <c r="B123" s="181"/>
      <c r="C123" s="135"/>
      <c r="D123" s="135"/>
      <c r="E123" s="135"/>
      <c r="F123" s="135"/>
      <c r="G123" s="135"/>
      <c r="H123" s="135"/>
      <c r="I123" s="135"/>
      <c r="J123" s="135"/>
      <c r="K123" s="135"/>
      <c r="L123" s="135"/>
      <c r="M123" s="135"/>
      <c r="N123" s="135"/>
      <c r="O123" s="138"/>
      <c r="P123" s="138"/>
      <c r="Q123" s="135"/>
      <c r="R123" s="135"/>
      <c r="S123" s="135"/>
      <c r="T123" s="135"/>
      <c r="U123" s="138"/>
    </row>
    <row r="124" spans="2:21" x14ac:dyDescent="0.3">
      <c r="B124" s="181"/>
      <c r="C124" s="135"/>
      <c r="D124" s="135"/>
      <c r="E124" s="135"/>
      <c r="F124" s="135"/>
      <c r="G124" s="135"/>
      <c r="H124" s="135"/>
      <c r="I124" s="135"/>
      <c r="J124" s="135"/>
      <c r="K124" s="135"/>
      <c r="L124" s="135"/>
      <c r="M124" s="135"/>
      <c r="N124" s="135"/>
      <c r="O124" s="138"/>
      <c r="P124" s="138"/>
      <c r="Q124" s="135"/>
      <c r="R124" s="135"/>
      <c r="S124" s="135"/>
      <c r="T124" s="135"/>
      <c r="U124" s="138"/>
    </row>
    <row r="125" spans="2:21" x14ac:dyDescent="0.3">
      <c r="B125" s="181"/>
      <c r="C125" s="135"/>
      <c r="D125" s="135"/>
      <c r="E125" s="135"/>
      <c r="F125" s="135"/>
      <c r="G125" s="135"/>
      <c r="H125" s="135"/>
      <c r="I125" s="135"/>
      <c r="J125" s="135"/>
      <c r="K125" s="135"/>
      <c r="L125" s="135"/>
      <c r="M125" s="135"/>
      <c r="N125" s="135"/>
      <c r="O125" s="138"/>
      <c r="P125" s="138"/>
      <c r="Q125" s="135"/>
      <c r="R125" s="135"/>
      <c r="S125" s="135"/>
      <c r="T125" s="135"/>
      <c r="U125" s="138"/>
    </row>
    <row r="126" spans="2:21" x14ac:dyDescent="0.3">
      <c r="B126" s="181"/>
      <c r="C126" s="135"/>
      <c r="D126" s="135"/>
      <c r="E126" s="135"/>
      <c r="F126" s="135"/>
      <c r="G126" s="135"/>
      <c r="H126" s="135"/>
      <c r="I126" s="135"/>
      <c r="J126" s="135"/>
      <c r="K126" s="135"/>
      <c r="L126" s="135"/>
      <c r="M126" s="135"/>
      <c r="N126" s="135"/>
      <c r="O126" s="138"/>
      <c r="P126" s="138"/>
      <c r="Q126" s="135"/>
      <c r="R126" s="135"/>
      <c r="S126" s="135"/>
      <c r="T126" s="135"/>
      <c r="U126" s="138"/>
    </row>
    <row r="127" spans="2:21" x14ac:dyDescent="0.3">
      <c r="B127" s="181"/>
      <c r="C127" s="135"/>
      <c r="D127" s="135"/>
      <c r="E127" s="135"/>
      <c r="F127" s="135"/>
      <c r="G127" s="135"/>
      <c r="H127" s="135"/>
      <c r="I127" s="135"/>
      <c r="J127" s="135"/>
      <c r="K127" s="135"/>
      <c r="L127" s="135"/>
      <c r="M127" s="135"/>
      <c r="N127" s="135"/>
      <c r="O127" s="138"/>
      <c r="P127" s="138"/>
      <c r="Q127" s="135"/>
      <c r="R127" s="135"/>
      <c r="S127" s="135"/>
      <c r="T127" s="135"/>
      <c r="U127" s="138"/>
    </row>
    <row r="128" spans="2:21" x14ac:dyDescent="0.3">
      <c r="B128" s="181"/>
      <c r="C128" s="135"/>
      <c r="D128" s="135"/>
      <c r="E128" s="135"/>
      <c r="F128" s="135"/>
      <c r="G128" s="135"/>
      <c r="H128" s="135"/>
      <c r="I128" s="135"/>
      <c r="J128" s="135"/>
      <c r="K128" s="135"/>
      <c r="L128" s="135"/>
      <c r="M128" s="135"/>
      <c r="N128" s="135"/>
      <c r="O128" s="138"/>
      <c r="P128" s="138"/>
      <c r="Q128" s="135"/>
      <c r="R128" s="135"/>
      <c r="S128" s="135"/>
      <c r="T128" s="135"/>
      <c r="U128" s="138"/>
    </row>
    <row r="129" spans="2:21" x14ac:dyDescent="0.3">
      <c r="B129" s="181"/>
      <c r="C129" s="135"/>
      <c r="D129" s="135"/>
      <c r="E129" s="135"/>
      <c r="F129" s="135"/>
      <c r="G129" s="135"/>
      <c r="H129" s="135"/>
      <c r="I129" s="135"/>
      <c r="J129" s="135"/>
      <c r="K129" s="135"/>
      <c r="L129" s="135"/>
      <c r="M129" s="135"/>
      <c r="N129" s="135"/>
      <c r="O129" s="138"/>
      <c r="P129" s="138"/>
      <c r="Q129" s="135"/>
      <c r="R129" s="135"/>
      <c r="S129" s="135"/>
      <c r="T129" s="135"/>
      <c r="U129" s="138"/>
    </row>
    <row r="130" spans="2:21" x14ac:dyDescent="0.3">
      <c r="B130" s="181"/>
      <c r="C130" s="135"/>
      <c r="D130" s="135"/>
      <c r="E130" s="135"/>
      <c r="F130" s="135"/>
      <c r="G130" s="135"/>
      <c r="H130" s="135"/>
      <c r="I130" s="135"/>
      <c r="J130" s="135"/>
      <c r="K130" s="135"/>
      <c r="L130" s="135"/>
      <c r="M130" s="135"/>
      <c r="N130" s="135"/>
      <c r="O130" s="138"/>
      <c r="P130" s="138"/>
      <c r="Q130" s="135"/>
      <c r="R130" s="135"/>
      <c r="S130" s="135"/>
      <c r="T130" s="135"/>
      <c r="U130" s="138"/>
    </row>
    <row r="131" spans="2:21" x14ac:dyDescent="0.3">
      <c r="B131" s="181"/>
      <c r="C131" s="135"/>
      <c r="D131" s="135"/>
      <c r="E131" s="135"/>
      <c r="F131" s="135"/>
      <c r="G131" s="135"/>
      <c r="H131" s="135"/>
      <c r="I131" s="135"/>
      <c r="J131" s="135"/>
      <c r="K131" s="135"/>
      <c r="L131" s="135"/>
      <c r="M131" s="135"/>
      <c r="N131" s="135"/>
      <c r="O131" s="138"/>
      <c r="P131" s="138"/>
      <c r="Q131" s="135"/>
      <c r="R131" s="135"/>
      <c r="S131" s="135"/>
      <c r="T131" s="135"/>
      <c r="U131" s="138"/>
    </row>
    <row r="132" spans="2:21" x14ac:dyDescent="0.3">
      <c r="B132" s="181"/>
      <c r="C132" s="135"/>
      <c r="D132" s="135"/>
      <c r="E132" s="135"/>
      <c r="F132" s="135"/>
      <c r="G132" s="135"/>
      <c r="H132" s="135"/>
      <c r="I132" s="135"/>
      <c r="J132" s="135"/>
      <c r="K132" s="135"/>
      <c r="L132" s="135"/>
      <c r="M132" s="135"/>
      <c r="N132" s="135"/>
      <c r="O132" s="138"/>
      <c r="P132" s="138"/>
      <c r="Q132" s="135"/>
      <c r="R132" s="135"/>
      <c r="S132" s="135"/>
      <c r="T132" s="135"/>
      <c r="U132" s="138"/>
    </row>
    <row r="133" spans="2:21" x14ac:dyDescent="0.3">
      <c r="B133" s="181"/>
      <c r="C133" s="135"/>
      <c r="D133" s="135"/>
      <c r="E133" s="135"/>
      <c r="F133" s="135"/>
      <c r="G133" s="135"/>
      <c r="H133" s="135"/>
      <c r="I133" s="135"/>
      <c r="J133" s="135"/>
      <c r="K133" s="135"/>
      <c r="L133" s="135"/>
      <c r="M133" s="135"/>
      <c r="N133" s="135"/>
      <c r="O133" s="138"/>
      <c r="P133" s="138"/>
      <c r="Q133" s="135"/>
      <c r="R133" s="135"/>
      <c r="S133" s="135"/>
      <c r="T133" s="135"/>
      <c r="U133" s="138"/>
    </row>
    <row r="134" spans="2:21" x14ac:dyDescent="0.3">
      <c r="B134" s="181"/>
      <c r="C134" s="135"/>
      <c r="D134" s="135"/>
      <c r="E134" s="135"/>
      <c r="F134" s="135"/>
      <c r="G134" s="135"/>
      <c r="H134" s="135"/>
      <c r="I134" s="135"/>
      <c r="J134" s="135"/>
      <c r="K134" s="135"/>
      <c r="L134" s="135"/>
      <c r="M134" s="135"/>
      <c r="N134" s="135"/>
      <c r="O134" s="138"/>
      <c r="P134" s="138"/>
      <c r="Q134" s="135"/>
      <c r="R134" s="135"/>
      <c r="S134" s="135"/>
      <c r="T134" s="135"/>
      <c r="U134" s="138"/>
    </row>
    <row r="135" spans="2:21" x14ac:dyDescent="0.3">
      <c r="B135" s="181"/>
      <c r="C135" s="135"/>
      <c r="D135" s="135"/>
      <c r="E135" s="135"/>
      <c r="F135" s="135"/>
      <c r="G135" s="135"/>
      <c r="H135" s="135"/>
      <c r="I135" s="135"/>
      <c r="J135" s="135"/>
      <c r="K135" s="135"/>
      <c r="L135" s="135"/>
      <c r="M135" s="135"/>
      <c r="N135" s="135"/>
      <c r="O135" s="138"/>
      <c r="P135" s="138"/>
      <c r="Q135" s="135"/>
      <c r="R135" s="135"/>
      <c r="S135" s="135"/>
      <c r="T135" s="135"/>
      <c r="U135" s="138"/>
    </row>
    <row r="136" spans="2:21" x14ac:dyDescent="0.3">
      <c r="B136" s="181"/>
      <c r="C136" s="135"/>
      <c r="D136" s="135"/>
      <c r="E136" s="135"/>
      <c r="F136" s="135"/>
      <c r="G136" s="135"/>
      <c r="H136" s="135"/>
      <c r="I136" s="135"/>
      <c r="J136" s="135"/>
      <c r="K136" s="135"/>
      <c r="L136" s="135"/>
      <c r="M136" s="135"/>
      <c r="N136" s="135"/>
      <c r="O136" s="138"/>
      <c r="P136" s="138"/>
      <c r="Q136" s="135"/>
      <c r="R136" s="135"/>
      <c r="S136" s="135"/>
      <c r="T136" s="135"/>
      <c r="U136" s="138"/>
    </row>
    <row r="137" spans="2:21" x14ac:dyDescent="0.3">
      <c r="B137" s="181"/>
      <c r="C137" s="135"/>
      <c r="D137" s="135"/>
      <c r="E137" s="135"/>
      <c r="F137" s="135"/>
      <c r="G137" s="135"/>
      <c r="H137" s="135"/>
      <c r="I137" s="135"/>
      <c r="J137" s="135"/>
      <c r="K137" s="135"/>
      <c r="L137" s="135"/>
      <c r="M137" s="135"/>
      <c r="N137" s="135"/>
      <c r="O137" s="138"/>
      <c r="P137" s="138"/>
      <c r="Q137" s="135"/>
      <c r="R137" s="135"/>
      <c r="S137" s="135"/>
      <c r="T137" s="135"/>
      <c r="U137" s="138"/>
    </row>
    <row r="138" spans="2:21" x14ac:dyDescent="0.3">
      <c r="B138" s="181"/>
      <c r="C138" s="135"/>
      <c r="D138" s="135"/>
      <c r="E138" s="135"/>
      <c r="F138" s="135"/>
      <c r="G138" s="135"/>
      <c r="H138" s="135"/>
      <c r="I138" s="135"/>
      <c r="J138" s="135"/>
      <c r="K138" s="135"/>
      <c r="L138" s="135"/>
      <c r="M138" s="135"/>
      <c r="N138" s="135"/>
      <c r="O138" s="138"/>
      <c r="P138" s="138"/>
      <c r="Q138" s="135"/>
      <c r="R138" s="135"/>
      <c r="S138" s="135"/>
      <c r="T138" s="135"/>
      <c r="U138" s="138"/>
    </row>
    <row r="139" spans="2:21" x14ac:dyDescent="0.3">
      <c r="B139" s="181"/>
      <c r="C139" s="135"/>
      <c r="D139" s="135"/>
      <c r="E139" s="135"/>
      <c r="F139" s="135"/>
      <c r="G139" s="135"/>
      <c r="H139" s="135"/>
      <c r="I139" s="135"/>
      <c r="J139" s="135"/>
      <c r="K139" s="135"/>
      <c r="L139" s="135"/>
      <c r="M139" s="135"/>
      <c r="N139" s="135"/>
      <c r="O139" s="138"/>
      <c r="P139" s="138"/>
      <c r="Q139" s="135"/>
      <c r="R139" s="135"/>
      <c r="S139" s="135"/>
      <c r="T139" s="135"/>
      <c r="U139" s="138"/>
    </row>
    <row r="140" spans="2:21" x14ac:dyDescent="0.3">
      <c r="B140" s="181"/>
      <c r="C140" s="135"/>
      <c r="D140" s="135"/>
      <c r="E140" s="135"/>
      <c r="F140" s="135"/>
      <c r="G140" s="135"/>
      <c r="H140" s="135"/>
      <c r="I140" s="135"/>
      <c r="J140" s="135"/>
      <c r="K140" s="135"/>
      <c r="L140" s="135"/>
      <c r="M140" s="135"/>
      <c r="N140" s="135"/>
      <c r="O140" s="138"/>
      <c r="P140" s="138"/>
      <c r="Q140" s="135"/>
      <c r="R140" s="135"/>
      <c r="S140" s="135"/>
      <c r="T140" s="135"/>
      <c r="U140" s="138"/>
    </row>
    <row r="141" spans="2:21" x14ac:dyDescent="0.3">
      <c r="B141" s="181"/>
      <c r="C141" s="135"/>
      <c r="D141" s="135"/>
      <c r="E141" s="135"/>
      <c r="F141" s="135"/>
      <c r="G141" s="135"/>
      <c r="H141" s="135"/>
      <c r="I141" s="135"/>
      <c r="J141" s="135"/>
      <c r="K141" s="135"/>
      <c r="L141" s="135"/>
      <c r="M141" s="135"/>
      <c r="N141" s="135"/>
      <c r="O141" s="138"/>
      <c r="P141" s="138"/>
      <c r="Q141" s="135"/>
      <c r="R141" s="135"/>
      <c r="S141" s="135"/>
      <c r="T141" s="135"/>
      <c r="U141" s="138"/>
    </row>
    <row r="142" spans="2:21" x14ac:dyDescent="0.3">
      <c r="B142" s="181"/>
      <c r="C142" s="135"/>
      <c r="D142" s="135"/>
      <c r="E142" s="135"/>
      <c r="F142" s="135"/>
      <c r="G142" s="135"/>
      <c r="H142" s="135"/>
      <c r="I142" s="135"/>
      <c r="J142" s="135"/>
      <c r="K142" s="135"/>
      <c r="L142" s="135"/>
      <c r="M142" s="135"/>
      <c r="N142" s="135"/>
      <c r="O142" s="138"/>
      <c r="P142" s="138"/>
      <c r="Q142" s="135"/>
      <c r="R142" s="135"/>
      <c r="S142" s="135"/>
      <c r="T142" s="135"/>
      <c r="U142" s="138"/>
    </row>
    <row r="143" spans="2:21" x14ac:dyDescent="0.3">
      <c r="B143" s="181"/>
      <c r="C143" s="135"/>
      <c r="D143" s="135"/>
      <c r="E143" s="135"/>
      <c r="F143" s="135"/>
      <c r="G143" s="135"/>
      <c r="H143" s="135"/>
      <c r="I143" s="135"/>
      <c r="J143" s="135"/>
      <c r="K143" s="135"/>
      <c r="L143" s="135"/>
      <c r="M143" s="135"/>
      <c r="N143" s="135"/>
      <c r="O143" s="138"/>
      <c r="P143" s="138"/>
      <c r="Q143" s="135"/>
      <c r="R143" s="135"/>
      <c r="S143" s="135"/>
      <c r="T143" s="135"/>
      <c r="U143" s="138"/>
    </row>
    <row r="144" spans="2:21" x14ac:dyDescent="0.3">
      <c r="B144" s="181"/>
      <c r="C144" s="135"/>
      <c r="D144" s="135"/>
      <c r="E144" s="135"/>
      <c r="F144" s="135"/>
      <c r="G144" s="135"/>
      <c r="H144" s="135"/>
      <c r="I144" s="135"/>
      <c r="J144" s="135"/>
      <c r="K144" s="135"/>
      <c r="L144" s="135"/>
      <c r="M144" s="135"/>
      <c r="N144" s="135"/>
      <c r="O144" s="138"/>
      <c r="P144" s="138"/>
      <c r="Q144" s="135"/>
      <c r="R144" s="135"/>
      <c r="S144" s="135"/>
      <c r="T144" s="135"/>
      <c r="U144" s="138"/>
    </row>
    <row r="145" spans="2:21" x14ac:dyDescent="0.3">
      <c r="B145" s="181"/>
      <c r="C145" s="135"/>
      <c r="D145" s="135"/>
      <c r="E145" s="135"/>
      <c r="F145" s="135"/>
      <c r="G145" s="135"/>
      <c r="H145" s="135"/>
      <c r="I145" s="135"/>
      <c r="J145" s="135"/>
      <c r="K145" s="135"/>
      <c r="L145" s="135"/>
      <c r="M145" s="135"/>
      <c r="N145" s="135"/>
      <c r="O145" s="138"/>
      <c r="P145" s="138"/>
      <c r="Q145" s="135"/>
      <c r="R145" s="135"/>
      <c r="S145" s="135"/>
      <c r="T145" s="135"/>
      <c r="U145" s="138"/>
    </row>
    <row r="146" spans="2:21" x14ac:dyDescent="0.3">
      <c r="B146" s="181"/>
      <c r="C146" s="135"/>
      <c r="D146" s="135"/>
      <c r="E146" s="135"/>
      <c r="F146" s="135"/>
      <c r="G146" s="135"/>
      <c r="H146" s="135"/>
      <c r="I146" s="135"/>
      <c r="J146" s="135"/>
      <c r="K146" s="135"/>
      <c r="L146" s="135"/>
      <c r="M146" s="135"/>
      <c r="N146" s="135"/>
      <c r="O146" s="138"/>
      <c r="P146" s="138"/>
      <c r="Q146" s="135"/>
      <c r="R146" s="135"/>
      <c r="S146" s="135"/>
      <c r="T146" s="135"/>
      <c r="U146" s="138"/>
    </row>
    <row r="147" spans="2:21" x14ac:dyDescent="0.3">
      <c r="B147" s="181"/>
      <c r="C147" s="135"/>
      <c r="D147" s="135"/>
      <c r="E147" s="135"/>
      <c r="F147" s="135"/>
      <c r="G147" s="135"/>
      <c r="H147" s="135"/>
      <c r="I147" s="135"/>
      <c r="J147" s="135"/>
      <c r="K147" s="135"/>
      <c r="L147" s="135"/>
      <c r="M147" s="135"/>
      <c r="N147" s="135"/>
      <c r="O147" s="138"/>
      <c r="P147" s="138"/>
      <c r="Q147" s="135"/>
      <c r="R147" s="135"/>
      <c r="S147" s="135"/>
      <c r="T147" s="135"/>
      <c r="U147" s="138"/>
    </row>
    <row r="148" spans="2:21" x14ac:dyDescent="0.3">
      <c r="B148" s="181"/>
      <c r="C148" s="135"/>
      <c r="D148" s="135"/>
      <c r="E148" s="135"/>
      <c r="F148" s="135"/>
      <c r="G148" s="135"/>
      <c r="H148" s="135"/>
      <c r="I148" s="135"/>
      <c r="J148" s="135"/>
      <c r="K148" s="135"/>
      <c r="L148" s="135"/>
      <c r="M148" s="135"/>
      <c r="N148" s="135"/>
      <c r="O148" s="138"/>
      <c r="P148" s="138"/>
      <c r="Q148" s="135"/>
      <c r="R148" s="135"/>
      <c r="S148" s="135"/>
      <c r="T148" s="135"/>
      <c r="U148" s="138"/>
    </row>
    <row r="149" spans="2:21" x14ac:dyDescent="0.3">
      <c r="B149" s="181"/>
      <c r="C149" s="135"/>
      <c r="D149" s="135"/>
      <c r="E149" s="135"/>
      <c r="F149" s="135"/>
      <c r="G149" s="135"/>
      <c r="H149" s="135"/>
      <c r="I149" s="135"/>
      <c r="J149" s="135"/>
      <c r="K149" s="135"/>
      <c r="L149" s="135"/>
      <c r="M149" s="135"/>
      <c r="N149" s="135"/>
      <c r="O149" s="138"/>
      <c r="P149" s="138"/>
      <c r="Q149" s="135"/>
      <c r="R149" s="135"/>
      <c r="S149" s="135"/>
      <c r="T149" s="135"/>
      <c r="U149" s="138"/>
    </row>
    <row r="150" spans="2:21" x14ac:dyDescent="0.3">
      <c r="B150" s="181"/>
      <c r="C150" s="135"/>
      <c r="D150" s="135"/>
      <c r="E150" s="135"/>
      <c r="F150" s="135"/>
      <c r="G150" s="135"/>
      <c r="H150" s="135"/>
      <c r="I150" s="135"/>
      <c r="J150" s="135"/>
      <c r="K150" s="135"/>
      <c r="L150" s="135"/>
      <c r="M150" s="135"/>
      <c r="N150" s="135"/>
      <c r="O150" s="138"/>
      <c r="P150" s="138"/>
      <c r="Q150" s="135"/>
      <c r="R150" s="135"/>
      <c r="S150" s="135"/>
      <c r="T150" s="135"/>
      <c r="U150" s="138"/>
    </row>
    <row r="151" spans="2:21" x14ac:dyDescent="0.3">
      <c r="B151" s="181"/>
      <c r="C151" s="135"/>
      <c r="D151" s="135"/>
      <c r="E151" s="135"/>
      <c r="F151" s="135"/>
      <c r="G151" s="135"/>
      <c r="H151" s="135"/>
      <c r="I151" s="135"/>
      <c r="J151" s="135"/>
      <c r="K151" s="135"/>
      <c r="L151" s="135"/>
      <c r="M151" s="135"/>
      <c r="N151" s="135"/>
      <c r="O151" s="138"/>
      <c r="P151" s="138"/>
      <c r="Q151" s="135"/>
      <c r="R151" s="135"/>
      <c r="S151" s="135"/>
      <c r="T151" s="135"/>
      <c r="U151" s="138"/>
    </row>
    <row r="152" spans="2:21" x14ac:dyDescent="0.3">
      <c r="B152" s="181"/>
      <c r="C152" s="135"/>
      <c r="D152" s="135"/>
      <c r="E152" s="135"/>
      <c r="F152" s="135"/>
      <c r="G152" s="135"/>
      <c r="H152" s="135"/>
      <c r="I152" s="135"/>
      <c r="J152" s="135"/>
      <c r="K152" s="135"/>
      <c r="L152" s="135"/>
      <c r="M152" s="135"/>
      <c r="N152" s="135"/>
      <c r="O152" s="138"/>
      <c r="P152" s="138"/>
      <c r="Q152" s="135"/>
      <c r="R152" s="135"/>
      <c r="S152" s="135"/>
      <c r="T152" s="135"/>
      <c r="U152" s="138"/>
    </row>
    <row r="153" spans="2:21" x14ac:dyDescent="0.3">
      <c r="B153" s="181"/>
      <c r="C153" s="135"/>
      <c r="D153" s="135"/>
      <c r="E153" s="135"/>
      <c r="F153" s="135"/>
      <c r="G153" s="135"/>
      <c r="H153" s="135"/>
      <c r="I153" s="135"/>
      <c r="J153" s="135"/>
      <c r="K153" s="135"/>
      <c r="L153" s="135"/>
      <c r="M153" s="135"/>
      <c r="N153" s="135"/>
      <c r="O153" s="138"/>
      <c r="P153" s="138"/>
      <c r="Q153" s="135"/>
      <c r="R153" s="135"/>
      <c r="S153" s="135"/>
      <c r="T153" s="135"/>
      <c r="U153" s="138"/>
    </row>
    <row r="154" spans="2:21" x14ac:dyDescent="0.3">
      <c r="B154" s="181"/>
      <c r="C154" s="135"/>
      <c r="D154" s="135"/>
      <c r="E154" s="135"/>
      <c r="F154" s="135"/>
      <c r="G154" s="135"/>
      <c r="H154" s="135"/>
      <c r="I154" s="135"/>
      <c r="J154" s="135"/>
      <c r="K154" s="135"/>
      <c r="L154" s="135"/>
      <c r="M154" s="135"/>
      <c r="N154" s="135"/>
      <c r="O154" s="138"/>
      <c r="P154" s="138"/>
      <c r="Q154" s="135"/>
      <c r="R154" s="135"/>
      <c r="S154" s="135"/>
      <c r="T154" s="135"/>
      <c r="U154" s="138"/>
    </row>
    <row r="155" spans="2:21" x14ac:dyDescent="0.3">
      <c r="B155" s="181"/>
      <c r="C155" s="135"/>
      <c r="D155" s="135"/>
      <c r="E155" s="135"/>
      <c r="F155" s="135"/>
      <c r="G155" s="135"/>
      <c r="H155" s="135"/>
      <c r="I155" s="135"/>
      <c r="J155" s="135"/>
      <c r="K155" s="135"/>
      <c r="L155" s="135"/>
      <c r="M155" s="135"/>
      <c r="N155" s="135"/>
      <c r="O155" s="138"/>
      <c r="P155" s="138"/>
      <c r="Q155" s="135"/>
      <c r="R155" s="135"/>
      <c r="S155" s="135"/>
      <c r="T155" s="135"/>
      <c r="U155" s="138"/>
    </row>
    <row r="156" spans="2:21" x14ac:dyDescent="0.3">
      <c r="B156" s="181"/>
      <c r="C156" s="135"/>
      <c r="D156" s="135"/>
      <c r="E156" s="135"/>
      <c r="F156" s="135"/>
      <c r="G156" s="135"/>
      <c r="H156" s="135"/>
      <c r="I156" s="135"/>
      <c r="J156" s="135"/>
      <c r="K156" s="135"/>
      <c r="L156" s="135"/>
      <c r="M156" s="135"/>
      <c r="N156" s="135"/>
      <c r="O156" s="138"/>
      <c r="P156" s="138"/>
      <c r="Q156" s="135"/>
      <c r="R156" s="135"/>
      <c r="S156" s="135"/>
      <c r="T156" s="135"/>
      <c r="U156" s="138"/>
    </row>
    <row r="157" spans="2:21" x14ac:dyDescent="0.3">
      <c r="B157" s="181"/>
      <c r="C157" s="135"/>
      <c r="D157" s="135"/>
      <c r="E157" s="135"/>
      <c r="F157" s="135"/>
      <c r="G157" s="135"/>
      <c r="H157" s="135"/>
      <c r="I157" s="135"/>
      <c r="J157" s="135"/>
      <c r="K157" s="135"/>
      <c r="L157" s="135"/>
      <c r="M157" s="135"/>
      <c r="N157" s="135"/>
      <c r="O157" s="138"/>
      <c r="P157" s="138"/>
      <c r="Q157" s="135"/>
      <c r="R157" s="135"/>
      <c r="S157" s="135"/>
      <c r="T157" s="135"/>
      <c r="U157" s="138"/>
    </row>
    <row r="158" spans="2:21" x14ac:dyDescent="0.3">
      <c r="B158" s="181"/>
      <c r="C158" s="135"/>
      <c r="D158" s="135"/>
      <c r="E158" s="135"/>
      <c r="F158" s="135"/>
      <c r="G158" s="135"/>
      <c r="H158" s="135"/>
      <c r="I158" s="135"/>
      <c r="J158" s="135"/>
      <c r="K158" s="135"/>
      <c r="L158" s="135"/>
      <c r="M158" s="135"/>
      <c r="N158" s="135"/>
      <c r="O158" s="138"/>
      <c r="P158" s="138"/>
      <c r="Q158" s="135"/>
      <c r="R158" s="135"/>
      <c r="S158" s="135"/>
      <c r="T158" s="135"/>
      <c r="U158" s="138"/>
    </row>
    <row r="159" spans="2:21" x14ac:dyDescent="0.3">
      <c r="B159" s="181"/>
      <c r="C159" s="135"/>
      <c r="D159" s="135"/>
      <c r="E159" s="135"/>
      <c r="F159" s="135"/>
      <c r="G159" s="135"/>
      <c r="H159" s="135"/>
      <c r="I159" s="135"/>
      <c r="J159" s="135"/>
      <c r="K159" s="135"/>
      <c r="L159" s="135"/>
      <c r="M159" s="135"/>
      <c r="N159" s="135"/>
      <c r="O159" s="138"/>
      <c r="P159" s="138"/>
      <c r="Q159" s="135"/>
      <c r="R159" s="135"/>
      <c r="S159" s="135"/>
      <c r="T159" s="135"/>
      <c r="U159" s="138"/>
    </row>
    <row r="160" spans="2:21" x14ac:dyDescent="0.3">
      <c r="B160" s="181"/>
      <c r="C160" s="135"/>
      <c r="D160" s="135"/>
      <c r="E160" s="135"/>
      <c r="F160" s="135"/>
      <c r="G160" s="135"/>
      <c r="H160" s="135"/>
      <c r="I160" s="135"/>
      <c r="J160" s="135"/>
      <c r="K160" s="135"/>
      <c r="L160" s="135"/>
      <c r="M160" s="135"/>
      <c r="N160" s="135"/>
      <c r="O160" s="138"/>
      <c r="P160" s="138"/>
      <c r="Q160" s="135"/>
      <c r="R160" s="135"/>
      <c r="S160" s="135"/>
      <c r="T160" s="135"/>
      <c r="U160" s="138"/>
    </row>
    <row r="161" spans="2:21" x14ac:dyDescent="0.3">
      <c r="B161" s="181"/>
      <c r="C161" s="135"/>
      <c r="D161" s="135"/>
      <c r="E161" s="135"/>
      <c r="F161" s="135"/>
      <c r="G161" s="135"/>
      <c r="H161" s="135"/>
      <c r="I161" s="135"/>
      <c r="J161" s="135"/>
      <c r="K161" s="135"/>
      <c r="L161" s="135"/>
      <c r="M161" s="135"/>
      <c r="N161" s="135"/>
      <c r="O161" s="138"/>
      <c r="P161" s="138"/>
      <c r="Q161" s="135"/>
      <c r="R161" s="135"/>
      <c r="S161" s="135"/>
      <c r="T161" s="135"/>
      <c r="U161" s="138"/>
    </row>
    <row r="162" spans="2:21" x14ac:dyDescent="0.3">
      <c r="B162" s="181"/>
      <c r="C162" s="135"/>
      <c r="D162" s="135"/>
      <c r="E162" s="135"/>
      <c r="F162" s="135"/>
      <c r="G162" s="135"/>
      <c r="H162" s="135"/>
      <c r="I162" s="135"/>
      <c r="J162" s="135"/>
      <c r="K162" s="135"/>
      <c r="L162" s="135"/>
      <c r="M162" s="135"/>
      <c r="N162" s="135"/>
      <c r="O162" s="138"/>
      <c r="P162" s="138"/>
      <c r="Q162" s="135"/>
      <c r="R162" s="135"/>
      <c r="S162" s="135"/>
      <c r="T162" s="135"/>
      <c r="U162" s="138"/>
    </row>
    <row r="163" spans="2:21" x14ac:dyDescent="0.3">
      <c r="B163" s="181"/>
      <c r="C163" s="135"/>
      <c r="D163" s="135"/>
      <c r="E163" s="135"/>
      <c r="F163" s="135"/>
      <c r="G163" s="135"/>
      <c r="H163" s="135"/>
      <c r="I163" s="135"/>
      <c r="J163" s="135"/>
      <c r="K163" s="135"/>
      <c r="L163" s="135"/>
      <c r="M163" s="135"/>
      <c r="N163" s="135"/>
      <c r="O163" s="138"/>
      <c r="P163" s="138"/>
      <c r="Q163" s="135"/>
      <c r="R163" s="135"/>
      <c r="S163" s="135"/>
      <c r="T163" s="135"/>
      <c r="U163" s="138"/>
    </row>
    <row r="164" spans="2:21" x14ac:dyDescent="0.3">
      <c r="B164" s="181"/>
      <c r="C164" s="135"/>
      <c r="D164" s="135"/>
      <c r="E164" s="135"/>
      <c r="F164" s="135"/>
      <c r="G164" s="135"/>
      <c r="H164" s="135"/>
      <c r="I164" s="135"/>
      <c r="J164" s="135"/>
      <c r="K164" s="135"/>
      <c r="L164" s="135"/>
      <c r="M164" s="135"/>
      <c r="N164" s="135"/>
      <c r="O164" s="138"/>
      <c r="P164" s="138"/>
      <c r="Q164" s="135"/>
      <c r="R164" s="135"/>
      <c r="S164" s="135"/>
      <c r="T164" s="135"/>
      <c r="U164" s="138"/>
    </row>
    <row r="165" spans="2:21" x14ac:dyDescent="0.3">
      <c r="B165" s="181"/>
      <c r="C165" s="135"/>
      <c r="D165" s="135"/>
      <c r="E165" s="135"/>
      <c r="F165" s="135"/>
      <c r="G165" s="135"/>
      <c r="H165" s="135"/>
      <c r="I165" s="135"/>
      <c r="J165" s="135"/>
      <c r="K165" s="135"/>
      <c r="L165" s="135"/>
      <c r="M165" s="135"/>
      <c r="N165" s="135"/>
      <c r="O165" s="138"/>
      <c r="P165" s="138"/>
      <c r="Q165" s="135"/>
      <c r="R165" s="135"/>
      <c r="S165" s="135"/>
      <c r="T165" s="135"/>
      <c r="U165" s="138"/>
    </row>
    <row r="166" spans="2:21" x14ac:dyDescent="0.3">
      <c r="B166" s="181"/>
      <c r="C166" s="135"/>
      <c r="D166" s="135"/>
      <c r="E166" s="135"/>
      <c r="F166" s="135"/>
      <c r="G166" s="135"/>
      <c r="H166" s="135"/>
      <c r="I166" s="135"/>
      <c r="J166" s="135"/>
      <c r="K166" s="135"/>
      <c r="L166" s="135"/>
      <c r="M166" s="135"/>
      <c r="N166" s="135"/>
      <c r="O166" s="138"/>
      <c r="P166" s="138"/>
      <c r="Q166" s="135"/>
      <c r="R166" s="135"/>
      <c r="S166" s="135"/>
      <c r="T166" s="135"/>
      <c r="U166" s="138"/>
    </row>
    <row r="167" spans="2:21" x14ac:dyDescent="0.3">
      <c r="B167" s="181"/>
      <c r="C167" s="135"/>
      <c r="D167" s="135"/>
      <c r="E167" s="135"/>
      <c r="F167" s="135"/>
      <c r="G167" s="135"/>
      <c r="H167" s="135"/>
      <c r="I167" s="135"/>
      <c r="J167" s="135"/>
      <c r="K167" s="135"/>
      <c r="L167" s="135"/>
      <c r="M167" s="135"/>
      <c r="N167" s="135"/>
      <c r="O167" s="138"/>
      <c r="P167" s="138"/>
      <c r="Q167" s="135"/>
      <c r="R167" s="135"/>
      <c r="S167" s="135"/>
      <c r="T167" s="135"/>
      <c r="U167" s="138"/>
    </row>
    <row r="168" spans="2:21" x14ac:dyDescent="0.3">
      <c r="B168" s="181"/>
      <c r="C168" s="135"/>
      <c r="D168" s="135"/>
      <c r="E168" s="135"/>
      <c r="F168" s="135"/>
      <c r="G168" s="135"/>
      <c r="H168" s="135"/>
      <c r="I168" s="135"/>
      <c r="J168" s="135"/>
      <c r="K168" s="135"/>
      <c r="L168" s="135"/>
      <c r="M168" s="135"/>
      <c r="N168" s="135"/>
      <c r="O168" s="138"/>
      <c r="P168" s="138"/>
      <c r="Q168" s="135"/>
      <c r="R168" s="135"/>
      <c r="S168" s="135"/>
      <c r="T168" s="135"/>
      <c r="U168" s="138"/>
    </row>
    <row r="169" spans="2:21" x14ac:dyDescent="0.3">
      <c r="B169" s="181"/>
      <c r="C169" s="135"/>
      <c r="D169" s="135"/>
      <c r="E169" s="135"/>
      <c r="F169" s="135"/>
      <c r="G169" s="135"/>
      <c r="H169" s="135"/>
      <c r="I169" s="135"/>
      <c r="J169" s="135"/>
      <c r="K169" s="135"/>
      <c r="L169" s="135"/>
      <c r="M169" s="135"/>
      <c r="N169" s="135"/>
      <c r="O169" s="138"/>
      <c r="P169" s="138"/>
      <c r="Q169" s="135"/>
      <c r="R169" s="135"/>
      <c r="S169" s="135"/>
      <c r="T169" s="135"/>
      <c r="U169" s="138"/>
    </row>
    <row r="170" spans="2:21" x14ac:dyDescent="0.3">
      <c r="B170" s="181"/>
      <c r="C170" s="135"/>
      <c r="D170" s="135"/>
      <c r="E170" s="135"/>
      <c r="F170" s="135"/>
      <c r="G170" s="135"/>
      <c r="H170" s="135"/>
      <c r="I170" s="135"/>
      <c r="J170" s="135"/>
      <c r="K170" s="135"/>
      <c r="L170" s="135"/>
      <c r="M170" s="135"/>
      <c r="N170" s="135"/>
      <c r="O170" s="138"/>
      <c r="P170" s="138"/>
      <c r="Q170" s="135"/>
      <c r="R170" s="135"/>
      <c r="S170" s="135"/>
      <c r="T170" s="135"/>
      <c r="U170" s="138"/>
    </row>
    <row r="171" spans="2:21" x14ac:dyDescent="0.3">
      <c r="B171" s="181"/>
      <c r="C171" s="135"/>
      <c r="D171" s="135"/>
      <c r="E171" s="135"/>
      <c r="F171" s="135"/>
      <c r="G171" s="135"/>
      <c r="H171" s="135"/>
      <c r="I171" s="135"/>
      <c r="J171" s="135"/>
      <c r="K171" s="135"/>
      <c r="L171" s="135"/>
      <c r="M171" s="135"/>
      <c r="N171" s="135"/>
      <c r="O171" s="138"/>
      <c r="P171" s="138"/>
      <c r="Q171" s="135"/>
      <c r="R171" s="135"/>
      <c r="S171" s="135"/>
      <c r="T171" s="135"/>
      <c r="U171" s="138"/>
    </row>
    <row r="172" spans="2:21" x14ac:dyDescent="0.3">
      <c r="B172" s="181"/>
      <c r="C172" s="135"/>
      <c r="D172" s="135"/>
      <c r="E172" s="135"/>
      <c r="F172" s="135"/>
      <c r="G172" s="135"/>
      <c r="H172" s="135"/>
      <c r="I172" s="135"/>
      <c r="J172" s="135"/>
      <c r="K172" s="135"/>
      <c r="L172" s="135"/>
      <c r="M172" s="135"/>
      <c r="N172" s="135"/>
      <c r="O172" s="138"/>
      <c r="P172" s="138"/>
      <c r="Q172" s="135"/>
      <c r="R172" s="135"/>
      <c r="S172" s="135"/>
      <c r="T172" s="135"/>
      <c r="U172" s="138"/>
    </row>
    <row r="173" spans="2:21" x14ac:dyDescent="0.3">
      <c r="B173" s="181"/>
      <c r="C173" s="135"/>
      <c r="D173" s="135"/>
      <c r="E173" s="135"/>
      <c r="F173" s="135"/>
      <c r="G173" s="135"/>
      <c r="H173" s="135"/>
      <c r="I173" s="135"/>
      <c r="J173" s="135"/>
      <c r="K173" s="135"/>
      <c r="L173" s="135"/>
      <c r="M173" s="135"/>
      <c r="N173" s="135"/>
      <c r="O173" s="138"/>
      <c r="P173" s="138"/>
      <c r="Q173" s="135"/>
      <c r="R173" s="135"/>
      <c r="S173" s="135"/>
      <c r="T173" s="135"/>
      <c r="U173" s="138"/>
    </row>
    <row r="174" spans="2:21" x14ac:dyDescent="0.3">
      <c r="B174" s="181"/>
      <c r="C174" s="135"/>
      <c r="D174" s="135"/>
      <c r="E174" s="135"/>
      <c r="F174" s="135"/>
      <c r="G174" s="135"/>
      <c r="H174" s="135"/>
      <c r="I174" s="135"/>
      <c r="J174" s="135"/>
      <c r="K174" s="135"/>
      <c r="L174" s="135"/>
      <c r="M174" s="135"/>
      <c r="N174" s="135"/>
      <c r="O174" s="138"/>
      <c r="P174" s="138"/>
      <c r="Q174" s="135"/>
      <c r="R174" s="135"/>
      <c r="S174" s="135"/>
      <c r="T174" s="135"/>
      <c r="U174" s="138"/>
    </row>
    <row r="175" spans="2:21" x14ac:dyDescent="0.3">
      <c r="B175" s="181"/>
      <c r="C175" s="135"/>
      <c r="D175" s="135"/>
      <c r="E175" s="135"/>
      <c r="F175" s="135"/>
      <c r="G175" s="135"/>
      <c r="H175" s="135"/>
      <c r="I175" s="135"/>
      <c r="J175" s="135"/>
      <c r="K175" s="135"/>
      <c r="L175" s="135"/>
      <c r="M175" s="135"/>
      <c r="N175" s="135"/>
      <c r="O175" s="138"/>
      <c r="P175" s="138"/>
      <c r="Q175" s="135"/>
      <c r="R175" s="135"/>
      <c r="S175" s="135"/>
      <c r="T175" s="135"/>
      <c r="U175" s="138"/>
    </row>
    <row r="176" spans="2:21" x14ac:dyDescent="0.3">
      <c r="B176" s="181"/>
      <c r="C176" s="135"/>
      <c r="D176" s="135"/>
      <c r="E176" s="135"/>
      <c r="F176" s="135"/>
      <c r="G176" s="135"/>
      <c r="H176" s="135"/>
      <c r="I176" s="135"/>
      <c r="J176" s="135"/>
      <c r="K176" s="135"/>
      <c r="L176" s="135"/>
      <c r="M176" s="135"/>
      <c r="N176" s="135"/>
      <c r="O176" s="138"/>
      <c r="P176" s="138"/>
      <c r="Q176" s="135"/>
      <c r="R176" s="135"/>
      <c r="S176" s="135"/>
      <c r="T176" s="135"/>
      <c r="U176" s="138"/>
    </row>
    <row r="177" spans="2:21" x14ac:dyDescent="0.3">
      <c r="B177" s="181"/>
      <c r="C177" s="135"/>
      <c r="D177" s="135"/>
      <c r="E177" s="135"/>
      <c r="F177" s="135"/>
      <c r="G177" s="135"/>
      <c r="H177" s="135"/>
      <c r="I177" s="135"/>
      <c r="J177" s="135"/>
      <c r="K177" s="135"/>
      <c r="L177" s="135"/>
      <c r="M177" s="135"/>
      <c r="N177" s="135"/>
      <c r="O177" s="138"/>
      <c r="P177" s="138"/>
      <c r="Q177" s="135"/>
      <c r="R177" s="135"/>
      <c r="S177" s="135"/>
      <c r="T177" s="135"/>
      <c r="U177" s="138"/>
    </row>
    <row r="178" spans="2:21" x14ac:dyDescent="0.3">
      <c r="B178" s="181"/>
      <c r="C178" s="135"/>
      <c r="D178" s="135"/>
      <c r="E178" s="135"/>
      <c r="F178" s="135"/>
      <c r="G178" s="135"/>
      <c r="H178" s="135"/>
      <c r="I178" s="135"/>
      <c r="J178" s="135"/>
      <c r="K178" s="135"/>
      <c r="L178" s="135"/>
      <c r="M178" s="135"/>
      <c r="N178" s="135"/>
      <c r="O178" s="138"/>
      <c r="P178" s="138"/>
      <c r="Q178" s="135"/>
      <c r="R178" s="135"/>
      <c r="S178" s="135"/>
      <c r="T178" s="135"/>
      <c r="U178" s="138"/>
    </row>
    <row r="179" spans="2:21" x14ac:dyDescent="0.3">
      <c r="B179" s="181"/>
      <c r="C179" s="135"/>
      <c r="D179" s="135"/>
      <c r="E179" s="135"/>
      <c r="F179" s="135"/>
      <c r="G179" s="135"/>
      <c r="H179" s="135"/>
      <c r="I179" s="135"/>
      <c r="J179" s="135"/>
      <c r="K179" s="135"/>
      <c r="L179" s="135"/>
      <c r="M179" s="135"/>
      <c r="N179" s="135"/>
      <c r="O179" s="138"/>
      <c r="P179" s="138"/>
      <c r="Q179" s="135"/>
      <c r="R179" s="135"/>
      <c r="S179" s="135"/>
      <c r="T179" s="135"/>
      <c r="U179" s="138"/>
    </row>
    <row r="180" spans="2:21" x14ac:dyDescent="0.3">
      <c r="B180" s="181"/>
      <c r="C180" s="135"/>
      <c r="D180" s="135"/>
      <c r="E180" s="135"/>
      <c r="F180" s="135"/>
      <c r="G180" s="135"/>
      <c r="H180" s="135"/>
      <c r="I180" s="135"/>
      <c r="J180" s="135"/>
      <c r="K180" s="135"/>
      <c r="L180" s="135"/>
      <c r="M180" s="135"/>
      <c r="N180" s="135"/>
      <c r="O180" s="138"/>
      <c r="P180" s="138"/>
      <c r="Q180" s="135"/>
      <c r="R180" s="135"/>
      <c r="S180" s="135"/>
      <c r="T180" s="135"/>
      <c r="U180" s="138"/>
    </row>
    <row r="181" spans="2:21" x14ac:dyDescent="0.3">
      <c r="B181" s="181"/>
      <c r="C181" s="135"/>
      <c r="D181" s="135"/>
      <c r="E181" s="135"/>
      <c r="F181" s="135"/>
      <c r="G181" s="135"/>
      <c r="H181" s="135"/>
      <c r="I181" s="135"/>
      <c r="J181" s="135"/>
      <c r="K181" s="135"/>
      <c r="L181" s="135"/>
      <c r="M181" s="135"/>
      <c r="N181" s="135"/>
      <c r="O181" s="138"/>
      <c r="P181" s="138"/>
      <c r="Q181" s="135"/>
      <c r="R181" s="135"/>
      <c r="S181" s="135"/>
      <c r="T181" s="135"/>
      <c r="U181" s="138"/>
    </row>
    <row r="182" spans="2:21" x14ac:dyDescent="0.3">
      <c r="B182" s="181"/>
      <c r="C182" s="135"/>
      <c r="D182" s="135"/>
      <c r="E182" s="135"/>
      <c r="F182" s="135"/>
      <c r="G182" s="135"/>
      <c r="H182" s="135"/>
      <c r="I182" s="135"/>
      <c r="J182" s="135"/>
      <c r="K182" s="135"/>
      <c r="L182" s="135"/>
      <c r="M182" s="135"/>
      <c r="N182" s="135"/>
      <c r="O182" s="138"/>
      <c r="P182" s="138"/>
      <c r="Q182" s="135"/>
      <c r="R182" s="135"/>
      <c r="S182" s="135"/>
      <c r="T182" s="135"/>
      <c r="U182" s="138"/>
    </row>
    <row r="183" spans="2:21" x14ac:dyDescent="0.3">
      <c r="B183" s="181"/>
      <c r="C183" s="135"/>
      <c r="D183" s="135"/>
      <c r="E183" s="135"/>
      <c r="F183" s="135"/>
      <c r="G183" s="135"/>
      <c r="H183" s="135"/>
      <c r="I183" s="135"/>
      <c r="J183" s="135"/>
      <c r="K183" s="135"/>
      <c r="L183" s="135"/>
      <c r="M183" s="135"/>
      <c r="N183" s="135"/>
      <c r="O183" s="138"/>
      <c r="P183" s="138"/>
      <c r="Q183" s="135"/>
      <c r="R183" s="135"/>
      <c r="S183" s="135"/>
      <c r="T183" s="135"/>
      <c r="U183" s="138"/>
    </row>
    <row r="184" spans="2:21" x14ac:dyDescent="0.3">
      <c r="B184" s="181"/>
      <c r="C184" s="135"/>
      <c r="D184" s="135"/>
      <c r="E184" s="135"/>
      <c r="F184" s="135"/>
      <c r="G184" s="135"/>
      <c r="H184" s="135"/>
      <c r="I184" s="135"/>
      <c r="J184" s="135"/>
      <c r="K184" s="135"/>
      <c r="L184" s="135"/>
      <c r="M184" s="135"/>
      <c r="N184" s="135"/>
      <c r="O184" s="138"/>
      <c r="P184" s="138"/>
      <c r="Q184" s="135"/>
      <c r="R184" s="135"/>
      <c r="S184" s="135"/>
      <c r="T184" s="135"/>
      <c r="U184" s="138"/>
    </row>
    <row r="185" spans="2:21" x14ac:dyDescent="0.3">
      <c r="B185" s="181"/>
      <c r="C185" s="135"/>
      <c r="D185" s="135"/>
      <c r="E185" s="135"/>
      <c r="F185" s="135"/>
      <c r="G185" s="135"/>
      <c r="H185" s="135"/>
      <c r="I185" s="135"/>
      <c r="J185" s="135"/>
      <c r="K185" s="135"/>
      <c r="L185" s="135"/>
      <c r="M185" s="135"/>
      <c r="N185" s="135"/>
      <c r="O185" s="138"/>
      <c r="P185" s="138"/>
      <c r="Q185" s="135"/>
      <c r="R185" s="135"/>
      <c r="S185" s="135"/>
      <c r="T185" s="135"/>
      <c r="U185" s="138"/>
    </row>
    <row r="186" spans="2:21" x14ac:dyDescent="0.3">
      <c r="B186" s="181"/>
      <c r="C186" s="135"/>
      <c r="D186" s="135"/>
      <c r="E186" s="135"/>
      <c r="F186" s="135"/>
      <c r="G186" s="135"/>
      <c r="H186" s="135"/>
      <c r="I186" s="135"/>
      <c r="J186" s="135"/>
      <c r="K186" s="135"/>
      <c r="L186" s="135"/>
      <c r="M186" s="135"/>
      <c r="N186" s="135"/>
      <c r="O186" s="138"/>
      <c r="P186" s="138"/>
      <c r="Q186" s="135"/>
      <c r="R186" s="135"/>
      <c r="S186" s="135"/>
      <c r="T186" s="135"/>
      <c r="U186" s="138"/>
    </row>
    <row r="187" spans="2:21" x14ac:dyDescent="0.3">
      <c r="B187" s="181"/>
      <c r="C187" s="135"/>
      <c r="D187" s="135"/>
      <c r="E187" s="135"/>
      <c r="F187" s="135"/>
      <c r="G187" s="135"/>
      <c r="H187" s="135"/>
      <c r="I187" s="135"/>
      <c r="J187" s="135"/>
      <c r="K187" s="135"/>
      <c r="L187" s="135"/>
      <c r="M187" s="135"/>
      <c r="N187" s="135"/>
      <c r="O187" s="138"/>
      <c r="P187" s="138"/>
      <c r="Q187" s="135"/>
      <c r="R187" s="135"/>
      <c r="S187" s="135"/>
      <c r="T187" s="135"/>
      <c r="U187" s="138"/>
    </row>
    <row r="188" spans="2:21" x14ac:dyDescent="0.3">
      <c r="B188" s="181"/>
      <c r="C188" s="135"/>
      <c r="D188" s="135"/>
      <c r="E188" s="135"/>
      <c r="F188" s="135"/>
      <c r="G188" s="135"/>
      <c r="H188" s="135"/>
      <c r="I188" s="135"/>
      <c r="J188" s="135"/>
      <c r="K188" s="135"/>
      <c r="L188" s="135"/>
      <c r="M188" s="135"/>
      <c r="N188" s="135"/>
      <c r="O188" s="138"/>
      <c r="P188" s="138"/>
      <c r="Q188" s="135"/>
      <c r="R188" s="135"/>
      <c r="S188" s="135"/>
      <c r="T188" s="135"/>
      <c r="U188" s="138"/>
    </row>
    <row r="189" spans="2:21" x14ac:dyDescent="0.3">
      <c r="B189" s="181"/>
      <c r="C189" s="135"/>
      <c r="D189" s="135"/>
      <c r="E189" s="135"/>
      <c r="F189" s="135"/>
      <c r="G189" s="135"/>
      <c r="H189" s="135"/>
      <c r="I189" s="135"/>
      <c r="J189" s="135"/>
      <c r="K189" s="135"/>
      <c r="L189" s="135"/>
      <c r="M189" s="135"/>
      <c r="N189" s="135"/>
      <c r="O189" s="138"/>
      <c r="P189" s="138"/>
      <c r="Q189" s="135"/>
      <c r="R189" s="135"/>
      <c r="S189" s="135"/>
      <c r="T189" s="135"/>
      <c r="U189" s="138"/>
    </row>
    <row r="190" spans="2:21" x14ac:dyDescent="0.3">
      <c r="B190" s="181"/>
      <c r="C190" s="135"/>
      <c r="D190" s="135"/>
      <c r="E190" s="135"/>
      <c r="F190" s="135"/>
      <c r="G190" s="135"/>
      <c r="H190" s="135"/>
      <c r="I190" s="135"/>
      <c r="J190" s="135"/>
      <c r="K190" s="135"/>
      <c r="L190" s="135"/>
      <c r="M190" s="135"/>
      <c r="N190" s="135"/>
      <c r="O190" s="138"/>
      <c r="P190" s="138"/>
      <c r="Q190" s="135"/>
      <c r="R190" s="135"/>
      <c r="S190" s="135"/>
      <c r="T190" s="135"/>
      <c r="U190" s="138"/>
    </row>
    <row r="191" spans="2:21" x14ac:dyDescent="0.3">
      <c r="B191" s="181"/>
      <c r="C191" s="135"/>
      <c r="D191" s="135"/>
      <c r="E191" s="135"/>
      <c r="F191" s="135"/>
      <c r="G191" s="135"/>
      <c r="H191" s="135"/>
      <c r="I191" s="135"/>
      <c r="J191" s="135"/>
      <c r="K191" s="135"/>
      <c r="L191" s="135"/>
      <c r="M191" s="135"/>
      <c r="N191" s="135"/>
      <c r="O191" s="138"/>
      <c r="P191" s="138"/>
      <c r="Q191" s="135"/>
      <c r="R191" s="135"/>
      <c r="S191" s="135"/>
      <c r="T191" s="135"/>
      <c r="U191" s="138"/>
    </row>
    <row r="192" spans="2:21" x14ac:dyDescent="0.3">
      <c r="B192" s="181"/>
      <c r="C192" s="135"/>
      <c r="D192" s="135"/>
      <c r="E192" s="135"/>
      <c r="F192" s="135"/>
      <c r="G192" s="135"/>
      <c r="H192" s="135"/>
      <c r="I192" s="135"/>
      <c r="J192" s="135"/>
      <c r="K192" s="135"/>
      <c r="L192" s="135"/>
      <c r="M192" s="135"/>
      <c r="N192" s="135"/>
      <c r="O192" s="138"/>
      <c r="P192" s="138"/>
      <c r="Q192" s="135"/>
      <c r="R192" s="135"/>
      <c r="S192" s="135"/>
      <c r="T192" s="135"/>
      <c r="U192" s="138"/>
    </row>
    <row r="193" spans="2:21" x14ac:dyDescent="0.3">
      <c r="B193" s="181"/>
      <c r="C193" s="135"/>
      <c r="D193" s="135"/>
      <c r="E193" s="135"/>
      <c r="F193" s="135"/>
      <c r="G193" s="135"/>
      <c r="H193" s="135"/>
      <c r="I193" s="135"/>
      <c r="J193" s="135"/>
      <c r="K193" s="135"/>
      <c r="L193" s="135"/>
      <c r="M193" s="135"/>
      <c r="N193" s="135"/>
      <c r="O193" s="138"/>
      <c r="P193" s="138"/>
      <c r="Q193" s="135"/>
      <c r="R193" s="135"/>
      <c r="S193" s="135"/>
      <c r="T193" s="135"/>
      <c r="U193" s="138"/>
    </row>
    <row r="194" spans="2:21" x14ac:dyDescent="0.3">
      <c r="B194" s="181"/>
      <c r="C194" s="135"/>
      <c r="D194" s="135"/>
      <c r="E194" s="135"/>
      <c r="F194" s="135"/>
      <c r="G194" s="135"/>
      <c r="H194" s="135"/>
      <c r="I194" s="135"/>
      <c r="J194" s="135"/>
      <c r="K194" s="135"/>
      <c r="L194" s="135"/>
      <c r="M194" s="135"/>
      <c r="N194" s="135"/>
      <c r="O194" s="138"/>
      <c r="P194" s="138"/>
      <c r="Q194" s="135"/>
      <c r="R194" s="135"/>
      <c r="S194" s="135"/>
      <c r="T194" s="135"/>
      <c r="U194" s="138"/>
    </row>
    <row r="195" spans="2:21" x14ac:dyDescent="0.3">
      <c r="B195" s="181"/>
      <c r="C195" s="135"/>
      <c r="D195" s="135"/>
      <c r="E195" s="135"/>
      <c r="F195" s="135"/>
      <c r="G195" s="135"/>
      <c r="H195" s="135"/>
      <c r="I195" s="135"/>
      <c r="J195" s="135"/>
      <c r="K195" s="135"/>
      <c r="L195" s="135"/>
      <c r="M195" s="135"/>
      <c r="N195" s="135"/>
      <c r="O195" s="138"/>
      <c r="P195" s="138"/>
      <c r="Q195" s="135"/>
      <c r="R195" s="135"/>
      <c r="S195" s="135"/>
      <c r="T195" s="135"/>
      <c r="U195" s="138"/>
    </row>
    <row r="196" spans="2:21" x14ac:dyDescent="0.3">
      <c r="B196" s="181"/>
      <c r="C196" s="135"/>
      <c r="D196" s="135"/>
      <c r="E196" s="135"/>
      <c r="F196" s="135"/>
      <c r="G196" s="135"/>
      <c r="H196" s="135"/>
      <c r="I196" s="135"/>
      <c r="J196" s="135"/>
      <c r="K196" s="135"/>
      <c r="L196" s="135"/>
      <c r="M196" s="135"/>
      <c r="N196" s="135"/>
      <c r="O196" s="138"/>
      <c r="P196" s="138"/>
      <c r="Q196" s="135"/>
      <c r="R196" s="135"/>
      <c r="S196" s="135"/>
      <c r="T196" s="135"/>
      <c r="U196" s="138"/>
    </row>
    <row r="197" spans="2:21" x14ac:dyDescent="0.3">
      <c r="B197" s="181"/>
      <c r="C197" s="135"/>
      <c r="D197" s="135"/>
      <c r="E197" s="135"/>
      <c r="F197" s="135"/>
      <c r="G197" s="135"/>
      <c r="H197" s="135"/>
      <c r="I197" s="135"/>
      <c r="J197" s="135"/>
      <c r="K197" s="135"/>
      <c r="L197" s="135"/>
      <c r="M197" s="135"/>
      <c r="N197" s="135"/>
      <c r="O197" s="138"/>
      <c r="P197" s="138"/>
      <c r="Q197" s="135"/>
      <c r="R197" s="135"/>
      <c r="S197" s="135"/>
      <c r="T197" s="135"/>
      <c r="U197" s="138"/>
    </row>
    <row r="198" spans="2:21" x14ac:dyDescent="0.3">
      <c r="B198" s="181"/>
      <c r="C198" s="135"/>
      <c r="D198" s="135"/>
      <c r="E198" s="135"/>
      <c r="F198" s="135"/>
      <c r="G198" s="135"/>
      <c r="H198" s="135"/>
      <c r="I198" s="135"/>
      <c r="J198" s="135"/>
      <c r="K198" s="135"/>
      <c r="L198" s="135"/>
      <c r="M198" s="135"/>
      <c r="N198" s="135"/>
      <c r="O198" s="138"/>
      <c r="P198" s="138"/>
      <c r="Q198" s="135"/>
      <c r="R198" s="135"/>
      <c r="S198" s="135"/>
      <c r="T198" s="135"/>
      <c r="U198" s="138"/>
    </row>
    <row r="199" spans="2:21" x14ac:dyDescent="0.3">
      <c r="B199" s="181"/>
      <c r="C199" s="135"/>
      <c r="D199" s="135"/>
      <c r="E199" s="135"/>
      <c r="F199" s="135"/>
      <c r="G199" s="135"/>
      <c r="H199" s="135"/>
      <c r="I199" s="135"/>
      <c r="J199" s="135"/>
      <c r="K199" s="135"/>
      <c r="L199" s="135"/>
      <c r="M199" s="135"/>
      <c r="N199" s="135"/>
      <c r="O199" s="138"/>
      <c r="P199" s="138"/>
      <c r="Q199" s="135"/>
      <c r="R199" s="135"/>
      <c r="S199" s="135"/>
      <c r="T199" s="135"/>
      <c r="U199" s="138"/>
    </row>
    <row r="200" spans="2:21" x14ac:dyDescent="0.3">
      <c r="B200" s="181"/>
      <c r="C200" s="135"/>
      <c r="D200" s="135"/>
      <c r="E200" s="135"/>
      <c r="F200" s="135"/>
      <c r="G200" s="135"/>
      <c r="H200" s="135"/>
      <c r="I200" s="135"/>
      <c r="J200" s="135"/>
      <c r="K200" s="135"/>
      <c r="L200" s="135"/>
      <c r="M200" s="135"/>
      <c r="N200" s="135"/>
      <c r="O200" s="138"/>
      <c r="P200" s="138"/>
      <c r="Q200" s="135"/>
      <c r="R200" s="135"/>
      <c r="S200" s="135"/>
      <c r="T200" s="135"/>
      <c r="U200" s="138"/>
    </row>
    <row r="201" spans="2:21" x14ac:dyDescent="0.3">
      <c r="B201" s="181"/>
      <c r="C201" s="135"/>
      <c r="D201" s="135"/>
      <c r="E201" s="135"/>
      <c r="F201" s="135"/>
      <c r="G201" s="135"/>
      <c r="H201" s="135"/>
      <c r="I201" s="135"/>
      <c r="J201" s="135"/>
      <c r="K201" s="135"/>
      <c r="L201" s="135"/>
      <c r="M201" s="135"/>
      <c r="N201" s="135"/>
      <c r="O201" s="138"/>
      <c r="P201" s="138"/>
      <c r="Q201" s="135"/>
      <c r="R201" s="135"/>
      <c r="S201" s="135"/>
      <c r="T201" s="135"/>
      <c r="U201" s="138"/>
    </row>
    <row r="202" spans="2:21" x14ac:dyDescent="0.3">
      <c r="B202" s="181"/>
      <c r="C202" s="135"/>
      <c r="D202" s="135"/>
      <c r="E202" s="135"/>
      <c r="F202" s="135"/>
      <c r="G202" s="135"/>
      <c r="H202" s="135"/>
      <c r="I202" s="135"/>
      <c r="J202" s="135"/>
      <c r="K202" s="135"/>
      <c r="L202" s="135"/>
      <c r="M202" s="135"/>
      <c r="N202" s="135"/>
      <c r="O202" s="138"/>
      <c r="P202" s="138"/>
      <c r="Q202" s="135"/>
      <c r="R202" s="135"/>
      <c r="S202" s="135"/>
      <c r="T202" s="135"/>
      <c r="U202" s="138"/>
    </row>
    <row r="203" spans="2:21" x14ac:dyDescent="0.3">
      <c r="B203" s="181"/>
      <c r="C203" s="135"/>
      <c r="D203" s="135"/>
      <c r="E203" s="135"/>
      <c r="F203" s="135"/>
      <c r="G203" s="135"/>
      <c r="H203" s="135"/>
      <c r="I203" s="135"/>
      <c r="J203" s="135"/>
      <c r="K203" s="135"/>
      <c r="L203" s="135"/>
      <c r="M203" s="135"/>
      <c r="N203" s="135"/>
      <c r="O203" s="138"/>
      <c r="P203" s="138"/>
      <c r="Q203" s="135"/>
      <c r="R203" s="135"/>
      <c r="S203" s="135"/>
      <c r="T203" s="135"/>
      <c r="U203" s="138"/>
    </row>
    <row r="204" spans="2:21" x14ac:dyDescent="0.3">
      <c r="B204" s="181"/>
      <c r="C204" s="135"/>
      <c r="D204" s="135"/>
      <c r="E204" s="135"/>
      <c r="F204" s="135"/>
      <c r="G204" s="135"/>
      <c r="H204" s="135"/>
      <c r="I204" s="135"/>
      <c r="J204" s="135"/>
      <c r="K204" s="135"/>
      <c r="L204" s="135"/>
      <c r="M204" s="135"/>
      <c r="N204" s="135"/>
      <c r="O204" s="138"/>
      <c r="P204" s="138"/>
      <c r="Q204" s="135"/>
      <c r="R204" s="135"/>
      <c r="S204" s="135"/>
      <c r="T204" s="135"/>
      <c r="U204" s="138"/>
    </row>
    <row r="205" spans="2:21" x14ac:dyDescent="0.3">
      <c r="B205" s="181"/>
      <c r="C205" s="135"/>
      <c r="D205" s="135"/>
      <c r="E205" s="135"/>
      <c r="F205" s="135"/>
      <c r="G205" s="135"/>
      <c r="H205" s="135"/>
      <c r="I205" s="135"/>
      <c r="J205" s="135"/>
      <c r="K205" s="135"/>
      <c r="L205" s="135"/>
      <c r="M205" s="135"/>
      <c r="N205" s="135"/>
      <c r="O205" s="138"/>
      <c r="P205" s="138"/>
      <c r="Q205" s="135"/>
      <c r="R205" s="135"/>
      <c r="S205" s="135"/>
      <c r="T205" s="135"/>
      <c r="U205" s="138"/>
    </row>
    <row r="206" spans="2:21" x14ac:dyDescent="0.3">
      <c r="B206" s="181"/>
      <c r="C206" s="135"/>
      <c r="D206" s="135"/>
      <c r="E206" s="135"/>
      <c r="F206" s="135"/>
      <c r="G206" s="135"/>
      <c r="H206" s="135"/>
      <c r="I206" s="135"/>
      <c r="J206" s="135"/>
      <c r="K206" s="135"/>
      <c r="L206" s="135"/>
      <c r="M206" s="135"/>
      <c r="N206" s="135"/>
      <c r="O206" s="138"/>
      <c r="P206" s="138"/>
      <c r="Q206" s="135"/>
      <c r="R206" s="135"/>
      <c r="S206" s="135"/>
      <c r="T206" s="135"/>
      <c r="U206" s="138"/>
    </row>
    <row r="207" spans="2:21" x14ac:dyDescent="0.3">
      <c r="B207" s="181"/>
      <c r="C207" s="135"/>
      <c r="D207" s="135"/>
      <c r="E207" s="135"/>
      <c r="F207" s="135"/>
      <c r="G207" s="135"/>
      <c r="H207" s="135"/>
      <c r="I207" s="135"/>
      <c r="J207" s="135"/>
      <c r="K207" s="135"/>
      <c r="L207" s="135"/>
      <c r="M207" s="135"/>
      <c r="N207" s="135"/>
      <c r="O207" s="138"/>
      <c r="P207" s="138"/>
      <c r="Q207" s="135"/>
      <c r="R207" s="135"/>
      <c r="S207" s="135"/>
      <c r="T207" s="135"/>
      <c r="U207" s="138"/>
    </row>
    <row r="208" spans="2:21" x14ac:dyDescent="0.3">
      <c r="B208" s="181"/>
      <c r="C208" s="135"/>
      <c r="D208" s="135"/>
      <c r="E208" s="135"/>
      <c r="F208" s="135"/>
      <c r="G208" s="135"/>
      <c r="H208" s="135"/>
      <c r="I208" s="135"/>
      <c r="J208" s="135"/>
      <c r="K208" s="135"/>
      <c r="L208" s="135"/>
      <c r="M208" s="135"/>
      <c r="N208" s="135"/>
      <c r="O208" s="138"/>
      <c r="P208" s="138"/>
      <c r="Q208" s="135"/>
      <c r="R208" s="135"/>
      <c r="S208" s="135"/>
      <c r="T208" s="135"/>
      <c r="U208" s="138"/>
    </row>
    <row r="209" spans="2:21" x14ac:dyDescent="0.3">
      <c r="B209" s="181"/>
      <c r="C209" s="135"/>
      <c r="D209" s="135"/>
      <c r="E209" s="135"/>
      <c r="F209" s="135"/>
      <c r="G209" s="135"/>
      <c r="H209" s="135"/>
      <c r="I209" s="135"/>
      <c r="J209" s="135"/>
      <c r="K209" s="135"/>
      <c r="L209" s="135"/>
      <c r="M209" s="135"/>
      <c r="N209" s="135"/>
      <c r="O209" s="138"/>
      <c r="P209" s="138"/>
      <c r="Q209" s="135"/>
      <c r="R209" s="135"/>
      <c r="S209" s="135"/>
      <c r="T209" s="135"/>
      <c r="U209" s="138"/>
    </row>
    <row r="210" spans="2:21" x14ac:dyDescent="0.3">
      <c r="B210" s="181"/>
      <c r="C210" s="135"/>
      <c r="D210" s="135"/>
      <c r="E210" s="135"/>
      <c r="F210" s="135"/>
      <c r="G210" s="135"/>
      <c r="H210" s="135"/>
      <c r="I210" s="135"/>
      <c r="J210" s="135"/>
      <c r="K210" s="135"/>
      <c r="L210" s="135"/>
      <c r="M210" s="135"/>
      <c r="N210" s="135"/>
      <c r="O210" s="138"/>
      <c r="P210" s="138"/>
      <c r="Q210" s="135"/>
      <c r="R210" s="135"/>
      <c r="S210" s="135"/>
      <c r="T210" s="135"/>
      <c r="U210" s="138"/>
    </row>
    <row r="211" spans="2:21" x14ac:dyDescent="0.3">
      <c r="B211" s="181"/>
      <c r="C211" s="135"/>
      <c r="D211" s="135"/>
      <c r="E211" s="135"/>
      <c r="F211" s="135"/>
      <c r="G211" s="135"/>
      <c r="H211" s="135"/>
      <c r="I211" s="135"/>
      <c r="J211" s="135"/>
      <c r="K211" s="135"/>
      <c r="L211" s="135"/>
      <c r="M211" s="135"/>
      <c r="N211" s="135"/>
      <c r="O211" s="138"/>
      <c r="P211" s="138"/>
      <c r="Q211" s="135"/>
      <c r="R211" s="135"/>
      <c r="S211" s="135"/>
      <c r="T211" s="135"/>
      <c r="U211" s="138"/>
    </row>
    <row r="212" spans="2:21" x14ac:dyDescent="0.3">
      <c r="B212" s="181"/>
      <c r="C212" s="135"/>
      <c r="D212" s="135"/>
      <c r="E212" s="135"/>
      <c r="F212" s="135"/>
      <c r="G212" s="135"/>
      <c r="H212" s="135"/>
      <c r="I212" s="135"/>
      <c r="J212" s="135"/>
      <c r="K212" s="135"/>
      <c r="L212" s="135"/>
      <c r="M212" s="135"/>
      <c r="N212" s="135"/>
      <c r="O212" s="138"/>
      <c r="P212" s="138"/>
      <c r="Q212" s="135"/>
      <c r="R212" s="135"/>
      <c r="S212" s="135"/>
      <c r="T212" s="135"/>
      <c r="U212" s="138"/>
    </row>
    <row r="213" spans="2:21" x14ac:dyDescent="0.3">
      <c r="B213" s="181"/>
      <c r="C213" s="135"/>
      <c r="D213" s="135"/>
      <c r="E213" s="135"/>
      <c r="F213" s="135"/>
      <c r="G213" s="135"/>
      <c r="H213" s="135"/>
      <c r="I213" s="135"/>
      <c r="J213" s="135"/>
      <c r="K213" s="135"/>
      <c r="L213" s="135"/>
      <c r="M213" s="135"/>
      <c r="N213" s="135"/>
      <c r="O213" s="138"/>
      <c r="P213" s="138"/>
      <c r="Q213" s="135"/>
      <c r="R213" s="135"/>
      <c r="S213" s="135"/>
      <c r="T213" s="135"/>
      <c r="U213" s="138"/>
    </row>
    <row r="214" spans="2:21" x14ac:dyDescent="0.3">
      <c r="B214" s="181"/>
      <c r="C214" s="135"/>
      <c r="D214" s="135"/>
      <c r="E214" s="135"/>
      <c r="F214" s="135"/>
      <c r="G214" s="135"/>
      <c r="H214" s="135"/>
      <c r="I214" s="135"/>
      <c r="J214" s="135"/>
      <c r="K214" s="135"/>
      <c r="L214" s="135"/>
      <c r="M214" s="135"/>
      <c r="N214" s="135"/>
      <c r="O214" s="138"/>
      <c r="P214" s="138"/>
      <c r="Q214" s="135"/>
      <c r="R214" s="135"/>
      <c r="S214" s="135"/>
      <c r="T214" s="135"/>
      <c r="U214" s="138"/>
    </row>
    <row r="215" spans="2:21" x14ac:dyDescent="0.3">
      <c r="B215" s="181"/>
      <c r="C215" s="135"/>
      <c r="D215" s="135"/>
      <c r="E215" s="135"/>
      <c r="F215" s="135"/>
      <c r="G215" s="135"/>
      <c r="H215" s="135"/>
      <c r="I215" s="135"/>
      <c r="J215" s="135"/>
      <c r="K215" s="135"/>
      <c r="L215" s="135"/>
      <c r="M215" s="135"/>
      <c r="N215" s="135"/>
      <c r="O215" s="138"/>
      <c r="P215" s="138"/>
      <c r="Q215" s="135"/>
      <c r="R215" s="135"/>
      <c r="S215" s="135"/>
      <c r="T215" s="135"/>
      <c r="U215" s="138"/>
    </row>
    <row r="216" spans="2:21" x14ac:dyDescent="0.3">
      <c r="B216" s="181"/>
      <c r="C216" s="135"/>
      <c r="D216" s="135"/>
      <c r="E216" s="135"/>
      <c r="F216" s="135"/>
      <c r="G216" s="135"/>
      <c r="H216" s="135"/>
      <c r="I216" s="135"/>
      <c r="J216" s="135"/>
      <c r="K216" s="135"/>
      <c r="L216" s="135"/>
      <c r="M216" s="135"/>
      <c r="N216" s="135"/>
      <c r="O216" s="138"/>
      <c r="P216" s="138"/>
      <c r="Q216" s="135"/>
      <c r="R216" s="135"/>
      <c r="S216" s="135"/>
      <c r="T216" s="135"/>
      <c r="U216" s="138"/>
    </row>
    <row r="217" spans="2:21" x14ac:dyDescent="0.3">
      <c r="B217" s="181"/>
      <c r="C217" s="135"/>
      <c r="D217" s="135"/>
      <c r="E217" s="135"/>
      <c r="F217" s="135"/>
      <c r="G217" s="135"/>
      <c r="H217" s="135"/>
      <c r="I217" s="135"/>
      <c r="J217" s="135"/>
      <c r="K217" s="135"/>
      <c r="L217" s="135"/>
      <c r="M217" s="135"/>
      <c r="N217" s="135"/>
      <c r="O217" s="138"/>
      <c r="P217" s="138"/>
      <c r="Q217" s="135"/>
      <c r="R217" s="135"/>
      <c r="S217" s="135"/>
      <c r="T217" s="135"/>
      <c r="U217" s="138"/>
    </row>
    <row r="218" spans="2:21" x14ac:dyDescent="0.3">
      <c r="B218" s="181"/>
      <c r="C218" s="135"/>
      <c r="D218" s="135"/>
      <c r="E218" s="135"/>
      <c r="F218" s="135"/>
      <c r="G218" s="135"/>
      <c r="H218" s="135"/>
      <c r="I218" s="135"/>
      <c r="J218" s="135"/>
      <c r="K218" s="135"/>
      <c r="L218" s="135"/>
      <c r="M218" s="135"/>
      <c r="N218" s="135"/>
      <c r="O218" s="138"/>
      <c r="P218" s="138"/>
      <c r="Q218" s="135"/>
      <c r="R218" s="135"/>
      <c r="S218" s="135"/>
      <c r="T218" s="135"/>
      <c r="U218" s="138"/>
    </row>
    <row r="219" spans="2:21" x14ac:dyDescent="0.3">
      <c r="B219" s="181"/>
      <c r="C219" s="135"/>
      <c r="D219" s="135"/>
      <c r="E219" s="135"/>
      <c r="F219" s="135"/>
      <c r="G219" s="135"/>
      <c r="H219" s="135"/>
      <c r="I219" s="135"/>
      <c r="J219" s="135"/>
      <c r="K219" s="135"/>
      <c r="L219" s="135"/>
      <c r="M219" s="135"/>
      <c r="N219" s="135"/>
      <c r="O219" s="138"/>
      <c r="P219" s="138"/>
      <c r="Q219" s="135"/>
      <c r="R219" s="135"/>
      <c r="S219" s="135"/>
      <c r="T219" s="135"/>
      <c r="U219" s="138"/>
    </row>
    <row r="220" spans="2:21" x14ac:dyDescent="0.3">
      <c r="B220" s="181"/>
      <c r="C220" s="135"/>
      <c r="D220" s="135"/>
      <c r="E220" s="135"/>
      <c r="F220" s="135"/>
      <c r="G220" s="135"/>
      <c r="H220" s="135"/>
      <c r="I220" s="135"/>
      <c r="J220" s="135"/>
      <c r="K220" s="135"/>
      <c r="L220" s="135"/>
      <c r="M220" s="135"/>
      <c r="N220" s="135"/>
      <c r="O220" s="138"/>
      <c r="P220" s="138"/>
      <c r="Q220" s="135"/>
      <c r="R220" s="135"/>
      <c r="S220" s="135"/>
      <c r="T220" s="135"/>
      <c r="U220" s="138"/>
    </row>
    <row r="221" spans="2:21" x14ac:dyDescent="0.3">
      <c r="B221" s="181"/>
      <c r="C221" s="135"/>
      <c r="D221" s="135"/>
      <c r="E221" s="135"/>
      <c r="F221" s="135"/>
      <c r="G221" s="135"/>
      <c r="H221" s="135"/>
      <c r="I221" s="135"/>
      <c r="J221" s="135"/>
      <c r="K221" s="135"/>
      <c r="L221" s="135"/>
      <c r="M221" s="135"/>
      <c r="N221" s="135"/>
      <c r="O221" s="138"/>
      <c r="P221" s="138"/>
      <c r="Q221" s="135"/>
      <c r="R221" s="135"/>
      <c r="S221" s="135"/>
      <c r="T221" s="135"/>
      <c r="U221" s="138"/>
    </row>
    <row r="222" spans="2:21" x14ac:dyDescent="0.3">
      <c r="B222" s="181"/>
      <c r="C222" s="135"/>
      <c r="D222" s="135"/>
      <c r="E222" s="135"/>
      <c r="F222" s="135"/>
      <c r="G222" s="135"/>
      <c r="H222" s="135"/>
      <c r="I222" s="135"/>
      <c r="J222" s="135"/>
      <c r="K222" s="135"/>
      <c r="L222" s="135"/>
      <c r="M222" s="135"/>
      <c r="N222" s="135"/>
      <c r="O222" s="138"/>
      <c r="P222" s="138"/>
      <c r="Q222" s="135"/>
      <c r="R222" s="135"/>
      <c r="S222" s="135"/>
      <c r="T222" s="135"/>
      <c r="U222" s="138"/>
    </row>
    <row r="223" spans="2:21" x14ac:dyDescent="0.3">
      <c r="B223" s="181"/>
      <c r="C223" s="135"/>
      <c r="D223" s="135"/>
      <c r="E223" s="135"/>
      <c r="F223" s="135"/>
      <c r="G223" s="135"/>
      <c r="H223" s="135"/>
      <c r="I223" s="135"/>
      <c r="J223" s="135"/>
      <c r="K223" s="135"/>
      <c r="L223" s="135"/>
      <c r="M223" s="135"/>
      <c r="N223" s="135"/>
      <c r="O223" s="138"/>
      <c r="P223" s="138"/>
      <c r="Q223" s="135"/>
      <c r="R223" s="135"/>
      <c r="S223" s="135"/>
      <c r="T223" s="135"/>
      <c r="U223" s="138"/>
    </row>
    <row r="224" spans="2:21" x14ac:dyDescent="0.3">
      <c r="B224" s="181"/>
      <c r="C224" s="135"/>
      <c r="D224" s="135"/>
      <c r="E224" s="135"/>
      <c r="F224" s="135"/>
      <c r="G224" s="135"/>
      <c r="H224" s="135"/>
      <c r="I224" s="135"/>
      <c r="J224" s="135"/>
      <c r="K224" s="135"/>
      <c r="L224" s="135"/>
      <c r="M224" s="135"/>
      <c r="N224" s="135"/>
      <c r="O224" s="138"/>
      <c r="P224" s="138"/>
      <c r="Q224" s="135"/>
      <c r="R224" s="135"/>
      <c r="S224" s="135"/>
      <c r="T224" s="135"/>
      <c r="U224" s="138"/>
    </row>
    <row r="225" spans="2:21" x14ac:dyDescent="0.3">
      <c r="B225" s="181"/>
      <c r="C225" s="135"/>
      <c r="D225" s="135"/>
      <c r="E225" s="135"/>
      <c r="F225" s="135"/>
      <c r="G225" s="135"/>
      <c r="H225" s="135"/>
      <c r="I225" s="135"/>
      <c r="J225" s="135"/>
      <c r="K225" s="135"/>
      <c r="L225" s="135"/>
      <c r="M225" s="135"/>
      <c r="N225" s="135"/>
      <c r="O225" s="138"/>
      <c r="P225" s="138"/>
      <c r="Q225" s="135"/>
      <c r="R225" s="135"/>
      <c r="S225" s="135"/>
      <c r="T225" s="135"/>
      <c r="U225" s="138"/>
    </row>
    <row r="226" spans="2:21" x14ac:dyDescent="0.3">
      <c r="B226" s="181"/>
      <c r="C226" s="135"/>
      <c r="D226" s="135"/>
      <c r="E226" s="135"/>
      <c r="F226" s="135"/>
      <c r="G226" s="135"/>
      <c r="H226" s="135"/>
      <c r="I226" s="135"/>
      <c r="J226" s="135"/>
      <c r="K226" s="135"/>
      <c r="L226" s="135"/>
      <c r="M226" s="135"/>
      <c r="N226" s="135"/>
      <c r="O226" s="138"/>
      <c r="P226" s="138"/>
      <c r="Q226" s="135"/>
      <c r="R226" s="135"/>
      <c r="S226" s="135"/>
      <c r="T226" s="135"/>
      <c r="U226" s="138"/>
    </row>
    <row r="227" spans="2:21" x14ac:dyDescent="0.3">
      <c r="B227" s="181"/>
      <c r="C227" s="135"/>
      <c r="D227" s="135"/>
      <c r="E227" s="135"/>
      <c r="F227" s="135"/>
      <c r="G227" s="135"/>
      <c r="H227" s="135"/>
      <c r="I227" s="135"/>
      <c r="J227" s="135"/>
      <c r="K227" s="135"/>
      <c r="L227" s="135"/>
      <c r="M227" s="135"/>
      <c r="N227" s="135"/>
      <c r="O227" s="138"/>
      <c r="P227" s="138"/>
      <c r="Q227" s="135"/>
      <c r="R227" s="135"/>
      <c r="S227" s="135"/>
      <c r="T227" s="135"/>
      <c r="U227" s="138"/>
    </row>
    <row r="228" spans="2:21" x14ac:dyDescent="0.3">
      <c r="B228" s="181"/>
      <c r="C228" s="135"/>
      <c r="D228" s="135"/>
      <c r="E228" s="135"/>
      <c r="F228" s="135"/>
      <c r="G228" s="135"/>
      <c r="H228" s="135"/>
      <c r="I228" s="135"/>
      <c r="J228" s="135"/>
      <c r="K228" s="135"/>
      <c r="L228" s="135"/>
      <c r="M228" s="135"/>
      <c r="N228" s="135"/>
      <c r="O228" s="138"/>
      <c r="P228" s="138"/>
      <c r="Q228" s="135"/>
      <c r="R228" s="135"/>
      <c r="S228" s="135"/>
      <c r="T228" s="135"/>
      <c r="U228" s="138"/>
    </row>
    <row r="229" spans="2:21" x14ac:dyDescent="0.3">
      <c r="B229" s="181"/>
      <c r="C229" s="135"/>
      <c r="D229" s="135"/>
      <c r="E229" s="135"/>
      <c r="F229" s="135"/>
      <c r="G229" s="135"/>
      <c r="H229" s="135"/>
      <c r="I229" s="135"/>
      <c r="J229" s="135"/>
      <c r="K229" s="135"/>
      <c r="L229" s="135"/>
      <c r="M229" s="135"/>
      <c r="N229" s="135"/>
      <c r="O229" s="138"/>
      <c r="P229" s="138"/>
      <c r="Q229" s="135"/>
      <c r="R229" s="135"/>
      <c r="S229" s="135"/>
      <c r="T229" s="135"/>
      <c r="U229" s="138"/>
    </row>
    <row r="230" spans="2:21" x14ac:dyDescent="0.3">
      <c r="B230" s="181"/>
      <c r="C230" s="135"/>
      <c r="D230" s="135"/>
      <c r="E230" s="135"/>
      <c r="F230" s="135"/>
      <c r="G230" s="135"/>
      <c r="H230" s="135"/>
      <c r="I230" s="135"/>
      <c r="J230" s="135"/>
      <c r="K230" s="135"/>
      <c r="L230" s="135"/>
      <c r="M230" s="135"/>
      <c r="N230" s="135"/>
      <c r="O230" s="138"/>
      <c r="P230" s="138"/>
      <c r="Q230" s="135"/>
      <c r="R230" s="135"/>
      <c r="S230" s="135"/>
      <c r="T230" s="135"/>
      <c r="U230" s="138"/>
    </row>
    <row r="231" spans="2:21" x14ac:dyDescent="0.3">
      <c r="B231" s="181"/>
      <c r="C231" s="135"/>
      <c r="D231" s="135"/>
      <c r="E231" s="135"/>
      <c r="F231" s="135"/>
      <c r="G231" s="135"/>
      <c r="H231" s="135"/>
      <c r="I231" s="135"/>
      <c r="J231" s="135"/>
      <c r="K231" s="135"/>
      <c r="L231" s="135"/>
      <c r="M231" s="135"/>
      <c r="N231" s="135"/>
      <c r="O231" s="138"/>
      <c r="P231" s="138"/>
      <c r="Q231" s="135"/>
      <c r="R231" s="135"/>
      <c r="S231" s="135"/>
      <c r="T231" s="135"/>
      <c r="U231" s="138"/>
    </row>
    <row r="232" spans="2:21" x14ac:dyDescent="0.3">
      <c r="B232" s="181"/>
      <c r="C232" s="135"/>
      <c r="D232" s="135"/>
      <c r="E232" s="135"/>
      <c r="F232" s="135"/>
      <c r="G232" s="135"/>
      <c r="H232" s="135"/>
      <c r="I232" s="135"/>
      <c r="J232" s="135"/>
      <c r="K232" s="135"/>
      <c r="L232" s="135"/>
      <c r="M232" s="135"/>
      <c r="N232" s="135"/>
      <c r="O232" s="138"/>
      <c r="P232" s="138"/>
      <c r="Q232" s="135"/>
      <c r="R232" s="135"/>
      <c r="S232" s="135"/>
      <c r="T232" s="135"/>
      <c r="U232" s="138"/>
    </row>
    <row r="233" spans="2:21" x14ac:dyDescent="0.3">
      <c r="B233" s="181"/>
      <c r="C233" s="135"/>
      <c r="D233" s="135"/>
      <c r="E233" s="135"/>
      <c r="F233" s="135"/>
      <c r="G233" s="135"/>
      <c r="H233" s="135"/>
      <c r="I233" s="135"/>
      <c r="J233" s="135"/>
      <c r="K233" s="135"/>
      <c r="L233" s="135"/>
      <c r="M233" s="135"/>
      <c r="N233" s="135"/>
      <c r="O233" s="138"/>
      <c r="P233" s="138"/>
      <c r="Q233" s="135"/>
      <c r="R233" s="135"/>
      <c r="S233" s="135"/>
      <c r="T233" s="135"/>
      <c r="U233" s="138"/>
    </row>
    <row r="234" spans="2:21" x14ac:dyDescent="0.3">
      <c r="B234" s="181"/>
      <c r="C234" s="135"/>
      <c r="D234" s="135"/>
      <c r="E234" s="135"/>
      <c r="F234" s="135"/>
      <c r="G234" s="135"/>
      <c r="H234" s="135"/>
      <c r="I234" s="135"/>
      <c r="J234" s="135"/>
      <c r="K234" s="135"/>
      <c r="L234" s="135"/>
      <c r="M234" s="135"/>
      <c r="N234" s="135"/>
      <c r="O234" s="138"/>
      <c r="P234" s="138"/>
      <c r="Q234" s="135"/>
      <c r="R234" s="135"/>
      <c r="S234" s="135"/>
      <c r="T234" s="135"/>
      <c r="U234" s="138"/>
    </row>
    <row r="235" spans="2:21" x14ac:dyDescent="0.3">
      <c r="B235" s="181"/>
      <c r="C235" s="135"/>
      <c r="D235" s="135"/>
      <c r="E235" s="135"/>
      <c r="F235" s="135"/>
      <c r="G235" s="135"/>
      <c r="H235" s="135"/>
      <c r="I235" s="135"/>
      <c r="J235" s="135"/>
      <c r="K235" s="135"/>
      <c r="L235" s="135"/>
      <c r="M235" s="135"/>
      <c r="N235" s="135"/>
      <c r="O235" s="138"/>
      <c r="P235" s="138"/>
      <c r="Q235" s="135"/>
      <c r="R235" s="135"/>
      <c r="S235" s="135"/>
      <c r="T235" s="135"/>
      <c r="U235" s="138"/>
    </row>
    <row r="236" spans="2:21" x14ac:dyDescent="0.3">
      <c r="B236" s="181"/>
      <c r="C236" s="135"/>
      <c r="D236" s="135"/>
      <c r="E236" s="135"/>
      <c r="F236" s="135"/>
      <c r="G236" s="135"/>
      <c r="H236" s="135"/>
      <c r="I236" s="135"/>
      <c r="J236" s="135"/>
      <c r="K236" s="135"/>
      <c r="L236" s="135"/>
      <c r="M236" s="135"/>
      <c r="N236" s="135"/>
      <c r="O236" s="138"/>
      <c r="P236" s="138"/>
      <c r="Q236" s="135"/>
      <c r="R236" s="135"/>
      <c r="S236" s="135"/>
      <c r="T236" s="135"/>
      <c r="U236" s="138"/>
    </row>
    <row r="237" spans="2:21" x14ac:dyDescent="0.3">
      <c r="B237" s="181"/>
      <c r="C237" s="135"/>
      <c r="D237" s="135"/>
      <c r="E237" s="135"/>
      <c r="F237" s="135"/>
      <c r="G237" s="135"/>
      <c r="H237" s="135"/>
      <c r="I237" s="135"/>
      <c r="J237" s="135"/>
      <c r="K237" s="135"/>
      <c r="L237" s="135"/>
      <c r="M237" s="135"/>
      <c r="N237" s="135"/>
      <c r="O237" s="138"/>
      <c r="P237" s="138"/>
      <c r="Q237" s="135"/>
      <c r="R237" s="135"/>
      <c r="S237" s="135"/>
      <c r="T237" s="135"/>
      <c r="U237" s="138"/>
    </row>
    <row r="238" spans="2:21" x14ac:dyDescent="0.3">
      <c r="B238" s="181"/>
      <c r="C238" s="135"/>
      <c r="D238" s="135"/>
      <c r="E238" s="135"/>
      <c r="F238" s="135"/>
      <c r="G238" s="135"/>
      <c r="H238" s="135"/>
      <c r="I238" s="135"/>
      <c r="J238" s="135"/>
      <c r="K238" s="135"/>
      <c r="L238" s="135"/>
      <c r="M238" s="135"/>
      <c r="N238" s="135"/>
      <c r="O238" s="138"/>
      <c r="P238" s="138"/>
      <c r="Q238" s="135"/>
      <c r="R238" s="135"/>
      <c r="S238" s="135"/>
      <c r="T238" s="135"/>
      <c r="U238" s="138"/>
    </row>
    <row r="239" spans="2:21" x14ac:dyDescent="0.3">
      <c r="B239" s="181"/>
      <c r="C239" s="135"/>
      <c r="D239" s="135"/>
      <c r="E239" s="135"/>
      <c r="F239" s="135"/>
      <c r="G239" s="135"/>
      <c r="H239" s="135"/>
      <c r="I239" s="135"/>
      <c r="J239" s="135"/>
      <c r="K239" s="135"/>
      <c r="L239" s="135"/>
      <c r="M239" s="135"/>
      <c r="N239" s="135"/>
      <c r="O239" s="138"/>
      <c r="P239" s="138"/>
      <c r="Q239" s="135"/>
      <c r="R239" s="135"/>
      <c r="S239" s="135"/>
      <c r="T239" s="135"/>
      <c r="U239" s="138"/>
    </row>
    <row r="240" spans="2:21" x14ac:dyDescent="0.3">
      <c r="B240" s="181"/>
      <c r="C240" s="135"/>
      <c r="D240" s="135"/>
      <c r="E240" s="135"/>
      <c r="F240" s="135"/>
      <c r="G240" s="135"/>
      <c r="H240" s="135"/>
      <c r="I240" s="135"/>
      <c r="J240" s="135"/>
      <c r="K240" s="135"/>
      <c r="L240" s="135"/>
      <c r="M240" s="135"/>
      <c r="N240" s="135"/>
      <c r="O240" s="138"/>
      <c r="P240" s="138"/>
      <c r="Q240" s="135"/>
      <c r="R240" s="135"/>
      <c r="S240" s="135"/>
      <c r="T240" s="135"/>
      <c r="U240" s="138"/>
    </row>
    <row r="241" spans="2:21" x14ac:dyDescent="0.3">
      <c r="B241" s="181"/>
      <c r="C241" s="135"/>
      <c r="D241" s="135"/>
      <c r="E241" s="135"/>
      <c r="F241" s="135"/>
      <c r="G241" s="135"/>
      <c r="H241" s="135"/>
      <c r="I241" s="135"/>
      <c r="J241" s="135"/>
      <c r="K241" s="135"/>
      <c r="L241" s="135"/>
      <c r="M241" s="135"/>
      <c r="N241" s="135"/>
      <c r="O241" s="138"/>
      <c r="P241" s="138"/>
      <c r="Q241" s="135"/>
      <c r="R241" s="135"/>
      <c r="S241" s="135"/>
      <c r="T241" s="135"/>
      <c r="U241" s="138"/>
    </row>
    <row r="242" spans="2:21" x14ac:dyDescent="0.3">
      <c r="B242" s="181"/>
      <c r="C242" s="135"/>
      <c r="D242" s="135"/>
      <c r="E242" s="135"/>
      <c r="F242" s="135"/>
      <c r="G242" s="135"/>
      <c r="H242" s="135"/>
      <c r="I242" s="135"/>
      <c r="J242" s="135"/>
      <c r="K242" s="135"/>
      <c r="L242" s="135"/>
      <c r="M242" s="135"/>
      <c r="N242" s="135"/>
      <c r="O242" s="138"/>
      <c r="P242" s="138"/>
      <c r="Q242" s="135"/>
      <c r="R242" s="135"/>
      <c r="S242" s="135"/>
      <c r="T242" s="135"/>
      <c r="U242" s="138"/>
    </row>
    <row r="243" spans="2:21" x14ac:dyDescent="0.3">
      <c r="B243" s="181"/>
      <c r="C243" s="135"/>
      <c r="D243" s="135"/>
      <c r="E243" s="135"/>
      <c r="F243" s="135"/>
      <c r="G243" s="135"/>
      <c r="H243" s="135"/>
      <c r="I243" s="135"/>
      <c r="J243" s="135"/>
      <c r="K243" s="135"/>
      <c r="L243" s="135"/>
      <c r="M243" s="135"/>
      <c r="N243" s="135"/>
      <c r="O243" s="138"/>
      <c r="P243" s="138"/>
      <c r="Q243" s="135"/>
      <c r="R243" s="135"/>
      <c r="S243" s="135"/>
      <c r="T243" s="135"/>
      <c r="U243" s="138"/>
    </row>
    <row r="244" spans="2:21" x14ac:dyDescent="0.3">
      <c r="B244" s="181"/>
      <c r="C244" s="135"/>
      <c r="D244" s="135"/>
      <c r="E244" s="135"/>
      <c r="F244" s="135"/>
      <c r="G244" s="135"/>
      <c r="H244" s="135"/>
      <c r="I244" s="135"/>
      <c r="J244" s="135"/>
      <c r="K244" s="135"/>
      <c r="L244" s="135"/>
      <c r="M244" s="135"/>
      <c r="N244" s="135"/>
      <c r="O244" s="138"/>
      <c r="P244" s="138"/>
      <c r="Q244" s="135"/>
      <c r="R244" s="135"/>
      <c r="S244" s="135"/>
      <c r="T244" s="135"/>
      <c r="U244" s="138"/>
    </row>
    <row r="245" spans="2:21" x14ac:dyDescent="0.3">
      <c r="B245" s="181"/>
      <c r="C245" s="135"/>
      <c r="D245" s="135"/>
      <c r="E245" s="135"/>
      <c r="F245" s="135"/>
      <c r="G245" s="135"/>
      <c r="H245" s="135"/>
      <c r="I245" s="135"/>
      <c r="J245" s="135"/>
      <c r="K245" s="135"/>
      <c r="L245" s="135"/>
      <c r="M245" s="135"/>
      <c r="N245" s="135"/>
      <c r="O245" s="138"/>
      <c r="P245" s="138"/>
      <c r="Q245" s="135"/>
      <c r="R245" s="135"/>
      <c r="S245" s="135"/>
      <c r="T245" s="135"/>
      <c r="U245" s="138"/>
    </row>
    <row r="246" spans="2:21" x14ac:dyDescent="0.3">
      <c r="B246" s="181"/>
      <c r="C246" s="135"/>
      <c r="D246" s="135"/>
      <c r="E246" s="135"/>
      <c r="F246" s="135"/>
      <c r="G246" s="135"/>
      <c r="H246" s="135"/>
      <c r="I246" s="135"/>
      <c r="J246" s="135"/>
      <c r="K246" s="135"/>
      <c r="L246" s="135"/>
      <c r="M246" s="135"/>
      <c r="N246" s="135"/>
      <c r="O246" s="138"/>
      <c r="P246" s="138"/>
      <c r="Q246" s="135"/>
      <c r="R246" s="135"/>
      <c r="S246" s="135"/>
      <c r="T246" s="135"/>
      <c r="U246" s="138"/>
    </row>
    <row r="247" spans="2:21" x14ac:dyDescent="0.3">
      <c r="B247" s="181"/>
      <c r="C247" s="135"/>
      <c r="D247" s="135"/>
      <c r="E247" s="135"/>
      <c r="F247" s="135"/>
      <c r="G247" s="135"/>
      <c r="H247" s="135"/>
      <c r="I247" s="135"/>
      <c r="J247" s="135"/>
      <c r="K247" s="135"/>
      <c r="L247" s="135"/>
      <c r="M247" s="135"/>
      <c r="N247" s="135"/>
      <c r="O247" s="138"/>
      <c r="P247" s="138"/>
      <c r="Q247" s="135"/>
      <c r="R247" s="135"/>
      <c r="S247" s="135"/>
      <c r="T247" s="135"/>
      <c r="U247" s="138"/>
    </row>
    <row r="248" spans="2:21" x14ac:dyDescent="0.3">
      <c r="B248" s="181"/>
      <c r="C248" s="135"/>
      <c r="D248" s="135"/>
      <c r="E248" s="135"/>
      <c r="F248" s="135"/>
      <c r="G248" s="135"/>
      <c r="H248" s="135"/>
      <c r="I248" s="135"/>
      <c r="J248" s="135"/>
      <c r="K248" s="135"/>
      <c r="L248" s="135"/>
      <c r="M248" s="135"/>
      <c r="N248" s="135"/>
      <c r="O248" s="138"/>
      <c r="P248" s="138"/>
      <c r="Q248" s="135"/>
      <c r="R248" s="135"/>
      <c r="S248" s="135"/>
      <c r="T248" s="135"/>
      <c r="U248" s="138"/>
    </row>
    <row r="249" spans="2:21" x14ac:dyDescent="0.3">
      <c r="B249" s="181"/>
      <c r="C249" s="135"/>
      <c r="D249" s="135"/>
      <c r="E249" s="135"/>
      <c r="F249" s="135"/>
      <c r="G249" s="135"/>
      <c r="H249" s="135"/>
      <c r="I249" s="135"/>
      <c r="J249" s="135"/>
      <c r="K249" s="135"/>
      <c r="L249" s="135"/>
      <c r="M249" s="135"/>
      <c r="N249" s="135"/>
      <c r="O249" s="138"/>
      <c r="P249" s="138"/>
      <c r="Q249" s="135"/>
      <c r="R249" s="135"/>
      <c r="S249" s="135"/>
      <c r="T249" s="135"/>
      <c r="U249" s="138"/>
    </row>
    <row r="250" spans="2:21" x14ac:dyDescent="0.3">
      <c r="B250" s="181"/>
      <c r="C250" s="135"/>
      <c r="D250" s="135"/>
      <c r="E250" s="135"/>
      <c r="F250" s="135"/>
      <c r="G250" s="135"/>
      <c r="H250" s="135"/>
      <c r="I250" s="135"/>
      <c r="J250" s="135"/>
      <c r="K250" s="135"/>
      <c r="L250" s="135"/>
      <c r="M250" s="135"/>
      <c r="N250" s="135"/>
      <c r="O250" s="138"/>
      <c r="P250" s="138"/>
      <c r="Q250" s="135"/>
      <c r="R250" s="135"/>
      <c r="S250" s="135"/>
      <c r="T250" s="135"/>
      <c r="U250" s="138"/>
    </row>
    <row r="251" spans="2:21" x14ac:dyDescent="0.3">
      <c r="B251" s="181"/>
      <c r="C251" s="135"/>
      <c r="D251" s="135"/>
      <c r="E251" s="135"/>
      <c r="F251" s="135"/>
      <c r="G251" s="135"/>
      <c r="H251" s="135"/>
      <c r="I251" s="135"/>
      <c r="J251" s="135"/>
      <c r="K251" s="135"/>
      <c r="L251" s="135"/>
      <c r="M251" s="135"/>
      <c r="N251" s="135"/>
      <c r="O251" s="138"/>
      <c r="P251" s="138"/>
      <c r="Q251" s="135"/>
      <c r="R251" s="135"/>
      <c r="S251" s="135"/>
      <c r="T251" s="135"/>
      <c r="U251" s="138"/>
    </row>
    <row r="252" spans="2:21" x14ac:dyDescent="0.3">
      <c r="B252" s="181"/>
      <c r="C252" s="135"/>
      <c r="D252" s="135"/>
      <c r="E252" s="135"/>
      <c r="F252" s="135"/>
      <c r="G252" s="135"/>
      <c r="H252" s="135"/>
      <c r="I252" s="135"/>
      <c r="J252" s="135"/>
      <c r="K252" s="135"/>
      <c r="L252" s="135"/>
      <c r="M252" s="135"/>
      <c r="N252" s="135"/>
      <c r="O252" s="138"/>
      <c r="P252" s="138"/>
      <c r="Q252" s="135"/>
      <c r="R252" s="135"/>
      <c r="S252" s="135"/>
      <c r="T252" s="135"/>
      <c r="U252" s="138"/>
    </row>
    <row r="253" spans="2:21" x14ac:dyDescent="0.3">
      <c r="B253" s="181"/>
      <c r="C253" s="135"/>
      <c r="D253" s="135"/>
      <c r="E253" s="135"/>
      <c r="F253" s="135"/>
      <c r="G253" s="135"/>
      <c r="H253" s="135"/>
      <c r="I253" s="135"/>
      <c r="J253" s="135"/>
      <c r="K253" s="135"/>
      <c r="L253" s="135"/>
      <c r="M253" s="135"/>
      <c r="N253" s="135"/>
      <c r="O253" s="138"/>
      <c r="P253" s="138"/>
      <c r="Q253" s="135"/>
      <c r="R253" s="135"/>
      <c r="S253" s="135"/>
      <c r="T253" s="135"/>
      <c r="U253" s="138"/>
    </row>
    <row r="254" spans="2:21" x14ac:dyDescent="0.3">
      <c r="B254" s="181"/>
      <c r="C254" s="135"/>
      <c r="D254" s="135"/>
      <c r="E254" s="135"/>
      <c r="F254" s="135"/>
      <c r="G254" s="135"/>
      <c r="H254" s="135"/>
      <c r="I254" s="135"/>
      <c r="J254" s="135"/>
      <c r="K254" s="135"/>
      <c r="L254" s="135"/>
      <c r="M254" s="135"/>
      <c r="N254" s="135"/>
      <c r="O254" s="138"/>
      <c r="P254" s="138"/>
      <c r="Q254" s="135"/>
      <c r="R254" s="135"/>
      <c r="S254" s="135"/>
      <c r="T254" s="135"/>
      <c r="U254" s="138"/>
    </row>
    <row r="255" spans="2:21" x14ac:dyDescent="0.3">
      <c r="B255" s="181"/>
      <c r="C255" s="135"/>
      <c r="D255" s="135"/>
      <c r="E255" s="135"/>
      <c r="F255" s="135"/>
      <c r="G255" s="135"/>
      <c r="H255" s="135"/>
      <c r="I255" s="135"/>
      <c r="J255" s="135"/>
      <c r="K255" s="135"/>
      <c r="L255" s="135"/>
      <c r="M255" s="135"/>
      <c r="N255" s="135"/>
      <c r="O255" s="138"/>
      <c r="P255" s="138"/>
      <c r="Q255" s="135"/>
      <c r="R255" s="135"/>
      <c r="S255" s="135"/>
      <c r="T255" s="135"/>
      <c r="U255" s="138"/>
    </row>
    <row r="256" spans="2:21" x14ac:dyDescent="0.3">
      <c r="B256" s="181"/>
      <c r="C256" s="135"/>
      <c r="D256" s="135"/>
      <c r="E256" s="135"/>
      <c r="F256" s="135"/>
      <c r="G256" s="135"/>
      <c r="H256" s="135"/>
      <c r="I256" s="135"/>
      <c r="J256" s="135"/>
      <c r="K256" s="135"/>
      <c r="L256" s="135"/>
      <c r="M256" s="135"/>
      <c r="N256" s="135"/>
      <c r="O256" s="138"/>
      <c r="P256" s="138"/>
      <c r="Q256" s="135"/>
      <c r="R256" s="135"/>
      <c r="S256" s="135"/>
      <c r="T256" s="135"/>
      <c r="U256" s="138"/>
    </row>
    <row r="257" spans="2:21" x14ac:dyDescent="0.3">
      <c r="B257" s="181"/>
      <c r="C257" s="135"/>
      <c r="D257" s="135"/>
      <c r="E257" s="135"/>
      <c r="F257" s="135"/>
      <c r="G257" s="135"/>
      <c r="H257" s="135"/>
      <c r="I257" s="135"/>
      <c r="J257" s="135"/>
      <c r="K257" s="135"/>
      <c r="L257" s="135"/>
      <c r="M257" s="135"/>
      <c r="N257" s="135"/>
      <c r="O257" s="138"/>
      <c r="P257" s="138"/>
      <c r="Q257" s="135"/>
      <c r="R257" s="135"/>
      <c r="S257" s="135"/>
      <c r="T257" s="135"/>
      <c r="U257" s="138"/>
    </row>
    <row r="258" spans="2:21" x14ac:dyDescent="0.3">
      <c r="B258" s="181"/>
      <c r="C258" s="135"/>
      <c r="D258" s="135"/>
      <c r="E258" s="135"/>
      <c r="F258" s="135"/>
      <c r="G258" s="135"/>
      <c r="H258" s="135"/>
      <c r="I258" s="135"/>
      <c r="J258" s="135"/>
      <c r="K258" s="135"/>
      <c r="L258" s="135"/>
      <c r="M258" s="135"/>
      <c r="N258" s="135"/>
      <c r="O258" s="138"/>
      <c r="P258" s="138"/>
      <c r="Q258" s="135"/>
      <c r="R258" s="135"/>
      <c r="S258" s="135"/>
      <c r="T258" s="135"/>
      <c r="U258" s="138"/>
    </row>
    <row r="259" spans="2:21" x14ac:dyDescent="0.3">
      <c r="B259" s="181"/>
      <c r="C259" s="135"/>
      <c r="D259" s="135"/>
      <c r="E259" s="135"/>
      <c r="F259" s="135"/>
      <c r="G259" s="135"/>
      <c r="H259" s="135"/>
      <c r="I259" s="135"/>
      <c r="J259" s="135"/>
      <c r="K259" s="135"/>
      <c r="L259" s="135"/>
      <c r="M259" s="135"/>
      <c r="N259" s="135"/>
      <c r="O259" s="138"/>
      <c r="P259" s="138"/>
      <c r="Q259" s="135"/>
      <c r="R259" s="135"/>
      <c r="S259" s="135"/>
      <c r="T259" s="135"/>
      <c r="U259" s="138"/>
    </row>
    <row r="260" spans="2:21" x14ac:dyDescent="0.3">
      <c r="B260" s="181"/>
      <c r="C260" s="135"/>
      <c r="D260" s="135"/>
      <c r="E260" s="135"/>
      <c r="F260" s="135"/>
      <c r="G260" s="135"/>
      <c r="H260" s="135"/>
      <c r="I260" s="135"/>
      <c r="J260" s="135"/>
      <c r="K260" s="135"/>
      <c r="L260" s="135"/>
      <c r="M260" s="135"/>
      <c r="N260" s="135"/>
      <c r="O260" s="138"/>
      <c r="P260" s="138"/>
      <c r="Q260" s="135"/>
      <c r="R260" s="135"/>
      <c r="S260" s="135"/>
      <c r="T260" s="135"/>
      <c r="U260" s="138"/>
    </row>
    <row r="261" spans="2:21" x14ac:dyDescent="0.3">
      <c r="B261" s="181"/>
      <c r="C261" s="135"/>
      <c r="D261" s="135"/>
      <c r="E261" s="135"/>
      <c r="F261" s="135"/>
      <c r="G261" s="135"/>
      <c r="H261" s="135"/>
      <c r="I261" s="135"/>
      <c r="J261" s="135"/>
      <c r="K261" s="135"/>
      <c r="L261" s="135"/>
      <c r="M261" s="135"/>
      <c r="N261" s="135"/>
      <c r="O261" s="138"/>
      <c r="P261" s="138"/>
      <c r="Q261" s="135"/>
      <c r="R261" s="135"/>
      <c r="S261" s="135"/>
      <c r="T261" s="135"/>
      <c r="U261" s="138"/>
    </row>
    <row r="262" spans="2:21" x14ac:dyDescent="0.3">
      <c r="B262" s="181"/>
      <c r="C262" s="135"/>
      <c r="D262" s="135"/>
      <c r="E262" s="135"/>
      <c r="F262" s="135"/>
      <c r="G262" s="135"/>
      <c r="H262" s="135"/>
      <c r="I262" s="135"/>
      <c r="J262" s="135"/>
      <c r="K262" s="135"/>
      <c r="L262" s="135"/>
      <c r="M262" s="135"/>
      <c r="N262" s="135"/>
      <c r="O262" s="138"/>
      <c r="P262" s="138"/>
      <c r="Q262" s="135"/>
      <c r="R262" s="135"/>
      <c r="S262" s="135"/>
      <c r="T262" s="135"/>
      <c r="U262" s="138"/>
    </row>
    <row r="263" spans="2:21" x14ac:dyDescent="0.3">
      <c r="B263" s="181"/>
      <c r="C263" s="135"/>
      <c r="D263" s="135"/>
      <c r="E263" s="135"/>
      <c r="F263" s="135"/>
      <c r="G263" s="135"/>
      <c r="H263" s="135"/>
      <c r="I263" s="135"/>
      <c r="J263" s="135"/>
      <c r="K263" s="135"/>
      <c r="L263" s="135"/>
      <c r="M263" s="135"/>
      <c r="N263" s="135"/>
      <c r="O263" s="138"/>
      <c r="P263" s="138"/>
      <c r="Q263" s="135"/>
      <c r="R263" s="135"/>
      <c r="S263" s="135"/>
      <c r="T263" s="135"/>
      <c r="U263" s="138"/>
    </row>
    <row r="264" spans="2:21" x14ac:dyDescent="0.3">
      <c r="B264" s="181"/>
      <c r="C264" s="135"/>
      <c r="D264" s="135"/>
      <c r="E264" s="135"/>
      <c r="F264" s="135"/>
      <c r="G264" s="135"/>
      <c r="H264" s="135"/>
      <c r="I264" s="135"/>
      <c r="J264" s="135"/>
      <c r="K264" s="135"/>
      <c r="L264" s="135"/>
      <c r="M264" s="135"/>
      <c r="N264" s="135"/>
      <c r="O264" s="138"/>
      <c r="P264" s="138"/>
      <c r="Q264" s="135"/>
      <c r="R264" s="135"/>
      <c r="S264" s="135"/>
      <c r="T264" s="135"/>
      <c r="U264" s="138"/>
    </row>
    <row r="265" spans="2:21" x14ac:dyDescent="0.3">
      <c r="B265" s="181"/>
      <c r="C265" s="135"/>
      <c r="D265" s="135"/>
      <c r="E265" s="135"/>
      <c r="F265" s="135"/>
      <c r="G265" s="135"/>
      <c r="H265" s="135"/>
      <c r="I265" s="135"/>
      <c r="J265" s="135"/>
      <c r="K265" s="135"/>
      <c r="L265" s="135"/>
      <c r="M265" s="135"/>
      <c r="N265" s="135"/>
      <c r="O265" s="138"/>
      <c r="P265" s="138"/>
      <c r="Q265" s="135"/>
      <c r="R265" s="135"/>
      <c r="S265" s="135"/>
      <c r="T265" s="135"/>
      <c r="U265" s="138"/>
    </row>
    <row r="266" spans="2:21" x14ac:dyDescent="0.3">
      <c r="B266" s="181"/>
      <c r="C266" s="135"/>
      <c r="D266" s="135"/>
      <c r="E266" s="135"/>
      <c r="F266" s="135"/>
      <c r="G266" s="135"/>
      <c r="H266" s="135"/>
      <c r="I266" s="135"/>
      <c r="J266" s="135"/>
      <c r="K266" s="135"/>
      <c r="L266" s="135"/>
      <c r="M266" s="135"/>
      <c r="N266" s="135"/>
      <c r="O266" s="138"/>
      <c r="P266" s="138"/>
      <c r="Q266" s="135"/>
      <c r="R266" s="135"/>
      <c r="S266" s="135"/>
      <c r="T266" s="135"/>
      <c r="U266" s="138"/>
    </row>
    <row r="267" spans="2:21" x14ac:dyDescent="0.3">
      <c r="B267" s="181"/>
      <c r="C267" s="135"/>
      <c r="D267" s="135"/>
      <c r="E267" s="135"/>
      <c r="F267" s="135"/>
      <c r="G267" s="135"/>
      <c r="H267" s="135"/>
      <c r="I267" s="135"/>
      <c r="J267" s="135"/>
      <c r="K267" s="135"/>
      <c r="L267" s="135"/>
      <c r="M267" s="135"/>
      <c r="N267" s="135"/>
      <c r="O267" s="138"/>
      <c r="P267" s="138"/>
      <c r="Q267" s="135"/>
      <c r="R267" s="135"/>
      <c r="S267" s="135"/>
      <c r="T267" s="135"/>
      <c r="U267" s="138"/>
    </row>
    <row r="268" spans="2:21" x14ac:dyDescent="0.3">
      <c r="B268" s="181"/>
      <c r="C268" s="135"/>
      <c r="D268" s="135"/>
      <c r="E268" s="135"/>
      <c r="F268" s="135"/>
      <c r="G268" s="135"/>
      <c r="H268" s="135"/>
      <c r="I268" s="135"/>
      <c r="J268" s="135"/>
      <c r="K268" s="135"/>
      <c r="L268" s="135"/>
      <c r="M268" s="135"/>
      <c r="N268" s="135"/>
      <c r="O268" s="138"/>
      <c r="P268" s="138"/>
      <c r="Q268" s="135"/>
      <c r="R268" s="135"/>
      <c r="S268" s="135"/>
      <c r="T268" s="135"/>
      <c r="U268" s="138"/>
    </row>
    <row r="269" spans="2:21" x14ac:dyDescent="0.3">
      <c r="B269" s="181"/>
      <c r="C269" s="135"/>
      <c r="D269" s="135"/>
      <c r="E269" s="135"/>
      <c r="F269" s="135"/>
      <c r="G269" s="135"/>
      <c r="H269" s="135"/>
      <c r="I269" s="135"/>
      <c r="J269" s="135"/>
      <c r="K269" s="135"/>
      <c r="L269" s="135"/>
      <c r="M269" s="135"/>
      <c r="N269" s="135"/>
      <c r="O269" s="138"/>
      <c r="P269" s="138"/>
      <c r="Q269" s="135"/>
      <c r="R269" s="135"/>
      <c r="S269" s="135"/>
      <c r="T269" s="135"/>
      <c r="U269" s="138"/>
    </row>
    <row r="270" spans="2:21" x14ac:dyDescent="0.3">
      <c r="B270" s="181"/>
      <c r="C270" s="135"/>
      <c r="D270" s="135"/>
      <c r="E270" s="135"/>
      <c r="F270" s="135"/>
      <c r="G270" s="135"/>
      <c r="H270" s="135"/>
      <c r="I270" s="135"/>
      <c r="J270" s="135"/>
      <c r="K270" s="135"/>
      <c r="L270" s="135"/>
      <c r="M270" s="135"/>
      <c r="N270" s="135"/>
      <c r="O270" s="138"/>
      <c r="P270" s="138"/>
      <c r="Q270" s="135"/>
      <c r="R270" s="135"/>
      <c r="S270" s="135"/>
      <c r="T270" s="135"/>
      <c r="U270" s="138"/>
    </row>
    <row r="271" spans="2:21" x14ac:dyDescent="0.3">
      <c r="B271" s="181"/>
      <c r="C271" s="135"/>
      <c r="D271" s="135"/>
      <c r="E271" s="135"/>
      <c r="F271" s="135"/>
      <c r="G271" s="135"/>
      <c r="H271" s="135"/>
      <c r="I271" s="135"/>
      <c r="J271" s="135"/>
      <c r="K271" s="135"/>
      <c r="L271" s="135"/>
      <c r="M271" s="135"/>
      <c r="N271" s="135"/>
      <c r="O271" s="138"/>
      <c r="P271" s="138"/>
      <c r="Q271" s="135"/>
      <c r="R271" s="135"/>
      <c r="S271" s="135"/>
      <c r="T271" s="135"/>
      <c r="U271" s="138"/>
    </row>
    <row r="272" spans="2:21" x14ac:dyDescent="0.3">
      <c r="B272" s="181"/>
      <c r="C272" s="135"/>
      <c r="D272" s="135"/>
      <c r="E272" s="135"/>
      <c r="F272" s="135"/>
      <c r="G272" s="135"/>
      <c r="H272" s="135"/>
      <c r="I272" s="135"/>
      <c r="J272" s="135"/>
      <c r="K272" s="135"/>
      <c r="L272" s="135"/>
      <c r="M272" s="135"/>
      <c r="N272" s="135"/>
      <c r="O272" s="138"/>
      <c r="P272" s="138"/>
      <c r="Q272" s="135"/>
      <c r="R272" s="135"/>
      <c r="S272" s="135"/>
      <c r="T272" s="135"/>
      <c r="U272" s="138"/>
    </row>
    <row r="273" spans="2:21" x14ac:dyDescent="0.3">
      <c r="B273" s="181"/>
      <c r="C273" s="135"/>
      <c r="D273" s="135"/>
      <c r="E273" s="135"/>
      <c r="F273" s="135"/>
      <c r="G273" s="135"/>
      <c r="H273" s="135"/>
      <c r="I273" s="135"/>
      <c r="J273" s="135"/>
      <c r="K273" s="135"/>
      <c r="L273" s="135"/>
      <c r="M273" s="135"/>
      <c r="N273" s="135"/>
      <c r="O273" s="138"/>
      <c r="P273" s="138"/>
      <c r="Q273" s="135"/>
      <c r="R273" s="135"/>
      <c r="S273" s="135"/>
      <c r="T273" s="135"/>
      <c r="U273" s="138"/>
    </row>
    <row r="274" spans="2:21" x14ac:dyDescent="0.3">
      <c r="B274" s="181"/>
      <c r="C274" s="135"/>
      <c r="D274" s="135"/>
      <c r="E274" s="135"/>
      <c r="F274" s="135"/>
      <c r="G274" s="135"/>
      <c r="H274" s="135"/>
      <c r="I274" s="135"/>
      <c r="J274" s="135"/>
      <c r="K274" s="135"/>
      <c r="L274" s="135"/>
      <c r="M274" s="135"/>
      <c r="N274" s="135"/>
      <c r="O274" s="138"/>
      <c r="P274" s="138"/>
      <c r="Q274" s="135"/>
      <c r="R274" s="135"/>
      <c r="S274" s="135"/>
      <c r="T274" s="135"/>
      <c r="U274" s="138"/>
    </row>
    <row r="275" spans="2:21" x14ac:dyDescent="0.3">
      <c r="B275" s="181"/>
      <c r="C275" s="135"/>
      <c r="D275" s="135"/>
      <c r="E275" s="135"/>
      <c r="F275" s="135"/>
      <c r="G275" s="135"/>
      <c r="H275" s="135"/>
      <c r="I275" s="135"/>
      <c r="J275" s="135"/>
      <c r="K275" s="135"/>
      <c r="L275" s="135"/>
      <c r="M275" s="135"/>
      <c r="N275" s="135"/>
      <c r="O275" s="138"/>
      <c r="P275" s="138"/>
      <c r="Q275" s="135"/>
      <c r="R275" s="135"/>
      <c r="S275" s="135"/>
      <c r="T275" s="135"/>
      <c r="U275" s="138"/>
    </row>
    <row r="276" spans="2:21" x14ac:dyDescent="0.3">
      <c r="B276" s="181"/>
      <c r="C276" s="135"/>
      <c r="D276" s="135"/>
      <c r="E276" s="135"/>
      <c r="F276" s="135"/>
      <c r="G276" s="135"/>
      <c r="H276" s="135"/>
      <c r="I276" s="135"/>
      <c r="J276" s="135"/>
      <c r="K276" s="135"/>
      <c r="L276" s="135"/>
      <c r="M276" s="135"/>
      <c r="N276" s="135"/>
      <c r="O276" s="138"/>
      <c r="P276" s="138"/>
      <c r="Q276" s="135"/>
      <c r="R276" s="135"/>
      <c r="S276" s="135"/>
      <c r="T276" s="135"/>
      <c r="U276" s="138"/>
    </row>
    <row r="277" spans="2:21" x14ac:dyDescent="0.3">
      <c r="B277" s="181"/>
      <c r="C277" s="135"/>
      <c r="D277" s="135"/>
      <c r="E277" s="135"/>
      <c r="F277" s="135"/>
      <c r="G277" s="135"/>
      <c r="H277" s="135"/>
      <c r="I277" s="135"/>
      <c r="J277" s="135"/>
      <c r="K277" s="135"/>
      <c r="L277" s="135"/>
      <c r="M277" s="135"/>
      <c r="N277" s="135"/>
      <c r="O277" s="138"/>
      <c r="P277" s="138"/>
      <c r="Q277" s="135"/>
      <c r="R277" s="135"/>
      <c r="S277" s="135"/>
      <c r="T277" s="135"/>
      <c r="U277" s="138"/>
    </row>
    <row r="278" spans="2:21" x14ac:dyDescent="0.3">
      <c r="B278" s="181"/>
      <c r="C278" s="135"/>
      <c r="D278" s="135"/>
      <c r="E278" s="135"/>
      <c r="F278" s="135"/>
      <c r="G278" s="135"/>
      <c r="H278" s="135"/>
      <c r="I278" s="135"/>
      <c r="J278" s="135"/>
      <c r="K278" s="135"/>
      <c r="L278" s="135"/>
      <c r="M278" s="135"/>
      <c r="N278" s="135"/>
      <c r="O278" s="138"/>
      <c r="P278" s="138"/>
      <c r="Q278" s="135"/>
      <c r="R278" s="135"/>
      <c r="S278" s="135"/>
      <c r="T278" s="135"/>
      <c r="U278" s="138"/>
    </row>
    <row r="279" spans="2:21" x14ac:dyDescent="0.3">
      <c r="B279" s="181"/>
      <c r="C279" s="135"/>
      <c r="D279" s="135"/>
      <c r="E279" s="135"/>
      <c r="F279" s="135"/>
      <c r="G279" s="135"/>
      <c r="H279" s="135"/>
      <c r="I279" s="135"/>
      <c r="J279" s="135"/>
      <c r="K279" s="135"/>
      <c r="L279" s="135"/>
      <c r="M279" s="135"/>
      <c r="N279" s="135"/>
      <c r="O279" s="138"/>
      <c r="P279" s="138"/>
      <c r="Q279" s="135"/>
      <c r="R279" s="135"/>
      <c r="S279" s="135"/>
      <c r="T279" s="135"/>
      <c r="U279" s="138"/>
    </row>
    <row r="280" spans="2:21" x14ac:dyDescent="0.3">
      <c r="B280" s="181"/>
      <c r="C280" s="135"/>
      <c r="D280" s="135"/>
      <c r="E280" s="135"/>
      <c r="F280" s="135"/>
      <c r="G280" s="135"/>
      <c r="H280" s="135"/>
      <c r="I280" s="135"/>
      <c r="J280" s="135"/>
      <c r="K280" s="135"/>
      <c r="L280" s="135"/>
      <c r="M280" s="135"/>
      <c r="N280" s="135"/>
      <c r="O280" s="138"/>
      <c r="P280" s="138"/>
      <c r="Q280" s="135"/>
      <c r="R280" s="135"/>
      <c r="S280" s="135"/>
      <c r="T280" s="135"/>
      <c r="U280" s="138"/>
    </row>
    <row r="281" spans="2:21" x14ac:dyDescent="0.3">
      <c r="B281" s="181"/>
      <c r="C281" s="135"/>
      <c r="D281" s="135"/>
      <c r="E281" s="135"/>
      <c r="F281" s="135"/>
      <c r="G281" s="135"/>
      <c r="H281" s="135"/>
      <c r="I281" s="135"/>
      <c r="J281" s="135"/>
      <c r="K281" s="135"/>
      <c r="L281" s="135"/>
      <c r="M281" s="135"/>
      <c r="N281" s="135"/>
      <c r="O281" s="138"/>
      <c r="P281" s="138"/>
      <c r="Q281" s="135"/>
      <c r="R281" s="135"/>
      <c r="S281" s="135"/>
      <c r="T281" s="135"/>
      <c r="U281" s="138"/>
    </row>
    <row r="282" spans="2:21" x14ac:dyDescent="0.3">
      <c r="B282" s="181"/>
      <c r="C282" s="135"/>
      <c r="D282" s="135"/>
      <c r="E282" s="135"/>
      <c r="F282" s="135"/>
      <c r="G282" s="135"/>
      <c r="H282" s="135"/>
      <c r="I282" s="135"/>
      <c r="J282" s="135"/>
      <c r="K282" s="135"/>
      <c r="L282" s="135"/>
      <c r="M282" s="135"/>
      <c r="N282" s="135"/>
      <c r="O282" s="138"/>
      <c r="P282" s="138"/>
      <c r="Q282" s="135"/>
      <c r="R282" s="135"/>
      <c r="S282" s="135"/>
      <c r="T282" s="135"/>
      <c r="U282" s="138"/>
    </row>
    <row r="283" spans="2:21" x14ac:dyDescent="0.3">
      <c r="B283" s="181"/>
      <c r="C283" s="135"/>
      <c r="D283" s="135"/>
      <c r="E283" s="135"/>
      <c r="F283" s="135"/>
      <c r="G283" s="135"/>
      <c r="H283" s="135"/>
      <c r="I283" s="135"/>
      <c r="J283" s="135"/>
      <c r="K283" s="135"/>
      <c r="L283" s="135"/>
      <c r="M283" s="135"/>
      <c r="N283" s="135"/>
      <c r="O283" s="138"/>
      <c r="P283" s="138"/>
      <c r="Q283" s="135"/>
      <c r="R283" s="135"/>
      <c r="S283" s="135"/>
      <c r="T283" s="135"/>
      <c r="U283" s="138"/>
    </row>
    <row r="284" spans="2:21" x14ac:dyDescent="0.3">
      <c r="B284" s="181"/>
      <c r="C284" s="135"/>
      <c r="D284" s="135"/>
      <c r="E284" s="135"/>
      <c r="F284" s="135"/>
      <c r="G284" s="135"/>
      <c r="H284" s="135"/>
      <c r="I284" s="135"/>
      <c r="J284" s="135"/>
      <c r="K284" s="135"/>
      <c r="L284" s="135"/>
      <c r="M284" s="135"/>
      <c r="N284" s="135"/>
      <c r="O284" s="138"/>
      <c r="P284" s="138"/>
      <c r="Q284" s="135"/>
      <c r="R284" s="135"/>
      <c r="S284" s="135"/>
      <c r="T284" s="135"/>
      <c r="U284" s="138"/>
    </row>
    <row r="285" spans="2:21" x14ac:dyDescent="0.3">
      <c r="B285" s="181"/>
      <c r="C285" s="135"/>
      <c r="D285" s="135"/>
      <c r="E285" s="135"/>
      <c r="F285" s="135"/>
      <c r="G285" s="135"/>
      <c r="H285" s="135"/>
      <c r="I285" s="135"/>
      <c r="J285" s="135"/>
      <c r="K285" s="135"/>
      <c r="L285" s="135"/>
      <c r="M285" s="135"/>
      <c r="N285" s="135"/>
      <c r="O285" s="138"/>
      <c r="P285" s="138"/>
      <c r="Q285" s="135"/>
      <c r="R285" s="135"/>
      <c r="S285" s="135"/>
      <c r="T285" s="135"/>
      <c r="U285" s="138"/>
    </row>
    <row r="286" spans="2:21" x14ac:dyDescent="0.3">
      <c r="B286" s="181"/>
      <c r="C286" s="135"/>
      <c r="D286" s="135"/>
      <c r="E286" s="135"/>
      <c r="F286" s="135"/>
      <c r="G286" s="135"/>
      <c r="H286" s="135"/>
      <c r="I286" s="135"/>
      <c r="J286" s="135"/>
      <c r="K286" s="135"/>
      <c r="L286" s="135"/>
      <c r="M286" s="135"/>
      <c r="N286" s="135"/>
      <c r="O286" s="138"/>
      <c r="P286" s="138"/>
      <c r="Q286" s="135"/>
      <c r="R286" s="135"/>
      <c r="S286" s="135"/>
      <c r="T286" s="135"/>
      <c r="U286" s="138"/>
    </row>
    <row r="287" spans="2:21" x14ac:dyDescent="0.3">
      <c r="B287" s="181"/>
      <c r="C287" s="135"/>
      <c r="D287" s="135"/>
      <c r="E287" s="135"/>
      <c r="F287" s="135"/>
      <c r="G287" s="135"/>
      <c r="H287" s="135"/>
      <c r="I287" s="135"/>
      <c r="J287" s="135"/>
      <c r="K287" s="135"/>
      <c r="L287" s="135"/>
      <c r="M287" s="135"/>
      <c r="N287" s="135"/>
      <c r="O287" s="138"/>
      <c r="P287" s="138"/>
      <c r="Q287" s="135"/>
      <c r="R287" s="135"/>
      <c r="S287" s="135"/>
      <c r="T287" s="135"/>
      <c r="U287" s="138"/>
    </row>
    <row r="288" spans="2:21" x14ac:dyDescent="0.3">
      <c r="B288" s="181"/>
    </row>
    <row r="289" spans="2:2" x14ac:dyDescent="0.3">
      <c r="B289" s="181"/>
    </row>
    <row r="290" spans="2:2" x14ac:dyDescent="0.3">
      <c r="B290" s="181"/>
    </row>
    <row r="291" spans="2:2" x14ac:dyDescent="0.3">
      <c r="B291" s="181"/>
    </row>
  </sheetData>
  <mergeCells count="9">
    <mergeCell ref="B107:I107"/>
    <mergeCell ref="B81:I81"/>
    <mergeCell ref="B86:B91"/>
    <mergeCell ref="B95:B100"/>
    <mergeCell ref="B2:F2"/>
    <mergeCell ref="B3:F3"/>
    <mergeCell ref="B4:F4"/>
    <mergeCell ref="B59:I59"/>
    <mergeCell ref="B56:I56"/>
  </mergeCells>
  <phoneticPr fontId="43" type="noConversion"/>
  <hyperlinks>
    <hyperlink ref="B57" r:id="rId1" xr:uid="{00000000-0004-0000-0000-000000000000}"/>
  </hyperlinks>
  <pageMargins left="0.7" right="0.7" top="0.75" bottom="0.75" header="0.3" footer="0.3"/>
  <pageSetup paperSize="9"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Dif Medias 2 grup ind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Galo</dc:creator>
  <cp:lastModifiedBy>GALO AGUSTIN SANCHEZ ROBLES</cp:lastModifiedBy>
  <dcterms:created xsi:type="dcterms:W3CDTF">2015-03-07T11:38:16Z</dcterms:created>
  <dcterms:modified xsi:type="dcterms:W3CDTF">2026-03-19T12:11:53Z</dcterms:modified>
</cp:coreProperties>
</file>