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heckCompatibility="1"/>
  <mc:AlternateContent xmlns:mc="http://schemas.openxmlformats.org/markup-compatibility/2006">
    <mc:Choice Requires="x15">
      <x15ac:absPath xmlns:x15ac="http://schemas.microsoft.com/office/spreadsheetml/2010/11/ac" url="C:\20250503-Galo\0-Datos\25-PCBE Cursos\30-Mód 2, EvlPrD\"/>
    </mc:Choice>
  </mc:AlternateContent>
  <xr:revisionPtr revIDLastSave="0" documentId="13_ncr:1_{DC1489E2-BDDD-46D6-9836-08527D3E73FE}" xr6:coauthVersionLast="36" xr6:coauthVersionMax="47" xr10:uidLastSave="{00000000-0000-0000-0000-000000000000}"/>
  <bookViews>
    <workbookView xWindow="-120" yWindow="-120" windowWidth="20730" windowHeight="11160" tabRatio="795" xr2:uid="{00000000-000D-0000-FFFF-FFFF00000000}"/>
  </bookViews>
  <sheets>
    <sheet name="Intr, desde a,b,c,d" sheetId="1" r:id="rId1"/>
    <sheet name="Desde S, E, prev" sheetId="2" r:id="rId2"/>
    <sheet name="4 test aud" sheetId="3" r:id="rId3"/>
    <sheet name="roc1a" sheetId="4" r:id="rId4"/>
    <sheet name="roc1b" sheetId="6" r:id="rId5"/>
    <sheet name="roc2a" sheetId="7" r:id="rId6"/>
    <sheet name="roc2b" sheetId="8" r:id="rId7"/>
    <sheet name="roc3a" sheetId="9" r:id="rId8"/>
    <sheet name="roc3b" sheetId="10" r:id="rId9"/>
    <sheet name="roc4a" sheetId="11" r:id="rId10"/>
    <sheet name="roc4b" sheetId="12" r:id="rId11"/>
    <sheet name="Concatenadas" sheetId="5"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4" i="3" l="1"/>
  <c r="C168" i="3"/>
  <c r="C170" i="3" s="1"/>
  <c r="H164" i="3"/>
  <c r="B164" i="3"/>
  <c r="H163" i="3"/>
  <c r="B163" i="3"/>
  <c r="H162" i="3"/>
  <c r="B162" i="3"/>
  <c r="H161" i="3"/>
  <c r="C161" i="3"/>
  <c r="B161" i="3"/>
  <c r="B135" i="3"/>
  <c r="C129" i="3"/>
  <c r="C131" i="3" s="1"/>
  <c r="H125" i="3"/>
  <c r="B125" i="3"/>
  <c r="H124" i="3"/>
  <c r="B124" i="3"/>
  <c r="H123" i="3"/>
  <c r="B123" i="3"/>
  <c r="H122" i="3"/>
  <c r="C122" i="3"/>
  <c r="G122" i="3" s="1"/>
  <c r="B122" i="3"/>
  <c r="E122" i="3" s="1"/>
  <c r="B83" i="3"/>
  <c r="C77" i="3"/>
  <c r="C79" i="3" s="1"/>
  <c r="H73" i="3"/>
  <c r="B73" i="3"/>
  <c r="E73" i="3" s="1"/>
  <c r="H72" i="3"/>
  <c r="B72" i="3"/>
  <c r="H71" i="3"/>
  <c r="B71" i="3"/>
  <c r="E71" i="3" s="1"/>
  <c r="H70" i="3"/>
  <c r="C70" i="3"/>
  <c r="B70" i="3"/>
  <c r="B43" i="3"/>
  <c r="C37" i="3"/>
  <c r="C39" i="3" s="1"/>
  <c r="H33" i="3"/>
  <c r="B33" i="3"/>
  <c r="H32" i="3"/>
  <c r="B32" i="3"/>
  <c r="H31" i="3"/>
  <c r="B31" i="3"/>
  <c r="H30" i="3"/>
  <c r="C30" i="3"/>
  <c r="G30" i="3" s="1"/>
  <c r="B30" i="3"/>
  <c r="E30" i="3" s="1"/>
  <c r="H285" i="2"/>
  <c r="H284" i="2"/>
  <c r="H283" i="2"/>
  <c r="H282" i="2"/>
  <c r="H243" i="2"/>
  <c r="H242" i="2"/>
  <c r="H241" i="2"/>
  <c r="H240" i="2"/>
  <c r="H198" i="2"/>
  <c r="H197" i="2"/>
  <c r="H196" i="2"/>
  <c r="H195" i="2"/>
  <c r="H156" i="2"/>
  <c r="H155" i="2"/>
  <c r="H154" i="2"/>
  <c r="H153" i="2"/>
  <c r="H114" i="2"/>
  <c r="H113" i="2"/>
  <c r="H112" i="2"/>
  <c r="H111" i="2"/>
  <c r="H72" i="2"/>
  <c r="H71" i="2"/>
  <c r="H70" i="2"/>
  <c r="H69" i="2"/>
  <c r="H30" i="2"/>
  <c r="H29" i="2"/>
  <c r="H28" i="2"/>
  <c r="H27" i="2"/>
  <c r="H44" i="1"/>
  <c r="B44" i="1"/>
  <c r="H43" i="1"/>
  <c r="B43" i="1"/>
  <c r="H42" i="1"/>
  <c r="B42" i="1"/>
  <c r="H41" i="1"/>
  <c r="E41" i="1" s="1"/>
  <c r="B41" i="1"/>
  <c r="E32" i="3" l="1"/>
  <c r="D122" i="3"/>
  <c r="J122" i="3" s="1"/>
  <c r="F127" i="3" s="1"/>
  <c r="E161" i="3"/>
  <c r="L161" i="3" s="1"/>
  <c r="F168" i="3" s="1"/>
  <c r="F70" i="3"/>
  <c r="G161" i="3"/>
  <c r="E72" i="3"/>
  <c r="E123" i="3"/>
  <c r="D161" i="3"/>
  <c r="J161" i="3" s="1"/>
  <c r="F166" i="3" s="1"/>
  <c r="E162" i="3"/>
  <c r="E33" i="3"/>
  <c r="E124" i="3"/>
  <c r="E163" i="3"/>
  <c r="E125" i="3"/>
  <c r="D30" i="3"/>
  <c r="J30" i="3" s="1"/>
  <c r="F35" i="3" s="1"/>
  <c r="E70" i="3"/>
  <c r="K70" i="3" s="1"/>
  <c r="F76" i="3" s="1"/>
  <c r="E164" i="3"/>
  <c r="G70" i="3"/>
  <c r="E31" i="3"/>
  <c r="D70" i="3"/>
  <c r="J70" i="3" s="1"/>
  <c r="F75" i="3" s="1"/>
  <c r="F161" i="3"/>
  <c r="F122" i="3"/>
  <c r="L122" i="3" s="1"/>
  <c r="F129" i="3" s="1"/>
  <c r="L70" i="3"/>
  <c r="F77" i="3" s="1"/>
  <c r="E44" i="1"/>
  <c r="E42" i="1"/>
  <c r="E43" i="1"/>
  <c r="K161" i="3" l="1"/>
  <c r="F167" i="3" s="1"/>
  <c r="F170" i="3" s="1"/>
  <c r="E174" i="3" s="1"/>
  <c r="F30" i="3"/>
  <c r="K122" i="3"/>
  <c r="F128" i="3" s="1"/>
  <c r="F131" i="3" s="1"/>
  <c r="E135" i="3" s="1"/>
  <c r="F79" i="3"/>
  <c r="E83" i="3" s="1"/>
  <c r="K30" i="3" l="1"/>
  <c r="F36" i="3" s="1"/>
  <c r="F39" i="3" s="1"/>
  <c r="E43" i="3" s="1"/>
  <c r="L30" i="3"/>
  <c r="F37" i="3" s="1"/>
  <c r="N54" i="12" l="1"/>
  <c r="D54" i="12"/>
  <c r="C55" i="11"/>
  <c r="B55" i="11"/>
  <c r="G47" i="11"/>
  <c r="G49" i="11" s="1"/>
  <c r="K9" i="11" s="1"/>
  <c r="F47" i="11"/>
  <c r="F49" i="11" s="1"/>
  <c r="L9" i="11" s="1"/>
  <c r="H46" i="11"/>
  <c r="H45" i="11"/>
  <c r="G39" i="11"/>
  <c r="G41" i="11" s="1"/>
  <c r="K8" i="11" s="1"/>
  <c r="F39" i="11"/>
  <c r="F41" i="11" s="1"/>
  <c r="L8" i="11" s="1"/>
  <c r="P9" i="11" s="1"/>
  <c r="H38" i="11"/>
  <c r="H37" i="11"/>
  <c r="G31" i="11"/>
  <c r="G33" i="11" s="1"/>
  <c r="K7" i="11" s="1"/>
  <c r="F31" i="11"/>
  <c r="F33" i="11" s="1"/>
  <c r="L7" i="11" s="1"/>
  <c r="H30" i="11"/>
  <c r="H29" i="11"/>
  <c r="G23" i="11"/>
  <c r="G25" i="11" s="1"/>
  <c r="K6" i="11" s="1"/>
  <c r="F23" i="11"/>
  <c r="F25" i="11" s="1"/>
  <c r="L6" i="11" s="1"/>
  <c r="H22" i="11"/>
  <c r="H21" i="11"/>
  <c r="G15" i="11"/>
  <c r="G17" i="11" s="1"/>
  <c r="K5" i="11" s="1"/>
  <c r="F15" i="11"/>
  <c r="F17" i="11" s="1"/>
  <c r="L5" i="11" s="1"/>
  <c r="H14" i="11"/>
  <c r="H13" i="11"/>
  <c r="G7" i="11"/>
  <c r="G9" i="11" s="1"/>
  <c r="K4" i="11" s="1"/>
  <c r="F7" i="11"/>
  <c r="F9" i="11" s="1"/>
  <c r="L4" i="11" s="1"/>
  <c r="H6" i="11"/>
  <c r="H5" i="11"/>
  <c r="H47" i="11" l="1"/>
  <c r="H31" i="11"/>
  <c r="H39" i="11"/>
  <c r="H23" i="11"/>
  <c r="H7" i="11"/>
  <c r="H15" i="11"/>
  <c r="O5" i="11"/>
  <c r="N5" i="11"/>
  <c r="P5" i="11" s="1"/>
  <c r="N6" i="11"/>
  <c r="O6" i="11"/>
  <c r="N7" i="11"/>
  <c r="O7" i="11"/>
  <c r="O8" i="11"/>
  <c r="N8" i="11"/>
  <c r="N9" i="11"/>
  <c r="O9" i="11"/>
  <c r="C55" i="7"/>
  <c r="B55" i="7"/>
  <c r="P8" i="11" l="1"/>
  <c r="P6" i="11"/>
  <c r="P7" i="11"/>
  <c r="C103" i="4"/>
  <c r="B103" i="4"/>
  <c r="N54" i="10"/>
  <c r="D54" i="10"/>
  <c r="B55" i="9"/>
  <c r="C55" i="9"/>
  <c r="G47" i="9"/>
  <c r="G49" i="9" s="1"/>
  <c r="K9" i="9" s="1"/>
  <c r="F47" i="9"/>
  <c r="F49" i="9" s="1"/>
  <c r="L9" i="9" s="1"/>
  <c r="H46" i="9"/>
  <c r="H45" i="9"/>
  <c r="G39" i="9"/>
  <c r="G41" i="9" s="1"/>
  <c r="K8" i="9" s="1"/>
  <c r="F39" i="9"/>
  <c r="F41" i="9" s="1"/>
  <c r="L8" i="9" s="1"/>
  <c r="H38" i="9"/>
  <c r="H37" i="9"/>
  <c r="G31" i="9"/>
  <c r="G33" i="9" s="1"/>
  <c r="K7" i="9" s="1"/>
  <c r="F31" i="9"/>
  <c r="F33" i="9" s="1"/>
  <c r="L7" i="9" s="1"/>
  <c r="H30" i="9"/>
  <c r="H29" i="9"/>
  <c r="G23" i="9"/>
  <c r="G25" i="9" s="1"/>
  <c r="K6" i="9" s="1"/>
  <c r="F23" i="9"/>
  <c r="F25" i="9" s="1"/>
  <c r="L6" i="9" s="1"/>
  <c r="H22" i="9"/>
  <c r="H21" i="9"/>
  <c r="G15" i="9"/>
  <c r="G17" i="9" s="1"/>
  <c r="K5" i="9" s="1"/>
  <c r="F15" i="9"/>
  <c r="F17" i="9" s="1"/>
  <c r="L5" i="9" s="1"/>
  <c r="H14" i="9"/>
  <c r="H13" i="9"/>
  <c r="G7" i="9"/>
  <c r="G9" i="9" s="1"/>
  <c r="K4" i="9" s="1"/>
  <c r="F7" i="9"/>
  <c r="F9" i="9" s="1"/>
  <c r="L4" i="9" s="1"/>
  <c r="H6" i="9"/>
  <c r="H5" i="9"/>
  <c r="D54" i="8"/>
  <c r="G47" i="7"/>
  <c r="G49" i="7" s="1"/>
  <c r="K9" i="7" s="1"/>
  <c r="F47" i="7"/>
  <c r="F49" i="7" s="1"/>
  <c r="L9" i="7" s="1"/>
  <c r="H46" i="7"/>
  <c r="H45" i="7"/>
  <c r="G39" i="7"/>
  <c r="G41" i="7" s="1"/>
  <c r="K8" i="7" s="1"/>
  <c r="F39" i="7"/>
  <c r="F41" i="7" s="1"/>
  <c r="L8" i="7" s="1"/>
  <c r="H38" i="7"/>
  <c r="H37" i="7"/>
  <c r="G31" i="7"/>
  <c r="G33" i="7" s="1"/>
  <c r="K7" i="7" s="1"/>
  <c r="F31" i="7"/>
  <c r="F33" i="7" s="1"/>
  <c r="L7" i="7" s="1"/>
  <c r="H30" i="7"/>
  <c r="H29" i="7"/>
  <c r="G23" i="7"/>
  <c r="G25" i="7" s="1"/>
  <c r="K6" i="7" s="1"/>
  <c r="F23" i="7"/>
  <c r="F25" i="7" s="1"/>
  <c r="L6" i="7" s="1"/>
  <c r="H22" i="7"/>
  <c r="H21" i="7"/>
  <c r="G15" i="7"/>
  <c r="G17" i="7" s="1"/>
  <c r="K5" i="7" s="1"/>
  <c r="F15" i="7"/>
  <c r="F17" i="7" s="1"/>
  <c r="L5" i="7" s="1"/>
  <c r="H14" i="7"/>
  <c r="H13" i="7"/>
  <c r="G7" i="7"/>
  <c r="G9" i="7" s="1"/>
  <c r="K4" i="7" s="1"/>
  <c r="F7" i="7"/>
  <c r="F9" i="7" s="1"/>
  <c r="L4" i="7" s="1"/>
  <c r="H6" i="7"/>
  <c r="H5" i="7"/>
  <c r="N54" i="6"/>
  <c r="D54" i="6"/>
  <c r="H7" i="9" l="1"/>
  <c r="H39" i="9"/>
  <c r="H47" i="9"/>
  <c r="P10" i="11"/>
  <c r="H7" i="7"/>
  <c r="H23" i="7"/>
  <c r="H47" i="7"/>
  <c r="H15" i="9"/>
  <c r="H31" i="9"/>
  <c r="O8" i="9"/>
  <c r="H23" i="9"/>
  <c r="O9" i="9"/>
  <c r="O6" i="9"/>
  <c r="N6" i="9"/>
  <c r="P6" i="9" s="1"/>
  <c r="O7" i="9"/>
  <c r="N7" i="9"/>
  <c r="N5" i="9"/>
  <c r="O5" i="9"/>
  <c r="P9" i="9"/>
  <c r="N9" i="9"/>
  <c r="N8" i="9"/>
  <c r="H15" i="7"/>
  <c r="O8" i="7"/>
  <c r="H31" i="7"/>
  <c r="H39" i="7"/>
  <c r="P9" i="7"/>
  <c r="N5" i="7"/>
  <c r="O5" i="7"/>
  <c r="O6" i="7"/>
  <c r="N6" i="7"/>
  <c r="O7" i="7"/>
  <c r="N7" i="7"/>
  <c r="O9" i="7"/>
  <c r="N9" i="7"/>
  <c r="N8" i="7"/>
  <c r="G55" i="4"/>
  <c r="F55" i="4"/>
  <c r="G63" i="4"/>
  <c r="G65" i="4" s="1"/>
  <c r="K53" i="4" s="1"/>
  <c r="F63" i="4"/>
  <c r="F65" i="4" s="1"/>
  <c r="L53" i="4" s="1"/>
  <c r="G71" i="4"/>
  <c r="F71" i="4"/>
  <c r="G79" i="4"/>
  <c r="F79" i="4"/>
  <c r="G87" i="4"/>
  <c r="F87" i="4"/>
  <c r="G95" i="4"/>
  <c r="F95" i="4"/>
  <c r="H94" i="4"/>
  <c r="H93" i="4"/>
  <c r="H86" i="4"/>
  <c r="H85" i="4"/>
  <c r="H78" i="4"/>
  <c r="H77" i="4"/>
  <c r="H70" i="4"/>
  <c r="H69" i="4"/>
  <c r="H62" i="4"/>
  <c r="H61" i="4"/>
  <c r="H54" i="4"/>
  <c r="H53" i="4"/>
  <c r="P8" i="9" l="1"/>
  <c r="P5" i="9"/>
  <c r="P7" i="9"/>
  <c r="P8" i="7"/>
  <c r="P6" i="7"/>
  <c r="P7" i="7"/>
  <c r="P5" i="7"/>
  <c r="H55" i="4"/>
  <c r="H87" i="4"/>
  <c r="H63" i="4"/>
  <c r="H71" i="4"/>
  <c r="H79" i="4"/>
  <c r="H95" i="4"/>
  <c r="G57" i="4"/>
  <c r="K52" i="4" s="1"/>
  <c r="F57" i="4"/>
  <c r="L52" i="4" s="1"/>
  <c r="G73" i="4"/>
  <c r="K54" i="4" s="1"/>
  <c r="F73" i="4"/>
  <c r="L54" i="4" s="1"/>
  <c r="G81" i="4"/>
  <c r="K55" i="4" s="1"/>
  <c r="F81" i="4"/>
  <c r="L55" i="4" s="1"/>
  <c r="G89" i="4"/>
  <c r="K56" i="4" s="1"/>
  <c r="F89" i="4"/>
  <c r="L56" i="4" s="1"/>
  <c r="G97" i="4"/>
  <c r="K57" i="4" s="1"/>
  <c r="F97" i="4"/>
  <c r="L57" i="4" s="1"/>
  <c r="P10" i="9" l="1"/>
  <c r="P10" i="7"/>
  <c r="O55" i="4"/>
  <c r="N55" i="4"/>
  <c r="O56" i="4"/>
  <c r="N56" i="4"/>
  <c r="O53" i="4"/>
  <c r="N53" i="4"/>
  <c r="N54" i="4"/>
  <c r="N57" i="4"/>
  <c r="O57" i="4"/>
  <c r="P57" i="4"/>
  <c r="O54" i="4"/>
  <c r="D152" i="3"/>
  <c r="D113" i="3"/>
  <c r="D61" i="3"/>
  <c r="D143" i="3"/>
  <c r="D104" i="3"/>
  <c r="D52" i="3"/>
  <c r="C51" i="3"/>
  <c r="C52" i="3"/>
  <c r="D56" i="3"/>
  <c r="F56" i="3" s="1"/>
  <c r="E58" i="3"/>
  <c r="D12" i="3"/>
  <c r="E18" i="3"/>
  <c r="D21" i="3"/>
  <c r="C53" i="3" l="1"/>
  <c r="E61" i="3" s="1"/>
  <c r="D64" i="3" s="1"/>
  <c r="H77" i="3" s="1"/>
  <c r="H79" i="3" s="1"/>
  <c r="G83" i="3" s="1"/>
  <c r="C71" i="3"/>
  <c r="E12" i="3"/>
  <c r="C31" i="3"/>
  <c r="F54" i="3"/>
  <c r="E54" i="3" s="1"/>
  <c r="C73" i="3"/>
  <c r="P53" i="4"/>
  <c r="P56" i="4"/>
  <c r="P55" i="4"/>
  <c r="P54" i="4"/>
  <c r="G57" i="3"/>
  <c r="E52" i="3"/>
  <c r="E149" i="3"/>
  <c r="C162" i="3" s="1"/>
  <c r="D147" i="3"/>
  <c r="F147" i="3" s="1"/>
  <c r="C143" i="3"/>
  <c r="C142" i="3"/>
  <c r="E110" i="3"/>
  <c r="C123" i="3" s="1"/>
  <c r="D108" i="3"/>
  <c r="F108" i="3" s="1"/>
  <c r="C104" i="3"/>
  <c r="C103" i="3"/>
  <c r="H26" i="4"/>
  <c r="J26" i="4" s="1"/>
  <c r="E46" i="5"/>
  <c r="D46" i="5"/>
  <c r="D47" i="5" s="1"/>
  <c r="E30" i="5"/>
  <c r="D30" i="5"/>
  <c r="C20" i="5"/>
  <c r="D21" i="5" s="1"/>
  <c r="J9" i="5"/>
  <c r="J6" i="5"/>
  <c r="G31" i="3" l="1"/>
  <c r="D31" i="3"/>
  <c r="C90" i="3"/>
  <c r="G109" i="3"/>
  <c r="C125" i="3"/>
  <c r="G73" i="3"/>
  <c r="D73" i="3"/>
  <c r="G55" i="3"/>
  <c r="C72" i="3"/>
  <c r="G123" i="3"/>
  <c r="D123" i="3"/>
  <c r="G71" i="3"/>
  <c r="D71" i="3"/>
  <c r="G148" i="3"/>
  <c r="C164" i="3"/>
  <c r="G162" i="3"/>
  <c r="D162" i="3"/>
  <c r="E64" i="3"/>
  <c r="P58" i="4"/>
  <c r="E143" i="3"/>
  <c r="C105" i="3"/>
  <c r="E104" i="3"/>
  <c r="F106" i="3"/>
  <c r="C144" i="3"/>
  <c r="F145" i="3"/>
  <c r="C21" i="5"/>
  <c r="B52" i="5" s="1"/>
  <c r="D24" i="5"/>
  <c r="D26" i="5" s="1"/>
  <c r="E21" i="5"/>
  <c r="D31" i="5"/>
  <c r="C52" i="5" s="1"/>
  <c r="E55" i="5"/>
  <c r="E273" i="2"/>
  <c r="D276" i="2" s="1"/>
  <c r="H289" i="2" s="1"/>
  <c r="H291" i="2" s="1"/>
  <c r="G295" i="2" s="1"/>
  <c r="D273" i="2"/>
  <c r="E276" i="2" s="1"/>
  <c r="D264" i="2"/>
  <c r="E264" i="2" s="1"/>
  <c r="E231" i="2"/>
  <c r="D234" i="2" s="1"/>
  <c r="H247" i="2" s="1"/>
  <c r="H249" i="2" s="1"/>
  <c r="G253" i="2" s="1"/>
  <c r="D231" i="2"/>
  <c r="D222" i="2"/>
  <c r="E222" i="2" s="1"/>
  <c r="D177" i="2"/>
  <c r="E177" i="2" s="1"/>
  <c r="D186" i="2"/>
  <c r="E189" i="2" s="1"/>
  <c r="E186" i="2"/>
  <c r="D189" i="2" s="1"/>
  <c r="H202" i="2" s="1"/>
  <c r="H204" i="2" s="1"/>
  <c r="G208" i="2" s="1"/>
  <c r="E144" i="2"/>
  <c r="D147" i="2" s="1"/>
  <c r="H160" i="2" s="1"/>
  <c r="H162" i="2" s="1"/>
  <c r="G166" i="2" s="1"/>
  <c r="D144" i="2"/>
  <c r="D135" i="2"/>
  <c r="E135" i="2" s="1"/>
  <c r="E102" i="2"/>
  <c r="D105" i="2" s="1"/>
  <c r="H118" i="2" s="1"/>
  <c r="H120" i="2" s="1"/>
  <c r="G124" i="2" s="1"/>
  <c r="D102" i="2"/>
  <c r="E105" i="2" s="1"/>
  <c r="D93" i="2"/>
  <c r="E93" i="2" s="1"/>
  <c r="E60" i="2"/>
  <c r="D63" i="2" s="1"/>
  <c r="H76" i="2" s="1"/>
  <c r="H78" i="2" s="1"/>
  <c r="G82" i="2" s="1"/>
  <c r="D60" i="2"/>
  <c r="E63" i="2" s="1"/>
  <c r="D51" i="2"/>
  <c r="E51" i="2" s="1"/>
  <c r="E18" i="2"/>
  <c r="D21" i="2" s="1"/>
  <c r="H34" i="2" s="1"/>
  <c r="H36" i="2" s="1"/>
  <c r="G40" i="2" s="1"/>
  <c r="D18" i="2"/>
  <c r="E21" i="2" s="1"/>
  <c r="D9" i="2"/>
  <c r="J71" i="3" l="1"/>
  <c r="G75" i="3" s="1"/>
  <c r="F71" i="3"/>
  <c r="G164" i="3"/>
  <c r="D164" i="3"/>
  <c r="J73" i="3"/>
  <c r="E75" i="3" s="1"/>
  <c r="F73" i="3"/>
  <c r="J123" i="3"/>
  <c r="G127" i="3" s="1"/>
  <c r="F123" i="3"/>
  <c r="G72" i="3"/>
  <c r="D72" i="3"/>
  <c r="G125" i="3"/>
  <c r="D125" i="3"/>
  <c r="G146" i="3"/>
  <c r="C163" i="3"/>
  <c r="J31" i="3"/>
  <c r="G35" i="3" s="1"/>
  <c r="F31" i="3"/>
  <c r="G107" i="3"/>
  <c r="C124" i="3"/>
  <c r="J162" i="3"/>
  <c r="G166" i="3" s="1"/>
  <c r="F162" i="3"/>
  <c r="E147" i="2"/>
  <c r="E234" i="2"/>
  <c r="D52" i="5"/>
  <c r="D55" i="5" s="1"/>
  <c r="E9" i="2"/>
  <c r="D11" i="2"/>
  <c r="E152" i="3"/>
  <c r="E113" i="3"/>
  <c r="E106" i="3"/>
  <c r="E145" i="3"/>
  <c r="F55" i="5"/>
  <c r="E26" i="5"/>
  <c r="E24" i="5" s="1"/>
  <c r="E28" i="5" s="1"/>
  <c r="D28" i="5"/>
  <c r="D137" i="2"/>
  <c r="D224" i="2"/>
  <c r="D53" i="2"/>
  <c r="E268" i="2"/>
  <c r="D266" i="2"/>
  <c r="E226" i="2"/>
  <c r="E181" i="2"/>
  <c r="D179" i="2"/>
  <c r="E139" i="2"/>
  <c r="D95" i="2"/>
  <c r="E97" i="2"/>
  <c r="E55" i="2"/>
  <c r="E13" i="2"/>
  <c r="D126" i="1"/>
  <c r="C126" i="1"/>
  <c r="E125" i="1"/>
  <c r="E124" i="1"/>
  <c r="D120" i="1"/>
  <c r="C120" i="1"/>
  <c r="E119" i="1"/>
  <c r="E118" i="1"/>
  <c r="D114" i="1"/>
  <c r="C114" i="1"/>
  <c r="E113" i="1"/>
  <c r="E112" i="1"/>
  <c r="D108" i="1"/>
  <c r="C108" i="1"/>
  <c r="E107" i="1"/>
  <c r="E106" i="1"/>
  <c r="D102" i="1"/>
  <c r="C102" i="1"/>
  <c r="E101" i="1"/>
  <c r="E100" i="1"/>
  <c r="E29" i="1"/>
  <c r="D29" i="1"/>
  <c r="F27" i="1"/>
  <c r="C44" i="1" s="1"/>
  <c r="F25" i="1"/>
  <c r="C43" i="1" s="1"/>
  <c r="D155" i="3" l="1"/>
  <c r="H168" i="3" s="1"/>
  <c r="H170" i="3" s="1"/>
  <c r="G174" i="3" s="1"/>
  <c r="E155" i="3"/>
  <c r="J72" i="3"/>
  <c r="D75" i="3" s="1"/>
  <c r="F72" i="3"/>
  <c r="L123" i="3"/>
  <c r="G129" i="3" s="1"/>
  <c r="K123" i="3"/>
  <c r="G128" i="3" s="1"/>
  <c r="G131" i="3" s="1"/>
  <c r="F135" i="3" s="1"/>
  <c r="K162" i="3"/>
  <c r="G167" i="3" s="1"/>
  <c r="L162" i="3"/>
  <c r="G168" i="3" s="1"/>
  <c r="G170" i="3" s="1"/>
  <c r="F174" i="3" s="1"/>
  <c r="J164" i="3"/>
  <c r="E166" i="3" s="1"/>
  <c r="F164" i="3"/>
  <c r="K31" i="3"/>
  <c r="G36" i="3" s="1"/>
  <c r="L31" i="3"/>
  <c r="G37" i="3" s="1"/>
  <c r="D116" i="3"/>
  <c r="H129" i="3" s="1"/>
  <c r="H131" i="3" s="1"/>
  <c r="G135" i="3" s="1"/>
  <c r="E116" i="3"/>
  <c r="G163" i="3"/>
  <c r="D163" i="3"/>
  <c r="L73" i="3"/>
  <c r="E77" i="3" s="1"/>
  <c r="K73" i="3"/>
  <c r="E76" i="3" s="1"/>
  <c r="E79" i="3" s="1"/>
  <c r="D83" i="3" s="1"/>
  <c r="G124" i="3"/>
  <c r="D124" i="3"/>
  <c r="L71" i="3"/>
  <c r="G77" i="3" s="1"/>
  <c r="K71" i="3"/>
  <c r="G76" i="3" s="1"/>
  <c r="G79" i="3" s="1"/>
  <c r="F83" i="3" s="1"/>
  <c r="J125" i="3"/>
  <c r="E127" i="3" s="1"/>
  <c r="F125" i="3"/>
  <c r="D55" i="2"/>
  <c r="D57" i="2" s="1"/>
  <c r="B69" i="2"/>
  <c r="B71" i="2"/>
  <c r="D226" i="2"/>
  <c r="D228" i="2" s="1"/>
  <c r="B242" i="2"/>
  <c r="B240" i="2"/>
  <c r="E53" i="2"/>
  <c r="E57" i="2" s="1"/>
  <c r="C70" i="2" s="1"/>
  <c r="G70" i="2" s="1"/>
  <c r="B72" i="2"/>
  <c r="B70" i="2"/>
  <c r="D139" i="2"/>
  <c r="D141" i="2" s="1"/>
  <c r="B155" i="2"/>
  <c r="B153" i="2"/>
  <c r="D97" i="2"/>
  <c r="D99" i="2" s="1"/>
  <c r="B111" i="2"/>
  <c r="B113" i="2"/>
  <c r="E266" i="2"/>
  <c r="E270" i="2" s="1"/>
  <c r="C283" i="2" s="1"/>
  <c r="G283" i="2" s="1"/>
  <c r="B283" i="2"/>
  <c r="B285" i="2"/>
  <c r="B27" i="2"/>
  <c r="B29" i="2"/>
  <c r="D181" i="2"/>
  <c r="B197" i="2"/>
  <c r="B195" i="2"/>
  <c r="B30" i="2"/>
  <c r="B28" i="2"/>
  <c r="E179" i="2"/>
  <c r="E183" i="2" s="1"/>
  <c r="C196" i="2" s="1"/>
  <c r="G196" i="2" s="1"/>
  <c r="B198" i="2"/>
  <c r="B196" i="2"/>
  <c r="E224" i="2"/>
  <c r="E228" i="2" s="1"/>
  <c r="C241" i="2" s="1"/>
  <c r="G241" i="2" s="1"/>
  <c r="B241" i="2"/>
  <c r="B243" i="2"/>
  <c r="E95" i="2"/>
  <c r="E99" i="2" s="1"/>
  <c r="C112" i="2" s="1"/>
  <c r="G112" i="2" s="1"/>
  <c r="B114" i="2"/>
  <c r="B112" i="2"/>
  <c r="E137" i="2"/>
  <c r="E141" i="2" s="1"/>
  <c r="C154" i="2" s="1"/>
  <c r="G154" i="2" s="1"/>
  <c r="B156" i="2"/>
  <c r="B154" i="2"/>
  <c r="D268" i="2"/>
  <c r="B284" i="2"/>
  <c r="B282" i="2"/>
  <c r="G43" i="1"/>
  <c r="D43" i="1"/>
  <c r="E32" i="1"/>
  <c r="C42" i="1"/>
  <c r="G44" i="1"/>
  <c r="D44" i="1"/>
  <c r="D32" i="1"/>
  <c r="E35" i="1" s="1"/>
  <c r="C41" i="1"/>
  <c r="C104" i="1"/>
  <c r="J104" i="1" s="1"/>
  <c r="J100" i="1"/>
  <c r="D115" i="1"/>
  <c r="J116" i="1" s="1"/>
  <c r="J119" i="1"/>
  <c r="C122" i="1"/>
  <c r="J122" i="1" s="1"/>
  <c r="C128" i="1"/>
  <c r="J128" i="1" s="1"/>
  <c r="G26" i="1"/>
  <c r="G28" i="1"/>
  <c r="D109" i="1"/>
  <c r="J110" i="1" s="1"/>
  <c r="J106" i="1"/>
  <c r="J107" i="1"/>
  <c r="J113" i="1"/>
  <c r="J101" i="1"/>
  <c r="C109" i="1"/>
  <c r="J109" i="1" s="1"/>
  <c r="J125" i="1"/>
  <c r="F24" i="5"/>
  <c r="F26" i="5"/>
  <c r="G27" i="5" s="1"/>
  <c r="J112" i="1"/>
  <c r="J124" i="1"/>
  <c r="J118" i="1"/>
  <c r="C121" i="1"/>
  <c r="J121" i="1" s="1"/>
  <c r="D270" i="2"/>
  <c r="D183" i="2"/>
  <c r="F266" i="2"/>
  <c r="C284" i="2" s="1"/>
  <c r="G284" i="2" s="1"/>
  <c r="F268" i="2"/>
  <c r="C285" i="2" s="1"/>
  <c r="G285" i="2" s="1"/>
  <c r="F179" i="2"/>
  <c r="F181" i="2"/>
  <c r="F137" i="2"/>
  <c r="F139" i="2"/>
  <c r="F97" i="2"/>
  <c r="F55" i="2"/>
  <c r="D13" i="2"/>
  <c r="F13" i="2" s="1"/>
  <c r="C30" i="2" s="1"/>
  <c r="G30" i="2" s="1"/>
  <c r="E11" i="2"/>
  <c r="E15" i="2" s="1"/>
  <c r="C28" i="2" s="1"/>
  <c r="G28" i="2" s="1"/>
  <c r="F29" i="1"/>
  <c r="C22" i="1" s="1"/>
  <c r="C103" i="1"/>
  <c r="J103" i="1" s="1"/>
  <c r="C115" i="1"/>
  <c r="J115" i="1" s="1"/>
  <c r="C127" i="1"/>
  <c r="J127" i="1" s="1"/>
  <c r="G39" i="3" l="1"/>
  <c r="F43" i="3" s="1"/>
  <c r="L164" i="3"/>
  <c r="E168" i="3" s="1"/>
  <c r="K164" i="3"/>
  <c r="E167" i="3" s="1"/>
  <c r="E170" i="3" s="1"/>
  <c r="D174" i="3" s="1"/>
  <c r="L72" i="3"/>
  <c r="D77" i="3" s="1"/>
  <c r="K72" i="3"/>
  <c r="D76" i="3" s="1"/>
  <c r="D79" i="3" s="1"/>
  <c r="C83" i="3" s="1"/>
  <c r="J124" i="3"/>
  <c r="D127" i="3" s="1"/>
  <c r="F124" i="3"/>
  <c r="K125" i="3"/>
  <c r="E128" i="3" s="1"/>
  <c r="E131" i="3" s="1"/>
  <c r="D135" i="3" s="1"/>
  <c r="L125" i="3"/>
  <c r="E129" i="3" s="1"/>
  <c r="J163" i="3"/>
  <c r="D166" i="3" s="1"/>
  <c r="F163" i="3"/>
  <c r="E243" i="2"/>
  <c r="E113" i="2"/>
  <c r="F95" i="2"/>
  <c r="E241" i="2"/>
  <c r="D241" i="2"/>
  <c r="J241" i="2" s="1"/>
  <c r="G245" i="2" s="1"/>
  <c r="E111" i="2"/>
  <c r="D111" i="2"/>
  <c r="J111" i="2" s="1"/>
  <c r="F116" i="2" s="1"/>
  <c r="G98" i="2"/>
  <c r="C114" i="2"/>
  <c r="G114" i="2" s="1"/>
  <c r="G138" i="2"/>
  <c r="C155" i="2"/>
  <c r="G155" i="2" s="1"/>
  <c r="E196" i="2"/>
  <c r="D196" i="2"/>
  <c r="J196" i="2" s="1"/>
  <c r="G200" i="2" s="1"/>
  <c r="E153" i="2"/>
  <c r="C111" i="2"/>
  <c r="G111" i="2" s="1"/>
  <c r="C153" i="2"/>
  <c r="G153" i="2" s="1"/>
  <c r="E28" i="2"/>
  <c r="D28" i="2"/>
  <c r="J28" i="2" s="1"/>
  <c r="G32" i="2" s="1"/>
  <c r="E70" i="2"/>
  <c r="D70" i="2"/>
  <c r="J70" i="2" s="1"/>
  <c r="G74" i="2" s="1"/>
  <c r="F70" i="2"/>
  <c r="E282" i="2"/>
  <c r="E30" i="2"/>
  <c r="D30" i="2"/>
  <c r="J30" i="2" s="1"/>
  <c r="E32" i="2" s="1"/>
  <c r="F30" i="2"/>
  <c r="E72" i="2"/>
  <c r="G182" i="2"/>
  <c r="C198" i="2"/>
  <c r="G198" i="2" s="1"/>
  <c r="C195" i="2"/>
  <c r="G195" i="2" s="1"/>
  <c r="B208" i="2"/>
  <c r="E284" i="2"/>
  <c r="D284" i="2"/>
  <c r="J284" i="2" s="1"/>
  <c r="D287" i="2" s="1"/>
  <c r="E197" i="2"/>
  <c r="E240" i="2"/>
  <c r="E198" i="2"/>
  <c r="D198" i="2"/>
  <c r="J198" i="2" s="1"/>
  <c r="E200" i="2" s="1"/>
  <c r="E195" i="2"/>
  <c r="D195" i="2"/>
  <c r="J195" i="2" s="1"/>
  <c r="F200" i="2" s="1"/>
  <c r="F195" i="2"/>
  <c r="C282" i="2"/>
  <c r="G282" i="2" s="1"/>
  <c r="E154" i="2"/>
  <c r="D154" i="2"/>
  <c r="J154" i="2" s="1"/>
  <c r="G158" i="2" s="1"/>
  <c r="E242" i="2"/>
  <c r="G140" i="2"/>
  <c r="C156" i="2"/>
  <c r="G156" i="2" s="1"/>
  <c r="E156" i="2"/>
  <c r="D156" i="2"/>
  <c r="J156" i="2" s="1"/>
  <c r="E158" i="2" s="1"/>
  <c r="E29" i="2"/>
  <c r="C240" i="2"/>
  <c r="G240" i="2" s="1"/>
  <c r="E155" i="2"/>
  <c r="E27" i="2"/>
  <c r="E71" i="2"/>
  <c r="G56" i="2"/>
  <c r="C72" i="2"/>
  <c r="G72" i="2" s="1"/>
  <c r="G180" i="2"/>
  <c r="C197" i="2"/>
  <c r="G197" i="2" s="1"/>
  <c r="E112" i="2"/>
  <c r="D112" i="2"/>
  <c r="J112" i="2" s="1"/>
  <c r="G116" i="2" s="1"/>
  <c r="E285" i="2"/>
  <c r="D285" i="2"/>
  <c r="J285" i="2" s="1"/>
  <c r="E287" i="2" s="1"/>
  <c r="F285" i="2"/>
  <c r="K285" i="2" s="1"/>
  <c r="E288" i="2" s="1"/>
  <c r="D69" i="2"/>
  <c r="J69" i="2" s="1"/>
  <c r="F74" i="2" s="1"/>
  <c r="F69" i="2"/>
  <c r="E69" i="2"/>
  <c r="E114" i="2"/>
  <c r="D114" i="2"/>
  <c r="J114" i="2" s="1"/>
  <c r="E116" i="2" s="1"/>
  <c r="F114" i="2"/>
  <c r="K114" i="2" s="1"/>
  <c r="E117" i="2" s="1"/>
  <c r="E283" i="2"/>
  <c r="D283" i="2"/>
  <c r="J283" i="2" s="1"/>
  <c r="G287" i="2" s="1"/>
  <c r="F283" i="2"/>
  <c r="L283" i="2" s="1"/>
  <c r="G289" i="2" s="1"/>
  <c r="C69" i="2"/>
  <c r="G69" i="2" s="1"/>
  <c r="B54" i="1"/>
  <c r="D35" i="1"/>
  <c r="H48" i="1" s="1"/>
  <c r="H50" i="1" s="1"/>
  <c r="G54" i="1" s="1"/>
  <c r="G41" i="1"/>
  <c r="D41" i="1"/>
  <c r="J44" i="1"/>
  <c r="E46" i="1" s="1"/>
  <c r="F44" i="1"/>
  <c r="J43" i="1"/>
  <c r="D46" i="1" s="1"/>
  <c r="F43" i="1"/>
  <c r="G42" i="1"/>
  <c r="D42" i="1"/>
  <c r="C48" i="1"/>
  <c r="C50" i="1" s="1"/>
  <c r="D93" i="1"/>
  <c r="D96" i="1"/>
  <c r="F86" i="1"/>
  <c r="F28" i="5"/>
  <c r="G25" i="5"/>
  <c r="F53" i="2"/>
  <c r="F11" i="2"/>
  <c r="G269" i="2"/>
  <c r="F270" i="2"/>
  <c r="B295" i="2" s="1"/>
  <c r="G267" i="2"/>
  <c r="F226" i="2"/>
  <c r="F183" i="2"/>
  <c r="C202" i="2" s="1"/>
  <c r="C204" i="2" s="1"/>
  <c r="F141" i="2"/>
  <c r="C160" i="2" s="1"/>
  <c r="C162" i="2" s="1"/>
  <c r="F99" i="2"/>
  <c r="C118" i="2" s="1"/>
  <c r="C120" i="2" s="1"/>
  <c r="G14" i="2"/>
  <c r="D15" i="2"/>
  <c r="F88" i="1"/>
  <c r="F89" i="1" s="1"/>
  <c r="F75" i="1" l="1"/>
  <c r="L163" i="3"/>
  <c r="D168" i="3" s="1"/>
  <c r="K163" i="3"/>
  <c r="D167" i="3" s="1"/>
  <c r="D170" i="3" s="1"/>
  <c r="C174" i="3" s="1"/>
  <c r="L124" i="3"/>
  <c r="D129" i="3" s="1"/>
  <c r="K124" i="3"/>
  <c r="D128" i="3" s="1"/>
  <c r="D131" i="3" s="1"/>
  <c r="C135" i="3" s="1"/>
  <c r="F28" i="2"/>
  <c r="L28" i="2" s="1"/>
  <c r="G34" i="2" s="1"/>
  <c r="K283" i="2"/>
  <c r="G288" i="2" s="1"/>
  <c r="G291" i="2" s="1"/>
  <c r="F295" i="2" s="1"/>
  <c r="F156" i="2"/>
  <c r="L195" i="2"/>
  <c r="F202" i="2" s="1"/>
  <c r="K195" i="2"/>
  <c r="F201" i="2" s="1"/>
  <c r="F204" i="2" s="1"/>
  <c r="E208" i="2" s="1"/>
  <c r="K28" i="2"/>
  <c r="G33" i="2" s="1"/>
  <c r="G36" i="2" s="1"/>
  <c r="F40" i="2" s="1"/>
  <c r="F198" i="2"/>
  <c r="K198" i="2" s="1"/>
  <c r="E201" i="2" s="1"/>
  <c r="B166" i="2"/>
  <c r="F111" i="2"/>
  <c r="L111" i="2" s="1"/>
  <c r="F118" i="2" s="1"/>
  <c r="C27" i="2"/>
  <c r="E120" i="2"/>
  <c r="D124" i="2" s="1"/>
  <c r="L114" i="2"/>
  <c r="E118" i="2" s="1"/>
  <c r="D72" i="2"/>
  <c r="K111" i="2"/>
  <c r="F117" i="2" s="1"/>
  <c r="L156" i="2"/>
  <c r="E160" i="2" s="1"/>
  <c r="K156" i="2"/>
  <c r="E159" i="2" s="1"/>
  <c r="E162" i="2" s="1"/>
  <c r="D166" i="2" s="1"/>
  <c r="G227" i="2"/>
  <c r="C243" i="2"/>
  <c r="K69" i="2"/>
  <c r="F75" i="2" s="1"/>
  <c r="F78" i="2" s="1"/>
  <c r="E82" i="2" s="1"/>
  <c r="L69" i="2"/>
  <c r="F76" i="2" s="1"/>
  <c r="B124" i="2"/>
  <c r="F241" i="2"/>
  <c r="L241" i="2" s="1"/>
  <c r="G247" i="2" s="1"/>
  <c r="K241" i="2"/>
  <c r="G246" i="2" s="1"/>
  <c r="K30" i="2"/>
  <c r="E33" i="2" s="1"/>
  <c r="L30" i="2"/>
  <c r="E34" i="2" s="1"/>
  <c r="G96" i="2"/>
  <c r="C113" i="2"/>
  <c r="D155" i="2"/>
  <c r="F154" i="2"/>
  <c r="D197" i="2"/>
  <c r="D282" i="2"/>
  <c r="D240" i="2"/>
  <c r="G12" i="2"/>
  <c r="C29" i="2"/>
  <c r="F57" i="2"/>
  <c r="C71" i="2"/>
  <c r="L285" i="2"/>
  <c r="E289" i="2" s="1"/>
  <c r="E291" i="2" s="1"/>
  <c r="D295" i="2" s="1"/>
  <c r="D153" i="2"/>
  <c r="F112" i="2"/>
  <c r="L154" i="2"/>
  <c r="G160" i="2" s="1"/>
  <c r="K154" i="2"/>
  <c r="G159" i="2" s="1"/>
  <c r="F284" i="2"/>
  <c r="F196" i="2"/>
  <c r="L196" i="2" s="1"/>
  <c r="G202" i="2" s="1"/>
  <c r="C289" i="2"/>
  <c r="C291" i="2" s="1"/>
  <c r="K112" i="2"/>
  <c r="G117" i="2" s="1"/>
  <c r="G120" i="2" s="1"/>
  <c r="F124" i="2" s="1"/>
  <c r="L112" i="2"/>
  <c r="G118" i="2" s="1"/>
  <c r="L284" i="2"/>
  <c r="D289" i="2" s="1"/>
  <c r="K284" i="2"/>
  <c r="D288" i="2" s="1"/>
  <c r="L70" i="2"/>
  <c r="G76" i="2" s="1"/>
  <c r="K70" i="2"/>
  <c r="G75" i="2" s="1"/>
  <c r="M43" i="1"/>
  <c r="L43" i="1"/>
  <c r="D48" i="1" s="1"/>
  <c r="K43" i="1"/>
  <c r="D47" i="1" s="1"/>
  <c r="J41" i="1"/>
  <c r="F46" i="1" s="1"/>
  <c r="F41" i="1"/>
  <c r="J42" i="1"/>
  <c r="G46" i="1" s="1"/>
  <c r="F42" i="1"/>
  <c r="M44" i="1"/>
  <c r="L44" i="1"/>
  <c r="E48" i="1" s="1"/>
  <c r="K44" i="1"/>
  <c r="E47" i="1" s="1"/>
  <c r="C36" i="5"/>
  <c r="H25" i="5"/>
  <c r="G54" i="2"/>
  <c r="F15" i="2"/>
  <c r="C34" i="2" s="1"/>
  <c r="C36" i="2" s="1"/>
  <c r="F224" i="2"/>
  <c r="C242" i="2" s="1"/>
  <c r="E50" i="1" l="1"/>
  <c r="D54" i="1" s="1"/>
  <c r="F120" i="2"/>
  <c r="E124" i="2" s="1"/>
  <c r="G249" i="2"/>
  <c r="F253" i="2" s="1"/>
  <c r="J155" i="2"/>
  <c r="D158" i="2" s="1"/>
  <c r="F155" i="2"/>
  <c r="J153" i="2"/>
  <c r="F158" i="2" s="1"/>
  <c r="F153" i="2"/>
  <c r="G113" i="2"/>
  <c r="D113" i="2"/>
  <c r="B40" i="2"/>
  <c r="D291" i="2"/>
  <c r="C295" i="2" s="1"/>
  <c r="G27" i="2"/>
  <c r="D27" i="2"/>
  <c r="E36" i="2"/>
  <c r="D40" i="2" s="1"/>
  <c r="G243" i="2"/>
  <c r="D243" i="2"/>
  <c r="G71" i="2"/>
  <c r="D71" i="2"/>
  <c r="B82" i="2"/>
  <c r="C76" i="2"/>
  <c r="C78" i="2" s="1"/>
  <c r="K196" i="2"/>
  <c r="G201" i="2" s="1"/>
  <c r="G204" i="2" s="1"/>
  <c r="F208" i="2" s="1"/>
  <c r="G29" i="2"/>
  <c r="D29" i="2"/>
  <c r="J240" i="2"/>
  <c r="F245" i="2" s="1"/>
  <c r="F240" i="2"/>
  <c r="J282" i="2"/>
  <c r="F287" i="2" s="1"/>
  <c r="F282" i="2"/>
  <c r="J72" i="2"/>
  <c r="E74" i="2" s="1"/>
  <c r="F72" i="2"/>
  <c r="G242" i="2"/>
  <c r="D242" i="2"/>
  <c r="J197" i="2"/>
  <c r="D200" i="2" s="1"/>
  <c r="F197" i="2"/>
  <c r="L198" i="2"/>
  <c r="E202" i="2" s="1"/>
  <c r="E204" i="2" s="1"/>
  <c r="D208" i="2" s="1"/>
  <c r="G78" i="2"/>
  <c r="F82" i="2" s="1"/>
  <c r="G162" i="2"/>
  <c r="F166" i="2" s="1"/>
  <c r="L42" i="1"/>
  <c r="G48" i="1" s="1"/>
  <c r="M42" i="1"/>
  <c r="K42" i="1"/>
  <c r="G47" i="1" s="1"/>
  <c r="G50" i="1" s="1"/>
  <c r="F54" i="1" s="1"/>
  <c r="D50" i="1"/>
  <c r="C54" i="1" s="1"/>
  <c r="K41" i="1"/>
  <c r="F47" i="1" s="1"/>
  <c r="L41" i="1"/>
  <c r="F48" i="1" s="1"/>
  <c r="M41" i="1"/>
  <c r="C37" i="5"/>
  <c r="D38" i="5"/>
  <c r="F228" i="2"/>
  <c r="G225" i="2"/>
  <c r="F50" i="1" l="1"/>
  <c r="E54" i="1" s="1"/>
  <c r="J243" i="2"/>
  <c r="E245" i="2" s="1"/>
  <c r="F243" i="2"/>
  <c r="L197" i="2"/>
  <c r="D202" i="2" s="1"/>
  <c r="D204" i="2" s="1"/>
  <c r="C208" i="2" s="1"/>
  <c r="K197" i="2"/>
  <c r="D201" i="2" s="1"/>
  <c r="J27" i="2"/>
  <c r="F32" i="2" s="1"/>
  <c r="F27" i="2"/>
  <c r="L282" i="2"/>
  <c r="F289" i="2" s="1"/>
  <c r="K282" i="2"/>
  <c r="F288" i="2" s="1"/>
  <c r="F291" i="2" s="1"/>
  <c r="E295" i="2" s="1"/>
  <c r="K240" i="2"/>
  <c r="F246" i="2" s="1"/>
  <c r="F249" i="2" s="1"/>
  <c r="E253" i="2" s="1"/>
  <c r="L240" i="2"/>
  <c r="F247" i="2" s="1"/>
  <c r="J113" i="2"/>
  <c r="D116" i="2" s="1"/>
  <c r="F113" i="2"/>
  <c r="J242" i="2"/>
  <c r="D245" i="2" s="1"/>
  <c r="F242" i="2"/>
  <c r="B253" i="2"/>
  <c r="C247" i="2"/>
  <c r="C249" i="2" s="1"/>
  <c r="K72" i="2"/>
  <c r="E75" i="2" s="1"/>
  <c r="E78" i="2" s="1"/>
  <c r="D82" i="2" s="1"/>
  <c r="L72" i="2"/>
  <c r="E76" i="2" s="1"/>
  <c r="J29" i="2"/>
  <c r="D32" i="2" s="1"/>
  <c r="F29" i="2"/>
  <c r="K153" i="2"/>
  <c r="F159" i="2" s="1"/>
  <c r="L153" i="2"/>
  <c r="F160" i="2" s="1"/>
  <c r="K155" i="2"/>
  <c r="D159" i="2" s="1"/>
  <c r="L155" i="2"/>
  <c r="D160" i="2" s="1"/>
  <c r="D162" i="2" s="1"/>
  <c r="C166" i="2" s="1"/>
  <c r="J71" i="2"/>
  <c r="D74" i="2" s="1"/>
  <c r="F71" i="2"/>
  <c r="D40" i="5"/>
  <c r="D42" i="5" s="1"/>
  <c r="E38" i="5"/>
  <c r="L242" i="2" l="1"/>
  <c r="D247" i="2" s="1"/>
  <c r="K242" i="2"/>
  <c r="D246" i="2" s="1"/>
  <c r="D249" i="2" s="1"/>
  <c r="C253" i="2" s="1"/>
  <c r="K113" i="2"/>
  <c r="D117" i="2" s="1"/>
  <c r="L113" i="2"/>
  <c r="D118" i="2" s="1"/>
  <c r="K71" i="2"/>
  <c r="D75" i="2" s="1"/>
  <c r="D78" i="2" s="1"/>
  <c r="C82" i="2" s="1"/>
  <c r="L71" i="2"/>
  <c r="D76" i="2" s="1"/>
  <c r="F162" i="2"/>
  <c r="E166" i="2" s="1"/>
  <c r="K27" i="2"/>
  <c r="F33" i="2" s="1"/>
  <c r="F36" i="2" s="1"/>
  <c r="E40" i="2" s="1"/>
  <c r="L27" i="2"/>
  <c r="F34" i="2" s="1"/>
  <c r="L29" i="2"/>
  <c r="D34" i="2" s="1"/>
  <c r="K29" i="2"/>
  <c r="D33" i="2" s="1"/>
  <c r="L243" i="2"/>
  <c r="E247" i="2" s="1"/>
  <c r="K243" i="2"/>
  <c r="E246" i="2" s="1"/>
  <c r="E249" i="2" s="1"/>
  <c r="D253" i="2" s="1"/>
  <c r="E42" i="5"/>
  <c r="F42" i="5" s="1"/>
  <c r="D44" i="5"/>
  <c r="D120" i="2" l="1"/>
  <c r="C124" i="2" s="1"/>
  <c r="D36" i="2"/>
  <c r="C40" i="2" s="1"/>
  <c r="G43" i="5"/>
  <c r="E40" i="5"/>
  <c r="E44" i="5" l="1"/>
  <c r="F40" i="5"/>
  <c r="F44" i="5" l="1"/>
  <c r="G41" i="5"/>
  <c r="H41" i="5" s="1"/>
  <c r="C13" i="3" l="1"/>
  <c r="E21" i="3" s="1"/>
  <c r="C12" i="3"/>
  <c r="C11" i="3"/>
  <c r="D16" i="3"/>
  <c r="F16" i="3" s="1"/>
  <c r="C33" i="3" s="1"/>
  <c r="G33" i="3" l="1"/>
  <c r="D33" i="3"/>
  <c r="D24" i="3"/>
  <c r="H37" i="3" s="1"/>
  <c r="H39" i="3" s="1"/>
  <c r="G43" i="3" s="1"/>
  <c r="E24" i="3"/>
  <c r="G17" i="3"/>
  <c r="F14" i="3"/>
  <c r="C32" i="3" s="1"/>
  <c r="G32" i="3" l="1"/>
  <c r="D32" i="3"/>
  <c r="C89" i="3"/>
  <c r="J33" i="3"/>
  <c r="E35" i="3" s="1"/>
  <c r="F33" i="3"/>
  <c r="G15" i="3"/>
  <c r="E14" i="3"/>
  <c r="L33" i="3" l="1"/>
  <c r="E37" i="3" s="1"/>
  <c r="K33" i="3"/>
  <c r="E36" i="3" s="1"/>
  <c r="E39" i="3" s="1"/>
  <c r="D43" i="3" s="1"/>
  <c r="J32" i="3"/>
  <c r="D35" i="3" s="1"/>
  <c r="F32" i="3"/>
  <c r="K32" i="3" l="1"/>
  <c r="D36" i="3" s="1"/>
  <c r="L32" i="3"/>
  <c r="D37" i="3" s="1"/>
  <c r="D39" i="3" l="1"/>
  <c r="C43" i="3" s="1"/>
</calcChain>
</file>

<file path=xl/sharedStrings.xml><?xml version="1.0" encoding="utf-8"?>
<sst xmlns="http://schemas.openxmlformats.org/spreadsheetml/2006/main" count="1533" uniqueCount="323">
  <si>
    <t>Objetividad ("REALIDAD REAL")</t>
  </si>
  <si>
    <t>ENFERMOS "REALES"</t>
  </si>
  <si>
    <t>SANOS "REALES"</t>
  </si>
  <si>
    <t>Total</t>
  </si>
  <si>
    <t>Sujetividad ("REALIDAD INGENUA" = lo que yo creo, lo que detecto con mi técnica)</t>
  </si>
  <si>
    <t>"Yo creo o detecto como enfermos" (Test "Positivo")</t>
  </si>
  <si>
    <t>a</t>
  </si>
  <si>
    <t>b</t>
  </si>
  <si>
    <t>a+b</t>
  </si>
  <si>
    <t>Valor predictivo positivo</t>
  </si>
  <si>
    <t>ENFERMOS "REALES" que "yo creo enfermos" = Verdaderos Positivos (VP)</t>
  </si>
  <si>
    <t>SANOS "REALES" que "yo creo enfermos" = Falsos Positivos (FP)</t>
  </si>
  <si>
    <t>tests positivos</t>
  </si>
  <si>
    <t>a / (a+b)</t>
  </si>
  <si>
    <t>c</t>
  </si>
  <si>
    <t>d</t>
  </si>
  <si>
    <t>c+d</t>
  </si>
  <si>
    <t>Valor predictivo negativo</t>
  </si>
  <si>
    <t>ENFERMOS "REALES" que "yo creo sanos" = Falsos Negativos (FN)</t>
  </si>
  <si>
    <t>SANOS "REALES" que "yo creo sanos" = Verdaderos Negativos (VN)</t>
  </si>
  <si>
    <t>tests negativos</t>
  </si>
  <si>
    <t>d / (c+d)</t>
  </si>
  <si>
    <t>a+c</t>
  </si>
  <si>
    <t>b+d</t>
  </si>
  <si>
    <t>a+b+c+d</t>
  </si>
  <si>
    <t>ENFERMOS</t>
  </si>
  <si>
    <t>SANOS</t>
  </si>
  <si>
    <t>Sensibilidad</t>
  </si>
  <si>
    <t>Especificidad</t>
  </si>
  <si>
    <t>a / (a+c)</t>
  </si>
  <si>
    <t>d / (b+d)</t>
  </si>
  <si>
    <t>Prevalencia previa</t>
  </si>
  <si>
    <t>Cultivo positivo = ENFERMOS "REALES"</t>
  </si>
  <si>
    <t>Sujetividad</t>
  </si>
  <si>
    <t>Test "Positivo"</t>
  </si>
  <si>
    <t>VPP = VP / Positivos</t>
  </si>
  <si>
    <t>Al aumentar la prevalencia previa, por lo general, el Valor Predictivo Positivo (VPP) suele aumentar (porque tiende a mejorar la presencia),</t>
  </si>
  <si>
    <t>tests positivos (subjet)</t>
  </si>
  <si>
    <t>Test "Negativo"</t>
  </si>
  <si>
    <t>VPN= VN / Negativos</t>
  </si>
  <si>
    <t>Al disminuir la prevalencia previa, por lo general, el Valor Predictivo Negativo (VPN) suele aumentar (porque tiende a descartar la ausencia).</t>
  </si>
  <si>
    <t>tests negativos (subjet)</t>
  </si>
  <si>
    <t>Sensibilidad =</t>
  </si>
  <si>
    <t>Especificidad =</t>
  </si>
  <si>
    <t>S = VP / Enfermos</t>
  </si>
  <si>
    <t>E = VN / Sanos</t>
  </si>
  <si>
    <t>= RPN o Factor de Bayes negativo</t>
  </si>
  <si>
    <r>
      <t>En cada ensayo lo que obtenemos son estimaciones de los verdaderos valores de sensibilidad y especificidad para una población teórica de la cual suponemos que nuestro grupo de pacientes constituye una muestra aleatoria. Por tanto, un tratamiento estadístico correcto exige incluir</t>
    </r>
    <r>
      <rPr>
        <b/>
        <sz val="11"/>
        <rFont val="Calibri"/>
        <family val="2"/>
      </rPr>
      <t xml:space="preserve"> los intervalos de confianza</t>
    </r>
    <r>
      <rPr>
        <sz val="11"/>
        <rFont val="Calibri"/>
        <family val="2"/>
      </rPr>
      <t xml:space="preserve"> entre los que se encontrarían la Sensibilidad, Especificidad, VPP y VPN.</t>
    </r>
  </si>
  <si>
    <r>
      <rPr>
        <b/>
        <sz val="11"/>
        <color indexed="12"/>
        <rFont val="Calibri"/>
        <family val="2"/>
      </rPr>
      <t xml:space="preserve">SIGNIFICADO PRÁCTICO </t>
    </r>
    <r>
      <rPr>
        <b/>
        <sz val="11"/>
        <rFont val="Calibri"/>
        <family val="2"/>
      </rPr>
      <t xml:space="preserve">Y </t>
    </r>
    <r>
      <rPr>
        <b/>
        <sz val="11"/>
        <color indexed="60"/>
        <rFont val="Calibri"/>
        <family val="2"/>
      </rPr>
      <t>FORMULACIÓN MATEMÁTICA SEGÚN LA TEORÍA DE LA PROBABILIDAD</t>
    </r>
  </si>
  <si>
    <t>Sensibilidad (S) =  "Nº de Verdaderos Positivos / de cada 100 ENFERMOS"</t>
  </si>
  <si>
    <t>Sensibilidad (S) = Probabilidad de "Test Positivo (subjetividad)" │ "Cultivo positivo (objetividad)"</t>
  </si>
  <si>
    <t>p(S) = p("Test Positivo" │"Cultivo positivo) = p("Test Positivo" ∩ "Cultivo positivo) / p("Cultivo positivo)</t>
  </si>
  <si>
    <t>S= (285 / 1064) / (346 / 1064) = 285 / 346 = 82,4%</t>
  </si>
  <si>
    <t>Valor Predictivo Positivo (VPP)  = "Nº de Verdaderos Positivos / de cada 100 test positivos"</t>
  </si>
  <si>
    <t>Valor Predictiv Positivo (VPP) = Probabilidad de "Cultivo positivo (objetividad)" │"Test Positivo (subjetividad)"</t>
  </si>
  <si>
    <t>p(VP+) = p("Cultivo positivo"│"Test positivo) = p("Cultivo positivo" ∩ "Test positivo) / p("Test positivo)</t>
  </si>
  <si>
    <t>VPP = (285 / 1064) / (297/ 1064) = 285 / 297 = 96%</t>
  </si>
  <si>
    <t>RAZÓN DE PROBABILIDAD POSITIVA (RPP) ante un test positivo</t>
  </si>
  <si>
    <t>La “RPP” se dice también “Factor de Bayes Positivo” o “Likelihood Ratio Positiva (“Razón de Verosimilitud Positiva”).</t>
  </si>
  <si>
    <t>RPP = sensibilidad / (1-especificidad) =&gt;</t>
  </si>
  <si>
    <t>test positivo entre los ENFERMOS es</t>
  </si>
  <si>
    <t>veces más probable que test positivo entre los SANOS</t>
  </si>
  <si>
    <t>Si se obtiene un test positivo es</t>
  </si>
  <si>
    <t>veces más probable que esté ENFERMO a que esté SANO</t>
  </si>
  <si>
    <t>Cuando las variables, en lugar de dicotómicas (sí, no), son continuas, la sensibilidad y especificidad cambian según el punto de corte, con lo que cambia la RPP. Teóricamente, el punto de corte de mejor rendimiento es el que da una RPP más alta, porque tiene más señal (efecto) por cada unidad de ruido (error estándar).</t>
  </si>
  <si>
    <t>RAZÓN DE PROBABILIDAD NEGATIVA (RPN) ante un test negativo</t>
  </si>
  <si>
    <t>La “RPP” se dice también “Factor de Bayes Negativo” o “Likelihood Ratio Negativa (“Razón de Verosimilitud Negativa”).</t>
  </si>
  <si>
    <t>RPN =  (1-sensibilidad) / especificidad =&gt;</t>
  </si>
  <si>
    <t>test negativo entre los ENFERMOS es</t>
  </si>
  <si>
    <t>veces menos probable que test negativo entre los SANOS</t>
  </si>
  <si>
    <t>Pero se entendenderá mejor poniendo como referente al que tenga menor valor entre el numerador y el denominador</t>
  </si>
  <si>
    <t>test negativo entre los SANOS es</t>
  </si>
  <si>
    <t>veces más probable que test negativo entre los ENFERMOS</t>
  </si>
  <si>
    <t>Si se obtiene un test negativo es</t>
  </si>
  <si>
    <t>veces más probable que esté SANO a que esté ENFERMO</t>
  </si>
  <si>
    <t>Ante un ENFERMO =  VPP / (1-VPN) =&gt;</t>
  </si>
  <si>
    <t>Enfermos entre los test positivos / Enfermos entre los test negativos</t>
  </si>
  <si>
    <t xml:space="preserve">Un enfermo tiene </t>
  </si>
  <si>
    <t>veces más probabilidad de obtener un test positivo que un test negativo</t>
  </si>
  <si>
    <t>Ante un SANO =  VPN / (1-VPP) =&gt;</t>
  </si>
  <si>
    <t>Sanos entre los test negativos / Sanos entre los test positivos</t>
  </si>
  <si>
    <t>Un sano tiene</t>
  </si>
  <si>
    <t>veces más probabilidad de obtener un test negativo que un test positivo</t>
  </si>
  <si>
    <t>ENFERMO</t>
  </si>
  <si>
    <t>Test +</t>
  </si>
  <si>
    <t>VPP</t>
  </si>
  <si>
    <t>Test -</t>
  </si>
  <si>
    <t>VPN</t>
  </si>
  <si>
    <t>S</t>
  </si>
  <si>
    <t>E</t>
  </si>
  <si>
    <t>Bayes+</t>
  </si>
  <si>
    <t>Bayes-</t>
  </si>
  <si>
    <t>Como 1/ 0,18  =  5,58/ 1 =&gt;</t>
  </si>
  <si>
    <t>Resultados de un test de detección de cáncer de mama a 10.000 mujeres, con una prevalencia de cáncer del 0,5%, Sensibilidad 98% y Especificidad 98%.</t>
  </si>
  <si>
    <t>Muestra N=</t>
  </si>
  <si>
    <t>Prevalencia previa=</t>
  </si>
  <si>
    <t>Sensibilidad=</t>
  </si>
  <si>
    <t>Especificidad=</t>
  </si>
  <si>
    <t>Test positivo</t>
  </si>
  <si>
    <t>Positivos (subjet)</t>
  </si>
  <si>
    <t>Test negativo</t>
  </si>
  <si>
    <t>Negativos (subjet)</t>
  </si>
  <si>
    <t>MÉTODO DE WILSON: Que puede utilizarse sin necesidad de estar pendientes del tamaño del amuestra o de proporciones cuyo p &lt;5 / n. Por ello puede utilizarse para las excepciones anteriores y para todas todas</t>
  </si>
  <si>
    <t>Para calcular el IC 95% se sigue la iteración de calcular tres valores, que denominamos A, B y C. Pues bien, el IC = (A+-B) / C; y sale directamente sin sumar ni restar a la estimación puntual. Se observará que los extremos tienen distinta extensión.</t>
  </si>
  <si>
    <r>
      <t>p</t>
    </r>
    <r>
      <rPr>
        <b/>
        <sz val="10"/>
        <rFont val="Calibri"/>
        <family val="2"/>
      </rPr>
      <t xml:space="preserve"> = eventos / n</t>
    </r>
  </si>
  <si>
    <t>A= 2*eventos + z^2</t>
  </si>
  <si>
    <r>
      <t xml:space="preserve">B= z * Raíz [z^2 + 4*eventos (1 - </t>
    </r>
    <r>
      <rPr>
        <b/>
        <i/>
        <sz val="10"/>
        <rFont val="Calibri"/>
        <family val="2"/>
      </rPr>
      <t>p</t>
    </r>
    <r>
      <rPr>
        <b/>
        <sz val="10"/>
        <rFont val="Calibri"/>
        <family val="2"/>
      </rPr>
      <t xml:space="preserve">)] </t>
    </r>
  </si>
  <si>
    <t>C= 2(n+z^2)</t>
  </si>
  <si>
    <t>IC = (A+-B)/C</t>
  </si>
  <si>
    <t>n (de muestra)</t>
  </si>
  <si>
    <t>p (proporción) = eventos / n</t>
  </si>
  <si>
    <t>Z α/2 (0,05)</t>
  </si>
  <si>
    <t>Límite inferior del IC</t>
  </si>
  <si>
    <t>Límite superior del IC</t>
  </si>
  <si>
    <t>(</t>
  </si>
  <si>
    <t>-</t>
  </si>
  <si>
    <t>)</t>
  </si>
  <si>
    <t>%</t>
  </si>
  <si>
    <t>Prevalencia</t>
  </si>
  <si>
    <t>Factor Bayes +</t>
  </si>
  <si>
    <t>/</t>
  </si>
  <si>
    <t>Si prevalencia previa</t>
  </si>
  <si>
    <t>20110131-Cuando pac mal informados intentan tomar decisiones. Gaissmaier</t>
  </si>
  <si>
    <t xml:space="preserve">Gaissmaier W, Gigeerenzer G. When Misinformed Patients Try to Make Informed Health Decisions. Chapter (PDF Available) · January 2011. DOI: 10.13140/2.1.4709.6641. In book: Better Doctors, Better Patients, Better Decisions: Envisioning Healthcare 2020, Publisher: Cambridge, MA: MIT Press., Editors: Gerd Gigerenzer, J. A. Muir Gray, pp.29–42. </t>
  </si>
  <si>
    <t>20030430-Est SURUSS, Screening Síndrome Down 1º y 2º trimest embaraz. Wald</t>
  </si>
  <si>
    <t>Wald NJ, Rodeck C, Hackshaw AK, Walters J, Chitty L, Mackinson AM; SURUSS Research Group. First and second trimester antenatal screening for Down's syndrome: the results of the Serum, Urine and Ultrasound Screening Study (SURUSS). Health Technol Assess. 2003;7(11):1-77.</t>
  </si>
  <si>
    <t xml:space="preserve">Gigerenzer G et all. Helping Doctors and Patients Make Sense of Health Statistics. Association for Psychological Science. 2008;8:2, 53-96. </t>
  </si>
  <si>
    <t>Tambien en 20110512-Analfabet estadístico en médicos.Wegwarth+Gigerenzer</t>
  </si>
  <si>
    <t>Pág 67, test ELISA VIH (7 suicidios en 1987 de 22 donantes Test+)</t>
  </si>
  <si>
    <t>Otros falsos positivos perdieron sus puestos de trabajo y / o familias y sufrieron daño emocional extremo.</t>
  </si>
  <si>
    <t>19960518-MA EstPros, VPP DMO ocurrencia fract. Marshall</t>
  </si>
  <si>
    <t>NOTA: 3% es equivalente a una mujer de 70 años en la Comunidad de Madrid, y 15% a una mujer de 80 años..</t>
  </si>
  <si>
    <t>Referente de "Objetividad"</t>
  </si>
  <si>
    <t>Cribado (screening) para cáncer de mama mediante mamografía del estudio canadiense de Baines (1988). Datos: Prevalencia 0,6%, Sensibilidad 75%, Especificidad: 94%, Nº de participantes: 44.718 mujeres.</t>
  </si>
  <si>
    <t>Cribado (screening) para síndrome de Down en el feto de embarazadas de 30 años. Datos: Prevalencia 0,15%, Sensibilidad 80%, Especificidad 92%, Nº participantes 1000 mujeres.</t>
  </si>
  <si>
    <t xml:space="preserve">Cribado (screening) para síndrome de Down en el feto durante el 1º y 2º mes de embarazo, del Estudio SURUSS. Datos: Prevalencia 0,25%, Sensibilidad 86%, Especificidad 93,9%,  Nº de participantes 20.000 mujeres. </t>
  </si>
  <si>
    <t>Si la RPP = 1, entonces al operar la RPP sobre la prevalencia previa (pretest) se obtiene el mismo valor para el VPP, que es la prevalencia posterior (postest). Canónicamente se dice que comienza su rendimiento discriminatorio o relevancia clínica cuando la RPP es de 5 en adelante, porque al operar la RPP sobre la prevalencia previa (pretest), se obtiene un valor significativamente mayor de VPP, que es la prevalencia posterior (postest). No debe olvidarse que estas pruebas diagnósticas buscan elevar la baja prevalencia previa a una alta prevalencia posterior. ¿Por qué? Pues porque en un contexto de prevalencia previa del 1%, tendríamos que tratar a 100 individuos para beneficiar a 1, de modo que dañamos a 99 (y dilapidamos muchos recursos). Si, tras una prueba diagnóstica, la elevamos hasta una prevalencia posterior del 70%, entonces tendríamos que tratar a 100 individuos para beneficiar a 70, de modo que dañamos a 30 (y dilapidamos pocos recursos).</t>
  </si>
  <si>
    <t>Baines CJ, McFarlane DV, Miller AB. Sensitivity and specificity of first screen mammography in 15 NBSS centres. Canadian Association of Radiologists Journal 1988 Dec;39(4):273–6.</t>
  </si>
  <si>
    <t>19881215-EvPD, Screen mamografía en 15 centros Canadá. Baines</t>
  </si>
  <si>
    <t>Cribado (screening) para detección de VIH en homosexuales con conducta de bajo riesgo. Datos: Prevalencia 0,01%, Sensibilidad 99,9%, Especificidad 99,99%, Nº de participantes 20.000 varones.</t>
  </si>
  <si>
    <r>
      <t>Valor de la densitometría ósea (</t>
    </r>
    <r>
      <rPr>
        <b/>
        <sz val="11"/>
        <rFont val="Calibri"/>
        <family val="2"/>
      </rPr>
      <t xml:space="preserve">≤ </t>
    </r>
    <r>
      <rPr>
        <b/>
        <sz val="11"/>
        <rFont val="Calibri"/>
        <family val="2"/>
        <scheme val="minor"/>
      </rPr>
      <t>1 Desviación Estándar de la media de la edad analizada) para pronosticar fractura de cadera en mujeres en 10 años.</t>
    </r>
  </si>
  <si>
    <t>DATOS-1: Mujeres Comunidad de Madrid de 70 años: Prevalencia 3%; Sensibilidad 47%, Especificidad 83%, N: 1000 mujeres</t>
  </si>
  <si>
    <t>DATOS-2: Mujeres Comunidad de Madrid de 80 años: Prevalencia 15%; Sensibilidad 37%, Especificidad 88%, Nº 1000 mujeres</t>
  </si>
  <si>
    <t>De estos 1217, se hizo una amniocentesis, con resultado de 12 fracasos, es decir abortos de un feto sano</t>
  </si>
  <si>
    <r>
      <t>Marshall D, Johnell O, Wedel H.</t>
    </r>
    <r>
      <rPr>
        <sz val="10"/>
        <rFont val="Calibri"/>
        <family val="2"/>
      </rPr>
      <t xml:space="preserve"> Meta-analysis of how well measures of bone mineral density predict occurrence of osteoporotic fractures. BMJ 1996 May 18;312(7041):1254-9</t>
    </r>
  </si>
  <si>
    <t xml:space="preserve">RPP o Factor de Bayes positivo = </t>
  </si>
  <si>
    <t>VARIOS EJEMPLOS PARA ELABORAR UNA TABLA DE PRUEBAS DIAGNÓSTICAS CUANDO HAY UN REFERENTE DE OBJETIVIDAD (gold estándar)</t>
  </si>
  <si>
    <t>Escribiendo el número de muestra, la prevalencia previa, la S y la E, se obtienen  VPP, VPN con sus intervalos de confianza, así como el Factor de Bayes.</t>
  </si>
  <si>
    <t>TABLA DE PRUEBAS DIAGNÓSTICAS CUANDO HAY UN REFERENTE DE OBJETIVIDAD (gold estándar)</t>
  </si>
  <si>
    <t>PRIMER ESCALÓN: Prevalencia previa en Atención Primaria: 0,1%</t>
  </si>
  <si>
    <t>SEGUNDO ESCALÓN: Prevalencia previa en Enfermos Hospitalarios: 8,5%</t>
  </si>
  <si>
    <t>Valor de la prueba de la elastasa fecal para evaluar la función exocrina del páncreas pronosticar y diagnosticar pancreatitis crónica. Datos que se han publicado: Sensibilidad 75%, Especificidad 95%, Nº de participantes 1000 pacientes.</t>
  </si>
  <si>
    <t>RECORDATORIO: Enfermos: 20, Sanos: 80; Total = Enfermos + Sanos = 20 + 80 = 100</t>
  </si>
  <si>
    <t>Paso de Odds a Probabilidad</t>
  </si>
  <si>
    <r>
      <rPr>
        <b/>
        <sz val="10"/>
        <rFont val="Calibri"/>
        <family val="2"/>
      </rPr>
      <t xml:space="preserve">Si </t>
    </r>
    <r>
      <rPr>
        <b/>
        <sz val="10"/>
        <color indexed="12"/>
        <rFont val="Calibri"/>
        <family val="2"/>
      </rPr>
      <t>Odds =</t>
    </r>
  </si>
  <si>
    <t>=&gt; Probablidad =</t>
  </si>
  <si>
    <t>Odds = Enfermos / Sanos = 20 / 80 = 0,25. La odds toma valores de 0 a infinito.</t>
  </si>
  <si>
    <t>Paso de Probabilidad a Odds</t>
  </si>
  <si>
    <r>
      <rPr>
        <b/>
        <sz val="10"/>
        <rFont val="Calibri"/>
        <family val="2"/>
      </rPr>
      <t xml:space="preserve">Si </t>
    </r>
    <r>
      <rPr>
        <b/>
        <sz val="10"/>
        <color indexed="14"/>
        <rFont val="Calibri"/>
        <family val="2"/>
      </rPr>
      <t>Probablidad =</t>
    </r>
  </si>
  <si>
    <t>=&gt; Odds =</t>
  </si>
  <si>
    <t>EJEMPLO Nº 1 DE PLANTEAMIENTO BAYESIANO</t>
  </si>
  <si>
    <t>El planteamiento bayesiano tiene en cuenta los datos observados (la condición subjetiva) y con éstos infiere la probabilidad de estar enfermo (la condición objetiva).</t>
  </si>
  <si>
    <r>
      <t xml:space="preserve">Estamos, de momento, en una </t>
    </r>
    <r>
      <rPr>
        <b/>
        <sz val="11"/>
        <rFont val="Calibri"/>
        <family val="2"/>
      </rPr>
      <t>condición objetiva</t>
    </r>
    <r>
      <rPr>
        <sz val="11"/>
        <rFont val="Calibri"/>
        <family val="2"/>
      </rPr>
      <t xml:space="preserve">, por lo que nuestra presunción de que padezca la enfermedad un paciente que entra a urgencias será 1 SÍ y 200 NO. Por lo tanto, </t>
    </r>
    <r>
      <rPr>
        <b/>
        <sz val="11"/>
        <color indexed="12"/>
        <rFont val="Calibri"/>
        <family val="2"/>
      </rPr>
      <t>Odds previa = 1/200 = 0,005</t>
    </r>
    <r>
      <rPr>
        <sz val="11"/>
        <rFont val="Calibri"/>
        <family val="2"/>
      </rPr>
      <t xml:space="preserve"> =&gt; </t>
    </r>
    <r>
      <rPr>
        <sz val="11"/>
        <color indexed="14"/>
        <rFont val="Calibri"/>
        <family val="2"/>
      </rPr>
      <t>Prevalencia previa = 1/201 = 0,498%</t>
    </r>
    <r>
      <rPr>
        <sz val="11"/>
        <rFont val="Calibri"/>
        <family val="2"/>
      </rPr>
      <t>.</t>
    </r>
  </si>
  <si>
    <t>PRIMERA PRUEBA DIAGNÓSTICA</t>
  </si>
  <si>
    <t>Enfermos</t>
  </si>
  <si>
    <t>Sanos</t>
  </si>
  <si>
    <t>Odds previa=</t>
  </si>
  <si>
    <t>Odds posterior</t>
  </si>
  <si>
    <t>Verdaderos Positivos</t>
  </si>
  <si>
    <t>Falsos Positivos</t>
  </si>
  <si>
    <t>Falsos Negativos</t>
  </si>
  <si>
    <t>Verdaderos Negativos</t>
  </si>
  <si>
    <t>SEGUNDA PRUEBA DIAGNÓSTICA (que debe ser independiente de la anterior)</t>
  </si>
  <si>
    <t>Prevalencia posterior=</t>
  </si>
  <si>
    <t>Odds posterior=</t>
  </si>
  <si>
    <t>VISTO EN FORMA DE PLANTEAMIENTO BAYESIANO</t>
  </si>
  <si>
    <t>Odds previa</t>
  </si>
  <si>
    <t>Factor de Bayes</t>
  </si>
  <si>
    <t>Odds previa * Factor de Bayes = Odds posterior</t>
  </si>
  <si>
    <t>Odds posterior * Factor de Bayes = Odds post-posterior</t>
  </si>
  <si>
    <t xml:space="preserve">Expresado en forma de probabilidad: Tras las dos pruebas consecutivas que yo detecto como enfermo, hay una probabilidad del 61,2% de que esté enfermo. </t>
  </si>
  <si>
    <t>EJEMPLO Nº 2 DE PLANTEAMIENTO BAYESIANO</t>
  </si>
  <si>
    <t>El diagnóstico de la anemia ferropénica mediante la prueba de la ferritina sérica tiene una S=90% y una E=85,5%. Esto implica un Factor de Bayes = 0,9 / (1-0,855) = 6,2.</t>
  </si>
  <si>
    <t>Si la prevalencia de la enfermedad es del 10% (=&gt; odds previa = 0,1/(1-0,1)=0,11), ¿cuál es la probabilidad postprueba de presentar anemia ferropénica?</t>
  </si>
  <si>
    <t>La odds postprueba = odds previa * Factor de Bayes = 0,11*6,2= 0,68, que expresado en Valor Predictivo Positivo = 0,68 / 0,68+1) = 40,5%.</t>
  </si>
  <si>
    <t>Observamos que la odds posprueba (0,68) ha mejorado mucho desde la odds previa (0,11), que expresado en probabilidad equivale a que la prevalencia (10%) mejora con el Valor Predictivo Positivo (40,4%).</t>
  </si>
  <si>
    <t>Entre 5-10 y de 0,1-0,2: cambios moderados.</t>
  </si>
  <si>
    <t xml:space="preserve">Entre 2-5 y de 0,5-0,2: variaciones pequeñas, pero en ocasiones importantes. </t>
  </si>
  <si>
    <t xml:space="preserve">Entre 1-2 y de 0,5-1, alteran la probabilidad poco; rara vez de forma importante. </t>
  </si>
  <si>
    <t>Probabilidad = Enfermos / (Enfermos + Sanos) = 20 / (20+80) = 0,2. La probabilidad toma valores de 0 a 1.</t>
  </si>
  <si>
    <r>
      <t>Si Probabilidad = 0,2</t>
    </r>
    <r>
      <rPr>
        <sz val="10"/>
        <color indexed="25"/>
        <rFont val="Calibri"/>
        <family val="2"/>
      </rPr>
      <t xml:space="preserve"> =&gt;</t>
    </r>
    <r>
      <rPr>
        <sz val="10"/>
        <color indexed="12"/>
        <rFont val="Calibri"/>
        <family val="2"/>
      </rPr>
      <t xml:space="preserve"> Odds = Probabilidad / (1-Probabilidad) = 0,2 / (0,8) = 0,25.</t>
    </r>
  </si>
  <si>
    <r>
      <t xml:space="preserve">Si Odds = 0,25 =&gt; 0,25 Enfermos / 1 Sano =&gt;  </t>
    </r>
    <r>
      <rPr>
        <sz val="10"/>
        <color indexed="14"/>
        <rFont val="Calibri"/>
        <family val="2"/>
      </rPr>
      <t>Probabilidad = Odds / (Odds+1) = 0,25 / (1,25) = 0,2.</t>
    </r>
  </si>
  <si>
    <t>Odds post-posterior</t>
  </si>
  <si>
    <t>El análisis de la curva ROC, o simplemente análisis ROC, proporciona herramientas para seleccionar los modelos posiblemente óptimos y descartar modelos subóptimos, independientemente de (y antes de especificar) el corte de la distribución de las dos clases sobre las que se decide.</t>
  </si>
  <si>
    <t>Dibujar la curva ROC consiste en poner juntos todos los puntos correspondientes a todos los umbrales o puntos de corte, de tal modo que ese conjunto de puntos se parecerá más o menos a una curva en el espacio cuadrado entre (0 , 0) y (1 , 1). Dependiendo del tipo de modelo la curva se parecerá más a una escalera (métodos no paramétricos) o una verdadera curva (métodos paramétricos)</t>
  </si>
  <si>
    <t xml:space="preserve">Cuando se quiera comparar 2 curvas ROC para ver si la diferencia es estadísticamente significativa , se puede utilizar la siguiente prueba sistemática que, </t>
  </si>
  <si>
    <t>q = 1-p</t>
  </si>
  <si>
    <t>n (muestra)</t>
  </si>
  <si>
    <t>Biopsia Sí anemia fer</t>
  </si>
  <si>
    <t>Biopsia No anemia fer</t>
  </si>
  <si>
    <t>CRITERIO EXTERNO</t>
  </si>
  <si>
    <t>Biopsia Sí anemia ferropénica</t>
  </si>
  <si>
    <t>Biopsia No anemia ferropénica</t>
  </si>
  <si>
    <t>Sí anemia</t>
  </si>
  <si>
    <t>No anemia</t>
  </si>
  <si>
    <t>TEST</t>
  </si>
  <si>
    <t>VCM Sí anemia</t>
  </si>
  <si>
    <t>Verdaderos positivos</t>
  </si>
  <si>
    <t>Falsos positivos: error alfa</t>
  </si>
  <si>
    <t>VCM No anemia</t>
  </si>
  <si>
    <t>Falsos negativos: error beta</t>
  </si>
  <si>
    <t>Verdaderos negativos</t>
  </si>
  <si>
    <t>Explíquese cómo la baja incidencia en el criterio externo desplaza la vertical de corte a la izquierda, aumentando los falsos positivos</t>
  </si>
  <si>
    <t>Explíquese cómo el intentar captar más verdaderos positivos aumentando el VCM como punto de corte del test, desplaza la horizontal hacia abajo (aumentando los falsos positivos)</t>
  </si>
  <si>
    <t>PARA DETECTAR LA PÉRDIDA DE AUDICIÓN POR DEBAJO DE 30 DECIBELIOS</t>
  </si>
  <si>
    <t>PRUEBA VOZ SUSURRADA COMO SCREENING DE LA PÉRDIDA DE AUDICIÓN POR DEBAJO DE 30 dB POR MÉDICOS DE ATENCIÓN PRIMARIA</t>
  </si>
  <si>
    <t>ESTÁNDAR: ENT Audiometer</t>
  </si>
  <si>
    <t>Prueba positiva</t>
  </si>
  <si>
    <t>Prueba negativa</t>
  </si>
  <si>
    <t>TEST DE LA VOZ SUSURRADA para detectar pérdida audición por debajo de 30 decibelios</t>
  </si>
  <si>
    <r>
      <t xml:space="preserve">B= z * Raíz [z^2 + 4*eventos (1 - </t>
    </r>
    <r>
      <rPr>
        <i/>
        <sz val="10"/>
        <rFont val="Calibri"/>
        <family val="2"/>
      </rPr>
      <t>p</t>
    </r>
    <r>
      <rPr>
        <sz val="10"/>
        <rFont val="Calibri"/>
        <family val="2"/>
      </rPr>
      <t xml:space="preserve">)] </t>
    </r>
  </si>
  <si>
    <t>TEST MANDSEN PAT 225 COMO SCREENING DE LA PÉRDIDA DE AUDICIÓN POR DEBAJO DE 30 dB POR MÉDICOS DE ATENCIÓN PRIMARIA</t>
  </si>
  <si>
    <t>PARA DETECTAR LA PÉRDIDA DE AUDICIÓN POR DEBAJO DE 40 DECIBELIOS</t>
  </si>
  <si>
    <t>TEST AUDIOSCOPE-3 COMO SCREENING DE LA PÉRDIDA DE AUDICIÓN POR DEBAJO DE 40 dB POR MÉDICOS DE ATENCIÓN PRIMARIA</t>
  </si>
  <si>
    <t>TEST MICROMATE 304 COMO SCREENING DE LA PÉRDIDA DE AUDICIÓN POR DEBAJO DE 40 dB POR MÉDICOS DE ATENCIÓN PRIMARIA</t>
  </si>
  <si>
    <t>Prueba diagnóstica</t>
  </si>
  <si>
    <t>Voz susurrada</t>
  </si>
  <si>
    <t>PAT-225</t>
  </si>
  <si>
    <t>COMPARACIÓN DEL FACTOR DE BAYES DE LAS DOS PRUEBAS DIAGNÓSTICAS PARA 30 dB</t>
  </si>
  <si>
    <t>UTILIDAD PRETEST POSTEST DEL VALOR DEL FACTOR DE BAYES</t>
  </si>
  <si>
    <t>Resultados de un estudio que evalúa un nuevo test para el diagnóstico de infección urinaria respecto al cultivo de la orina.</t>
  </si>
  <si>
    <t>EVALUACIÓN DE PRUEBAS DIAGNÓSTICAS CUANDO HAY UN REFERENTE DE OBJETIVIDAD (gold estándar)</t>
  </si>
  <si>
    <t>Prevalencia posterior o</t>
  </si>
  <si>
    <r>
      <t>Imaginemos que la enfermedad E se da en los pacientes que acuden a urgencias, y "se sabe objetivamente" que</t>
    </r>
    <r>
      <rPr>
        <b/>
        <sz val="11"/>
        <rFont val="Calibri"/>
        <family val="2"/>
      </rPr>
      <t xml:space="preserve"> hay 1 persona con esa enfermedad por cada 200 que no la padecen</t>
    </r>
    <r>
      <rPr>
        <sz val="11"/>
        <rFont val="Calibri"/>
        <family val="2"/>
      </rPr>
      <t>. Esta será nuestra odds previa, que consiste en la P(E) / P(noE).</t>
    </r>
  </si>
  <si>
    <t>Preval posterior</t>
  </si>
  <si>
    <t>Prev post-posterior</t>
  </si>
  <si>
    <t>VPP  (IC 95%)</t>
  </si>
  <si>
    <t>VPN (IC 95%)</t>
  </si>
  <si>
    <t>Sensibilidad (IC 95%)</t>
  </si>
  <si>
    <t>Especificidad (IC 95%)</t>
  </si>
  <si>
    <t>Factor Bayes positivo</t>
  </si>
  <si>
    <t>El Volumen Corpuscular Medio (VCM) mide el volumen medio de los glóbulos rojos.</t>
  </si>
  <si>
    <t>test positivo entre los ENFERMOS / test positivo entre los SANOS</t>
  </si>
  <si>
    <t>test negativo entre los ENFERMOS / test negativo entre los SANOS</t>
  </si>
  <si>
    <t>La prevalencia previa no debe modificar la S y E, aunque en la práctica se mueven un poquito (si aumenta prevalencia, aumenta S y disminuye E).</t>
  </si>
  <si>
    <t>Escribiendo datos en las 4 casillas con fondo amarillo, se obtienen automáticamente S, E, VPP y VPN con sus intervalos de confianza, y el Factor de Bayes</t>
  </si>
  <si>
    <t>Esta disposición es una inteligente forma de discriminar los verdaderos positivos de los falsos positivos. Y, efectivamente, el Área Bajo la Curva (ABC) nos da idea del poder de la curva como prueba diagnóstica. El máximo poder de discriminación es una ABC del 100%, pues ocupa todo el cuadrilátero y no deja nada por encima.</t>
  </si>
  <si>
    <t>De la misma forma, el mínimo poder de discriminación es un ABC del 50%, porque es igual que el azar (lanzar una moneda) ya que el % de Verdaderos positivos es igual que el % de Falsos positivos.</t>
  </si>
  <si>
    <t>NOTA: Damos por supuesto que el EE del ABC se calcularía así:</t>
  </si>
  <si>
    <t>EE= Raíz (p*q/n)</t>
  </si>
  <si>
    <t>CURVAS ROC PARA LA EVALUACION DE PRUEBAS DIAGNÓSTICAS</t>
  </si>
  <si>
    <t>p = (ABC)</t>
  </si>
  <si>
    <r>
      <t>Se calcula dividiendo el hematocrito entre el nº de glóbulos rojos por mm</t>
    </r>
    <r>
      <rPr>
        <vertAlign val="superscript"/>
        <sz val="10"/>
        <rFont val="Calibri"/>
        <family val="2"/>
      </rPr>
      <t>4</t>
    </r>
    <r>
      <rPr>
        <sz val="11"/>
        <color theme="1"/>
        <rFont val="Calibri"/>
        <family val="2"/>
        <scheme val="minor"/>
      </rPr>
      <t/>
    </r>
  </si>
  <si>
    <t>VCM (fL)</t>
  </si>
  <si>
    <r>
      <t>Se expresa en femtolitros (1 fL = 10</t>
    </r>
    <r>
      <rPr>
        <vertAlign val="superscript"/>
        <sz val="10"/>
        <rFont val="Calibri"/>
        <family val="2"/>
        <scheme val="minor"/>
      </rPr>
      <t>-15</t>
    </r>
    <r>
      <rPr>
        <sz val="10"/>
        <rFont val="Calibri"/>
        <family val="2"/>
        <scheme val="minor"/>
      </rPr>
      <t xml:space="preserve"> litros)</t>
    </r>
  </si>
  <si>
    <t>1- Especificidad</t>
  </si>
  <si>
    <t>Probamos con el punto de corte en VCM 90</t>
  </si>
  <si>
    <t>Probamos con el punto de corte en VCM 80</t>
  </si>
  <si>
    <t>Probamos con el punto de corte en VCM 70</t>
  </si>
  <si>
    <t>Probamos con el punto de corte en VCM 103</t>
  </si>
  <si>
    <t>VCM &lt; 90 test Sí anemia</t>
  </si>
  <si>
    <r>
      <t xml:space="preserve">VCM </t>
    </r>
    <r>
      <rPr>
        <b/>
        <sz val="10"/>
        <rFont val="Calibri"/>
        <family val="2"/>
      </rPr>
      <t>≥ 90</t>
    </r>
    <r>
      <rPr>
        <b/>
        <sz val="10"/>
        <rFont val="Calibri"/>
        <family val="2"/>
        <scheme val="minor"/>
      </rPr>
      <t xml:space="preserve"> test No anemia</t>
    </r>
  </si>
  <si>
    <t>VCM &lt; 103 test Sí anemia</t>
  </si>
  <si>
    <r>
      <t xml:space="preserve">VCM </t>
    </r>
    <r>
      <rPr>
        <b/>
        <sz val="10"/>
        <rFont val="Calibri"/>
        <family val="2"/>
      </rPr>
      <t>≥ 103</t>
    </r>
    <r>
      <rPr>
        <b/>
        <sz val="10"/>
        <rFont val="Calibri"/>
        <family val="2"/>
        <scheme val="minor"/>
      </rPr>
      <t xml:space="preserve"> test No anemia</t>
    </r>
  </si>
  <si>
    <t>Probamos con el punto de corte en VCM 60</t>
  </si>
  <si>
    <t>Probamos con el punto de corte en VCM 52</t>
  </si>
  <si>
    <t>VCM &lt; 80 test Sí anemia</t>
  </si>
  <si>
    <r>
      <t xml:space="preserve">VCM </t>
    </r>
    <r>
      <rPr>
        <b/>
        <sz val="10"/>
        <rFont val="Calibri"/>
        <family val="2"/>
      </rPr>
      <t>≥ 80</t>
    </r>
    <r>
      <rPr>
        <b/>
        <sz val="10"/>
        <rFont val="Calibri"/>
        <family val="2"/>
        <scheme val="minor"/>
      </rPr>
      <t xml:space="preserve"> test No anemia</t>
    </r>
  </si>
  <si>
    <t>VCM &lt; 70 test Sí anemia</t>
  </si>
  <si>
    <r>
      <t xml:space="preserve">VCM </t>
    </r>
    <r>
      <rPr>
        <b/>
        <sz val="10"/>
        <rFont val="Calibri"/>
        <family val="2"/>
      </rPr>
      <t>≥ 70</t>
    </r>
    <r>
      <rPr>
        <b/>
        <sz val="10"/>
        <rFont val="Calibri"/>
        <family val="2"/>
        <scheme val="minor"/>
      </rPr>
      <t xml:space="preserve"> test No anemia</t>
    </r>
  </si>
  <si>
    <t>VCM &lt; 60 test Sí anemia</t>
  </si>
  <si>
    <r>
      <t xml:space="preserve">VCM </t>
    </r>
    <r>
      <rPr>
        <b/>
        <sz val="10"/>
        <rFont val="Calibri"/>
        <family val="2"/>
      </rPr>
      <t>≥ 60</t>
    </r>
    <r>
      <rPr>
        <b/>
        <sz val="10"/>
        <rFont val="Calibri"/>
        <family val="2"/>
        <scheme val="minor"/>
      </rPr>
      <t xml:space="preserve"> test No anemia</t>
    </r>
  </si>
  <si>
    <t>VCM &lt; 52 test Sí anemia</t>
  </si>
  <si>
    <r>
      <t xml:space="preserve">VCM </t>
    </r>
    <r>
      <rPr>
        <b/>
        <sz val="10"/>
        <rFont val="Calibri"/>
        <family val="2"/>
      </rPr>
      <t>≥ 52</t>
    </r>
    <r>
      <rPr>
        <b/>
        <sz val="10"/>
        <rFont val="Calibri"/>
        <family val="2"/>
        <scheme val="minor"/>
      </rPr>
      <t xml:space="preserve"> test No anemia</t>
    </r>
  </si>
  <si>
    <t>Corte en</t>
  </si>
  <si>
    <t>RESUMEN DE LOS RESULTADOS DE LOS SEIS CORTES QUE ESTAMOS EXPLORANDO</t>
  </si>
  <si>
    <t>ABC de los cuadrados</t>
  </si>
  <si>
    <t>ABC de los triángulos</t>
  </si>
  <si>
    <t>ABC tramo</t>
  </si>
  <si>
    <t>ABC total</t>
  </si>
  <si>
    <t>Esta área bajo la curva ROC resume la capacidad de un test (indicador), y se conoce como estadístico C, o también como ABC (área bajo la curva, AUC en inglés).</t>
  </si>
  <si>
    <r>
      <t>en muestras grandes seguirá una distribución normal (ABC</t>
    </r>
    <r>
      <rPr>
        <vertAlign val="subscript"/>
        <sz val="10"/>
        <color rgb="FF993300"/>
        <rFont val="Calibri"/>
        <family val="2"/>
        <scheme val="minor"/>
      </rPr>
      <t>1</t>
    </r>
    <r>
      <rPr>
        <sz val="10"/>
        <color rgb="FF993300"/>
        <rFont val="Calibri"/>
        <family val="2"/>
        <scheme val="minor"/>
      </rPr>
      <t>= área bajo la curva muestra 1; EE</t>
    </r>
    <r>
      <rPr>
        <vertAlign val="subscript"/>
        <sz val="10"/>
        <color rgb="FF993300"/>
        <rFont val="Calibri"/>
        <family val="2"/>
        <scheme val="minor"/>
      </rPr>
      <t>1</t>
    </r>
    <r>
      <rPr>
        <sz val="10"/>
        <color rgb="FF993300"/>
        <rFont val="Calibri"/>
        <family val="2"/>
        <scheme val="minor"/>
      </rPr>
      <t>: error estándar de la muestra 1)</t>
    </r>
  </si>
  <si>
    <r>
      <t>z</t>
    </r>
    <r>
      <rPr>
        <sz val="10"/>
        <color rgb="FF993300"/>
        <rFont val="Calibri"/>
        <family val="2"/>
        <scheme val="minor"/>
      </rPr>
      <t xml:space="preserve"> = (ABC</t>
    </r>
    <r>
      <rPr>
        <vertAlign val="subscript"/>
        <sz val="10"/>
        <color rgb="FF993300"/>
        <rFont val="Calibri"/>
        <family val="2"/>
        <scheme val="minor"/>
      </rPr>
      <t>1</t>
    </r>
    <r>
      <rPr>
        <sz val="10"/>
        <color rgb="FF993300"/>
        <rFont val="Calibri"/>
        <family val="2"/>
        <scheme val="minor"/>
      </rPr>
      <t xml:space="preserve"> - ABC</t>
    </r>
    <r>
      <rPr>
        <vertAlign val="subscript"/>
        <sz val="10"/>
        <color rgb="FF993300"/>
        <rFont val="Calibri"/>
        <family val="2"/>
        <scheme val="minor"/>
      </rPr>
      <t>2</t>
    </r>
    <r>
      <rPr>
        <sz val="10"/>
        <color rgb="FF993300"/>
        <rFont val="Calibri"/>
        <family val="2"/>
        <scheme val="minor"/>
      </rPr>
      <t>) / Raíz (EE</t>
    </r>
    <r>
      <rPr>
        <vertAlign val="subscript"/>
        <sz val="10"/>
        <color rgb="FF993300"/>
        <rFont val="Calibri"/>
        <family val="2"/>
        <scheme val="minor"/>
      </rPr>
      <t>1</t>
    </r>
    <r>
      <rPr>
        <vertAlign val="superscript"/>
        <sz val="10"/>
        <color rgb="FF993300"/>
        <rFont val="Calibri"/>
        <family val="2"/>
        <scheme val="minor"/>
      </rPr>
      <t>2</t>
    </r>
    <r>
      <rPr>
        <sz val="10"/>
        <color rgb="FF993300"/>
        <rFont val="Calibri"/>
        <family val="2"/>
        <scheme val="minor"/>
      </rPr>
      <t xml:space="preserve"> + EE</t>
    </r>
    <r>
      <rPr>
        <vertAlign val="subscript"/>
        <sz val="10"/>
        <color rgb="FF993300"/>
        <rFont val="Calibri"/>
        <family val="2"/>
        <scheme val="minor"/>
      </rPr>
      <t>2</t>
    </r>
    <r>
      <rPr>
        <vertAlign val="superscript"/>
        <sz val="10"/>
        <color rgb="FF993300"/>
        <rFont val="Calibri"/>
        <family val="2"/>
        <scheme val="minor"/>
      </rPr>
      <t>2</t>
    </r>
    <r>
      <rPr>
        <sz val="10"/>
        <color rgb="FF993300"/>
        <rFont val="Calibri"/>
        <family val="2"/>
        <scheme val="minor"/>
      </rPr>
      <t>)</t>
    </r>
  </si>
  <si>
    <r>
      <t>Imaginemos que en con dos pruebas diagnósticas hemos encontrado las dos siguientes ABC</t>
    </r>
    <r>
      <rPr>
        <vertAlign val="subscript"/>
        <sz val="10"/>
        <color rgb="FF993300"/>
        <rFont val="Calibri"/>
        <family val="2"/>
        <scheme val="minor"/>
      </rPr>
      <t>1</t>
    </r>
    <r>
      <rPr>
        <sz val="10"/>
        <color rgb="FF993300"/>
        <rFont val="Calibri"/>
        <family val="2"/>
        <scheme val="minor"/>
      </rPr>
      <t xml:space="preserve"> = 0,868 (EE</t>
    </r>
    <r>
      <rPr>
        <vertAlign val="subscript"/>
        <sz val="10"/>
        <color rgb="FF993300"/>
        <rFont val="Calibri"/>
        <family val="2"/>
        <scheme val="minor"/>
      </rPr>
      <t>1</t>
    </r>
    <r>
      <rPr>
        <sz val="10"/>
        <color rgb="FF993300"/>
        <rFont val="Calibri"/>
        <family val="2"/>
        <scheme val="minor"/>
      </rPr>
      <t xml:space="preserve"> = 0,0339) y ABC</t>
    </r>
    <r>
      <rPr>
        <vertAlign val="subscript"/>
        <sz val="10"/>
        <color rgb="FF993300"/>
        <rFont val="Calibri"/>
        <family val="2"/>
        <scheme val="minor"/>
      </rPr>
      <t>2</t>
    </r>
    <r>
      <rPr>
        <sz val="10"/>
        <color rgb="FF993300"/>
        <rFont val="Calibri"/>
        <family val="2"/>
        <scheme val="minor"/>
      </rPr>
      <t xml:space="preserve"> = 0,834 (EE</t>
    </r>
    <r>
      <rPr>
        <vertAlign val="subscript"/>
        <sz val="10"/>
        <color rgb="FF993300"/>
        <rFont val="Calibri"/>
        <family val="2"/>
        <scheme val="minor"/>
      </rPr>
      <t>2</t>
    </r>
    <r>
      <rPr>
        <sz val="10"/>
        <color rgb="FF993300"/>
        <rFont val="Calibri"/>
        <family val="2"/>
        <scheme val="minor"/>
      </rPr>
      <t xml:space="preserve"> = 0,0390). ¿Es significativa la diferencia?</t>
    </r>
  </si>
  <si>
    <r>
      <t xml:space="preserve">z </t>
    </r>
    <r>
      <rPr>
        <sz val="10"/>
        <color rgb="FF993300"/>
        <rFont val="Calibri"/>
        <family val="2"/>
      </rPr>
      <t>= 0,868 - 0,834 / Raíz (0,0339</t>
    </r>
    <r>
      <rPr>
        <vertAlign val="superscript"/>
        <sz val="10"/>
        <color rgb="FF993300"/>
        <rFont val="Calibri"/>
        <family val="2"/>
      </rPr>
      <t>2</t>
    </r>
    <r>
      <rPr>
        <sz val="10"/>
        <color rgb="FF993300"/>
        <rFont val="Calibri"/>
        <family val="2"/>
      </rPr>
      <t xml:space="preserve"> + 0,0390</t>
    </r>
    <r>
      <rPr>
        <vertAlign val="superscript"/>
        <sz val="10"/>
        <color rgb="FF993300"/>
        <rFont val="Calibri"/>
        <family val="2"/>
      </rPr>
      <t>2</t>
    </r>
    <r>
      <rPr>
        <sz val="10"/>
        <color rgb="FF993300"/>
        <rFont val="Calibri"/>
        <family val="2"/>
      </rPr>
      <t xml:space="preserve">) = 0,65, significa que la diferencia no es significativa (sólo si </t>
    </r>
    <r>
      <rPr>
        <i/>
        <sz val="10"/>
        <color rgb="FF993300"/>
        <rFont val="Calibri"/>
        <family val="2"/>
      </rPr>
      <t xml:space="preserve">z </t>
    </r>
    <r>
      <rPr>
        <sz val="10"/>
        <color rgb="FF993300"/>
        <rFont val="Calibri"/>
        <family val="2"/>
      </rPr>
      <t>&gt; 1,96 será significativa si asumimos un error alfa = 0,05 a dos colas).</t>
    </r>
  </si>
  <si>
    <r>
      <t>Abreviaturas</t>
    </r>
    <r>
      <rPr>
        <sz val="10"/>
        <color theme="1"/>
        <rFont val="Calibri"/>
        <family val="2"/>
        <scheme val="minor"/>
      </rPr>
      <t xml:space="preserve">: </t>
    </r>
    <r>
      <rPr>
        <b/>
        <sz val="10"/>
        <color theme="1"/>
        <rFont val="Calibri"/>
        <family val="2"/>
        <scheme val="minor"/>
      </rPr>
      <t xml:space="preserve">ABC o </t>
    </r>
    <r>
      <rPr>
        <b/>
        <i/>
        <sz val="10"/>
        <color theme="1"/>
        <rFont val="Calibri"/>
        <family val="2"/>
        <scheme val="minor"/>
      </rPr>
      <t>AUC:</t>
    </r>
    <r>
      <rPr>
        <sz val="10"/>
        <color theme="1"/>
        <rFont val="Calibri"/>
        <family val="2"/>
        <scheme val="minor"/>
      </rPr>
      <t xml:space="preserve"> área bajo la curva o </t>
    </r>
    <r>
      <rPr>
        <i/>
        <sz val="10"/>
        <color theme="1"/>
        <rFont val="Calibri"/>
        <family val="2"/>
        <scheme val="minor"/>
      </rPr>
      <t>area under curve</t>
    </r>
    <r>
      <rPr>
        <sz val="10"/>
        <color theme="1"/>
        <rFont val="Calibri"/>
        <family val="2"/>
        <scheme val="minor"/>
      </rPr>
      <t xml:space="preserve">; </t>
    </r>
    <r>
      <rPr>
        <b/>
        <sz val="10"/>
        <color theme="1"/>
        <rFont val="Calibri"/>
        <family val="2"/>
        <scheme val="minor"/>
      </rPr>
      <t xml:space="preserve">EE: </t>
    </r>
    <r>
      <rPr>
        <sz val="10"/>
        <color theme="1"/>
        <rFont val="Calibri"/>
        <family val="2"/>
        <scheme val="minor"/>
      </rPr>
      <t xml:space="preserve">error estándar o error típico; </t>
    </r>
    <r>
      <rPr>
        <b/>
        <sz val="10"/>
        <color theme="1"/>
        <rFont val="Calibri"/>
        <family val="2"/>
        <scheme val="minor"/>
      </rPr>
      <t>E:</t>
    </r>
    <r>
      <rPr>
        <sz val="10"/>
        <color theme="1"/>
        <rFont val="Calibri"/>
        <family val="2"/>
        <scheme val="minor"/>
      </rPr>
      <t xml:space="preserve"> especificidad; </t>
    </r>
    <r>
      <rPr>
        <b/>
        <sz val="10"/>
        <color theme="1"/>
        <rFont val="Calibri"/>
        <family val="2"/>
        <scheme val="minor"/>
      </rPr>
      <t xml:space="preserve">ROC: </t>
    </r>
    <r>
      <rPr>
        <sz val="10"/>
        <color theme="1"/>
        <rFont val="Calibri"/>
        <family val="2"/>
        <scheme val="minor"/>
      </rPr>
      <t xml:space="preserve">receiver operating characteristic, o característica operativa del receptor; </t>
    </r>
    <r>
      <rPr>
        <b/>
        <sz val="10"/>
        <color theme="1"/>
        <rFont val="Calibri"/>
        <family val="2"/>
        <scheme val="minor"/>
      </rPr>
      <t xml:space="preserve">RPP: </t>
    </r>
    <r>
      <rPr>
        <sz val="10"/>
        <color theme="1"/>
        <rFont val="Calibri"/>
        <family val="2"/>
        <scheme val="minor"/>
      </rPr>
      <t xml:space="preserve">razón de probabilidad positiva o factor de Bayes positivo, o likelihood ratio positivo, o razón de verosimilitud positiva; </t>
    </r>
    <r>
      <rPr>
        <b/>
        <sz val="10"/>
        <color theme="1"/>
        <rFont val="Calibri"/>
        <family val="2"/>
        <scheme val="minor"/>
      </rPr>
      <t xml:space="preserve">RPN: </t>
    </r>
    <r>
      <rPr>
        <sz val="10"/>
        <color theme="1"/>
        <rFont val="Calibri"/>
        <family val="2"/>
        <scheme val="minor"/>
      </rPr>
      <t xml:space="preserve">razón de probabilidad negativa; </t>
    </r>
    <r>
      <rPr>
        <b/>
        <sz val="10"/>
        <color theme="1"/>
        <rFont val="Calibri"/>
        <family val="2"/>
        <scheme val="minor"/>
      </rPr>
      <t xml:space="preserve">S: </t>
    </r>
    <r>
      <rPr>
        <sz val="10"/>
        <color theme="1"/>
        <rFont val="Calibri"/>
        <family val="2"/>
        <scheme val="minor"/>
      </rPr>
      <t xml:space="preserve">sensibilidad; </t>
    </r>
    <r>
      <rPr>
        <b/>
        <sz val="10"/>
        <color theme="1"/>
        <rFont val="Calibri"/>
        <family val="2"/>
        <scheme val="minor"/>
      </rPr>
      <t>VN:</t>
    </r>
    <r>
      <rPr>
        <sz val="10"/>
        <color theme="1"/>
        <rFont val="Calibri"/>
        <family val="2"/>
        <scheme val="minor"/>
      </rPr>
      <t xml:space="preserve"> verdadero negativo; </t>
    </r>
    <r>
      <rPr>
        <b/>
        <sz val="10"/>
        <color theme="1"/>
        <rFont val="Calibri"/>
        <family val="2"/>
        <scheme val="minor"/>
      </rPr>
      <t>VP:</t>
    </r>
    <r>
      <rPr>
        <sz val="10"/>
        <color theme="1"/>
        <rFont val="Calibri"/>
        <family val="2"/>
        <scheme val="minor"/>
      </rPr>
      <t xml:space="preserve"> verdadero positivo; </t>
    </r>
    <r>
      <rPr>
        <b/>
        <sz val="10"/>
        <color theme="1"/>
        <rFont val="Calibri"/>
        <family val="2"/>
        <scheme val="minor"/>
      </rPr>
      <t>VPP:</t>
    </r>
    <r>
      <rPr>
        <sz val="10"/>
        <color theme="1"/>
        <rFont val="Calibri"/>
        <family val="2"/>
        <scheme val="minor"/>
      </rPr>
      <t xml:space="preserve"> valor predictivo positivo; </t>
    </r>
    <r>
      <rPr>
        <b/>
        <sz val="10"/>
        <color theme="1"/>
        <rFont val="Calibri"/>
        <family val="2"/>
        <scheme val="minor"/>
      </rPr>
      <t xml:space="preserve">VPN: </t>
    </r>
    <r>
      <rPr>
        <sz val="10"/>
        <color theme="1"/>
        <rFont val="Calibri"/>
        <family val="2"/>
        <scheme val="minor"/>
      </rPr>
      <t>valor predictivo negativo.</t>
    </r>
  </si>
  <si>
    <r>
      <t>Abreviaturas</t>
    </r>
    <r>
      <rPr>
        <sz val="10"/>
        <color theme="1"/>
        <rFont val="Calibri"/>
        <family val="2"/>
        <scheme val="minor"/>
      </rPr>
      <t xml:space="preserve">: </t>
    </r>
    <r>
      <rPr>
        <b/>
        <sz val="10"/>
        <color theme="1"/>
        <rFont val="Calibri"/>
        <family val="2"/>
        <scheme val="minor"/>
      </rPr>
      <t>E:</t>
    </r>
    <r>
      <rPr>
        <sz val="10"/>
        <color theme="1"/>
        <rFont val="Calibri"/>
        <family val="2"/>
        <scheme val="minor"/>
      </rPr>
      <t xml:space="preserve"> especificidad;</t>
    </r>
    <r>
      <rPr>
        <sz val="10"/>
        <color theme="1"/>
        <rFont val="Calibri"/>
        <family val="2"/>
        <scheme val="minor"/>
      </rPr>
      <t xml:space="preserve"> </t>
    </r>
    <r>
      <rPr>
        <b/>
        <sz val="10"/>
        <color theme="1"/>
        <rFont val="Calibri"/>
        <family val="2"/>
        <scheme val="minor"/>
      </rPr>
      <t xml:space="preserve">RPP: </t>
    </r>
    <r>
      <rPr>
        <sz val="10"/>
        <color theme="1"/>
        <rFont val="Calibri"/>
        <family val="2"/>
        <scheme val="minor"/>
      </rPr>
      <t xml:space="preserve">razón de probabilidad positiva o factor de Bayes positivo, o likelihood ratio positivo, o razón de verosimilitud positiva; </t>
    </r>
    <r>
      <rPr>
        <b/>
        <sz val="10"/>
        <color theme="1"/>
        <rFont val="Calibri"/>
        <family val="2"/>
        <scheme val="minor"/>
      </rPr>
      <t xml:space="preserve">RPN: </t>
    </r>
    <r>
      <rPr>
        <sz val="10"/>
        <color theme="1"/>
        <rFont val="Calibri"/>
        <family val="2"/>
        <scheme val="minor"/>
      </rPr>
      <t xml:space="preserve">razón de probabilidad negativa; </t>
    </r>
    <r>
      <rPr>
        <b/>
        <sz val="10"/>
        <color theme="1"/>
        <rFont val="Calibri"/>
        <family val="2"/>
        <scheme val="minor"/>
      </rPr>
      <t xml:space="preserve">S: </t>
    </r>
    <r>
      <rPr>
        <sz val="10"/>
        <color theme="1"/>
        <rFont val="Calibri"/>
        <family val="2"/>
        <scheme val="minor"/>
      </rPr>
      <t xml:space="preserve">sensibilidad; </t>
    </r>
    <r>
      <rPr>
        <b/>
        <sz val="10"/>
        <color theme="1"/>
        <rFont val="Calibri"/>
        <family val="2"/>
        <scheme val="minor"/>
      </rPr>
      <t>VN:</t>
    </r>
    <r>
      <rPr>
        <sz val="10"/>
        <color theme="1"/>
        <rFont val="Calibri"/>
        <family val="2"/>
        <scheme val="minor"/>
      </rPr>
      <t xml:space="preserve"> verdadero negativo; </t>
    </r>
    <r>
      <rPr>
        <b/>
        <sz val="10"/>
        <color theme="1"/>
        <rFont val="Calibri"/>
        <family val="2"/>
        <scheme val="minor"/>
      </rPr>
      <t>VP:</t>
    </r>
    <r>
      <rPr>
        <sz val="10"/>
        <color theme="1"/>
        <rFont val="Calibri"/>
        <family val="2"/>
        <scheme val="minor"/>
      </rPr>
      <t xml:space="preserve"> verdadero positivo; </t>
    </r>
    <r>
      <rPr>
        <b/>
        <sz val="10"/>
        <color theme="1"/>
        <rFont val="Calibri"/>
        <family val="2"/>
        <scheme val="minor"/>
      </rPr>
      <t>VPP:</t>
    </r>
    <r>
      <rPr>
        <sz val="10"/>
        <color theme="1"/>
        <rFont val="Calibri"/>
        <family val="2"/>
        <scheme val="minor"/>
      </rPr>
      <t xml:space="preserve"> valor predictivo positivo; </t>
    </r>
    <r>
      <rPr>
        <b/>
        <sz val="10"/>
        <color theme="1"/>
        <rFont val="Calibri"/>
        <family val="2"/>
        <scheme val="minor"/>
      </rPr>
      <t xml:space="preserve">VPN: </t>
    </r>
    <r>
      <rPr>
        <sz val="10"/>
        <color theme="1"/>
        <rFont val="Calibri"/>
        <family val="2"/>
        <scheme val="minor"/>
      </rPr>
      <t>valor predictivo negativo.</t>
    </r>
  </si>
  <si>
    <r>
      <t>Abreviaturas</t>
    </r>
    <r>
      <rPr>
        <sz val="10"/>
        <color theme="1"/>
        <rFont val="Calibri"/>
        <family val="2"/>
        <scheme val="minor"/>
      </rPr>
      <t xml:space="preserve">: </t>
    </r>
    <r>
      <rPr>
        <b/>
        <sz val="10"/>
        <color theme="1"/>
        <rFont val="Calibri"/>
        <family val="2"/>
        <scheme val="minor"/>
      </rPr>
      <t>E:</t>
    </r>
    <r>
      <rPr>
        <sz val="10"/>
        <color theme="1"/>
        <rFont val="Calibri"/>
        <family val="2"/>
        <scheme val="minor"/>
      </rPr>
      <t xml:space="preserve"> especificidad</t>
    </r>
    <r>
      <rPr>
        <sz val="10"/>
        <color theme="1"/>
        <rFont val="Calibri"/>
        <family val="2"/>
        <scheme val="minor"/>
      </rPr>
      <t xml:space="preserve">; </t>
    </r>
    <r>
      <rPr>
        <b/>
        <sz val="10"/>
        <color theme="1"/>
        <rFont val="Calibri"/>
        <family val="2"/>
        <scheme val="minor"/>
      </rPr>
      <t xml:space="preserve">RPP: </t>
    </r>
    <r>
      <rPr>
        <sz val="10"/>
        <color theme="1"/>
        <rFont val="Calibri"/>
        <family val="2"/>
        <scheme val="minor"/>
      </rPr>
      <t xml:space="preserve">razón de probabilidad positiva o factor de Bayes positivo, o likelihood ratio positivo, o razón de verosimilitud positiva; </t>
    </r>
    <r>
      <rPr>
        <b/>
        <sz val="10"/>
        <color theme="1"/>
        <rFont val="Calibri"/>
        <family val="2"/>
        <scheme val="minor"/>
      </rPr>
      <t xml:space="preserve">RPN: </t>
    </r>
    <r>
      <rPr>
        <sz val="10"/>
        <color theme="1"/>
        <rFont val="Calibri"/>
        <family val="2"/>
        <scheme val="minor"/>
      </rPr>
      <t xml:space="preserve">razón de probabilidad negativa; </t>
    </r>
    <r>
      <rPr>
        <b/>
        <sz val="10"/>
        <color theme="1"/>
        <rFont val="Calibri"/>
        <family val="2"/>
        <scheme val="minor"/>
      </rPr>
      <t xml:space="preserve">S: </t>
    </r>
    <r>
      <rPr>
        <sz val="10"/>
        <color theme="1"/>
        <rFont val="Calibri"/>
        <family val="2"/>
        <scheme val="minor"/>
      </rPr>
      <t xml:space="preserve">sensibilidad; </t>
    </r>
    <r>
      <rPr>
        <b/>
        <sz val="10"/>
        <color theme="1"/>
        <rFont val="Calibri"/>
        <family val="2"/>
        <scheme val="minor"/>
      </rPr>
      <t>VN:</t>
    </r>
    <r>
      <rPr>
        <sz val="10"/>
        <color theme="1"/>
        <rFont val="Calibri"/>
        <family val="2"/>
        <scheme val="minor"/>
      </rPr>
      <t xml:space="preserve"> verdadero negativo; </t>
    </r>
    <r>
      <rPr>
        <b/>
        <sz val="10"/>
        <color theme="1"/>
        <rFont val="Calibri"/>
        <family val="2"/>
        <scheme val="minor"/>
      </rPr>
      <t>VP:</t>
    </r>
    <r>
      <rPr>
        <sz val="10"/>
        <color theme="1"/>
        <rFont val="Calibri"/>
        <family val="2"/>
        <scheme val="minor"/>
      </rPr>
      <t xml:space="preserve"> verdadero positivo; </t>
    </r>
    <r>
      <rPr>
        <b/>
        <sz val="10"/>
        <color theme="1"/>
        <rFont val="Calibri"/>
        <family val="2"/>
        <scheme val="minor"/>
      </rPr>
      <t>VPP:</t>
    </r>
    <r>
      <rPr>
        <sz val="10"/>
        <color theme="1"/>
        <rFont val="Calibri"/>
        <family val="2"/>
        <scheme val="minor"/>
      </rPr>
      <t xml:space="preserve"> valor predictivo positivo; </t>
    </r>
    <r>
      <rPr>
        <b/>
        <sz val="10"/>
        <color theme="1"/>
        <rFont val="Calibri"/>
        <family val="2"/>
        <scheme val="minor"/>
      </rPr>
      <t xml:space="preserve">VPN: </t>
    </r>
    <r>
      <rPr>
        <sz val="10"/>
        <color theme="1"/>
        <rFont val="Calibri"/>
        <family val="2"/>
        <scheme val="minor"/>
      </rPr>
      <t>valor predictivo negativo.</t>
    </r>
  </si>
  <si>
    <t>La línea de la curva ROC dibuja los pares de tests positivos en enfermos y en sanos para todos los posibles umbrales (puntos de corte) que consideremos como positivos.</t>
  </si>
  <si>
    <t>&lt;===== ÉSTE ES EL CONCEPTO PARA CONSTRUIR LAS CURVAS ROC</t>
  </si>
  <si>
    <t>PRUEBAS DIAGNÓSTICAS CONCATENADAS E INDEPENDIENTES ENTRE SÍ</t>
  </si>
  <si>
    <t>RPP o Factor de Bayes</t>
  </si>
  <si>
    <r>
      <rPr>
        <sz val="11"/>
        <color indexed="12"/>
        <rFont val="Calibri"/>
        <family val="2"/>
      </rPr>
      <t xml:space="preserve"> A igual odds previa o prevalencia previa (58,9%)</t>
    </r>
    <r>
      <rPr>
        <sz val="11"/>
        <rFont val="Calibri"/>
        <family val="2"/>
      </rPr>
      <t xml:space="preserve">, </t>
    </r>
    <r>
      <rPr>
        <sz val="11"/>
        <color indexed="17"/>
        <rFont val="Calibri"/>
        <family val="2"/>
      </rPr>
      <t xml:space="preserve"> el test de voz susurrada, con un Factor Bayes 4,61, es de elección porque es el que detecta más verdaderos positivos por cada falso positivo.</t>
    </r>
  </si>
  <si>
    <t>Sensibilidad (S)</t>
  </si>
  <si>
    <t>Especificidad (E)</t>
  </si>
  <si>
    <t xml:space="preserve"> S/ (1-E)</t>
  </si>
  <si>
    <t>(1-S) / E</t>
  </si>
  <si>
    <t>"Yo creo o detecto como sanos" (Test "Negativo")</t>
  </si>
  <si>
    <t xml:space="preserve">La curva ROC cuantifica la capacidad de un indicador diagnóstico (test positivo) para discriminar entre enfermos y sanos. Para obtener una curva ROC se utiliza un diagrama cartesiano. En el eje de ordenadas se representan los % de tests positivos entre los enfermos (sensibilidad). En el eje de abscisas se representan los % de tests positivos entre los sanos (1-especificidad). </t>
  </si>
  <si>
    <r>
      <t>Al representar en el eje de ordenadas el % de Verdaderos positivos (Sensibilidad), y en el eje de abscisas el % Falsos positivos (1-Especificidad),</t>
    </r>
    <r>
      <rPr>
        <sz val="11"/>
        <color rgb="FFFF0000"/>
        <rFont val="Calibri"/>
        <family val="2"/>
        <scheme val="minor"/>
      </rPr>
      <t xml:space="preserve"> </t>
    </r>
    <r>
      <rPr>
        <sz val="11"/>
        <color rgb="FFFF0000"/>
        <rFont val="Calibri"/>
        <family val="2"/>
      </rPr>
      <t>todos los fallos quedan por encima de la curva (falsos positivos y falsos negativos)</t>
    </r>
    <r>
      <rPr>
        <sz val="11"/>
        <rFont val="Calibri"/>
        <family val="2"/>
      </rPr>
      <t xml:space="preserve">, y </t>
    </r>
    <r>
      <rPr>
        <sz val="11"/>
        <color rgb="FF009900"/>
        <rFont val="Calibri"/>
        <family val="2"/>
      </rPr>
      <t>los diagnósticos correctos quedan por debajo de la curva</t>
    </r>
    <r>
      <rPr>
        <sz val="11"/>
        <rFont val="Calibri"/>
        <family val="2"/>
      </rPr>
      <t xml:space="preserve">. </t>
    </r>
  </si>
  <si>
    <t>.</t>
  </si>
  <si>
    <t>CUANDO LO QUE TENEMOS DELANTE ES UN TEST POSITIVO Y QUEREMOS SABER LA PROBABILIDAD DE QUE EL PACIENTE SEA ENFERMO</t>
  </si>
  <si>
    <t>CUANDO LO QUE TENEMOS DELANTE ES UN TEST NEGATIVO Y QUEREMOS SABER LA PROBABILIDAD DE QUE EL INDIVIDUO SEA SANO</t>
  </si>
  <si>
    <t>Nº que coinciden</t>
  </si>
  <si>
    <t>Proporción</t>
  </si>
  <si>
    <t>Una RPP &gt; 1 indica que el resultado del test está asociado con la enfermedad. Una RPP &lt; 1 indica que el resultado está asociado con la ausencia de enfermedad.</t>
  </si>
  <si>
    <t>CUANDO LO QUE TENEMOS DELANTE ES UN ENFERMO Y QUEREMOS SABER LA PROBABILIDAD DE QUE OBTENGA UN TEST POSITIVO</t>
  </si>
  <si>
    <t>CUANDO LO QUE TENEMOS DELANTE ES UN SANO Y QUEREMOS SABER LA PROBABILIDAD DE QUE OBTENGA UN TEST NEGATIVO</t>
  </si>
  <si>
    <t>Expresado en forma de odds: Tras las dos pruebas consecutivas que yo detecto como enfermo, es 1,6 veces más probable estar enfermo frente a 1 de no estarlo.</t>
  </si>
  <si>
    <t>TEST PAT-225 para detectar pérdida audición por debajo de 30 decibelios</t>
  </si>
  <si>
    <t>TEST AUDIOSCOPE-3  para detectar pérdida audición por debajo de 40 decibelios</t>
  </si>
  <si>
    <t>TEST MICROMATE 304 para detectar pérdida audición por debajo de 40 decibelios</t>
  </si>
  <si>
    <r>
      <t xml:space="preserve">El mejor método posible de predicción se situaría en un punto en la esquina superior izquierda, o coordenada (0 , 1) del espacio ROC (es decir x= 0, y = 1), representando un 0% de tests positivos entre los sanos (1-especificidad: 0%), y un 100% de tests positivos entre los enfermos (sensibilidad: 100%). Este punto binomial (0 , 1) de la gráfica es también llamado una </t>
    </r>
    <r>
      <rPr>
        <sz val="11"/>
        <color indexed="17"/>
        <rFont val="Calibri"/>
        <family val="2"/>
      </rPr>
      <t>clasificación perfecta</t>
    </r>
    <r>
      <rPr>
        <sz val="11"/>
        <rFont val="Calibri"/>
        <family val="2"/>
      </rPr>
      <t xml:space="preserve">. Por el contrario, una </t>
    </r>
    <r>
      <rPr>
        <sz val="11"/>
        <color indexed="52"/>
        <rFont val="Calibri"/>
        <family val="2"/>
      </rPr>
      <t>clasificación totalmente aleatoria (o adivinación aleatoria)</t>
    </r>
    <r>
      <rPr>
        <sz val="11"/>
        <rFont val="Calibri"/>
        <family val="2"/>
      </rPr>
      <t xml:space="preserve"> daría un punto a lo largo de la línea diagonal, que se llama también </t>
    </r>
    <r>
      <rPr>
        <sz val="11"/>
        <color indexed="52"/>
        <rFont val="Calibri"/>
        <family val="2"/>
      </rPr>
      <t>línea de no-discriminación</t>
    </r>
    <r>
      <rPr>
        <sz val="11"/>
        <rFont val="Calibri"/>
        <family val="2"/>
      </rPr>
      <t>, desde el vértice inferior izquierdo hasta el vértice superior derecho, como por ejemplo sería decidir a partir de los resultados de lanzar una moneda al aire (adivinación aleatoria).</t>
    </r>
  </si>
  <si>
    <t>La curva ROC es también independiente de la distribución de las clases en la población en diagnóstico, es decir que es independiente de la prevalencia de una enfermedad en la población.</t>
  </si>
  <si>
    <r>
      <t>CURVAS ROC (Receiver Operating Characteristics, características operativas para el receptor)</t>
    </r>
    <r>
      <rPr>
        <b/>
        <sz val="12"/>
        <rFont val="Calibri"/>
        <family val="2"/>
        <scheme val="minor"/>
      </rPr>
      <t>: para cuando lo que tenemos delante es un test positivo y queremos saber la probabilidad de que el paciente esté enfermo</t>
    </r>
  </si>
  <si>
    <r>
      <t>A partir de ahora empezamos a utilizar nuestra subjetividad</t>
    </r>
    <r>
      <rPr>
        <sz val="11"/>
        <rFont val="Calibri"/>
        <family val="2"/>
      </rPr>
      <t xml:space="preserve"> con el paciente, como por ejemplo que le aplicamos dos pruebas sucesivas (e independientes) y que ambas las detectamos positivas.</t>
    </r>
  </si>
  <si>
    <t>Razón de Probabilidad Positiva o Factor de Bayes Positivo &gt; 10 ó &lt; 0,1 generan variaciones importantes de la probabilidad pretest a la postest, a menudo concluyentes.</t>
  </si>
  <si>
    <r>
      <t xml:space="preserve">&lt;===== ESTE ES EL CONCEPTO PARA CONSTRUIR LAS CURVAS </t>
    </r>
    <r>
      <rPr>
        <b/>
        <sz val="10"/>
        <color rgb="FFFF6600"/>
        <rFont val="Calibri"/>
        <family val="2"/>
        <scheme val="minor"/>
      </rPr>
      <t>P</t>
    </r>
    <r>
      <rPr>
        <b/>
        <sz val="10"/>
        <color rgb="FF339966"/>
        <rFont val="Calibri"/>
        <family val="2"/>
        <scheme val="minor"/>
      </rPr>
      <t>ROC</t>
    </r>
  </si>
  <si>
    <r>
      <rPr>
        <b/>
        <sz val="9"/>
        <color theme="1"/>
        <rFont val="Calibri"/>
        <family val="2"/>
        <scheme val="minor"/>
      </rPr>
      <t>NOTA:</t>
    </r>
    <r>
      <rPr>
        <b/>
        <sz val="9"/>
        <color rgb="FF0000FF"/>
        <rFont val="Calibri"/>
        <family val="2"/>
        <scheme val="minor"/>
      </rPr>
      <t xml:space="preserve"> Cuando lo que tenemos delante es un ENFERMO y queremos saber la probabilidad de que obtenga un test positivo, y la probabilidad de que obtenga un test negativo, se pueden utilizar las LAS CURVAS </t>
    </r>
    <r>
      <rPr>
        <b/>
        <sz val="9"/>
        <color rgb="FFFF6600"/>
        <rFont val="Calibri"/>
        <family val="2"/>
        <scheme val="minor"/>
      </rPr>
      <t>P</t>
    </r>
    <r>
      <rPr>
        <b/>
        <sz val="9"/>
        <color rgb="FF0000FF"/>
        <rFont val="Calibri"/>
        <family val="2"/>
        <scheme val="minor"/>
      </rPr>
      <t>ROC:</t>
    </r>
    <r>
      <rPr>
        <sz val="9"/>
        <color rgb="FF0000FF"/>
        <rFont val="Calibri"/>
        <family val="2"/>
        <scheme val="minor"/>
      </rPr>
      <t xml:space="preserve"> Es similar a la curva ROC, pero en este caso en el eje de ordenadas se sitúan los VPP = ENFERMOS entre los tests positivos; y el eje de abscisas 1-VPN = ENFERMOS entre los tests negativos.</t>
    </r>
  </si>
  <si>
    <r>
      <rPr>
        <b/>
        <sz val="11"/>
        <color theme="1"/>
        <rFont val="Calibri"/>
        <family val="2"/>
        <scheme val="minor"/>
      </rPr>
      <t>NOTA:</t>
    </r>
    <r>
      <rPr>
        <b/>
        <sz val="11"/>
        <color rgb="FF0000FF"/>
        <rFont val="Calibri"/>
        <family val="2"/>
        <scheme val="minor"/>
      </rPr>
      <t xml:space="preserve"> </t>
    </r>
    <r>
      <rPr>
        <sz val="11"/>
        <color rgb="FF0000FF"/>
        <rFont val="Calibri"/>
        <family val="2"/>
        <scheme val="minor"/>
      </rPr>
      <t xml:space="preserve">Cuando lo que tenemos delante es un ENFERMO y queremos saber la probabilidad de que obtenga un test positivo, y la probabilidad de que obtenga un test negativo, se pueden utilizar las LAS CURVAS </t>
    </r>
    <r>
      <rPr>
        <b/>
        <sz val="11"/>
        <color rgb="FFFF6600"/>
        <rFont val="Calibri"/>
        <family val="2"/>
        <scheme val="minor"/>
      </rPr>
      <t>P</t>
    </r>
    <r>
      <rPr>
        <sz val="11"/>
        <color rgb="FF0000FF"/>
        <rFont val="Calibri"/>
        <family val="2"/>
        <scheme val="minor"/>
      </rPr>
      <t>ROC: Es similar a la curva ROC, pero en este caso en el eje de ordenadas se sitúan los VPP = ENFERMOS entre los tests positivos; y el eje de abscisas 1-VPN = ENFERMOS entre los tests negativos.</t>
    </r>
  </si>
  <si>
    <t>Cultivo negativo = SANOS "REALES": 718</t>
  </si>
  <si>
    <t xml:space="preserve">La curva no muestra qué umbral o punto de corte escoger el mejor rendimiento diagnóstico. Aunque el punto más cercano al punto es el que matemáticamente mejor rendimiento, su elección es prudencial y forma parte de la Teoría de Decisión, porque depende de los beneficios, daños, inconvenientes y costes de cada punto de corte. Habrá que tomar una decisión prudencial porque hay que decidir a cuántos beneficiar a costa de a cuántos dañar, y a qué costes. </t>
  </si>
  <si>
    <r>
      <t xml:space="preserve">Un área bajo la curva (ABC) de 0,92 (IC 95%, 0,89-0,96) discrimina bien. Se dice que es informativa porque su intervalo de confianza no incluye el 0,5 (que es la diagonal de no discriminación). El valor 0,92 ó 92% tiene una interpretación práctica, pues de cada 100 test positivos, 92 son enfermos. </t>
    </r>
    <r>
      <rPr>
        <sz val="11"/>
        <color rgb="FF009900"/>
        <rFont val="Calibri"/>
        <family val="2"/>
        <scheme val="minor"/>
      </rPr>
      <t>El test positivo nos permite clasificar a los enfermos con un 92% de probabilidad.</t>
    </r>
    <r>
      <rPr>
        <sz val="11"/>
        <rFont val="Calibri"/>
        <family val="2"/>
        <scheme val="minor"/>
      </rPr>
      <t xml:space="preserve"> Otra forma de interpretarlo es que de todas las parejas de 1 enfermo y 1 sano que puedan formarse, en 92 de esas parejas el enfermo tendrá un valor más positivo en el test que el sano.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</si>
</sst>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0.0%"/>
    <numFmt numFmtId="165" formatCode="_-* #,##0.0\ _€_-;\-* #,##0.0\ _€_-;_-* &quot;-&quot;??\ _€_-;_-@_-"/>
    <numFmt numFmtId="166" formatCode="0.0"/>
    <numFmt numFmtId="167" formatCode="_-* #,##0.0000\ _€_-;\-* #,##0.0000\ _€_-;_-* &quot;-&quot;??\ _€_-;_-@_-"/>
    <numFmt numFmtId="168" formatCode="_-* #,##0.000\ _€_-;\-* #,##0.000\ _€_-;_-* &quot;-&quot;??\ _€_-;_-@_-"/>
    <numFmt numFmtId="169" formatCode="0.00000"/>
    <numFmt numFmtId="170" formatCode="_-* #,##0.000000\ _€_-;\-* #,##0.000000\ _€_-;_-* &quot;-&quot;??\ _€_-;_-@_-"/>
    <numFmt numFmtId="171" formatCode="#,##0_ ;\-#,##0\ "/>
    <numFmt numFmtId="172" formatCode="0.000"/>
    <numFmt numFmtId="173" formatCode="_-* #,##0\ _€_-;\-* #,##0\ _€_-;_-* &quot;-&quot;??\ _€_-;_-@_-"/>
    <numFmt numFmtId="174" formatCode="0.000%"/>
  </numFmts>
  <fonts count="127"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indexed="50"/>
      <name val="Calibri"/>
      <family val="2"/>
      <scheme val="minor"/>
    </font>
    <font>
      <b/>
      <sz val="10"/>
      <color indexed="57"/>
      <name val="Calibri"/>
      <family val="2"/>
      <scheme val="minor"/>
    </font>
    <font>
      <b/>
      <sz val="10"/>
      <color indexed="10"/>
      <name val="Calibri"/>
      <family val="2"/>
      <scheme val="minor"/>
    </font>
    <font>
      <b/>
      <sz val="9"/>
      <color indexed="10"/>
      <name val="Calibri"/>
      <family val="2"/>
      <scheme val="minor"/>
    </font>
    <font>
      <b/>
      <sz val="9"/>
      <name val="Calibri"/>
      <family val="2"/>
      <scheme val="minor"/>
    </font>
    <font>
      <sz val="10"/>
      <color rgb="FF0000FF"/>
      <name val="Calibri"/>
      <family val="2"/>
      <scheme val="minor"/>
    </font>
    <font>
      <sz val="10"/>
      <color indexed="12"/>
      <name val="Calibri"/>
      <family val="2"/>
      <scheme val="minor"/>
    </font>
    <font>
      <sz val="11"/>
      <name val="Calibri"/>
      <family val="2"/>
      <scheme val="minor"/>
    </font>
    <font>
      <b/>
      <sz val="11"/>
      <name val="Calibri"/>
      <family val="2"/>
    </font>
    <font>
      <sz val="11"/>
      <name val="Calibri"/>
      <family val="2"/>
    </font>
    <font>
      <b/>
      <sz val="12"/>
      <name val="Calibri"/>
      <family val="2"/>
      <scheme val="minor"/>
    </font>
    <font>
      <b/>
      <sz val="11"/>
      <name val="Calibri"/>
      <family val="2"/>
      <scheme val="minor"/>
    </font>
    <font>
      <b/>
      <sz val="11"/>
      <color indexed="12"/>
      <name val="Calibri"/>
      <family val="2"/>
    </font>
    <font>
      <b/>
      <sz val="11"/>
      <color indexed="60"/>
      <name val="Calibri"/>
      <family val="2"/>
    </font>
    <font>
      <b/>
      <sz val="14"/>
      <name val="Calibri"/>
      <family val="2"/>
      <scheme val="minor"/>
    </font>
    <font>
      <sz val="14"/>
      <name val="Calibri"/>
      <family val="2"/>
      <scheme val="minor"/>
    </font>
    <font>
      <b/>
      <sz val="11"/>
      <color rgb="FF0000CC"/>
      <name val="Calibri"/>
      <family val="2"/>
      <scheme val="minor"/>
    </font>
    <font>
      <sz val="10"/>
      <color theme="9" tint="-0.499984740745262"/>
      <name val="Calibri"/>
      <family val="2"/>
      <scheme val="minor"/>
    </font>
    <font>
      <sz val="10"/>
      <color indexed="57"/>
      <name val="Calibri"/>
      <family val="2"/>
      <scheme val="minor"/>
    </font>
    <font>
      <sz val="10"/>
      <color indexed="10"/>
      <name val="Calibri"/>
      <family val="2"/>
      <scheme val="minor"/>
    </font>
    <font>
      <sz val="12"/>
      <name val="Calibri"/>
      <family val="2"/>
      <scheme val="minor"/>
    </font>
    <font>
      <sz val="10"/>
      <color rgb="FF993300"/>
      <name val="Calibri"/>
      <family val="2"/>
      <scheme val="minor"/>
    </font>
    <font>
      <b/>
      <i/>
      <sz val="12"/>
      <name val="Calibri"/>
      <family val="2"/>
      <scheme val="minor"/>
    </font>
    <font>
      <b/>
      <sz val="10"/>
      <color rgb="FFFF6600"/>
      <name val="Calibri"/>
      <family val="2"/>
      <scheme val="minor"/>
    </font>
    <font>
      <b/>
      <sz val="10"/>
      <color rgb="FFFF0000"/>
      <name val="Calibri"/>
      <family val="2"/>
      <scheme val="minor"/>
    </font>
    <font>
      <i/>
      <sz val="10"/>
      <name val="Calibri"/>
      <family val="2"/>
      <scheme val="minor"/>
    </font>
    <font>
      <i/>
      <sz val="9"/>
      <name val="Calibri"/>
      <family val="2"/>
      <scheme val="minor"/>
    </font>
    <font>
      <i/>
      <sz val="10"/>
      <color rgb="FFFF6600"/>
      <name val="Calibri"/>
      <family val="2"/>
      <scheme val="minor"/>
    </font>
    <font>
      <b/>
      <sz val="10"/>
      <color rgb="FF00CC00"/>
      <name val="Calibri"/>
      <family val="2"/>
      <scheme val="minor"/>
    </font>
    <font>
      <b/>
      <i/>
      <sz val="10"/>
      <color rgb="FFFF6600"/>
      <name val="Calibri"/>
      <family val="2"/>
      <scheme val="minor"/>
    </font>
    <font>
      <sz val="9"/>
      <name val="Calibri"/>
      <family val="2"/>
      <scheme val="minor"/>
    </font>
    <font>
      <sz val="8"/>
      <color rgb="FFFF0000"/>
      <name val="Calibri"/>
      <family val="2"/>
      <scheme val="minor"/>
    </font>
    <font>
      <i/>
      <sz val="8"/>
      <color rgb="FFFF0000"/>
      <name val="Calibri"/>
      <family val="2"/>
      <scheme val="minor"/>
    </font>
    <font>
      <sz val="8"/>
      <color rgb="FF00CC00"/>
      <name val="Calibri"/>
      <family val="2"/>
      <scheme val="minor"/>
    </font>
    <font>
      <i/>
      <sz val="8"/>
      <color rgb="FF00CC00"/>
      <name val="Calibri"/>
      <family val="2"/>
      <scheme val="minor"/>
    </font>
    <font>
      <sz val="11"/>
      <color indexed="12"/>
      <name val="Calibri"/>
      <family val="2"/>
      <scheme val="minor"/>
    </font>
    <font>
      <b/>
      <i/>
      <sz val="10"/>
      <name val="Calibri"/>
      <family val="2"/>
      <scheme val="minor"/>
    </font>
    <font>
      <b/>
      <sz val="10"/>
      <name val="Calibri"/>
      <family val="2"/>
    </font>
    <font>
      <b/>
      <i/>
      <sz val="10"/>
      <name val="Calibri"/>
      <family val="2"/>
    </font>
    <font>
      <b/>
      <sz val="10"/>
      <color indexed="60"/>
      <name val="Calibri"/>
      <family val="2"/>
      <scheme val="minor"/>
    </font>
    <font>
      <sz val="10"/>
      <color rgb="FF7030A0"/>
      <name val="Calibri"/>
      <family val="2"/>
      <scheme val="minor"/>
    </font>
    <font>
      <b/>
      <sz val="11"/>
      <color rgb="FF993300"/>
      <name val="Calibri"/>
      <family val="2"/>
      <scheme val="minor"/>
    </font>
    <font>
      <b/>
      <i/>
      <sz val="11"/>
      <color rgb="FF993300"/>
      <name val="Calibri"/>
      <family val="2"/>
      <scheme val="minor"/>
    </font>
    <font>
      <sz val="11"/>
      <color rgb="FF7030A0"/>
      <name val="Calibri"/>
      <family val="2"/>
      <scheme val="minor"/>
    </font>
    <font>
      <sz val="10"/>
      <color indexed="60"/>
      <name val="Calibri"/>
      <family val="2"/>
      <scheme val="minor"/>
    </font>
    <font>
      <sz val="10"/>
      <name val="Calibri"/>
      <family val="2"/>
    </font>
    <font>
      <u/>
      <sz val="10"/>
      <name val="Calibri"/>
      <family val="2"/>
      <scheme val="minor"/>
    </font>
    <font>
      <sz val="11"/>
      <color theme="9" tint="-0.249977111117893"/>
      <name val="Calibri"/>
      <family val="2"/>
      <scheme val="minor"/>
    </font>
    <font>
      <sz val="11"/>
      <color rgb="FFFF0000"/>
      <name val="Calibri"/>
      <family val="2"/>
      <scheme val="minor"/>
    </font>
    <font>
      <b/>
      <sz val="11"/>
      <color theme="1"/>
      <name val="Calibri"/>
      <family val="2"/>
      <scheme val="minor"/>
    </font>
    <font>
      <sz val="10"/>
      <color rgb="FFFF00FF"/>
      <name val="Calibri"/>
      <family val="2"/>
    </font>
    <font>
      <b/>
      <sz val="10"/>
      <color indexed="12"/>
      <name val="Calibri"/>
      <family val="2"/>
    </font>
    <font>
      <b/>
      <sz val="10"/>
      <color indexed="14"/>
      <name val="Calibri"/>
      <family val="2"/>
    </font>
    <font>
      <sz val="10"/>
      <color rgb="FF0000FF"/>
      <name val="Calibri"/>
      <family val="2"/>
    </font>
    <font>
      <sz val="10"/>
      <color indexed="14"/>
      <name val="Calibri"/>
      <family val="2"/>
    </font>
    <font>
      <sz val="10"/>
      <color indexed="25"/>
      <name val="Calibri"/>
      <family val="2"/>
    </font>
    <font>
      <sz val="10"/>
      <color indexed="12"/>
      <name val="Calibri"/>
      <family val="2"/>
    </font>
    <font>
      <b/>
      <sz val="10"/>
      <color indexed="61"/>
      <name val="Calibri"/>
      <family val="2"/>
    </font>
    <font>
      <sz val="11"/>
      <color indexed="14"/>
      <name val="Calibri"/>
      <family val="2"/>
    </font>
    <font>
      <b/>
      <sz val="10"/>
      <color indexed="50"/>
      <name val="Calibri"/>
      <family val="2"/>
    </font>
    <font>
      <b/>
      <sz val="10"/>
      <color indexed="10"/>
      <name val="Calibri"/>
      <family val="2"/>
    </font>
    <font>
      <sz val="11"/>
      <color rgb="FF0000FF"/>
      <name val="Calibri"/>
      <family val="2"/>
    </font>
    <font>
      <sz val="11"/>
      <color rgb="FFFF00FF"/>
      <name val="Calibri"/>
      <family val="2"/>
    </font>
    <font>
      <sz val="11"/>
      <name val="Times New Roman"/>
      <family val="1"/>
    </font>
    <font>
      <b/>
      <u/>
      <sz val="11"/>
      <name val="Calibri"/>
      <family val="2"/>
    </font>
    <font>
      <sz val="11"/>
      <color rgb="FFFF0000"/>
      <name val="Calibri"/>
      <family val="2"/>
    </font>
    <font>
      <b/>
      <u/>
      <sz val="11"/>
      <name val="Calibri"/>
      <family val="2"/>
      <scheme val="minor"/>
    </font>
    <font>
      <sz val="11"/>
      <color indexed="17"/>
      <name val="Calibri"/>
      <family val="2"/>
    </font>
    <font>
      <sz val="11"/>
      <color indexed="52"/>
      <name val="Calibri"/>
      <family val="2"/>
    </font>
    <font>
      <sz val="11"/>
      <color indexed="12"/>
      <name val="Calibri"/>
      <family val="2"/>
    </font>
    <font>
      <b/>
      <i/>
      <sz val="10"/>
      <color indexed="57"/>
      <name val="Calibri"/>
      <family val="2"/>
      <scheme val="minor"/>
    </font>
    <font>
      <sz val="10"/>
      <color indexed="52"/>
      <name val="Calibri"/>
      <family val="2"/>
      <scheme val="minor"/>
    </font>
    <font>
      <b/>
      <sz val="10"/>
      <color indexed="52"/>
      <name val="Calibri"/>
      <family val="2"/>
      <scheme val="minor"/>
    </font>
    <font>
      <vertAlign val="superscript"/>
      <sz val="10"/>
      <name val="Calibri"/>
      <family val="2"/>
    </font>
    <font>
      <b/>
      <sz val="10"/>
      <color indexed="12"/>
      <name val="Calibri"/>
      <family val="2"/>
      <scheme val="minor"/>
    </font>
    <font>
      <b/>
      <sz val="10"/>
      <color rgb="FF0000FF"/>
      <name val="Calibri"/>
      <family val="2"/>
      <scheme val="minor"/>
    </font>
    <font>
      <sz val="11"/>
      <color rgb="FF009900"/>
      <name val="Calibri"/>
      <family val="2"/>
      <scheme val="minor"/>
    </font>
    <font>
      <b/>
      <u/>
      <sz val="14"/>
      <name val="Calibri"/>
      <family val="2"/>
      <scheme val="minor"/>
    </font>
    <font>
      <sz val="10"/>
      <color indexed="54"/>
      <name val="Calibri"/>
      <family val="2"/>
      <scheme val="minor"/>
    </font>
    <font>
      <i/>
      <sz val="10"/>
      <name val="Calibri"/>
      <family val="2"/>
    </font>
    <font>
      <b/>
      <sz val="11"/>
      <color indexed="17"/>
      <name val="Calibri"/>
      <family val="2"/>
      <scheme val="minor"/>
    </font>
    <font>
      <b/>
      <sz val="12"/>
      <color rgb="FF0000FF"/>
      <name val="Calibri"/>
      <family val="2"/>
      <scheme val="minor"/>
    </font>
    <font>
      <b/>
      <u/>
      <sz val="14"/>
      <color rgb="FF0000FF"/>
      <name val="Calibri"/>
      <family val="2"/>
      <scheme val="minor"/>
    </font>
    <font>
      <b/>
      <u/>
      <sz val="14"/>
      <color rgb="FF993300"/>
      <name val="Calibri"/>
      <family val="2"/>
      <scheme val="minor"/>
    </font>
    <font>
      <b/>
      <sz val="12"/>
      <color rgb="FF993300"/>
      <name val="Calibri"/>
      <family val="2"/>
      <scheme val="minor"/>
    </font>
    <font>
      <b/>
      <sz val="11"/>
      <color rgb="FF0000FF"/>
      <name val="Calibri"/>
      <family val="2"/>
      <scheme val="minor"/>
    </font>
    <font>
      <b/>
      <sz val="10"/>
      <color rgb="FFFF00FF"/>
      <name val="Calibri"/>
      <family val="2"/>
    </font>
    <font>
      <vertAlign val="superscript"/>
      <sz val="10"/>
      <name val="Calibri"/>
      <family val="2"/>
      <scheme val="minor"/>
    </font>
    <font>
      <b/>
      <sz val="10"/>
      <color rgb="FF339966"/>
      <name val="Calibri"/>
      <family val="2"/>
      <scheme val="minor"/>
    </font>
    <font>
      <sz val="10"/>
      <color rgb="FF339966"/>
      <name val="Calibri"/>
      <family val="2"/>
      <scheme val="minor"/>
    </font>
    <font>
      <sz val="10"/>
      <color rgb="FFFF0000"/>
      <name val="Calibri"/>
      <family val="2"/>
      <scheme val="minor"/>
    </font>
    <font>
      <b/>
      <sz val="10"/>
      <color rgb="FF00B050"/>
      <name val="Calibri"/>
      <family val="2"/>
      <scheme val="minor"/>
    </font>
    <font>
      <sz val="10"/>
      <color theme="0"/>
      <name val="Calibri"/>
      <family val="2"/>
      <scheme val="minor"/>
    </font>
    <font>
      <sz val="8"/>
      <name val="Calibri"/>
      <family val="2"/>
      <scheme val="minor"/>
    </font>
    <font>
      <sz val="10"/>
      <color rgb="FF00B050"/>
      <name val="Calibri"/>
      <family val="2"/>
      <scheme val="minor"/>
    </font>
    <font>
      <b/>
      <u/>
      <sz val="12"/>
      <name val="Calibri"/>
      <family val="2"/>
      <scheme val="minor"/>
    </font>
    <font>
      <vertAlign val="subscript"/>
      <sz val="10"/>
      <color rgb="FF993300"/>
      <name val="Calibri"/>
      <family val="2"/>
      <scheme val="minor"/>
    </font>
    <font>
      <i/>
      <sz val="10"/>
      <color rgb="FF993300"/>
      <name val="Calibri"/>
      <family val="2"/>
      <scheme val="minor"/>
    </font>
    <font>
      <vertAlign val="superscript"/>
      <sz val="10"/>
      <color rgb="FF993300"/>
      <name val="Calibri"/>
      <family val="2"/>
      <scheme val="minor"/>
    </font>
    <font>
      <sz val="10"/>
      <color rgb="FF993300"/>
      <name val="Calibri"/>
      <family val="2"/>
    </font>
    <font>
      <vertAlign val="superscript"/>
      <sz val="10"/>
      <color rgb="FF993300"/>
      <name val="Calibri"/>
      <family val="2"/>
    </font>
    <font>
      <i/>
      <sz val="10"/>
      <color rgb="FF993300"/>
      <name val="Calibri"/>
      <family val="2"/>
    </font>
    <font>
      <u/>
      <sz val="10"/>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b/>
      <sz val="11"/>
      <color rgb="FF339966"/>
      <name val="Calibri"/>
      <family val="2"/>
      <scheme val="minor"/>
    </font>
    <font>
      <sz val="11"/>
      <color rgb="FF009900"/>
      <name val="Calibri"/>
      <family val="2"/>
    </font>
    <font>
      <b/>
      <sz val="10"/>
      <color rgb="FF009900"/>
      <name val="Calibri"/>
      <family val="2"/>
      <scheme val="minor"/>
    </font>
    <font>
      <b/>
      <sz val="9"/>
      <color rgb="FF009900"/>
      <name val="Calibri"/>
      <family val="2"/>
      <scheme val="minor"/>
    </font>
    <font>
      <sz val="10"/>
      <color rgb="FF009900"/>
      <name val="Calibri"/>
      <family val="2"/>
      <scheme val="minor"/>
    </font>
    <font>
      <b/>
      <sz val="10"/>
      <color rgb="FF009900"/>
      <name val="Calibri"/>
      <family val="2"/>
    </font>
    <font>
      <b/>
      <sz val="11"/>
      <color rgb="FF008000"/>
      <name val="Calibri"/>
      <family val="2"/>
    </font>
    <font>
      <b/>
      <sz val="11"/>
      <color rgb="FFFFCC00"/>
      <name val="Calibri"/>
      <family val="2"/>
    </font>
    <font>
      <b/>
      <sz val="11"/>
      <color rgb="FFFF9900"/>
      <name val="Calibri"/>
      <family val="2"/>
    </font>
    <font>
      <b/>
      <sz val="11"/>
      <color rgb="FFFF0000"/>
      <name val="Calibri"/>
      <family val="2"/>
    </font>
    <font>
      <sz val="11"/>
      <color rgb="FF0000FF"/>
      <name val="Calibri"/>
      <family val="2"/>
      <scheme val="minor"/>
    </font>
    <font>
      <b/>
      <sz val="11"/>
      <color rgb="FFFF6600"/>
      <name val="Calibri"/>
      <family val="2"/>
      <scheme val="minor"/>
    </font>
    <font>
      <sz val="9"/>
      <color rgb="FF0000FF"/>
      <name val="Calibri"/>
      <family val="2"/>
      <scheme val="minor"/>
    </font>
    <font>
      <b/>
      <sz val="9"/>
      <color theme="1"/>
      <name val="Calibri"/>
      <family val="2"/>
      <scheme val="minor"/>
    </font>
    <font>
      <b/>
      <sz val="9"/>
      <color rgb="FF0000FF"/>
      <name val="Calibri"/>
      <family val="2"/>
      <scheme val="minor"/>
    </font>
    <font>
      <b/>
      <sz val="9"/>
      <color rgb="FFFF6600"/>
      <name val="Calibri"/>
      <family val="2"/>
      <scheme val="minor"/>
    </font>
  </fonts>
  <fills count="15">
    <fill>
      <patternFill patternType="none"/>
    </fill>
    <fill>
      <patternFill patternType="gray125"/>
    </fill>
    <fill>
      <patternFill patternType="solid">
        <fgColor indexed="11"/>
        <bgColor indexed="64"/>
      </patternFill>
    </fill>
    <fill>
      <patternFill patternType="solid">
        <fgColor rgb="FFFFFF99"/>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rgb="FFCCFF99"/>
        <bgColor indexed="64"/>
      </patternFill>
    </fill>
    <fill>
      <patternFill patternType="solid">
        <fgColor rgb="FFFFCCFF"/>
        <bgColor indexed="64"/>
      </patternFill>
    </fill>
    <fill>
      <patternFill patternType="solid">
        <fgColor indexed="27"/>
        <bgColor indexed="64"/>
      </patternFill>
    </fill>
    <fill>
      <patternFill patternType="solid">
        <fgColor indexed="41"/>
        <bgColor indexed="64"/>
      </patternFill>
    </fill>
    <fill>
      <patternFill patternType="solid">
        <fgColor rgb="FF66FF33"/>
        <bgColor indexed="64"/>
      </patternFill>
    </fill>
    <fill>
      <patternFill patternType="solid">
        <fgColor rgb="FFFF0000"/>
        <bgColor indexed="64"/>
      </patternFill>
    </fill>
    <fill>
      <patternFill patternType="solid">
        <fgColor rgb="FF00FF0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
      <left style="thin">
        <color rgb="FFFF6600"/>
      </left>
      <right/>
      <top/>
      <bottom/>
      <diagonal/>
    </border>
    <border>
      <left/>
      <right style="thin">
        <color rgb="FFFF6600"/>
      </right>
      <top/>
      <bottom/>
      <diagonal/>
    </border>
    <border>
      <left style="thin">
        <color rgb="FFFF6600"/>
      </left>
      <right/>
      <top/>
      <bottom style="thin">
        <color rgb="FFFF6600"/>
      </bottom>
      <diagonal/>
    </border>
    <border>
      <left/>
      <right/>
      <top/>
      <bottom style="thin">
        <color rgb="FFFF6600"/>
      </bottom>
      <diagonal/>
    </border>
    <border>
      <left/>
      <right style="thin">
        <color rgb="FFFF6600"/>
      </right>
      <top/>
      <bottom style="thin">
        <color rgb="FFFF660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6">
    <xf numFmtId="0" fontId="0" fillId="0" borderId="0" xfId="0"/>
    <xf numFmtId="0" fontId="2" fillId="0" borderId="0" xfId="0" applyFont="1" applyFill="1" applyBorder="1"/>
    <xf numFmtId="2" fontId="3" fillId="0" borderId="0" xfId="0" applyNumberFormat="1" applyFont="1" applyFill="1" applyBorder="1"/>
    <xf numFmtId="0" fontId="2" fillId="0" borderId="1" xfId="0" applyFont="1" applyFill="1" applyBorder="1"/>
    <xf numFmtId="0" fontId="2" fillId="0" borderId="2" xfId="0" applyFont="1" applyFill="1" applyBorder="1" applyAlignment="1"/>
    <xf numFmtId="0" fontId="2" fillId="0" borderId="2" xfId="0" applyFont="1" applyBorder="1" applyAlignment="1">
      <alignment vertical="top" wrapText="1"/>
    </xf>
    <xf numFmtId="0" fontId="2" fillId="0" borderId="4" xfId="0" applyFont="1" applyFill="1" applyBorder="1"/>
    <xf numFmtId="0" fontId="2" fillId="0" borderId="0" xfId="0" applyFont="1" applyBorder="1" applyAlignment="1">
      <alignment horizontal="justify" vertical="top" wrapText="1"/>
    </xf>
    <xf numFmtId="0" fontId="2" fillId="0" borderId="0" xfId="0" applyFont="1" applyFill="1" applyBorder="1" applyAlignment="1">
      <alignment horizontal="right" vertical="top" wrapText="1"/>
    </xf>
    <xf numFmtId="0" fontId="2" fillId="0" borderId="7" xfId="0" applyFont="1" applyFill="1" applyBorder="1"/>
    <xf numFmtId="0" fontId="2" fillId="0" borderId="7" xfId="0" applyFont="1" applyFill="1" applyBorder="1" applyAlignment="1">
      <alignment horizontal="center" vertical="top" wrapText="1"/>
    </xf>
    <xf numFmtId="0" fontId="2" fillId="0" borderId="13" xfId="0" applyFont="1" applyFill="1" applyBorder="1"/>
    <xf numFmtId="0" fontId="3" fillId="0" borderId="0" xfId="0" applyFont="1" applyFill="1" applyBorder="1" applyAlignment="1"/>
    <xf numFmtId="0" fontId="2" fillId="0" borderId="5" xfId="0" applyFont="1" applyFill="1" applyBorder="1"/>
    <xf numFmtId="0" fontId="2" fillId="0" borderId="6" xfId="0" applyFont="1" applyFill="1" applyBorder="1"/>
    <xf numFmtId="10" fontId="2" fillId="0" borderId="0" xfId="2" applyNumberFormat="1" applyFont="1" applyFill="1" applyBorder="1" applyAlignment="1">
      <alignment horizontal="justify" vertical="top" wrapText="1"/>
    </xf>
    <xf numFmtId="0" fontId="2" fillId="0" borderId="1" xfId="0" applyFont="1" applyFill="1" applyBorder="1" applyAlignment="1">
      <alignment horizontal="justify" vertical="top" wrapText="1"/>
    </xf>
    <xf numFmtId="0" fontId="4" fillId="0" borderId="2" xfId="0" applyFont="1" applyFill="1" applyBorder="1" applyAlignment="1">
      <alignment horizontal="right"/>
    </xf>
    <xf numFmtId="0" fontId="2" fillId="0" borderId="3" xfId="0" applyFont="1" applyFill="1" applyBorder="1"/>
    <xf numFmtId="0" fontId="3" fillId="0" borderId="0" xfId="0" applyFont="1" applyFill="1" applyBorder="1" applyAlignment="1">
      <alignment wrapText="1"/>
    </xf>
    <xf numFmtId="0" fontId="8" fillId="5" borderId="4" xfId="0" applyFont="1" applyFill="1" applyBorder="1"/>
    <xf numFmtId="164" fontId="2" fillId="5" borderId="0" xfId="2" applyNumberFormat="1" applyFont="1" applyFill="1" applyBorder="1" applyAlignment="1">
      <alignment horizontal="center" vertical="top" wrapText="1"/>
    </xf>
    <xf numFmtId="0" fontId="2" fillId="0" borderId="10" xfId="0" applyFont="1" applyFill="1" applyBorder="1" applyAlignment="1">
      <alignment horizontal="center" vertical="distributed" wrapText="1"/>
    </xf>
    <xf numFmtId="0" fontId="2" fillId="0" borderId="11" xfId="0" applyFont="1" applyFill="1" applyBorder="1" applyAlignment="1">
      <alignment horizontal="center" vertical="distributed" wrapText="1"/>
    </xf>
    <xf numFmtId="0" fontId="2" fillId="0" borderId="12" xfId="0" applyFont="1" applyFill="1" applyBorder="1" applyAlignment="1">
      <alignment horizontal="center" vertical="distributed" wrapText="1"/>
    </xf>
    <xf numFmtId="0" fontId="6" fillId="4" borderId="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center" wrapText="1"/>
    </xf>
    <xf numFmtId="164" fontId="2" fillId="0" borderId="13" xfId="2" applyNumberFormat="1" applyFont="1" applyFill="1" applyBorder="1" applyAlignment="1">
      <alignment horizontal="distributed" vertical="distributed"/>
    </xf>
    <xf numFmtId="0" fontId="6" fillId="4" borderId="11" xfId="0" applyFont="1" applyFill="1" applyBorder="1" applyAlignment="1">
      <alignment horizontal="center" vertical="top" wrapText="1"/>
    </xf>
    <xf numFmtId="0" fontId="7" fillId="0" borderId="12" xfId="0" applyFont="1" applyFill="1" applyBorder="1" applyAlignment="1">
      <alignment horizontal="center" vertical="top" wrapText="1"/>
    </xf>
    <xf numFmtId="164" fontId="2" fillId="0" borderId="13" xfId="2" applyNumberFormat="1" applyFont="1" applyFill="1" applyBorder="1" applyAlignment="1">
      <alignment horizontal="center" vertical="distributed"/>
    </xf>
    <xf numFmtId="0" fontId="2" fillId="0" borderId="0" xfId="0" applyFont="1" applyFill="1" applyBorder="1" applyAlignment="1">
      <alignment horizontal="center" vertical="top" wrapText="1"/>
    </xf>
    <xf numFmtId="43" fontId="2" fillId="0" borderId="0" xfId="1" applyFont="1" applyFill="1" applyBorder="1"/>
    <xf numFmtId="0" fontId="2" fillId="0" borderId="10" xfId="0" applyFont="1" applyFill="1" applyBorder="1" applyAlignment="1">
      <alignment horizontal="center" vertical="top"/>
    </xf>
    <xf numFmtId="164" fontId="2" fillId="0" borderId="11" xfId="2" applyNumberFormat="1" applyFont="1" applyFill="1" applyBorder="1" applyAlignment="1">
      <alignment horizontal="center" vertical="center"/>
    </xf>
    <xf numFmtId="2" fontId="3" fillId="0" borderId="0" xfId="0" applyNumberFormat="1" applyFont="1" applyFill="1" applyBorder="1" applyAlignment="1">
      <alignment vertical="distributed"/>
    </xf>
    <xf numFmtId="0" fontId="3" fillId="0" borderId="7" xfId="0" applyFont="1" applyFill="1" applyBorder="1" applyAlignment="1">
      <alignment horizontal="center" vertical="top"/>
    </xf>
    <xf numFmtId="0" fontId="3" fillId="0" borderId="25" xfId="0" applyFont="1" applyFill="1" applyBorder="1" applyAlignment="1">
      <alignment horizontal="center"/>
    </xf>
    <xf numFmtId="0" fontId="2" fillId="0" borderId="0" xfId="0" applyFont="1" applyFill="1" applyBorder="1" applyAlignment="1">
      <alignment vertical="distributed"/>
    </xf>
    <xf numFmtId="164" fontId="2" fillId="0" borderId="0" xfId="2" applyNumberFormat="1" applyFont="1" applyFill="1" applyBorder="1" applyAlignment="1">
      <alignment horizontal="center"/>
    </xf>
    <xf numFmtId="0" fontId="2" fillId="0" borderId="15" xfId="0" applyFont="1" applyFill="1" applyBorder="1" applyAlignment="1">
      <alignment horizontal="right" vertical="center"/>
    </xf>
    <xf numFmtId="49" fontId="2" fillId="0" borderId="15" xfId="0" applyNumberFormat="1" applyFont="1" applyFill="1" applyBorder="1" applyAlignment="1">
      <alignment horizontal="left" vertical="center"/>
    </xf>
    <xf numFmtId="0" fontId="9" fillId="0" borderId="0" xfId="0" applyFont="1" applyFill="1" applyBorder="1" applyAlignment="1">
      <alignment horizontal="center"/>
    </xf>
    <xf numFmtId="0" fontId="2" fillId="0" borderId="0" xfId="0" applyFont="1" applyFill="1" applyBorder="1" applyAlignment="1">
      <alignment horizontal="right"/>
    </xf>
    <xf numFmtId="165" fontId="2" fillId="0" borderId="0" xfId="1" applyNumberFormat="1" applyFont="1" applyFill="1" applyBorder="1" applyAlignment="1">
      <alignment horizontal="left"/>
    </xf>
    <xf numFmtId="43" fontId="2" fillId="0" borderId="0" xfId="1" applyFont="1" applyFill="1" applyBorder="1" applyAlignment="1">
      <alignment horizontal="center"/>
    </xf>
    <xf numFmtId="49" fontId="2" fillId="0" borderId="0" xfId="0" applyNumberFormat="1" applyFont="1" applyFill="1" applyBorder="1" applyAlignment="1">
      <alignment horizontal="center"/>
    </xf>
    <xf numFmtId="164" fontId="2" fillId="0" borderId="0" xfId="0" applyNumberFormat="1" applyFont="1" applyFill="1" applyBorder="1"/>
    <xf numFmtId="164" fontId="10" fillId="0" borderId="0" xfId="2" applyNumberFormat="1" applyFont="1" applyFill="1" applyBorder="1" applyAlignment="1">
      <alignment horizontal="right"/>
    </xf>
    <xf numFmtId="2" fontId="10" fillId="0" borderId="0" xfId="1" applyNumberFormat="1" applyFont="1" applyFill="1" applyBorder="1" applyAlignment="1">
      <alignment horizontal="center"/>
    </xf>
    <xf numFmtId="164" fontId="14" fillId="0" borderId="0" xfId="2" applyNumberFormat="1" applyFont="1" applyFill="1" applyBorder="1" applyAlignment="1">
      <alignment horizontal="left"/>
    </xf>
    <xf numFmtId="0" fontId="15" fillId="6" borderId="5" xfId="0" applyFont="1" applyFill="1" applyBorder="1" applyAlignment="1">
      <alignment vertical="center"/>
    </xf>
    <xf numFmtId="0" fontId="15" fillId="6" borderId="15" xfId="0" applyFont="1" applyFill="1" applyBorder="1" applyAlignment="1">
      <alignment vertical="center"/>
    </xf>
    <xf numFmtId="0" fontId="15" fillId="6" borderId="6" xfId="0" applyFont="1" applyFill="1" applyBorder="1" applyAlignment="1">
      <alignment vertical="center"/>
    </xf>
    <xf numFmtId="0" fontId="15" fillId="0" borderId="0" xfId="0" applyFont="1" applyFill="1" applyBorder="1" applyAlignment="1">
      <alignment vertical="center"/>
    </xf>
    <xf numFmtId="0" fontId="3" fillId="6" borderId="0" xfId="0" applyFont="1" applyFill="1" applyBorder="1"/>
    <xf numFmtId="0" fontId="18" fillId="6" borderId="0" xfId="0" applyFont="1" applyFill="1" applyBorder="1" applyAlignment="1">
      <alignment horizontal="right" vertical="center" wrapText="1"/>
    </xf>
    <xf numFmtId="43" fontId="18" fillId="6" borderId="0" xfId="1" applyFont="1" applyFill="1" applyBorder="1" applyAlignment="1">
      <alignment vertical="center" wrapText="1"/>
    </xf>
    <xf numFmtId="49" fontId="18" fillId="6" borderId="0" xfId="0" applyNumberFormat="1" applyFont="1" applyFill="1" applyBorder="1" applyAlignment="1">
      <alignment horizontal="left" vertical="center"/>
    </xf>
    <xf numFmtId="0" fontId="19" fillId="0" borderId="0" xfId="0" applyFont="1" applyFill="1" applyBorder="1"/>
    <xf numFmtId="0" fontId="20" fillId="6" borderId="0" xfId="0" applyFont="1" applyFill="1" applyAlignment="1">
      <alignment horizontal="left" vertical="center"/>
    </xf>
    <xf numFmtId="0" fontId="19" fillId="6" borderId="0" xfId="0" applyFont="1" applyFill="1" applyBorder="1"/>
    <xf numFmtId="2" fontId="3" fillId="0" borderId="0" xfId="0" applyNumberFormat="1" applyFont="1" applyFill="1" applyBorder="1" applyAlignment="1">
      <alignment horizontal="center"/>
    </xf>
    <xf numFmtId="0" fontId="21" fillId="6" borderId="2" xfId="0" applyFont="1" applyFill="1" applyBorder="1"/>
    <xf numFmtId="164" fontId="21" fillId="6" borderId="2" xfId="2" applyNumberFormat="1" applyFont="1" applyFill="1" applyBorder="1" applyAlignment="1">
      <alignment horizontal="center"/>
    </xf>
    <xf numFmtId="0" fontId="21" fillId="6" borderId="3" xfId="0" applyFont="1" applyFill="1" applyBorder="1"/>
    <xf numFmtId="2" fontId="22" fillId="0" borderId="0" xfId="0" applyNumberFormat="1" applyFont="1" applyFill="1" applyBorder="1" applyAlignment="1">
      <alignment horizontal="center"/>
    </xf>
    <xf numFmtId="0" fontId="21" fillId="6" borderId="0" xfId="0" applyFont="1" applyFill="1" applyBorder="1"/>
    <xf numFmtId="164" fontId="21" fillId="6" borderId="0" xfId="2" applyNumberFormat="1" applyFont="1" applyFill="1" applyBorder="1" applyAlignment="1">
      <alignment horizontal="center"/>
    </xf>
    <xf numFmtId="0" fontId="21" fillId="6" borderId="7" xfId="0" applyFont="1" applyFill="1" applyBorder="1"/>
    <xf numFmtId="2" fontId="23" fillId="0" borderId="0" xfId="0" applyNumberFormat="1" applyFont="1" applyFill="1" applyBorder="1" applyAlignment="1">
      <alignment horizontal="center"/>
    </xf>
    <xf numFmtId="164" fontId="11" fillId="6" borderId="13" xfId="2" applyNumberFormat="1" applyFont="1" applyFill="1" applyBorder="1" applyAlignment="1">
      <alignment horizontal="left"/>
    </xf>
    <xf numFmtId="0" fontId="3" fillId="6" borderId="14" xfId="0" applyFont="1" applyFill="1" applyBorder="1"/>
    <xf numFmtId="164" fontId="3" fillId="6" borderId="14" xfId="2" applyNumberFormat="1" applyFont="1" applyFill="1" applyBorder="1" applyAlignment="1">
      <alignment horizontal="center"/>
    </xf>
    <xf numFmtId="0" fontId="3" fillId="6" borderId="9" xfId="0" applyFont="1" applyFill="1" applyBorder="1"/>
    <xf numFmtId="164" fontId="24" fillId="6" borderId="0" xfId="2" applyNumberFormat="1" applyFont="1" applyFill="1" applyBorder="1" applyAlignment="1">
      <alignment horizontal="left"/>
    </xf>
    <xf numFmtId="164" fontId="3" fillId="6" borderId="0" xfId="2" applyNumberFormat="1" applyFont="1" applyFill="1" applyBorder="1" applyAlignment="1">
      <alignment horizontal="center"/>
    </xf>
    <xf numFmtId="0" fontId="20" fillId="6" borderId="0" xfId="0" applyFont="1" applyFill="1" applyAlignment="1">
      <alignment vertical="center"/>
    </xf>
    <xf numFmtId="0" fontId="25" fillId="0" borderId="0" xfId="0" applyFont="1" applyFill="1" applyBorder="1" applyAlignment="1">
      <alignment vertical="center" wrapText="1"/>
    </xf>
    <xf numFmtId="164" fontId="26" fillId="0" borderId="0" xfId="2" applyNumberFormat="1" applyFont="1" applyFill="1" applyBorder="1" applyAlignment="1">
      <alignment horizontal="left"/>
    </xf>
    <xf numFmtId="0" fontId="15" fillId="7" borderId="1" xfId="0" applyFont="1" applyFill="1" applyBorder="1"/>
    <xf numFmtId="0" fontId="2" fillId="7" borderId="1" xfId="0" applyFont="1" applyFill="1" applyBorder="1"/>
    <xf numFmtId="0" fontId="2" fillId="7" borderId="2" xfId="0" applyFont="1" applyFill="1" applyBorder="1"/>
    <xf numFmtId="164" fontId="2" fillId="7" borderId="2" xfId="2" applyNumberFormat="1" applyFont="1" applyFill="1" applyBorder="1"/>
    <xf numFmtId="0" fontId="2" fillId="7" borderId="3" xfId="0" applyFont="1" applyFill="1" applyBorder="1"/>
    <xf numFmtId="0" fontId="13" fillId="7" borderId="13" xfId="0" applyFont="1" applyFill="1" applyBorder="1" applyAlignment="1">
      <alignment vertical="center"/>
    </xf>
    <xf numFmtId="0" fontId="13" fillId="7" borderId="14" xfId="0" applyFont="1" applyFill="1" applyBorder="1" applyAlignment="1">
      <alignment vertical="center"/>
    </xf>
    <xf numFmtId="0" fontId="13" fillId="7" borderId="9" xfId="0" applyFont="1" applyFill="1" applyBorder="1" applyAlignment="1">
      <alignment vertical="center"/>
    </xf>
    <xf numFmtId="0" fontId="2" fillId="6" borderId="0" xfId="0" applyFont="1" applyFill="1" applyBorder="1"/>
    <xf numFmtId="0" fontId="15" fillId="6" borderId="29" xfId="0" applyFont="1" applyFill="1" applyBorder="1"/>
    <xf numFmtId="0" fontId="15" fillId="6" borderId="18" xfId="0" applyFont="1" applyFill="1" applyBorder="1"/>
    <xf numFmtId="0" fontId="11" fillId="6" borderId="18" xfId="0" applyFont="1" applyFill="1" applyBorder="1"/>
    <xf numFmtId="0" fontId="3" fillId="6" borderId="19" xfId="0" applyFont="1" applyFill="1" applyBorder="1"/>
    <xf numFmtId="0" fontId="15" fillId="6" borderId="30" xfId="0" applyFont="1" applyFill="1" applyBorder="1"/>
    <xf numFmtId="0" fontId="15" fillId="6" borderId="21" xfId="0" applyFont="1" applyFill="1" applyBorder="1"/>
    <xf numFmtId="0" fontId="11" fillId="6" borderId="21" xfId="0" applyFont="1" applyFill="1" applyBorder="1"/>
    <xf numFmtId="0" fontId="11" fillId="6" borderId="21" xfId="0" applyFont="1" applyFill="1" applyBorder="1" applyAlignment="1">
      <alignment horizontal="right"/>
    </xf>
    <xf numFmtId="0" fontId="3" fillId="6" borderId="22" xfId="0" applyFont="1" applyFill="1" applyBorder="1"/>
    <xf numFmtId="0" fontId="13" fillId="0" borderId="0" xfId="0" applyFont="1" applyBorder="1" applyAlignment="1">
      <alignment horizontal="left" vertical="center" wrapText="1"/>
    </xf>
    <xf numFmtId="0" fontId="15" fillId="6" borderId="0" xfId="0" applyFont="1" applyFill="1" applyBorder="1"/>
    <xf numFmtId="0" fontId="11" fillId="6" borderId="0" xfId="0" applyFont="1" applyFill="1" applyBorder="1"/>
    <xf numFmtId="0" fontId="11" fillId="6" borderId="0" xfId="0" applyFont="1" applyFill="1" applyBorder="1" applyAlignment="1">
      <alignment horizontal="right"/>
    </xf>
    <xf numFmtId="43" fontId="11" fillId="6" borderId="0" xfId="0" applyNumberFormat="1" applyFont="1" applyFill="1" applyBorder="1"/>
    <xf numFmtId="0" fontId="15" fillId="0" borderId="0" xfId="0" applyFont="1" applyFill="1" applyBorder="1"/>
    <xf numFmtId="0" fontId="11" fillId="0" borderId="0" xfId="0" applyFont="1" applyBorder="1"/>
    <xf numFmtId="0" fontId="11" fillId="0" borderId="0" xfId="0" applyFont="1" applyFill="1" applyBorder="1" applyAlignment="1">
      <alignment horizontal="right"/>
    </xf>
    <xf numFmtId="43" fontId="11" fillId="0" borderId="0" xfId="0" applyNumberFormat="1" applyFont="1" applyFill="1" applyBorder="1"/>
    <xf numFmtId="0" fontId="11" fillId="0" borderId="0" xfId="0" applyFont="1" applyFill="1" applyBorder="1"/>
    <xf numFmtId="0" fontId="3" fillId="0"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horizontal="right"/>
    </xf>
    <xf numFmtId="2" fontId="3" fillId="0" borderId="0" xfId="0" applyNumberFormat="1" applyFont="1" applyFill="1" applyBorder="1" applyAlignment="1">
      <alignment horizontal="right"/>
    </xf>
    <xf numFmtId="0" fontId="3" fillId="0" borderId="0" xfId="0" applyFont="1" applyFill="1" applyBorder="1" applyAlignment="1">
      <alignment horizontal="center"/>
    </xf>
    <xf numFmtId="1" fontId="28" fillId="8" borderId="32" xfId="0" applyNumberFormat="1" applyFont="1" applyFill="1" applyBorder="1" applyAlignment="1">
      <alignment horizontal="center"/>
    </xf>
    <xf numFmtId="1" fontId="28" fillId="9" borderId="32" xfId="0" applyNumberFormat="1" applyFont="1" applyFill="1" applyBorder="1" applyAlignment="1">
      <alignment horizontal="center"/>
    </xf>
    <xf numFmtId="9" fontId="29" fillId="0" borderId="0" xfId="2" applyNumberFormat="1" applyFont="1" applyFill="1" applyBorder="1" applyAlignment="1">
      <alignment horizontal="center"/>
    </xf>
    <xf numFmtId="9" fontId="30" fillId="0" borderId="0" xfId="2" applyNumberFormat="1" applyFont="1" applyFill="1" applyBorder="1"/>
    <xf numFmtId="2" fontId="31" fillId="0" borderId="0" xfId="0" applyNumberFormat="1" applyFont="1" applyFill="1" applyBorder="1"/>
    <xf numFmtId="0" fontId="31" fillId="0" borderId="0" xfId="0" applyFont="1" applyFill="1" applyBorder="1" applyAlignment="1">
      <alignment horizontal="right"/>
    </xf>
    <xf numFmtId="1" fontId="31" fillId="0" borderId="0" xfId="0" applyNumberFormat="1" applyFont="1" applyFill="1" applyBorder="1" applyAlignment="1">
      <alignment horizontal="center" vertical="center" wrapText="1"/>
    </xf>
    <xf numFmtId="0" fontId="31" fillId="0" borderId="0" xfId="0" applyFont="1" applyFill="1" applyBorder="1" applyAlignment="1"/>
    <xf numFmtId="1" fontId="32" fillId="9" borderId="41" xfId="0" applyNumberFormat="1" applyFont="1" applyFill="1" applyBorder="1" applyAlignment="1">
      <alignment horizontal="center"/>
    </xf>
    <xf numFmtId="1" fontId="32" fillId="8" borderId="41" xfId="0" applyNumberFormat="1" applyFont="1" applyFill="1" applyBorder="1" applyAlignment="1">
      <alignment horizontal="center"/>
    </xf>
    <xf numFmtId="0" fontId="33" fillId="0" borderId="0" xfId="0" applyFont="1" applyFill="1" applyBorder="1"/>
    <xf numFmtId="2" fontId="31" fillId="0" borderId="0" xfId="0" applyNumberFormat="1" applyFont="1" applyFill="1" applyBorder="1" applyAlignment="1">
      <alignment horizontal="right"/>
    </xf>
    <xf numFmtId="1" fontId="31" fillId="0" borderId="0" xfId="0" applyNumberFormat="1" applyFont="1" applyFill="1" applyBorder="1" applyAlignment="1">
      <alignment horizontal="center" vertical="center"/>
    </xf>
    <xf numFmtId="2" fontId="34" fillId="0" borderId="26" xfId="0" applyNumberFormat="1" applyFont="1" applyFill="1" applyBorder="1" applyAlignment="1">
      <alignment horizontal="right"/>
    </xf>
    <xf numFmtId="9" fontId="3" fillId="0" borderId="28" xfId="0" applyNumberFormat="1" applyFont="1" applyFill="1" applyBorder="1" applyAlignment="1">
      <alignment horizontal="center" vertical="center"/>
    </xf>
    <xf numFmtId="9" fontId="3" fillId="0" borderId="26" xfId="0" applyNumberFormat="1" applyFont="1" applyFill="1" applyBorder="1" applyAlignment="1">
      <alignment horizontal="center" vertical="center"/>
    </xf>
    <xf numFmtId="9" fontId="34" fillId="0" borderId="28" xfId="2" applyNumberFormat="1" applyFont="1" applyFill="1" applyBorder="1"/>
    <xf numFmtId="9" fontId="3" fillId="0" borderId="0" xfId="2" applyNumberFormat="1" applyFont="1" applyFill="1" applyBorder="1"/>
    <xf numFmtId="1" fontId="35" fillId="8" borderId="0" xfId="0" applyNumberFormat="1" applyFont="1" applyFill="1" applyBorder="1" applyAlignment="1">
      <alignment horizontal="right" vertical="center"/>
    </xf>
    <xf numFmtId="1" fontId="36" fillId="8" borderId="0" xfId="0" applyNumberFormat="1" applyFont="1" applyFill="1" applyBorder="1" applyAlignment="1">
      <alignment horizontal="right" vertical="center"/>
    </xf>
    <xf numFmtId="1" fontId="36" fillId="9" borderId="0" xfId="0" applyNumberFormat="1" applyFont="1" applyFill="1" applyBorder="1" applyAlignment="1">
      <alignment horizontal="right"/>
    </xf>
    <xf numFmtId="1" fontId="36" fillId="8" borderId="32" xfId="0" applyNumberFormat="1" applyFont="1" applyFill="1" applyBorder="1" applyAlignment="1">
      <alignment horizontal="right"/>
    </xf>
    <xf numFmtId="166" fontId="37" fillId="9" borderId="0" xfId="0" applyNumberFormat="1" applyFont="1" applyFill="1" applyBorder="1" applyAlignment="1">
      <alignment horizontal="right" vertical="center"/>
    </xf>
    <xf numFmtId="166" fontId="38" fillId="9" borderId="0" xfId="0" applyNumberFormat="1" applyFont="1" applyFill="1" applyBorder="1" applyAlignment="1">
      <alignment horizontal="right" vertical="center"/>
    </xf>
    <xf numFmtId="2" fontId="38" fillId="8" borderId="0" xfId="0" applyNumberFormat="1" applyFont="1" applyFill="1" applyBorder="1" applyAlignment="1">
      <alignment horizontal="right"/>
    </xf>
    <xf numFmtId="1" fontId="38" fillId="8" borderId="32" xfId="0" applyNumberFormat="1" applyFont="1" applyFill="1" applyBorder="1" applyAlignment="1">
      <alignment horizontal="right"/>
    </xf>
    <xf numFmtId="1" fontId="32" fillId="9" borderId="32" xfId="0" applyNumberFormat="1" applyFont="1" applyFill="1" applyBorder="1" applyAlignment="1">
      <alignment horizontal="center"/>
    </xf>
    <xf numFmtId="1" fontId="32" fillId="8" borderId="32" xfId="0" applyNumberFormat="1" applyFont="1" applyFill="1" applyBorder="1" applyAlignment="1">
      <alignment horizontal="center"/>
    </xf>
    <xf numFmtId="1" fontId="38" fillId="8" borderId="0" xfId="0" applyNumberFormat="1" applyFont="1" applyFill="1" applyBorder="1" applyAlignment="1">
      <alignment horizontal="right"/>
    </xf>
    <xf numFmtId="9" fontId="34" fillId="0" borderId="0" xfId="2" applyNumberFormat="1" applyFont="1" applyFill="1" applyBorder="1"/>
    <xf numFmtId="0" fontId="13" fillId="0" borderId="0" xfId="0" applyFont="1" applyAlignment="1">
      <alignment horizontal="justify" vertical="center"/>
    </xf>
    <xf numFmtId="0" fontId="2" fillId="0" borderId="12" xfId="0" applyFont="1" applyFill="1" applyBorder="1" applyAlignment="1">
      <alignment horizontal="center" vertical="distributed" wrapText="1"/>
    </xf>
    <xf numFmtId="2" fontId="2" fillId="0" borderId="15" xfId="1" applyNumberFormat="1" applyFont="1" applyFill="1" applyBorder="1" applyAlignment="1">
      <alignment horizontal="center" vertical="center"/>
    </xf>
    <xf numFmtId="0" fontId="39" fillId="0" borderId="0" xfId="0" applyFont="1" applyFill="1" applyBorder="1"/>
    <xf numFmtId="10" fontId="2" fillId="0" borderId="0" xfId="0" applyNumberFormat="1" applyFont="1" applyFill="1" applyBorder="1"/>
    <xf numFmtId="43" fontId="2" fillId="0" borderId="0" xfId="0" applyNumberFormat="1" applyFont="1" applyFill="1" applyBorder="1"/>
    <xf numFmtId="167" fontId="2" fillId="0" borderId="0" xfId="0" applyNumberFormat="1" applyFont="1" applyFill="1" applyBorder="1"/>
    <xf numFmtId="168" fontId="2" fillId="0" borderId="0" xfId="0" applyNumberFormat="1" applyFont="1" applyFill="1" applyBorder="1"/>
    <xf numFmtId="0" fontId="2" fillId="0" borderId="4" xfId="0" applyFont="1" applyFill="1" applyBorder="1" applyAlignment="1">
      <alignment horizontal="right"/>
    </xf>
    <xf numFmtId="10" fontId="2" fillId="4" borderId="0" xfId="0" applyNumberFormat="1" applyFont="1" applyFill="1" applyBorder="1" applyAlignment="1">
      <alignment horizontal="right" vertical="top" wrapText="1"/>
    </xf>
    <xf numFmtId="0" fontId="2" fillId="0" borderId="10" xfId="0" applyFont="1" applyFill="1" applyBorder="1" applyAlignment="1">
      <alignment horizontal="center" vertical="top" wrapText="1"/>
    </xf>
    <xf numFmtId="0" fontId="4" fillId="0" borderId="0" xfId="0" applyFont="1" applyFill="1" applyBorder="1" applyAlignment="1">
      <alignment horizontal="right"/>
    </xf>
    <xf numFmtId="164" fontId="2" fillId="0" borderId="0" xfId="2" applyNumberFormat="1" applyFont="1" applyFill="1" applyBorder="1"/>
    <xf numFmtId="0" fontId="2" fillId="0" borderId="12" xfId="0" applyFont="1" applyFill="1" applyBorder="1"/>
    <xf numFmtId="164" fontId="2" fillId="0" borderId="11" xfId="2" applyNumberFormat="1" applyFont="1" applyFill="1" applyBorder="1" applyAlignment="1">
      <alignment horizontal="center"/>
    </xf>
    <xf numFmtId="169" fontId="10" fillId="0" borderId="0" xfId="1" applyNumberFormat="1" applyFont="1" applyFill="1" applyBorder="1" applyAlignment="1">
      <alignment horizontal="center"/>
    </xf>
    <xf numFmtId="43" fontId="2" fillId="0" borderId="0" xfId="1" applyFont="1" applyFill="1" applyBorder="1" applyAlignment="1">
      <alignment horizontal="left"/>
    </xf>
    <xf numFmtId="168" fontId="2" fillId="0" borderId="0" xfId="1" applyNumberFormat="1" applyFont="1" applyFill="1" applyBorder="1" applyAlignment="1">
      <alignment horizontal="center"/>
    </xf>
    <xf numFmtId="0" fontId="9"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applyAlignment="1">
      <alignment horizontal="center"/>
    </xf>
    <xf numFmtId="43" fontId="2" fillId="0" borderId="0" xfId="1" applyFont="1" applyBorder="1" applyAlignment="1">
      <alignment horizontal="center"/>
    </xf>
    <xf numFmtId="0" fontId="2" fillId="0" borderId="0" xfId="0" applyFont="1" applyBorder="1" applyAlignment="1">
      <alignment horizontal="center"/>
    </xf>
    <xf numFmtId="170" fontId="2" fillId="0" borderId="0" xfId="1" applyNumberFormat="1" applyFont="1" applyBorder="1" applyAlignment="1">
      <alignment horizontal="center"/>
    </xf>
    <xf numFmtId="10" fontId="2" fillId="0" borderId="0" xfId="2" applyNumberFormat="1" applyFont="1" applyFill="1" applyBorder="1" applyAlignment="1"/>
    <xf numFmtId="43" fontId="2" fillId="0" borderId="0" xfId="1" applyFont="1" applyFill="1" applyBorder="1" applyAlignment="1"/>
    <xf numFmtId="0" fontId="40" fillId="0" borderId="0" xfId="0" applyFont="1"/>
    <xf numFmtId="0" fontId="2" fillId="0" borderId="0" xfId="0" applyFont="1"/>
    <xf numFmtId="0" fontId="2" fillId="0" borderId="32" xfId="0" applyFont="1" applyBorder="1" applyAlignment="1">
      <alignment horizontal="center" vertical="distributed"/>
    </xf>
    <xf numFmtId="0" fontId="3" fillId="0" borderId="7" xfId="0" applyFont="1" applyBorder="1"/>
    <xf numFmtId="10" fontId="3" fillId="11" borderId="0" xfId="1" applyNumberFormat="1" applyFont="1" applyFill="1" applyBorder="1" applyAlignment="1">
      <alignment horizontal="center"/>
    </xf>
    <xf numFmtId="49" fontId="3" fillId="11" borderId="32" xfId="0" applyNumberFormat="1" applyFont="1" applyFill="1" applyBorder="1" applyAlignment="1">
      <alignment horizontal="center"/>
    </xf>
    <xf numFmtId="49" fontId="3" fillId="11" borderId="26" xfId="0" applyNumberFormat="1" applyFont="1" applyFill="1" applyBorder="1" applyAlignment="1">
      <alignment horizontal="center"/>
    </xf>
    <xf numFmtId="10" fontId="3" fillId="11" borderId="32" xfId="0" applyNumberFormat="1" applyFont="1" applyFill="1" applyBorder="1" applyAlignment="1">
      <alignment horizontal="center"/>
    </xf>
    <xf numFmtId="0" fontId="3" fillId="11" borderId="32" xfId="0" applyFont="1" applyFill="1" applyBorder="1" applyAlignment="1">
      <alignment horizontal="center"/>
    </xf>
    <xf numFmtId="0" fontId="3" fillId="0" borderId="32" xfId="0" applyFont="1" applyBorder="1" applyAlignment="1">
      <alignment horizontal="center" vertical="distributed"/>
    </xf>
    <xf numFmtId="166" fontId="3" fillId="0" borderId="32" xfId="0" applyNumberFormat="1" applyFont="1" applyBorder="1" applyAlignment="1">
      <alignment horizontal="center" vertical="distributed"/>
    </xf>
    <xf numFmtId="0" fontId="43" fillId="0" borderId="0" xfId="0" applyFont="1" applyFill="1" applyBorder="1"/>
    <xf numFmtId="10" fontId="2" fillId="0" borderId="0" xfId="2" applyNumberFormat="1" applyFont="1" applyFill="1" applyBorder="1"/>
    <xf numFmtId="1" fontId="6" fillId="0" borderId="3" xfId="0" applyNumberFormat="1" applyFont="1" applyFill="1" applyBorder="1" applyAlignment="1">
      <alignment horizontal="center" vertical="top" wrapText="1"/>
    </xf>
    <xf numFmtId="1" fontId="2" fillId="0" borderId="0" xfId="0" applyNumberFormat="1" applyFont="1" applyFill="1" applyBorder="1" applyAlignment="1">
      <alignment horizontal="center"/>
    </xf>
    <xf numFmtId="43" fontId="2" fillId="0" borderId="0" xfId="0" applyNumberFormat="1" applyFont="1" applyBorder="1" applyAlignment="1">
      <alignment horizontal="center"/>
    </xf>
    <xf numFmtId="0" fontId="9" fillId="0" borderId="0" xfId="0" applyNumberFormat="1" applyFont="1" applyFill="1" applyBorder="1" applyAlignment="1">
      <alignment vertical="center" wrapText="1"/>
    </xf>
    <xf numFmtId="43" fontId="2" fillId="0" borderId="0" xfId="0" applyNumberFormat="1" applyFont="1" applyFill="1" applyBorder="1" applyAlignment="1">
      <alignment horizontal="center"/>
    </xf>
    <xf numFmtId="0" fontId="3" fillId="0" borderId="4" xfId="0" applyFont="1" applyFill="1" applyBorder="1" applyAlignment="1">
      <alignment vertical="distributed"/>
    </xf>
    <xf numFmtId="0" fontId="3" fillId="0" borderId="0" xfId="0" applyFont="1" applyFill="1" applyBorder="1" applyAlignment="1">
      <alignment vertical="distributed"/>
    </xf>
    <xf numFmtId="0" fontId="3" fillId="0" borderId="7" xfId="0" applyFont="1" applyFill="1" applyBorder="1" applyAlignment="1">
      <alignment vertical="distributed"/>
    </xf>
    <xf numFmtId="0" fontId="15" fillId="0" borderId="5" xfId="0" applyFont="1" applyFill="1" applyBorder="1" applyAlignment="1">
      <alignment vertical="center"/>
    </xf>
    <xf numFmtId="0" fontId="15" fillId="0" borderId="15" xfId="0" applyFont="1" applyFill="1" applyBorder="1" applyAlignment="1">
      <alignment vertical="center"/>
    </xf>
    <xf numFmtId="0" fontId="15" fillId="0" borderId="6" xfId="0" applyFont="1" applyFill="1" applyBorder="1" applyAlignment="1">
      <alignment vertical="center"/>
    </xf>
    <xf numFmtId="10" fontId="2" fillId="0" borderId="7" xfId="0" applyNumberFormat="1" applyFont="1" applyFill="1" applyBorder="1"/>
    <xf numFmtId="43" fontId="4" fillId="0" borderId="7" xfId="1" applyFont="1" applyFill="1" applyBorder="1" applyAlignment="1">
      <alignment horizontal="left"/>
    </xf>
    <xf numFmtId="0" fontId="14" fillId="0" borderId="0" xfId="0" applyFont="1" applyFill="1" applyBorder="1"/>
    <xf numFmtId="1" fontId="6" fillId="0" borderId="0" xfId="0" applyNumberFormat="1" applyFont="1" applyFill="1" applyBorder="1" applyAlignment="1">
      <alignment horizontal="center" vertical="top" wrapText="1"/>
    </xf>
    <xf numFmtId="164" fontId="45" fillId="6" borderId="1" xfId="2" applyNumberFormat="1" applyFont="1" applyFill="1" applyBorder="1" applyAlignment="1">
      <alignment horizontal="left"/>
    </xf>
    <xf numFmtId="164" fontId="46" fillId="6" borderId="4" xfId="2" applyNumberFormat="1" applyFont="1" applyFill="1" applyBorder="1" applyAlignment="1">
      <alignment horizontal="left"/>
    </xf>
    <xf numFmtId="0" fontId="2" fillId="6" borderId="46" xfId="0" applyFont="1" applyFill="1" applyBorder="1" applyAlignment="1">
      <alignment vertical="center"/>
    </xf>
    <xf numFmtId="171" fontId="2" fillId="4" borderId="0" xfId="1" applyNumberFormat="1" applyFont="1" applyFill="1" applyBorder="1" applyAlignment="1">
      <alignment horizontal="right" vertical="top" wrapText="1"/>
    </xf>
    <xf numFmtId="3" fontId="2" fillId="0" borderId="11" xfId="0" applyNumberFormat="1" applyFont="1" applyFill="1" applyBorder="1" applyAlignment="1">
      <alignment horizontal="center" vertical="top" wrapText="1"/>
    </xf>
    <xf numFmtId="2" fontId="2" fillId="0" borderId="12" xfId="0" applyNumberFormat="1" applyFont="1" applyFill="1" applyBorder="1" applyAlignment="1">
      <alignment horizontal="center" vertical="distributed" wrapText="1"/>
    </xf>
    <xf numFmtId="3" fontId="2" fillId="0" borderId="10" xfId="0" applyNumberFormat="1" applyFont="1" applyFill="1" applyBorder="1" applyAlignment="1">
      <alignment horizontal="center" vertical="distributed" wrapText="1"/>
    </xf>
    <xf numFmtId="0" fontId="48" fillId="0" borderId="0" xfId="0" applyFont="1" applyFill="1" applyBorder="1" applyAlignment="1">
      <alignment horizontal="left"/>
    </xf>
    <xf numFmtId="0" fontId="3" fillId="6" borderId="13" xfId="0" applyFont="1" applyFill="1" applyBorder="1" applyAlignment="1">
      <alignment vertical="center"/>
    </xf>
    <xf numFmtId="0" fontId="44" fillId="6" borderId="14" xfId="0" applyFont="1" applyFill="1" applyBorder="1" applyAlignment="1">
      <alignment horizontal="left" vertical="center"/>
    </xf>
    <xf numFmtId="0" fontId="2" fillId="0" borderId="9" xfId="0" applyFont="1" applyFill="1" applyBorder="1"/>
    <xf numFmtId="0" fontId="2" fillId="6" borderId="7" xfId="0" applyFont="1" applyFill="1" applyBorder="1"/>
    <xf numFmtId="0" fontId="2" fillId="6" borderId="51" xfId="0" applyFont="1" applyFill="1" applyBorder="1"/>
    <xf numFmtId="0" fontId="2" fillId="0" borderId="0" xfId="0" applyFont="1" applyFill="1" applyBorder="1" applyAlignment="1">
      <alignment horizontal="right" vertical="center"/>
    </xf>
    <xf numFmtId="165" fontId="2" fillId="0" borderId="0" xfId="1" applyNumberFormat="1" applyFont="1" applyFill="1" applyBorder="1" applyAlignment="1"/>
    <xf numFmtId="165" fontId="2" fillId="0" borderId="0" xfId="1" applyNumberFormat="1" applyFont="1" applyFill="1" applyBorder="1" applyAlignment="1">
      <alignment horizontal="right"/>
    </xf>
    <xf numFmtId="49" fontId="2" fillId="0" borderId="0" xfId="0" applyNumberFormat="1" applyFont="1" applyFill="1" applyBorder="1" applyAlignment="1">
      <alignment horizontal="left" vertical="center"/>
    </xf>
    <xf numFmtId="0" fontId="51" fillId="6" borderId="4" xfId="0" applyFont="1" applyFill="1" applyBorder="1" applyAlignment="1">
      <alignment vertical="center"/>
    </xf>
    <xf numFmtId="0" fontId="51" fillId="6" borderId="0" xfId="0" applyFont="1" applyFill="1" applyBorder="1" applyAlignment="1">
      <alignment vertical="center"/>
    </xf>
    <xf numFmtId="0" fontId="47" fillId="6" borderId="13" xfId="0" applyFont="1" applyFill="1" applyBorder="1" applyAlignment="1">
      <alignment vertical="center"/>
    </xf>
    <xf numFmtId="0" fontId="47" fillId="6" borderId="14" xfId="0" applyFont="1" applyFill="1" applyBorder="1" applyAlignment="1">
      <alignment vertical="center"/>
    </xf>
    <xf numFmtId="0" fontId="2" fillId="6" borderId="9" xfId="0" applyFont="1" applyFill="1" applyBorder="1"/>
    <xf numFmtId="0" fontId="2" fillId="0" borderId="10" xfId="0" applyFont="1" applyFill="1" applyBorder="1" applyAlignment="1">
      <alignment horizontal="center" vertical="distributed" wrapText="1"/>
    </xf>
    <xf numFmtId="0" fontId="2" fillId="0" borderId="11" xfId="0" applyFont="1" applyFill="1" applyBorder="1" applyAlignment="1">
      <alignment horizontal="center" vertical="distributed" wrapText="1"/>
    </xf>
    <xf numFmtId="0" fontId="2" fillId="0" borderId="12" xfId="0" applyFont="1" applyFill="1" applyBorder="1" applyAlignment="1">
      <alignment horizontal="center" vertical="distributed" wrapText="1"/>
    </xf>
    <xf numFmtId="0" fontId="41" fillId="0" borderId="0" xfId="0" applyFont="1" applyFill="1" applyBorder="1"/>
    <xf numFmtId="0" fontId="41" fillId="0" borderId="0" xfId="0" applyFont="1" applyFill="1" applyBorder="1" applyAlignment="1">
      <alignment vertical="center"/>
    </xf>
    <xf numFmtId="0" fontId="56" fillId="4" borderId="56" xfId="0" applyFont="1" applyFill="1" applyBorder="1" applyAlignment="1">
      <alignment horizontal="right" vertical="center"/>
    </xf>
    <xf numFmtId="172" fontId="56" fillId="4" borderId="57" xfId="0" applyNumberFormat="1" applyFont="1" applyFill="1" applyBorder="1" applyAlignment="1">
      <alignment horizontal="center" vertical="center"/>
    </xf>
    <xf numFmtId="49" fontId="55" fillId="10" borderId="58" xfId="0" applyNumberFormat="1" applyFont="1" applyFill="1" applyBorder="1" applyAlignment="1">
      <alignment horizontal="right" vertical="center"/>
    </xf>
    <xf numFmtId="2" fontId="56" fillId="10" borderId="59" xfId="0" applyNumberFormat="1" applyFont="1" applyFill="1" applyBorder="1" applyAlignment="1">
      <alignment horizontal="center" vertical="center"/>
    </xf>
    <xf numFmtId="0" fontId="49" fillId="0" borderId="0" xfId="0" applyFont="1" applyFill="1" applyBorder="1"/>
    <xf numFmtId="0" fontId="61" fillId="0" borderId="0" xfId="0" applyFont="1" applyFill="1" applyBorder="1"/>
    <xf numFmtId="0" fontId="41" fillId="0" borderId="1" xfId="0" applyFont="1" applyFill="1" applyBorder="1" applyAlignment="1">
      <alignment horizontal="right"/>
    </xf>
    <xf numFmtId="173" fontId="41" fillId="4" borderId="2" xfId="1" applyNumberFormat="1" applyFont="1" applyFill="1" applyBorder="1" applyAlignment="1">
      <alignment horizontal="justify" vertical="top" wrapText="1"/>
    </xf>
    <xf numFmtId="0" fontId="41" fillId="0" borderId="0" xfId="0" applyFont="1" applyBorder="1" applyAlignment="1">
      <alignment horizontal="justify" vertical="top" wrapText="1"/>
    </xf>
    <xf numFmtId="10" fontId="41" fillId="0" borderId="0" xfId="0" applyNumberFormat="1" applyFont="1" applyFill="1" applyBorder="1"/>
    <xf numFmtId="0" fontId="56" fillId="0" borderId="4" xfId="0" applyFont="1" applyFill="1" applyBorder="1" applyAlignment="1">
      <alignment horizontal="right"/>
    </xf>
    <xf numFmtId="174" fontId="56" fillId="4" borderId="0" xfId="0" applyNumberFormat="1" applyFont="1" applyFill="1" applyBorder="1" applyAlignment="1">
      <alignment horizontal="right" vertical="top" wrapText="1"/>
    </xf>
    <xf numFmtId="0" fontId="41" fillId="0" borderId="10" xfId="0" applyFont="1" applyFill="1" applyBorder="1" applyAlignment="1">
      <alignment horizontal="center" vertical="top" wrapText="1"/>
    </xf>
    <xf numFmtId="0" fontId="41" fillId="0" borderId="3" xfId="0" applyFont="1" applyFill="1" applyBorder="1" applyAlignment="1">
      <alignment horizontal="center" vertical="top" wrapText="1"/>
    </xf>
    <xf numFmtId="0" fontId="41" fillId="0" borderId="10" xfId="0" applyFont="1" applyFill="1" applyBorder="1" applyAlignment="1">
      <alignment horizontal="center" vertical="distributed" wrapText="1"/>
    </xf>
    <xf numFmtId="0" fontId="63" fillId="0" borderId="0" xfId="0" applyFont="1" applyFill="1" applyBorder="1" applyAlignment="1">
      <alignment horizontal="right"/>
    </xf>
    <xf numFmtId="164" fontId="41" fillId="0" borderId="0" xfId="2" applyNumberFormat="1" applyFont="1" applyFill="1" applyBorder="1"/>
    <xf numFmtId="0" fontId="55" fillId="10" borderId="4" xfId="0" applyFont="1" applyFill="1" applyBorder="1" applyAlignment="1">
      <alignment horizontal="right"/>
    </xf>
    <xf numFmtId="168" fontId="55" fillId="10" borderId="0" xfId="1" applyNumberFormat="1" applyFont="1" applyFill="1" applyBorder="1"/>
    <xf numFmtId="2" fontId="41" fillId="0" borderId="11" xfId="0" applyNumberFormat="1" applyFont="1" applyFill="1" applyBorder="1" applyAlignment="1">
      <alignment horizontal="center" vertical="top" wrapText="1"/>
    </xf>
    <xf numFmtId="2" fontId="41" fillId="0" borderId="7" xfId="0" applyNumberFormat="1" applyFont="1" applyFill="1" applyBorder="1" applyAlignment="1">
      <alignment horizontal="center" vertical="top" wrapText="1"/>
    </xf>
    <xf numFmtId="0" fontId="41" fillId="0" borderId="11" xfId="0" applyFont="1" applyFill="1" applyBorder="1" applyAlignment="1">
      <alignment horizontal="center" vertical="distributed" wrapText="1"/>
    </xf>
    <xf numFmtId="0" fontId="41" fillId="0" borderId="4" xfId="0" applyFont="1" applyFill="1" applyBorder="1" applyAlignment="1">
      <alignment horizontal="right"/>
    </xf>
    <xf numFmtId="10" fontId="41" fillId="4" borderId="0" xfId="0" applyNumberFormat="1" applyFont="1" applyFill="1" applyBorder="1" applyAlignment="1">
      <alignment horizontal="right" vertical="top" wrapText="1"/>
    </xf>
    <xf numFmtId="0" fontId="41" fillId="0" borderId="11" xfId="0" applyFont="1" applyFill="1" applyBorder="1"/>
    <xf numFmtId="0" fontId="41" fillId="0" borderId="13" xfId="0" applyFont="1" applyFill="1" applyBorder="1" applyAlignment="1">
      <alignment horizontal="right"/>
    </xf>
    <xf numFmtId="10" fontId="41" fillId="4" borderId="14" xfId="0" applyNumberFormat="1" applyFont="1" applyFill="1" applyBorder="1" applyAlignment="1">
      <alignment horizontal="right" vertical="top" wrapText="1"/>
    </xf>
    <xf numFmtId="0" fontId="41" fillId="0" borderId="12" xfId="0" applyFont="1" applyFill="1" applyBorder="1"/>
    <xf numFmtId="0" fontId="41" fillId="0" borderId="9" xfId="0" applyFont="1" applyFill="1" applyBorder="1"/>
    <xf numFmtId="0" fontId="41" fillId="0" borderId="12" xfId="0" applyFont="1" applyFill="1" applyBorder="1" applyAlignment="1">
      <alignment horizontal="center" vertical="distributed" wrapText="1"/>
    </xf>
    <xf numFmtId="2" fontId="64" fillId="0" borderId="7" xfId="0" applyNumberFormat="1" applyFont="1" applyFill="1" applyBorder="1" applyAlignment="1">
      <alignment horizontal="center" vertical="top" wrapText="1"/>
    </xf>
    <xf numFmtId="1" fontId="41" fillId="0" borderId="1" xfId="0" applyNumberFormat="1" applyFont="1" applyFill="1" applyBorder="1" applyAlignment="1">
      <alignment horizontal="center" vertical="distributed" wrapText="1"/>
    </xf>
    <xf numFmtId="0" fontId="55" fillId="10" borderId="0" xfId="0" applyFont="1" applyFill="1" applyBorder="1" applyAlignment="1">
      <alignment horizontal="center"/>
    </xf>
    <xf numFmtId="0" fontId="64" fillId="0" borderId="9" xfId="0" applyFont="1" applyFill="1" applyBorder="1" applyAlignment="1">
      <alignment horizontal="center" vertical="top" wrapText="1"/>
    </xf>
    <xf numFmtId="0" fontId="41" fillId="0" borderId="14" xfId="0" applyFont="1" applyFill="1" applyBorder="1" applyAlignment="1">
      <alignment horizontal="center" vertical="distributed" wrapText="1"/>
    </xf>
    <xf numFmtId="164" fontId="56" fillId="10" borderId="23" xfId="2" applyNumberFormat="1" applyFont="1" applyFill="1" applyBorder="1" applyAlignment="1">
      <alignment horizontal="center" vertical="distributed"/>
    </xf>
    <xf numFmtId="172" fontId="55" fillId="10" borderId="0" xfId="0" applyNumberFormat="1" applyFont="1" applyFill="1" applyBorder="1" applyAlignment="1">
      <alignment horizontal="center"/>
    </xf>
    <xf numFmtId="2" fontId="64" fillId="0" borderId="3" xfId="0" applyNumberFormat="1" applyFont="1" applyFill="1" applyBorder="1" applyAlignment="1">
      <alignment horizontal="center" vertical="top" wrapText="1"/>
    </xf>
    <xf numFmtId="0" fontId="41" fillId="0" borderId="10" xfId="0" applyFont="1" applyFill="1" applyBorder="1"/>
    <xf numFmtId="0" fontId="41" fillId="0" borderId="4" xfId="0" applyFont="1" applyFill="1" applyBorder="1"/>
    <xf numFmtId="0" fontId="41" fillId="0" borderId="8" xfId="0" applyFont="1" applyBorder="1" applyAlignment="1">
      <alignment horizontal="center" vertical="distributed" wrapText="1"/>
    </xf>
    <xf numFmtId="3" fontId="41" fillId="0" borderId="8" xfId="0" applyNumberFormat="1" applyFont="1" applyBorder="1" applyAlignment="1">
      <alignment horizontal="center" vertical="top" wrapText="1"/>
    </xf>
    <xf numFmtId="0" fontId="41" fillId="0" borderId="10" xfId="0" applyFont="1" applyFill="1" applyBorder="1" applyAlignment="1">
      <alignment horizontal="center"/>
    </xf>
    <xf numFmtId="0" fontId="49" fillId="0" borderId="4" xfId="0" applyFont="1" applyFill="1" applyBorder="1" applyAlignment="1">
      <alignment vertical="distributed"/>
    </xf>
    <xf numFmtId="0" fontId="49" fillId="0" borderId="0" xfId="0" applyFont="1" applyFill="1" applyBorder="1" applyAlignment="1">
      <alignment vertical="distributed"/>
    </xf>
    <xf numFmtId="164" fontId="41" fillId="0" borderId="12" xfId="2" applyNumberFormat="1" applyFont="1" applyFill="1" applyBorder="1" applyAlignment="1">
      <alignment horizontal="center"/>
    </xf>
    <xf numFmtId="164" fontId="41" fillId="0" borderId="11" xfId="2" applyNumberFormat="1" applyFont="1" applyFill="1" applyBorder="1" applyAlignment="1">
      <alignment horizontal="center"/>
    </xf>
    <xf numFmtId="0" fontId="49" fillId="0" borderId="13" xfId="0" applyFont="1" applyFill="1" applyBorder="1" applyAlignment="1">
      <alignment vertical="distributed"/>
    </xf>
    <xf numFmtId="0" fontId="49" fillId="0" borderId="14" xfId="0" applyFont="1" applyFill="1" applyBorder="1" applyAlignment="1">
      <alignment vertical="distributed"/>
    </xf>
    <xf numFmtId="0" fontId="41" fillId="0" borderId="5" xfId="0" applyFont="1" applyFill="1" applyBorder="1"/>
    <xf numFmtId="0" fontId="41" fillId="0" borderId="15" xfId="0" applyFont="1" applyFill="1" applyBorder="1" applyAlignment="1">
      <alignment horizontal="right"/>
    </xf>
    <xf numFmtId="0" fontId="49" fillId="0" borderId="6" xfId="0" applyFont="1" applyFill="1" applyBorder="1" applyAlignment="1">
      <alignment vertical="distributed"/>
    </xf>
    <xf numFmtId="0" fontId="41" fillId="0" borderId="0" xfId="0" applyFont="1" applyFill="1" applyBorder="1" applyAlignment="1">
      <alignment horizontal="center"/>
    </xf>
    <xf numFmtId="1" fontId="41" fillId="0" borderId="0" xfId="0" applyNumberFormat="1" applyFont="1" applyFill="1" applyBorder="1" applyAlignment="1">
      <alignment horizontal="center"/>
    </xf>
    <xf numFmtId="43" fontId="41" fillId="0" borderId="0" xfId="1" applyFont="1" applyBorder="1" applyAlignment="1">
      <alignment horizontal="center"/>
    </xf>
    <xf numFmtId="43" fontId="41" fillId="0" borderId="0" xfId="0" applyNumberFormat="1" applyFont="1" applyBorder="1" applyAlignment="1">
      <alignment horizontal="center"/>
    </xf>
    <xf numFmtId="0" fontId="41" fillId="0" borderId="0" xfId="0" applyFont="1" applyBorder="1" applyAlignment="1">
      <alignment horizontal="center"/>
    </xf>
    <xf numFmtId="43" fontId="41" fillId="0" borderId="0" xfId="1" applyFont="1" applyFill="1" applyBorder="1" applyAlignment="1">
      <alignment horizontal="center"/>
    </xf>
    <xf numFmtId="10" fontId="41" fillId="0" borderId="0" xfId="2" applyNumberFormat="1" applyFont="1" applyFill="1" applyBorder="1" applyAlignment="1"/>
    <xf numFmtId="170" fontId="41" fillId="0" borderId="0" xfId="1" applyNumberFormat="1" applyFont="1" applyBorder="1" applyAlignment="1">
      <alignment horizontal="center"/>
    </xf>
    <xf numFmtId="164" fontId="56" fillId="4" borderId="0" xfId="0" applyNumberFormat="1" applyFont="1" applyFill="1" applyBorder="1" applyAlignment="1">
      <alignment horizontal="right" vertical="top" wrapText="1"/>
    </xf>
    <xf numFmtId="0" fontId="41" fillId="0" borderId="11" xfId="0" applyFont="1" applyFill="1" applyBorder="1" applyAlignment="1">
      <alignment horizontal="center" vertical="top" wrapText="1"/>
    </xf>
    <xf numFmtId="2" fontId="41" fillId="0" borderId="11" xfId="1" applyNumberFormat="1" applyFont="1" applyFill="1" applyBorder="1" applyAlignment="1">
      <alignment horizontal="center" vertical="top" wrapText="1"/>
    </xf>
    <xf numFmtId="0" fontId="55" fillId="0" borderId="32" xfId="0" applyFont="1" applyFill="1" applyBorder="1" applyAlignment="1">
      <alignment horizontal="center" vertical="center"/>
    </xf>
    <xf numFmtId="0" fontId="41" fillId="0" borderId="32" xfId="0" applyFont="1" applyFill="1" applyBorder="1" applyAlignment="1">
      <alignment horizontal="center" vertical="center"/>
    </xf>
    <xf numFmtId="0" fontId="55" fillId="0" borderId="32" xfId="0" applyFont="1" applyFill="1" applyBorder="1" applyAlignment="1">
      <alignment horizontal="center" vertical="center" wrapText="1"/>
    </xf>
    <xf numFmtId="168" fontId="55" fillId="0" borderId="32" xfId="0" applyNumberFormat="1" applyFont="1" applyFill="1" applyBorder="1" applyAlignment="1">
      <alignment horizontal="center" vertical="center"/>
    </xf>
    <xf numFmtId="43" fontId="41" fillId="0" borderId="32" xfId="0" applyNumberFormat="1" applyFont="1" applyFill="1" applyBorder="1" applyAlignment="1">
      <alignment horizontal="center" vertical="center"/>
    </xf>
    <xf numFmtId="0" fontId="67" fillId="0" borderId="0" xfId="0" applyFont="1" applyAlignment="1">
      <alignment horizontal="justify" vertical="center"/>
    </xf>
    <xf numFmtId="49" fontId="41" fillId="0" borderId="15" xfId="0" applyNumberFormat="1" applyFont="1" applyFill="1" applyBorder="1" applyAlignment="1">
      <alignment horizontal="left"/>
    </xf>
    <xf numFmtId="2" fontId="41" fillId="10" borderId="14" xfId="1" applyNumberFormat="1" applyFont="1" applyFill="1" applyBorder="1" applyAlignment="1">
      <alignment horizontal="center" vertical="center"/>
    </xf>
    <xf numFmtId="2" fontId="41" fillId="0" borderId="5" xfId="1" applyNumberFormat="1" applyFont="1" applyFill="1" applyBorder="1" applyAlignment="1">
      <alignment horizontal="center"/>
    </xf>
    <xf numFmtId="0" fontId="55" fillId="10" borderId="0" xfId="0" applyFont="1" applyFill="1" applyBorder="1" applyAlignment="1">
      <alignment horizontal="left"/>
    </xf>
    <xf numFmtId="0" fontId="74" fillId="0" borderId="0" xfId="0" applyFont="1" applyFill="1" applyBorder="1"/>
    <xf numFmtId="2" fontId="2" fillId="0" borderId="0" xfId="0" applyNumberFormat="1" applyFont="1" applyFill="1" applyBorder="1"/>
    <xf numFmtId="0" fontId="6" fillId="0" borderId="0" xfId="0" applyFont="1" applyFill="1" applyBorder="1" applyAlignment="1">
      <alignment horizontal="center"/>
    </xf>
    <xf numFmtId="0" fontId="5" fillId="0" borderId="0" xfId="0" applyFont="1" applyFill="1" applyBorder="1" applyAlignment="1">
      <alignment horizontal="center"/>
    </xf>
    <xf numFmtId="0" fontId="75" fillId="0" borderId="0" xfId="0" applyFont="1" applyFill="1" applyBorder="1"/>
    <xf numFmtId="0" fontId="76" fillId="0" borderId="0" xfId="0" applyFont="1" applyFill="1" applyBorder="1" applyAlignment="1">
      <alignment vertical="distributed"/>
    </xf>
    <xf numFmtId="0" fontId="76" fillId="0" borderId="0" xfId="0" applyFont="1" applyFill="1" applyBorder="1" applyAlignment="1">
      <alignment horizontal="right"/>
    </xf>
    <xf numFmtId="2" fontId="75" fillId="0" borderId="0" xfId="0" applyNumberFormat="1" applyFont="1" applyFill="1" applyBorder="1" applyAlignment="1">
      <alignment horizontal="center"/>
    </xf>
    <xf numFmtId="2" fontId="75" fillId="0" borderId="32" xfId="0" applyNumberFormat="1" applyFont="1" applyFill="1" applyBorder="1" applyAlignment="1">
      <alignment horizontal="center"/>
    </xf>
    <xf numFmtId="0" fontId="75" fillId="0" borderId="32" xfId="0" applyFont="1" applyFill="1" applyBorder="1" applyAlignment="1">
      <alignment horizontal="center"/>
    </xf>
    <xf numFmtId="0" fontId="76" fillId="0" borderId="32" xfId="0" applyFont="1" applyFill="1" applyBorder="1" applyAlignment="1">
      <alignment horizontal="center"/>
    </xf>
    <xf numFmtId="167" fontId="75" fillId="0" borderId="32" xfId="1" applyNumberFormat="1" applyFont="1" applyFill="1" applyBorder="1" applyAlignment="1">
      <alignment horizontal="center"/>
    </xf>
    <xf numFmtId="0" fontId="75" fillId="0" borderId="0" xfId="0" applyFont="1" applyFill="1" applyBorder="1" applyAlignment="1">
      <alignment horizontal="center"/>
    </xf>
    <xf numFmtId="167" fontId="75" fillId="0" borderId="0" xfId="1" applyNumberFormat="1" applyFont="1" applyFill="1" applyBorder="1" applyAlignment="1">
      <alignment horizontal="center"/>
    </xf>
    <xf numFmtId="0" fontId="76" fillId="0" borderId="0" xfId="0" applyFont="1" applyFill="1" applyBorder="1"/>
    <xf numFmtId="0" fontId="5" fillId="0" borderId="0" xfId="0" applyFont="1" applyFill="1" applyBorder="1"/>
    <xf numFmtId="0" fontId="78" fillId="0" borderId="0" xfId="0" applyFont="1" applyFill="1" applyBorder="1"/>
    <xf numFmtId="0" fontId="3" fillId="0" borderId="0" xfId="0" applyFont="1" applyFill="1" applyBorder="1" applyAlignment="1">
      <alignment vertical="top" wrapText="1"/>
    </xf>
    <xf numFmtId="173" fontId="3" fillId="0" borderId="0" xfId="1" applyNumberFormat="1" applyFont="1" applyFill="1" applyBorder="1" applyAlignment="1">
      <alignment horizontal="justify" vertical="top" wrapText="1"/>
    </xf>
    <xf numFmtId="0" fontId="3" fillId="0" borderId="0" xfId="0" applyFont="1" applyFill="1" applyBorder="1" applyAlignment="1">
      <alignment horizontal="justify" vertical="top" wrapText="1"/>
    </xf>
    <xf numFmtId="10" fontId="3" fillId="0" borderId="0" xfId="0" applyNumberFormat="1" applyFont="1" applyFill="1" applyBorder="1"/>
    <xf numFmtId="10" fontId="3" fillId="0" borderId="0" xfId="0" applyNumberFormat="1" applyFont="1" applyFill="1" applyBorder="1" applyAlignment="1">
      <alignment horizontal="righ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distributed" wrapText="1"/>
    </xf>
    <xf numFmtId="43" fontId="3" fillId="0" borderId="0" xfId="1" applyFont="1" applyFill="1" applyBorder="1" applyAlignment="1">
      <alignment horizontal="left"/>
    </xf>
    <xf numFmtId="10" fontId="3" fillId="0" borderId="0" xfId="2" applyNumberFormat="1" applyFont="1" applyFill="1" applyBorder="1"/>
    <xf numFmtId="164" fontId="3" fillId="0" borderId="0" xfId="2" applyNumberFormat="1" applyFont="1" applyFill="1" applyBorder="1"/>
    <xf numFmtId="0" fontId="2" fillId="0" borderId="0" xfId="0" applyFont="1" applyAlignment="1"/>
    <xf numFmtId="0" fontId="2" fillId="0" borderId="31" xfId="0" applyFont="1" applyFill="1" applyBorder="1" applyAlignment="1">
      <alignment horizontal="center"/>
    </xf>
    <xf numFmtId="43" fontId="3" fillId="0" borderId="0" xfId="1" applyFont="1" applyFill="1" applyBorder="1" applyAlignment="1">
      <alignment horizontal="center"/>
    </xf>
    <xf numFmtId="170" fontId="3" fillId="0" borderId="0" xfId="1" applyNumberFormat="1" applyFont="1" applyFill="1" applyBorder="1" applyAlignment="1">
      <alignment horizontal="center"/>
    </xf>
    <xf numFmtId="43" fontId="3" fillId="0" borderId="0" xfId="1" applyFont="1" applyFill="1" applyBorder="1" applyAlignment="1"/>
    <xf numFmtId="0" fontId="2" fillId="0" borderId="61" xfId="0" applyFont="1" applyFill="1" applyBorder="1"/>
    <xf numFmtId="43" fontId="3" fillId="0" borderId="32" xfId="1" applyFont="1" applyFill="1" applyBorder="1"/>
    <xf numFmtId="43" fontId="3" fillId="0" borderId="32" xfId="0" applyNumberFormat="1" applyFont="1" applyFill="1" applyBorder="1" applyAlignment="1">
      <alignment horizontal="left"/>
    </xf>
    <xf numFmtId="43" fontId="3" fillId="0" borderId="0" xfId="0" applyNumberFormat="1" applyFont="1" applyFill="1" applyBorder="1"/>
    <xf numFmtId="0" fontId="50" fillId="0" borderId="0" xfId="0" applyFont="1" applyFill="1" applyBorder="1"/>
    <xf numFmtId="0" fontId="6" fillId="0" borderId="0" xfId="0" applyFont="1" applyFill="1" applyBorder="1"/>
    <xf numFmtId="0" fontId="10" fillId="0" borderId="0" xfId="0" applyFont="1" applyFill="1" applyBorder="1"/>
    <xf numFmtId="0" fontId="3" fillId="0" borderId="0" xfId="0" applyFont="1"/>
    <xf numFmtId="0" fontId="3" fillId="0" borderId="0" xfId="0" applyFont="1" applyBorder="1"/>
    <xf numFmtId="0" fontId="3" fillId="0" borderId="24" xfId="0" applyFont="1" applyBorder="1"/>
    <xf numFmtId="0" fontId="3" fillId="0" borderId="55" xfId="0" applyFont="1" applyBorder="1"/>
    <xf numFmtId="0" fontId="3" fillId="0" borderId="0" xfId="0" applyFont="1" applyAlignment="1">
      <alignment horizontal="center"/>
    </xf>
    <xf numFmtId="0" fontId="3" fillId="0" borderId="41" xfId="0" applyFont="1" applyBorder="1" applyAlignment="1">
      <alignment horizontal="center"/>
    </xf>
    <xf numFmtId="0" fontId="3" fillId="0" borderId="60" xfId="0" applyFont="1" applyBorder="1" applyAlignment="1">
      <alignment horizontal="center"/>
    </xf>
    <xf numFmtId="0" fontId="80" fillId="0" borderId="0" xfId="0" applyFont="1" applyBorder="1"/>
    <xf numFmtId="0" fontId="52" fillId="0" borderId="55" xfId="0" applyFont="1" applyBorder="1"/>
    <xf numFmtId="0" fontId="3" fillId="0" borderId="21" xfId="0" applyFont="1" applyBorder="1"/>
    <xf numFmtId="0" fontId="3" fillId="0" borderId="22" xfId="0" applyFont="1" applyBorder="1"/>
    <xf numFmtId="0" fontId="3" fillId="0" borderId="30" xfId="0" applyFont="1" applyBorder="1"/>
    <xf numFmtId="0" fontId="3" fillId="0" borderId="51" xfId="0" applyFont="1" applyBorder="1"/>
    <xf numFmtId="0" fontId="3" fillId="0" borderId="18" xfId="0" applyFont="1" applyBorder="1"/>
    <xf numFmtId="0" fontId="3" fillId="0" borderId="19" xfId="0" applyFont="1" applyBorder="1"/>
    <xf numFmtId="0" fontId="3" fillId="0" borderId="29" xfId="0" applyFont="1" applyBorder="1"/>
    <xf numFmtId="0" fontId="3" fillId="0" borderId="47" xfId="0" applyFont="1" applyBorder="1"/>
    <xf numFmtId="0" fontId="52" fillId="0" borderId="0" xfId="0" applyFont="1" applyBorder="1"/>
    <xf numFmtId="0" fontId="80" fillId="0" borderId="55" xfId="0" applyFont="1" applyBorder="1"/>
    <xf numFmtId="0" fontId="3" fillId="0" borderId="14" xfId="0" applyFont="1" applyBorder="1"/>
    <xf numFmtId="0" fontId="3" fillId="0" borderId="66" xfId="0" applyFont="1" applyBorder="1"/>
    <xf numFmtId="0" fontId="3" fillId="0" borderId="67" xfId="0" applyFont="1" applyBorder="1"/>
    <xf numFmtId="0" fontId="3" fillId="0" borderId="9" xfId="0" applyFont="1" applyBorder="1"/>
    <xf numFmtId="0" fontId="3" fillId="0" borderId="0" xfId="0" applyFont="1" applyBorder="1" applyAlignment="1">
      <alignment horizontal="center"/>
    </xf>
    <xf numFmtId="0" fontId="3" fillId="0" borderId="31" xfId="0" applyFont="1" applyBorder="1" applyAlignment="1">
      <alignment horizontal="center"/>
    </xf>
    <xf numFmtId="0" fontId="81" fillId="0" borderId="0" xfId="0" applyFont="1" applyFill="1" applyBorder="1"/>
    <xf numFmtId="0" fontId="70" fillId="0" borderId="0" xfId="0" applyFont="1" applyFill="1" applyBorder="1"/>
    <xf numFmtId="0" fontId="3" fillId="0" borderId="2" xfId="0" applyFont="1" applyFill="1" applyBorder="1" applyAlignment="1"/>
    <xf numFmtId="0" fontId="3" fillId="0" borderId="3" xfId="0" applyFont="1" applyFill="1" applyBorder="1"/>
    <xf numFmtId="0" fontId="3" fillId="0" borderId="4" xfId="0" applyFont="1" applyFill="1" applyBorder="1" applyAlignment="1">
      <alignment horizontal="right"/>
    </xf>
    <xf numFmtId="0" fontId="3" fillId="0" borderId="7" xfId="0" applyFont="1" applyFill="1" applyBorder="1"/>
    <xf numFmtId="1" fontId="2" fillId="0" borderId="10" xfId="0" applyNumberFormat="1" applyFont="1" applyFill="1" applyBorder="1" applyAlignment="1">
      <alignment horizontal="center" vertical="distributed" wrapText="1"/>
    </xf>
    <xf numFmtId="1" fontId="23" fillId="4" borderId="7" xfId="0" applyNumberFormat="1" applyFont="1" applyFill="1" applyBorder="1" applyAlignment="1">
      <alignment horizontal="center" vertical="top" wrapText="1"/>
    </xf>
    <xf numFmtId="0" fontId="3" fillId="0" borderId="4" xfId="0" applyFont="1" applyFill="1" applyBorder="1"/>
    <xf numFmtId="3" fontId="2" fillId="0" borderId="7" xfId="0" applyNumberFormat="1" applyFont="1" applyFill="1" applyBorder="1" applyAlignment="1">
      <alignment horizontal="center" vertical="top" wrapText="1"/>
    </xf>
    <xf numFmtId="0" fontId="2" fillId="0" borderId="1" xfId="0" applyFont="1" applyFill="1" applyBorder="1" applyAlignment="1">
      <alignment horizontal="center"/>
    </xf>
    <xf numFmtId="0" fontId="2" fillId="0" borderId="10" xfId="0" applyFont="1" applyFill="1" applyBorder="1" applyAlignment="1">
      <alignment horizontal="center"/>
    </xf>
    <xf numFmtId="10" fontId="3" fillId="0" borderId="13" xfId="2" applyNumberFormat="1" applyFont="1" applyFill="1" applyBorder="1" applyAlignment="1">
      <alignment horizontal="center"/>
    </xf>
    <xf numFmtId="10" fontId="3" fillId="0" borderId="12" xfId="2" applyNumberFormat="1" applyFont="1" applyFill="1" applyBorder="1" applyAlignment="1">
      <alignment horizontal="center"/>
    </xf>
    <xf numFmtId="0" fontId="82" fillId="0" borderId="0" xfId="0" applyFont="1" applyFill="1" applyBorder="1"/>
    <xf numFmtId="0" fontId="3" fillId="0" borderId="12" xfId="0" applyFont="1" applyFill="1" applyBorder="1"/>
    <xf numFmtId="10" fontId="3" fillId="0" borderId="0" xfId="2" applyNumberFormat="1" applyFont="1" applyFill="1" applyBorder="1" applyAlignment="1">
      <alignment horizontal="center"/>
    </xf>
    <xf numFmtId="1" fontId="3" fillId="0" borderId="0" xfId="0" applyNumberFormat="1" applyFont="1" applyFill="1" applyBorder="1" applyAlignment="1">
      <alignment horizontal="center"/>
    </xf>
    <xf numFmtId="168" fontId="3" fillId="0" borderId="0" xfId="1" applyNumberFormat="1" applyFont="1" applyFill="1" applyBorder="1" applyAlignment="1">
      <alignment horizontal="center"/>
    </xf>
    <xf numFmtId="0" fontId="27" fillId="6" borderId="33" xfId="0" applyFont="1" applyFill="1" applyBorder="1"/>
    <xf numFmtId="0" fontId="15" fillId="6" borderId="34" xfId="0" applyFont="1" applyFill="1" applyBorder="1"/>
    <xf numFmtId="0" fontId="11" fillId="6" borderId="34" xfId="0" applyFont="1" applyFill="1" applyBorder="1"/>
    <xf numFmtId="0" fontId="11" fillId="6" borderId="34" xfId="0" applyFont="1" applyFill="1" applyBorder="1" applyAlignment="1">
      <alignment horizontal="right"/>
    </xf>
    <xf numFmtId="43" fontId="11" fillId="6" borderId="34" xfId="0" applyNumberFormat="1" applyFont="1" applyFill="1" applyBorder="1"/>
    <xf numFmtId="0" fontId="3" fillId="6" borderId="35" xfId="0" applyFont="1" applyFill="1" applyBorder="1"/>
    <xf numFmtId="2" fontId="3" fillId="6" borderId="36" xfId="0" applyNumberFormat="1" applyFont="1" applyFill="1" applyBorder="1" applyAlignment="1">
      <alignment horizontal="left"/>
    </xf>
    <xf numFmtId="0" fontId="2" fillId="6" borderId="0" xfId="0" applyFont="1" applyFill="1" applyBorder="1" applyAlignment="1"/>
    <xf numFmtId="0" fontId="3" fillId="6" borderId="0" xfId="0" applyFont="1" applyFill="1" applyBorder="1" applyAlignment="1">
      <alignment horizontal="left"/>
    </xf>
    <xf numFmtId="2" fontId="3" fillId="6" borderId="0" xfId="0" applyNumberFormat="1" applyFont="1" applyFill="1" applyBorder="1" applyAlignment="1"/>
    <xf numFmtId="2" fontId="3" fillId="6" borderId="0" xfId="0" applyNumberFormat="1" applyFont="1" applyFill="1" applyBorder="1"/>
    <xf numFmtId="0" fontId="3" fillId="6" borderId="37" xfId="0" applyFont="1" applyFill="1" applyBorder="1"/>
    <xf numFmtId="0" fontId="2" fillId="6" borderId="36" xfId="0" applyFont="1" applyFill="1" applyBorder="1" applyAlignment="1"/>
    <xf numFmtId="0" fontId="3" fillId="6" borderId="0" xfId="0" applyFont="1" applyFill="1" applyBorder="1" applyAlignment="1">
      <alignment horizontal="right"/>
    </xf>
    <xf numFmtId="1" fontId="3" fillId="6" borderId="0" xfId="0" applyNumberFormat="1" applyFont="1" applyFill="1" applyBorder="1" applyAlignment="1">
      <alignment horizontal="center" wrapText="1"/>
    </xf>
    <xf numFmtId="0" fontId="3" fillId="6" borderId="0" xfId="0" applyFont="1" applyFill="1" applyBorder="1" applyAlignment="1"/>
    <xf numFmtId="0" fontId="27" fillId="6" borderId="36" xfId="0" applyFont="1" applyFill="1" applyBorder="1" applyAlignment="1"/>
    <xf numFmtId="1" fontId="3" fillId="6" borderId="0" xfId="0" applyNumberFormat="1" applyFont="1" applyFill="1" applyBorder="1" applyAlignment="1">
      <alignment wrapText="1"/>
    </xf>
    <xf numFmtId="0" fontId="3" fillId="6" borderId="38" xfId="0" applyFont="1" applyFill="1" applyBorder="1" applyAlignment="1">
      <alignment wrapText="1"/>
    </xf>
    <xf numFmtId="0" fontId="3" fillId="6" borderId="39" xfId="0" applyFont="1" applyFill="1" applyBorder="1" applyAlignment="1">
      <alignment horizontal="right"/>
    </xf>
    <xf numFmtId="1" fontId="3" fillId="6" borderId="39" xfId="0" applyNumberFormat="1" applyFont="1" applyFill="1" applyBorder="1" applyAlignment="1">
      <alignment horizontal="center" wrapText="1"/>
    </xf>
    <xf numFmtId="0" fontId="3" fillId="6" borderId="39" xfId="0" applyFont="1" applyFill="1" applyBorder="1" applyAlignment="1"/>
    <xf numFmtId="2" fontId="3" fillId="6" borderId="39" xfId="0" applyNumberFormat="1" applyFont="1" applyFill="1" applyBorder="1" applyAlignment="1"/>
    <xf numFmtId="2" fontId="3" fillId="6" borderId="39" xfId="0" applyNumberFormat="1" applyFont="1" applyFill="1" applyBorder="1"/>
    <xf numFmtId="0" fontId="11" fillId="6" borderId="39" xfId="0" applyFont="1" applyFill="1" applyBorder="1"/>
    <xf numFmtId="0" fontId="3" fillId="6" borderId="40" xfId="0" applyFont="1" applyFill="1" applyBorder="1"/>
    <xf numFmtId="0" fontId="3" fillId="0" borderId="0" xfId="0" applyFont="1" applyBorder="1" applyAlignment="1">
      <alignment horizontal="center" vertical="distributed"/>
    </xf>
    <xf numFmtId="2" fontId="3" fillId="0" borderId="0" xfId="0" applyNumberFormat="1" applyFont="1" applyBorder="1" applyAlignment="1">
      <alignment horizontal="center" vertical="distributed"/>
    </xf>
    <xf numFmtId="10" fontId="3" fillId="0" borderId="14" xfId="2" applyNumberFormat="1" applyFont="1" applyFill="1" applyBorder="1" applyAlignment="1">
      <alignment horizontal="center"/>
    </xf>
    <xf numFmtId="0" fontId="7" fillId="0" borderId="14" xfId="0" applyFont="1" applyFill="1" applyBorder="1" applyAlignment="1">
      <alignment horizontal="center" vertical="top" wrapText="1"/>
    </xf>
    <xf numFmtId="1" fontId="3" fillId="0" borderId="0" xfId="1" applyNumberFormat="1" applyFont="1" applyBorder="1" applyAlignment="1">
      <alignment horizontal="right" vertical="top" wrapText="1"/>
    </xf>
    <xf numFmtId="164" fontId="3" fillId="0" borderId="0" xfId="0" applyNumberFormat="1" applyFont="1" applyFill="1" applyBorder="1" applyAlignment="1">
      <alignment horizontal="right" vertical="top" wrapText="1"/>
    </xf>
    <xf numFmtId="0" fontId="85" fillId="0" borderId="0" xfId="0" applyFont="1" applyFill="1" applyBorder="1"/>
    <xf numFmtId="0" fontId="86" fillId="0" borderId="0" xfId="0" applyFont="1" applyFill="1" applyBorder="1"/>
    <xf numFmtId="0" fontId="87" fillId="0" borderId="0" xfId="0" applyFont="1" applyFill="1" applyBorder="1"/>
    <xf numFmtId="0" fontId="88" fillId="0" borderId="0" xfId="0" applyFont="1" applyFill="1" applyBorder="1"/>
    <xf numFmtId="0" fontId="89" fillId="0" borderId="0" xfId="0" applyFont="1" applyFill="1" applyBorder="1"/>
    <xf numFmtId="0" fontId="9" fillId="0" borderId="0" xfId="0" applyFont="1" applyFill="1" applyBorder="1"/>
    <xf numFmtId="0" fontId="15" fillId="0" borderId="32" xfId="0" applyFont="1" applyFill="1" applyBorder="1" applyAlignment="1">
      <alignment vertical="center" wrapText="1"/>
    </xf>
    <xf numFmtId="0" fontId="15" fillId="0" borderId="32" xfId="0" applyFont="1" applyFill="1" applyBorder="1" applyAlignment="1">
      <alignment horizontal="center" vertical="center" wrapText="1"/>
    </xf>
    <xf numFmtId="0" fontId="2" fillId="0" borderId="10" xfId="0" applyFont="1" applyFill="1" applyBorder="1" applyAlignment="1">
      <alignment horizontal="center" vertical="distributed" wrapText="1"/>
    </xf>
    <xf numFmtId="0" fontId="2" fillId="0" borderId="11" xfId="0" applyFont="1" applyFill="1" applyBorder="1" applyAlignment="1">
      <alignment horizontal="center" vertical="distributed" wrapText="1"/>
    </xf>
    <xf numFmtId="0" fontId="2" fillId="0" borderId="12" xfId="0" applyFont="1" applyFill="1" applyBorder="1" applyAlignment="1">
      <alignment horizontal="center" vertical="distributed" wrapText="1"/>
    </xf>
    <xf numFmtId="0" fontId="79" fillId="0" borderId="42" xfId="0" applyFont="1" applyFill="1" applyBorder="1" applyAlignment="1">
      <alignment horizontal="center"/>
    </xf>
    <xf numFmtId="0" fontId="79" fillId="0" borderId="45" xfId="0" applyFont="1" applyFill="1" applyBorder="1" applyAlignment="1">
      <alignment horizontal="center"/>
    </xf>
    <xf numFmtId="0" fontId="2" fillId="6" borderId="18" xfId="0" applyFont="1" applyFill="1" applyBorder="1" applyAlignment="1">
      <alignment vertical="center"/>
    </xf>
    <xf numFmtId="0" fontId="2" fillId="6" borderId="47" xfId="0" applyFont="1" applyFill="1" applyBorder="1" applyAlignment="1">
      <alignment vertical="center"/>
    </xf>
    <xf numFmtId="0" fontId="90" fillId="10" borderId="10" xfId="0" applyFont="1" applyFill="1" applyBorder="1" applyAlignment="1">
      <alignment horizontal="center"/>
    </xf>
    <xf numFmtId="0" fontId="90" fillId="0" borderId="0" xfId="0" applyFont="1" applyFill="1" applyBorder="1" applyAlignment="1">
      <alignment horizontal="center"/>
    </xf>
    <xf numFmtId="0" fontId="15" fillId="6" borderId="55" xfId="0" applyFont="1" applyFill="1" applyBorder="1"/>
    <xf numFmtId="165" fontId="11" fillId="6" borderId="0" xfId="0" applyNumberFormat="1" applyFont="1" applyFill="1" applyBorder="1"/>
    <xf numFmtId="0" fontId="3" fillId="6" borderId="24" xfId="0" applyFont="1" applyFill="1" applyBorder="1"/>
    <xf numFmtId="0" fontId="11" fillId="6" borderId="55" xfId="0" applyFont="1" applyFill="1" applyBorder="1"/>
    <xf numFmtId="43" fontId="11" fillId="6" borderId="21" xfId="0" applyNumberFormat="1" applyFont="1" applyFill="1" applyBorder="1"/>
    <xf numFmtId="0" fontId="2" fillId="6" borderId="18" xfId="0" applyFont="1" applyFill="1" applyBorder="1"/>
    <xf numFmtId="0" fontId="2" fillId="6" borderId="18" xfId="0" applyFont="1" applyFill="1" applyBorder="1" applyAlignment="1">
      <alignment horizontal="right"/>
    </xf>
    <xf numFmtId="1" fontId="6" fillId="3" borderId="0" xfId="0" applyNumberFormat="1" applyFont="1" applyFill="1" applyBorder="1" applyAlignment="1">
      <alignment horizontal="center" vertical="top" wrapText="1"/>
    </xf>
    <xf numFmtId="1" fontId="6" fillId="3" borderId="3" xfId="0" applyNumberFormat="1" applyFont="1" applyFill="1" applyBorder="1" applyAlignment="1">
      <alignment horizontal="center" vertical="top" wrapText="1"/>
    </xf>
    <xf numFmtId="0" fontId="2" fillId="0" borderId="41" xfId="0" applyFont="1" applyFill="1" applyBorder="1" applyAlignment="1">
      <alignment horizontal="center"/>
    </xf>
    <xf numFmtId="0" fontId="2" fillId="0" borderId="64" xfId="0" applyFont="1" applyFill="1" applyBorder="1" applyAlignment="1">
      <alignment horizontal="center"/>
    </xf>
    <xf numFmtId="0" fontId="2" fillId="0" borderId="63" xfId="0" applyFont="1" applyFill="1" applyBorder="1" applyAlignment="1">
      <alignment horizontal="center"/>
    </xf>
    <xf numFmtId="9" fontId="2" fillId="0" borderId="14" xfId="2" applyNumberFormat="1" applyFont="1" applyFill="1" applyBorder="1" applyAlignment="1">
      <alignment horizontal="center"/>
    </xf>
    <xf numFmtId="0" fontId="2" fillId="0" borderId="68" xfId="0" applyFont="1" applyFill="1" applyBorder="1" applyAlignment="1">
      <alignment horizontal="right"/>
    </xf>
    <xf numFmtId="0" fontId="92" fillId="0" borderId="32" xfId="0" applyFont="1" applyFill="1" applyBorder="1" applyAlignment="1">
      <alignment horizontal="center"/>
    </xf>
    <xf numFmtId="0" fontId="28" fillId="0" borderId="32" xfId="0" applyFont="1" applyFill="1" applyBorder="1" applyAlignment="1">
      <alignment horizontal="center"/>
    </xf>
    <xf numFmtId="0" fontId="2" fillId="0" borderId="61" xfId="0" applyFont="1" applyFill="1" applyBorder="1" applyAlignment="1">
      <alignment horizontal="left" vertical="center"/>
    </xf>
    <xf numFmtId="0" fontId="2" fillId="0" borderId="43" xfId="0" applyFont="1" applyFill="1" applyBorder="1" applyAlignment="1">
      <alignment horizontal="center" vertical="center"/>
    </xf>
    <xf numFmtId="0" fontId="2" fillId="0" borderId="61"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79" fillId="0" borderId="53" xfId="0" applyFont="1" applyFill="1" applyBorder="1" applyAlignment="1">
      <alignment horizontal="center"/>
    </xf>
    <xf numFmtId="0" fontId="79" fillId="0" borderId="54" xfId="0" applyFont="1" applyFill="1" applyBorder="1" applyAlignment="1">
      <alignment horizontal="center"/>
    </xf>
    <xf numFmtId="0" fontId="79" fillId="0" borderId="52" xfId="0" applyFont="1" applyFill="1" applyBorder="1" applyAlignment="1">
      <alignment horizontal="left"/>
    </xf>
    <xf numFmtId="9" fontId="94" fillId="0" borderId="32" xfId="0" applyNumberFormat="1" applyFont="1" applyFill="1" applyBorder="1" applyAlignment="1">
      <alignment horizontal="center"/>
    </xf>
    <xf numFmtId="9" fontId="93" fillId="0" borderId="32" xfId="0" applyNumberFormat="1" applyFont="1" applyFill="1" applyBorder="1" applyAlignment="1">
      <alignment horizontal="center"/>
    </xf>
    <xf numFmtId="2" fontId="2" fillId="5" borderId="10" xfId="1" applyNumberFormat="1" applyFont="1" applyFill="1" applyBorder="1" applyAlignment="1">
      <alignment horizontal="center" vertical="center"/>
    </xf>
    <xf numFmtId="0" fontId="2" fillId="5" borderId="12" xfId="0" applyFont="1" applyFill="1" applyBorder="1" applyAlignment="1">
      <alignment horizontal="center" vertical="center"/>
    </xf>
    <xf numFmtId="0" fontId="3" fillId="0" borderId="0" xfId="0" applyFont="1" applyFill="1" applyBorder="1" applyAlignment="1">
      <alignment horizontal="center" vertical="top" wrapText="1"/>
    </xf>
    <xf numFmtId="0" fontId="70"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Border="1"/>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28" fillId="0" borderId="0" xfId="0" applyFont="1" applyAlignment="1">
      <alignment horizontal="center" vertical="center" wrapText="1"/>
    </xf>
    <xf numFmtId="0" fontId="95" fillId="0" borderId="0" xfId="0" applyFont="1" applyAlignment="1">
      <alignment horizontal="center" vertical="center" wrapText="1"/>
    </xf>
    <xf numFmtId="0" fontId="96" fillId="13" borderId="0" xfId="0" applyFont="1" applyFill="1" applyBorder="1" applyAlignment="1">
      <alignment horizontal="center" vertical="center"/>
    </xf>
    <xf numFmtId="0" fontId="0" fillId="0" borderId="0" xfId="0" applyFill="1"/>
    <xf numFmtId="0" fontId="0" fillId="14" borderId="0" xfId="0" applyFill="1"/>
    <xf numFmtId="0" fontId="0" fillId="14" borderId="0" xfId="0"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34" fillId="0" borderId="0" xfId="0" applyFont="1" applyFill="1" applyAlignment="1">
      <alignment horizontal="center"/>
    </xf>
    <xf numFmtId="0" fontId="97" fillId="0" borderId="0" xfId="0" applyFont="1" applyFill="1" applyAlignment="1">
      <alignment horizontal="center"/>
    </xf>
    <xf numFmtId="0" fontId="34" fillId="13" borderId="0" xfId="0" applyFont="1" applyFill="1" applyAlignment="1">
      <alignment horizontal="center"/>
    </xf>
    <xf numFmtId="0" fontId="97" fillId="13" borderId="0" xfId="0" applyFont="1" applyFill="1" applyAlignment="1">
      <alignment horizontal="center"/>
    </xf>
    <xf numFmtId="0" fontId="34" fillId="14" borderId="0" xfId="0" applyFont="1" applyFill="1" applyAlignment="1">
      <alignment horizontal="center"/>
    </xf>
    <xf numFmtId="0" fontId="97" fillId="14" borderId="0" xfId="0" applyFont="1" applyFill="1" applyAlignment="1">
      <alignment horizontal="center"/>
    </xf>
    <xf numFmtId="0" fontId="53" fillId="13" borderId="0" xfId="0" applyFont="1" applyFill="1" applyAlignment="1">
      <alignment horizontal="center" vertical="center" wrapText="1"/>
    </xf>
    <xf numFmtId="0" fontId="3" fillId="0" borderId="60" xfId="0" applyFont="1" applyFill="1" applyBorder="1" applyAlignment="1">
      <alignment horizontal="center"/>
    </xf>
    <xf numFmtId="0" fontId="94" fillId="0" borderId="41" xfId="0" applyFont="1" applyBorder="1" applyAlignment="1">
      <alignment horizontal="center"/>
    </xf>
    <xf numFmtId="0" fontId="94" fillId="0" borderId="60" xfId="0" applyFont="1" applyBorder="1" applyAlignment="1">
      <alignment horizontal="center"/>
    </xf>
    <xf numFmtId="0" fontId="98" fillId="0" borderId="60" xfId="0" applyFont="1" applyBorder="1" applyAlignment="1">
      <alignment horizontal="center"/>
    </xf>
    <xf numFmtId="0" fontId="98" fillId="0" borderId="60" xfId="0" applyFont="1" applyFill="1" applyBorder="1" applyAlignment="1">
      <alignment horizontal="center"/>
    </xf>
    <xf numFmtId="0" fontId="98" fillId="0" borderId="31" xfId="0" applyFont="1" applyBorder="1" applyAlignment="1">
      <alignment horizontal="center"/>
    </xf>
    <xf numFmtId="0" fontId="2" fillId="0" borderId="41" xfId="0" applyFont="1" applyFill="1" applyBorder="1"/>
    <xf numFmtId="0" fontId="2" fillId="0" borderId="60" xfId="0" applyFont="1" applyFill="1" applyBorder="1"/>
    <xf numFmtId="0" fontId="2" fillId="0" borderId="31" xfId="0" applyFont="1" applyFill="1" applyBorder="1"/>
    <xf numFmtId="0" fontId="28" fillId="0" borderId="0" xfId="0" applyFont="1" applyAlignment="1">
      <alignment horizontal="center" vertical="center"/>
    </xf>
    <xf numFmtId="0" fontId="95" fillId="0" borderId="0" xfId="0" applyFont="1" applyAlignment="1">
      <alignment horizontal="center" vertical="center"/>
    </xf>
    <xf numFmtId="0" fontId="98" fillId="0" borderId="0" xfId="0" applyFont="1" applyAlignment="1">
      <alignment horizontal="center"/>
    </xf>
    <xf numFmtId="0" fontId="94" fillId="0" borderId="60" xfId="0" applyFont="1" applyFill="1" applyBorder="1" applyAlignment="1">
      <alignment horizontal="center"/>
    </xf>
    <xf numFmtId="0" fontId="94" fillId="0" borderId="31" xfId="0" applyFont="1" applyBorder="1" applyAlignment="1">
      <alignment horizontal="center"/>
    </xf>
    <xf numFmtId="0" fontId="94" fillId="0" borderId="0" xfId="0" applyFont="1" applyAlignment="1">
      <alignment horizontal="center"/>
    </xf>
    <xf numFmtId="0" fontId="3" fillId="0" borderId="0" xfId="0" applyFont="1" applyFill="1" applyBorder="1" applyAlignment="1">
      <alignment vertical="center"/>
    </xf>
    <xf numFmtId="0" fontId="3" fillId="0" borderId="0" xfId="0" applyFont="1" applyFill="1" applyBorder="1" applyAlignment="1">
      <alignment horizontal="center" vertical="top" wrapText="1"/>
    </xf>
    <xf numFmtId="0" fontId="25" fillId="0" borderId="0" xfId="0" applyFont="1" applyFill="1" applyBorder="1"/>
    <xf numFmtId="0" fontId="101" fillId="0" borderId="0" xfId="0" applyFont="1" applyFill="1" applyBorder="1"/>
    <xf numFmtId="0" fontId="92" fillId="6" borderId="0" xfId="0" applyFont="1" applyFill="1" applyBorder="1" applyAlignment="1"/>
    <xf numFmtId="0" fontId="92" fillId="6" borderId="18" xfId="0" applyFont="1" applyFill="1" applyBorder="1"/>
    <xf numFmtId="2" fontId="92" fillId="6" borderId="18" xfId="0" applyNumberFormat="1" applyFont="1" applyFill="1" applyBorder="1" applyAlignment="1">
      <alignment horizontal="center"/>
    </xf>
    <xf numFmtId="0" fontId="92" fillId="0" borderId="18" xfId="0" applyFont="1" applyFill="1" applyBorder="1"/>
    <xf numFmtId="0" fontId="93" fillId="6" borderId="19" xfId="0" applyFont="1" applyFill="1" applyBorder="1"/>
    <xf numFmtId="2" fontId="92" fillId="6" borderId="0" xfId="0" applyNumberFormat="1" applyFont="1" applyFill="1" applyBorder="1" applyAlignment="1">
      <alignment horizontal="center"/>
    </xf>
    <xf numFmtId="0" fontId="111" fillId="6" borderId="0" xfId="0" applyFont="1" applyFill="1" applyBorder="1"/>
    <xf numFmtId="0" fontId="92" fillId="6" borderId="37" xfId="0" applyFont="1" applyFill="1" applyBorder="1"/>
    <xf numFmtId="0" fontId="34" fillId="13" borderId="0" xfId="0" applyFont="1" applyFill="1" applyAlignment="1">
      <alignment horizontal="center" vertical="center"/>
    </xf>
    <xf numFmtId="0" fontId="97" fillId="13" borderId="0" xfId="0" applyFont="1" applyFill="1" applyAlignment="1">
      <alignment horizontal="center" vertical="center"/>
    </xf>
    <xf numFmtId="0" fontId="94" fillId="0" borderId="41" xfId="0" applyFont="1" applyFill="1" applyBorder="1" applyAlignment="1">
      <alignment horizontal="center"/>
    </xf>
    <xf numFmtId="0" fontId="93" fillId="0" borderId="0" xfId="0" applyFont="1" applyAlignment="1">
      <alignment horizontal="center"/>
    </xf>
    <xf numFmtId="0" fontId="2" fillId="0" borderId="41" xfId="0" applyFont="1" applyBorder="1" applyAlignment="1"/>
    <xf numFmtId="43" fontId="3" fillId="0" borderId="0" xfId="1" applyFont="1" applyFill="1" applyBorder="1" applyAlignment="1">
      <alignment horizontal="right" vertical="top" wrapText="1"/>
    </xf>
    <xf numFmtId="0" fontId="68" fillId="0" borderId="0" xfId="0" applyFont="1" applyFill="1" applyBorder="1"/>
    <xf numFmtId="0" fontId="11" fillId="0" borderId="32" xfId="0" applyFont="1" applyFill="1" applyBorder="1" applyAlignment="1">
      <alignment vertical="center"/>
    </xf>
    <xf numFmtId="43" fontId="84" fillId="0" borderId="32" xfId="1" applyFont="1" applyFill="1" applyBorder="1" applyAlignment="1">
      <alignment horizontal="left" vertical="center"/>
    </xf>
    <xf numFmtId="43" fontId="15" fillId="0" borderId="32" xfId="1" applyFont="1" applyFill="1" applyBorder="1" applyAlignment="1">
      <alignment horizontal="lef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65" fontId="2" fillId="0" borderId="15" xfId="1" applyNumberFormat="1" applyFont="1" applyFill="1" applyBorder="1" applyAlignment="1">
      <alignment horizontal="center"/>
    </xf>
    <xf numFmtId="165" fontId="2" fillId="0" borderId="5" xfId="1" applyNumberFormat="1" applyFont="1" applyFill="1" applyBorder="1" applyAlignment="1">
      <alignment horizont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horizontal="justify" vertical="center" wrapText="1"/>
    </xf>
    <xf numFmtId="0" fontId="4" fillId="0" borderId="7" xfId="0" applyFont="1" applyFill="1" applyBorder="1" applyAlignment="1">
      <alignment horizontal="right" vertical="center"/>
    </xf>
    <xf numFmtId="0" fontId="2" fillId="0" borderId="0" xfId="0" applyFont="1" applyFill="1" applyBorder="1" applyAlignment="1">
      <alignment horizontal="righ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vertical="center"/>
    </xf>
    <xf numFmtId="0" fontId="2" fillId="0" borderId="7" xfId="0" applyFont="1" applyFill="1" applyBorder="1" applyAlignment="1">
      <alignment horizontal="center" vertical="center" wrapText="1"/>
    </xf>
    <xf numFmtId="0" fontId="2" fillId="0" borderId="10" xfId="0" applyFont="1" applyFill="1" applyBorder="1" applyAlignment="1">
      <alignment vertical="center"/>
    </xf>
    <xf numFmtId="164" fontId="2" fillId="0" borderId="12" xfId="2" applyNumberFormat="1" applyFont="1" applyFill="1" applyBorder="1" applyAlignment="1">
      <alignment horizontal="center" vertical="center"/>
    </xf>
    <xf numFmtId="0" fontId="2" fillId="0" borderId="0" xfId="0" applyFont="1" applyFill="1" applyBorder="1" applyAlignment="1">
      <alignment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164" fontId="2" fillId="0" borderId="7" xfId="2" applyNumberFormat="1" applyFont="1" applyFill="1" applyBorder="1" applyAlignment="1">
      <alignment horizontal="center" vertical="center"/>
    </xf>
    <xf numFmtId="0" fontId="3" fillId="0" borderId="0" xfId="0" applyFont="1" applyAlignment="1">
      <alignment wrapText="1"/>
    </xf>
    <xf numFmtId="2" fontId="3" fillId="0" borderId="0" xfId="0" applyNumberFormat="1" applyFont="1"/>
    <xf numFmtId="0" fontId="2" fillId="0" borderId="5" xfId="0" applyFont="1" applyBorder="1"/>
    <xf numFmtId="0" fontId="2" fillId="0" borderId="15" xfId="0" applyFont="1" applyBorder="1" applyAlignment="1">
      <alignment horizontal="right" vertical="center"/>
    </xf>
    <xf numFmtId="0" fontId="2" fillId="0" borderId="6" xfId="0" applyFont="1" applyBorder="1" applyAlignment="1">
      <alignment horizontal="center" vertical="center"/>
    </xf>
    <xf numFmtId="49" fontId="2" fillId="0" borderId="15" xfId="0" applyNumberFormat="1" applyFont="1" applyBorder="1" applyAlignment="1">
      <alignment horizontal="left" vertical="center"/>
    </xf>
    <xf numFmtId="0" fontId="2" fillId="0" borderId="15" xfId="0" applyFont="1" applyBorder="1"/>
    <xf numFmtId="0" fontId="2" fillId="0" borderId="6" xfId="0" applyFont="1" applyBorder="1"/>
    <xf numFmtId="0" fontId="2" fillId="0" borderId="0" xfId="0" applyFont="1" applyAlignment="1">
      <alignment horizontal="right"/>
    </xf>
    <xf numFmtId="49" fontId="2" fillId="0" borderId="0" xfId="0" applyNumberFormat="1" applyFont="1" applyAlignment="1">
      <alignment horizontal="center"/>
    </xf>
    <xf numFmtId="0" fontId="9" fillId="0" borderId="0" xfId="0" applyFont="1" applyAlignment="1">
      <alignment horizontal="right"/>
    </xf>
    <xf numFmtId="0" fontId="3" fillId="0" borderId="0" xfId="0" applyFont="1" applyAlignment="1">
      <alignment horizontal="left"/>
    </xf>
    <xf numFmtId="0" fontId="2" fillId="0" borderId="0" xfId="0" applyFont="1" applyAlignment="1">
      <alignment horizontal="center"/>
    </xf>
    <xf numFmtId="0" fontId="3" fillId="0" borderId="3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2" xfId="0" applyFont="1" applyBorder="1" applyAlignment="1">
      <alignment horizontal="center"/>
    </xf>
    <xf numFmtId="43" fontId="3" fillId="0" borderId="32" xfId="1" applyFont="1" applyBorder="1" applyAlignment="1">
      <alignment horizontal="center"/>
    </xf>
    <xf numFmtId="43" fontId="3" fillId="0" borderId="32" xfId="0" applyNumberFormat="1" applyFont="1" applyBorder="1" applyAlignment="1">
      <alignment horizontal="center"/>
    </xf>
    <xf numFmtId="43" fontId="3" fillId="0" borderId="32" xfId="1" applyFont="1" applyFill="1" applyBorder="1" applyAlignment="1">
      <alignment horizontal="center"/>
    </xf>
    <xf numFmtId="0" fontId="3" fillId="0" borderId="0" xfId="0" applyFont="1" applyAlignment="1">
      <alignment horizontal="right"/>
    </xf>
    <xf numFmtId="10" fontId="3" fillId="10" borderId="32" xfId="2" applyNumberFormat="1" applyFont="1" applyFill="1" applyBorder="1" applyAlignment="1"/>
    <xf numFmtId="1" fontId="3" fillId="0" borderId="32" xfId="0" applyNumberFormat="1" applyFont="1" applyBorder="1" applyAlignment="1">
      <alignment horizontal="center"/>
    </xf>
    <xf numFmtId="49" fontId="3" fillId="11" borderId="29" xfId="0" applyNumberFormat="1" applyFont="1" applyFill="1" applyBorder="1"/>
    <xf numFmtId="0" fontId="3" fillId="5" borderId="18" xfId="0" applyFont="1" applyFill="1" applyBorder="1" applyAlignment="1">
      <alignment horizontal="center"/>
    </xf>
    <xf numFmtId="168" fontId="3" fillId="11" borderId="18" xfId="0" applyNumberFormat="1" applyFont="1" applyFill="1" applyBorder="1" applyAlignment="1">
      <alignment horizontal="center" vertical="center"/>
    </xf>
    <xf numFmtId="168" fontId="3" fillId="11" borderId="18" xfId="0" applyNumberFormat="1" applyFont="1" applyFill="1" applyBorder="1" applyAlignment="1">
      <alignment horizontal="center"/>
    </xf>
    <xf numFmtId="49" fontId="3" fillId="11" borderId="55" xfId="0" applyNumberFormat="1" applyFont="1" applyFill="1" applyBorder="1"/>
    <xf numFmtId="3" fontId="3" fillId="5" borderId="0" xfId="0" applyNumberFormat="1" applyFont="1" applyFill="1" applyAlignment="1">
      <alignment horizontal="center"/>
    </xf>
    <xf numFmtId="168" fontId="3" fillId="11" borderId="0" xfId="0" applyNumberFormat="1" applyFont="1" applyFill="1" applyAlignment="1">
      <alignment horizontal="center" vertical="center"/>
    </xf>
    <xf numFmtId="168" fontId="3" fillId="11" borderId="0" xfId="0" applyNumberFormat="1" applyFont="1" applyFill="1" applyAlignment="1">
      <alignment horizontal="center"/>
    </xf>
    <xf numFmtId="43" fontId="3" fillId="11" borderId="24" xfId="0" applyNumberFormat="1" applyFont="1" applyFill="1" applyBorder="1" applyAlignment="1">
      <alignment horizontal="center"/>
    </xf>
    <xf numFmtId="0" fontId="3" fillId="11" borderId="55" xfId="0" applyFont="1" applyFill="1" applyBorder="1"/>
    <xf numFmtId="43" fontId="3" fillId="11" borderId="32" xfId="0" applyNumberFormat="1" applyFont="1" applyFill="1" applyBorder="1" applyAlignment="1">
      <alignment horizontal="center"/>
    </xf>
    <xf numFmtId="49" fontId="3" fillId="11" borderId="30" xfId="0" applyNumberFormat="1" applyFont="1" applyFill="1" applyBorder="1"/>
    <xf numFmtId="0" fontId="3" fillId="11" borderId="21" xfId="0" applyFont="1" applyFill="1" applyBorder="1"/>
    <xf numFmtId="0" fontId="3" fillId="11" borderId="22" xfId="0" applyFont="1" applyFill="1" applyBorder="1"/>
    <xf numFmtId="49" fontId="2" fillId="11" borderId="32"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3" fillId="0" borderId="32" xfId="2" applyNumberFormat="1" applyFont="1" applyBorder="1" applyAlignment="1">
      <alignment horizontal="center" vertical="distributed"/>
    </xf>
    <xf numFmtId="164" fontId="2" fillId="0" borderId="0" xfId="0" applyNumberFormat="1" applyFont="1"/>
    <xf numFmtId="1" fontId="113" fillId="3" borderId="7" xfId="0" applyNumberFormat="1" applyFont="1" applyFill="1" applyBorder="1" applyAlignment="1">
      <alignment horizontal="center" vertical="top" wrapText="1"/>
    </xf>
    <xf numFmtId="0" fontId="114" fillId="0" borderId="12" xfId="0" applyFont="1" applyFill="1" applyBorder="1" applyAlignment="1">
      <alignment horizontal="center" vertical="top" wrapText="1"/>
    </xf>
    <xf numFmtId="1" fontId="113" fillId="3" borderId="2" xfId="0" applyNumberFormat="1" applyFont="1" applyFill="1" applyBorder="1" applyAlignment="1">
      <alignment horizontal="center" vertical="top" wrapText="1"/>
    </xf>
    <xf numFmtId="0" fontId="114" fillId="0" borderId="14" xfId="0" applyFont="1" applyFill="1" applyBorder="1" applyAlignment="1">
      <alignment horizontal="center" vertical="top" wrapText="1"/>
    </xf>
    <xf numFmtId="0" fontId="115" fillId="4" borderId="7" xfId="0" applyFont="1" applyFill="1" applyBorder="1" applyAlignment="1">
      <alignment horizontal="center" vertical="top" wrapText="1"/>
    </xf>
    <xf numFmtId="1" fontId="115" fillId="4" borderId="7" xfId="0" applyNumberFormat="1" applyFont="1" applyFill="1" applyBorder="1" applyAlignment="1">
      <alignment horizontal="center" vertical="top" wrapText="1"/>
    </xf>
    <xf numFmtId="1" fontId="113" fillId="0" borderId="7" xfId="0" applyNumberFormat="1" applyFont="1" applyFill="1" applyBorder="1" applyAlignment="1">
      <alignment horizontal="center" vertical="top" wrapText="1"/>
    </xf>
    <xf numFmtId="1" fontId="113" fillId="0" borderId="2" xfId="0" applyNumberFormat="1" applyFont="1" applyFill="1" applyBorder="1" applyAlignment="1">
      <alignment horizontal="center" vertical="top" wrapText="1"/>
    </xf>
    <xf numFmtId="2" fontId="116" fillId="0" borderId="7" xfId="0" applyNumberFormat="1" applyFont="1" applyFill="1" applyBorder="1" applyAlignment="1">
      <alignment horizontal="center" vertical="top" wrapText="1"/>
    </xf>
    <xf numFmtId="0" fontId="116" fillId="0" borderId="9" xfId="0" applyFont="1" applyFill="1" applyBorder="1" applyAlignment="1">
      <alignment horizontal="center" vertical="top" wrapText="1"/>
    </xf>
    <xf numFmtId="0" fontId="113" fillId="4" borderId="11" xfId="0" applyFont="1" applyFill="1" applyBorder="1" applyAlignment="1">
      <alignment horizontal="center" vertical="top" wrapText="1"/>
    </xf>
    <xf numFmtId="0" fontId="113" fillId="4" borderId="0" xfId="0" applyFont="1" applyFill="1" applyBorder="1" applyAlignment="1">
      <alignment horizontal="center" vertical="top" wrapText="1"/>
    </xf>
    <xf numFmtId="166" fontId="2" fillId="0" borderId="6" xfId="0" applyNumberFormat="1" applyFont="1" applyBorder="1" applyAlignment="1">
      <alignment horizontal="center" vertical="center"/>
    </xf>
    <xf numFmtId="164" fontId="41" fillId="0" borderId="12" xfId="2" applyNumberFormat="1" applyFont="1" applyFill="1" applyBorder="1" applyAlignment="1">
      <alignment horizontal="center" vertical="distributed"/>
    </xf>
    <xf numFmtId="166" fontId="55" fillId="10" borderId="0" xfId="0" applyNumberFormat="1" applyFont="1" applyFill="1" applyBorder="1" applyAlignment="1">
      <alignment horizontal="center"/>
    </xf>
    <xf numFmtId="166" fontId="55" fillId="0" borderId="32" xfId="0" applyNumberFormat="1" applyFont="1" applyFill="1" applyBorder="1" applyAlignment="1">
      <alignment horizontal="center" vertical="center"/>
    </xf>
    <xf numFmtId="3" fontId="6" fillId="0" borderId="0" xfId="0" applyNumberFormat="1" applyFont="1" applyFill="1" applyBorder="1" applyAlignment="1">
      <alignment horizontal="center" vertical="top" wrapText="1"/>
    </xf>
    <xf numFmtId="3" fontId="113" fillId="0" borderId="2" xfId="0" applyNumberFormat="1" applyFont="1" applyFill="1" applyBorder="1" applyAlignment="1">
      <alignment horizontal="center" vertical="top" wrapText="1"/>
    </xf>
    <xf numFmtId="3" fontId="2" fillId="0" borderId="10" xfId="0" applyNumberFormat="1" applyFont="1" applyFill="1" applyBorder="1" applyAlignment="1">
      <alignment horizontal="center" vertical="center" wrapText="1"/>
    </xf>
    <xf numFmtId="164" fontId="3" fillId="0" borderId="0" xfId="2" applyNumberFormat="1" applyFont="1" applyFill="1" applyBorder="1" applyAlignment="1">
      <alignment horizontal="center" vertical="distributed"/>
    </xf>
    <xf numFmtId="3" fontId="2" fillId="0" borderId="10" xfId="1" applyNumberFormat="1" applyFont="1" applyFill="1" applyBorder="1" applyAlignment="1">
      <alignment horizontal="center" vertical="distributed" wrapText="1"/>
    </xf>
    <xf numFmtId="3" fontId="2" fillId="0" borderId="1" xfId="0" applyNumberFormat="1" applyFont="1" applyFill="1" applyBorder="1" applyAlignment="1">
      <alignment horizontal="center" vertical="center" wrapText="1"/>
    </xf>
    <xf numFmtId="0" fontId="123" fillId="0" borderId="29" xfId="0" applyFont="1" applyBorder="1" applyAlignment="1">
      <alignment horizontal="left" vertical="center" wrapText="1"/>
    </xf>
    <xf numFmtId="0" fontId="123" fillId="0" borderId="18" xfId="0" applyFont="1" applyBorder="1" applyAlignment="1">
      <alignment horizontal="left" vertical="center" wrapText="1"/>
    </xf>
    <xf numFmtId="0" fontId="123" fillId="0" borderId="19" xfId="0" applyFont="1" applyBorder="1" applyAlignment="1">
      <alignment horizontal="left" vertical="center" wrapText="1"/>
    </xf>
    <xf numFmtId="0" fontId="123" fillId="0" borderId="55" xfId="0" applyFont="1" applyBorder="1" applyAlignment="1">
      <alignment horizontal="left" vertical="center" wrapText="1"/>
    </xf>
    <xf numFmtId="0" fontId="123" fillId="0" borderId="0" xfId="0" applyFont="1" applyBorder="1" applyAlignment="1">
      <alignment horizontal="left" vertical="center" wrapText="1"/>
    </xf>
    <xf numFmtId="0" fontId="123" fillId="0" borderId="24" xfId="0" applyFont="1" applyBorder="1" applyAlignment="1">
      <alignment horizontal="left" vertical="center" wrapText="1"/>
    </xf>
    <xf numFmtId="0" fontId="123" fillId="0" borderId="30" xfId="0" applyFont="1" applyBorder="1" applyAlignment="1">
      <alignment horizontal="left" vertical="center" wrapText="1"/>
    </xf>
    <xf numFmtId="0" fontId="123" fillId="0" borderId="21" xfId="0" applyFont="1" applyBorder="1" applyAlignment="1">
      <alignment horizontal="left" vertical="center" wrapText="1"/>
    </xf>
    <xf numFmtId="0" fontId="123" fillId="0" borderId="22"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distributed" wrapText="1"/>
    </xf>
    <xf numFmtId="0" fontId="2" fillId="0" borderId="13" xfId="0" applyFont="1" applyFill="1" applyBorder="1" applyAlignment="1">
      <alignment horizontal="center" vertical="distributed" wrapText="1"/>
    </xf>
    <xf numFmtId="3" fontId="2" fillId="0" borderId="10"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0" fontId="14" fillId="0" borderId="5"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6" xfId="0" applyFont="1" applyFill="1" applyBorder="1" applyAlignment="1">
      <alignment horizontal="left" vertical="center"/>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distributed" wrapText="1"/>
    </xf>
    <xf numFmtId="0" fontId="2" fillId="0" borderId="12" xfId="0" applyFont="1" applyFill="1" applyBorder="1" applyAlignment="1">
      <alignment horizontal="center" vertical="distributed" wrapText="1"/>
    </xf>
    <xf numFmtId="2" fontId="3" fillId="0" borderId="0" xfId="0" applyNumberFormat="1" applyFont="1" applyFill="1" applyBorder="1" applyAlignment="1">
      <alignment horizontal="center"/>
    </xf>
    <xf numFmtId="0" fontId="13" fillId="6" borderId="31" xfId="0" applyFont="1" applyFill="1" applyBorder="1" applyAlignment="1">
      <alignment horizontal="left" vertical="center" wrapText="1"/>
    </xf>
    <xf numFmtId="0" fontId="13" fillId="0" borderId="32" xfId="0" applyFont="1" applyBorder="1" applyAlignment="1">
      <alignment horizontal="left" vertical="center" wrapText="1"/>
    </xf>
    <xf numFmtId="0" fontId="106" fillId="0" borderId="32" xfId="0" applyFont="1" applyBorder="1" applyAlignment="1">
      <alignment horizontal="left" vertical="center" wrapText="1"/>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2" fillId="0" borderId="10" xfId="0" applyNumberFormat="1" applyFont="1" applyFill="1" applyBorder="1" applyAlignment="1">
      <alignment horizontal="center" vertical="top" wrapText="1"/>
    </xf>
    <xf numFmtId="3" fontId="2" fillId="0" borderId="12" xfId="0" applyNumberFormat="1" applyFont="1" applyFill="1" applyBorder="1" applyAlignment="1">
      <alignment horizontal="center" vertical="top"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34" fillId="6" borderId="13" xfId="0" applyFont="1" applyFill="1" applyBorder="1" applyAlignment="1">
      <alignment vertical="center" wrapText="1"/>
    </xf>
    <xf numFmtId="0" fontId="34" fillId="6" borderId="14" xfId="0" applyFont="1" applyFill="1" applyBorder="1" applyAlignment="1">
      <alignment vertical="center" wrapText="1"/>
    </xf>
    <xf numFmtId="0" fontId="34" fillId="6" borderId="9" xfId="0" applyFont="1" applyFill="1" applyBorder="1" applyAlignment="1">
      <alignment vertical="center" wrapText="1"/>
    </xf>
    <xf numFmtId="0" fontId="15" fillId="0" borderId="44"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3" fillId="6" borderId="13" xfId="0" applyNumberFormat="1" applyFont="1" applyFill="1" applyBorder="1" applyAlignment="1">
      <alignment horizontal="left" vertical="center" wrapText="1"/>
    </xf>
    <xf numFmtId="0" fontId="3" fillId="6" borderId="14" xfId="0" applyNumberFormat="1" applyFont="1" applyFill="1" applyBorder="1" applyAlignment="1">
      <alignment horizontal="left" vertical="center" wrapText="1"/>
    </xf>
    <xf numFmtId="0" fontId="3" fillId="6" borderId="9" xfId="0" applyNumberFormat="1" applyFont="1" applyFill="1" applyBorder="1" applyAlignment="1">
      <alignment horizontal="left" vertical="center" wrapText="1"/>
    </xf>
    <xf numFmtId="0" fontId="3" fillId="0" borderId="46" xfId="0" applyFont="1" applyFill="1" applyBorder="1" applyAlignment="1">
      <alignment horizontal="left" vertical="center"/>
    </xf>
    <xf numFmtId="0" fontId="3" fillId="0" borderId="18" xfId="0" applyFont="1" applyFill="1" applyBorder="1" applyAlignment="1">
      <alignment horizontal="left" vertical="center"/>
    </xf>
    <xf numFmtId="0" fontId="3" fillId="0" borderId="47" xfId="0" applyFont="1" applyFill="1" applyBorder="1" applyAlignment="1">
      <alignment horizontal="left" vertical="center"/>
    </xf>
    <xf numFmtId="0" fontId="2" fillId="0" borderId="11" xfId="0" applyFont="1" applyBorder="1" applyAlignment="1">
      <alignment horizontal="center" vertical="distributed" wrapText="1"/>
    </xf>
    <xf numFmtId="0" fontId="2" fillId="0" borderId="12" xfId="0" applyFont="1" applyBorder="1" applyAlignment="1">
      <alignment horizontal="center" vertical="distributed" wrapText="1"/>
    </xf>
    <xf numFmtId="3" fontId="2" fillId="0" borderId="11"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distributed"/>
    </xf>
    <xf numFmtId="0" fontId="2" fillId="0" borderId="11" xfId="0" applyFont="1" applyFill="1" applyBorder="1" applyAlignment="1">
      <alignment horizontal="center" vertical="distributed"/>
    </xf>
    <xf numFmtId="0" fontId="2" fillId="0" borderId="12" xfId="0" applyFont="1" applyFill="1" applyBorder="1" applyAlignment="1">
      <alignment horizontal="center" vertical="distributed"/>
    </xf>
    <xf numFmtId="0" fontId="2" fillId="0" borderId="10" xfId="0" applyFont="1" applyFill="1" applyBorder="1" applyAlignment="1">
      <alignment horizontal="center" vertical="distributed" wrapText="1"/>
    </xf>
    <xf numFmtId="0" fontId="2" fillId="0" borderId="13" xfId="0" applyFont="1" applyFill="1" applyBorder="1" applyAlignment="1">
      <alignment horizontal="center" vertical="top" wrapText="1"/>
    </xf>
    <xf numFmtId="0" fontId="2" fillId="0" borderId="9" xfId="0" applyFont="1" applyFill="1" applyBorder="1" applyAlignment="1">
      <alignment horizontal="center" vertical="top"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9" xfId="0" applyFont="1" applyFill="1" applyBorder="1" applyAlignment="1">
      <alignment horizontal="left" vertical="center"/>
    </xf>
    <xf numFmtId="0" fontId="15" fillId="6" borderId="1" xfId="0" applyFont="1" applyFill="1" applyBorder="1" applyAlignment="1">
      <alignment horizontal="left" vertical="center"/>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6" borderId="7" xfId="0" applyFont="1" applyFill="1" applyBorder="1" applyAlignment="1">
      <alignment horizontal="left" vertical="center" wrapText="1"/>
    </xf>
    <xf numFmtId="0" fontId="2" fillId="6" borderId="46" xfId="0" applyFont="1" applyFill="1" applyBorder="1" applyAlignment="1">
      <alignment horizontal="left" vertical="center"/>
    </xf>
    <xf numFmtId="0" fontId="2" fillId="6" borderId="18" xfId="0" applyFont="1" applyFill="1" applyBorder="1" applyAlignment="1">
      <alignment horizontal="left" vertical="center"/>
    </xf>
    <xf numFmtId="0" fontId="2" fillId="6" borderId="47" xfId="0" applyFont="1" applyFill="1" applyBorder="1" applyAlignment="1">
      <alignment horizontal="left" vertical="center"/>
    </xf>
    <xf numFmtId="0" fontId="51" fillId="6" borderId="4" xfId="0" applyFont="1" applyFill="1" applyBorder="1" applyAlignment="1">
      <alignment horizontal="left" vertical="center"/>
    </xf>
    <xf numFmtId="0" fontId="51" fillId="6" borderId="0" xfId="0" applyFont="1" applyFill="1" applyBorder="1" applyAlignment="1">
      <alignment horizontal="left" vertical="center"/>
    </xf>
    <xf numFmtId="0" fontId="47" fillId="6" borderId="50" xfId="0" applyFont="1" applyFill="1" applyBorder="1" applyAlignment="1">
      <alignment horizontal="left" vertical="center"/>
    </xf>
    <xf numFmtId="0" fontId="47" fillId="6" borderId="21" xfId="0" applyFont="1" applyFill="1" applyBorder="1" applyAlignment="1">
      <alignment horizontal="left" vertical="center"/>
    </xf>
    <xf numFmtId="0" fontId="15" fillId="6" borderId="1"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9" xfId="0" applyFont="1" applyFill="1" applyBorder="1" applyAlignment="1">
      <alignment horizontal="left" vertical="center" wrapText="1"/>
    </xf>
    <xf numFmtId="3" fontId="2" fillId="0" borderId="10" xfId="0" applyNumberFormat="1" applyFont="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0" xfId="0" applyFont="1" applyBorder="1" applyAlignment="1">
      <alignment horizontal="center" vertical="distributed" wrapText="1"/>
    </xf>
    <xf numFmtId="49" fontId="13" fillId="0" borderId="0" xfId="0" applyNumberFormat="1" applyFont="1" applyFill="1" applyBorder="1" applyAlignment="1">
      <alignment horizontal="left" vertical="center" wrapText="1"/>
    </xf>
    <xf numFmtId="0" fontId="99"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Fill="1" applyBorder="1" applyAlignment="1">
      <alignment horizontal="left" wrapText="1"/>
    </xf>
    <xf numFmtId="0" fontId="34" fillId="0" borderId="32" xfId="0" applyFont="1" applyFill="1" applyBorder="1" applyAlignment="1">
      <alignment horizontal="center" vertical="center" wrapText="1"/>
    </xf>
    <xf numFmtId="0" fontId="0" fillId="0" borderId="0" xfId="0" applyAlignment="1">
      <alignment horizontal="left" vertical="center" wrapText="1"/>
    </xf>
    <xf numFmtId="0" fontId="121" fillId="0" borderId="32" xfId="0" applyFont="1" applyBorder="1" applyAlignment="1">
      <alignment horizontal="left" vertical="center" wrapText="1"/>
    </xf>
    <xf numFmtId="0" fontId="2" fillId="3" borderId="44" xfId="0" applyFont="1" applyFill="1" applyBorder="1" applyAlignment="1">
      <alignment horizontal="right" vertical="center" wrapText="1"/>
    </xf>
    <xf numFmtId="0" fontId="2" fillId="3" borderId="61" xfId="0" applyFont="1" applyFill="1" applyBorder="1" applyAlignment="1">
      <alignment horizontal="right" vertical="center" wrapText="1"/>
    </xf>
    <xf numFmtId="0" fontId="2" fillId="3" borderId="65" xfId="0" applyFont="1" applyFill="1" applyBorder="1" applyAlignment="1">
      <alignment horizontal="right" vertical="center" wrapText="1"/>
    </xf>
    <xf numFmtId="0" fontId="2" fillId="0" borderId="17"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20" xfId="0" applyFont="1" applyBorder="1" applyAlignment="1">
      <alignment horizontal="center" vertical="center"/>
    </xf>
    <xf numFmtId="0" fontId="11" fillId="0" borderId="0" xfId="0" applyFont="1" applyFill="1" applyAlignment="1">
      <alignment horizontal="left" vertical="center" wrapText="1"/>
    </xf>
    <xf numFmtId="0" fontId="2" fillId="12" borderId="1"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0" borderId="5" xfId="0" applyFont="1" applyFill="1" applyBorder="1" applyAlignment="1">
      <alignment horizontal="center"/>
    </xf>
    <xf numFmtId="0" fontId="2" fillId="0" borderId="15" xfId="0" applyFont="1" applyFill="1" applyBorder="1" applyAlignment="1">
      <alignment horizontal="center"/>
    </xf>
    <xf numFmtId="0" fontId="2" fillId="0" borderId="6" xfId="0" applyFont="1" applyFill="1" applyBorder="1" applyAlignment="1">
      <alignment horizontal="center"/>
    </xf>
    <xf numFmtId="0" fontId="3" fillId="0" borderId="0" xfId="0" applyFont="1" applyFill="1" applyBorder="1" applyAlignment="1">
      <alignment horizontal="center" vertical="top" wrapText="1"/>
    </xf>
    <xf numFmtId="0" fontId="2" fillId="0" borderId="26" xfId="0" applyFont="1" applyBorder="1" applyAlignment="1">
      <alignment horizontal="center" vertical="distributed"/>
    </xf>
    <xf numFmtId="0" fontId="2" fillId="0" borderId="27" xfId="0" applyFont="1" applyBorder="1" applyAlignment="1">
      <alignment horizontal="center" vertical="distributed"/>
    </xf>
    <xf numFmtId="0" fontId="2" fillId="0" borderId="28" xfId="0" applyFont="1" applyBorder="1" applyAlignment="1">
      <alignment horizontal="center" vertical="distributed"/>
    </xf>
    <xf numFmtId="0" fontId="120" fillId="0" borderId="30" xfId="0" applyFont="1" applyBorder="1" applyAlignment="1">
      <alignment horizontal="left" vertical="center"/>
    </xf>
    <xf numFmtId="0" fontId="120" fillId="0" borderId="21" xfId="0" applyFont="1" applyBorder="1" applyAlignment="1">
      <alignment horizontal="left" vertical="center"/>
    </xf>
    <xf numFmtId="0" fontId="120" fillId="0" borderId="22" xfId="0" applyFont="1" applyBorder="1" applyAlignment="1">
      <alignment horizontal="left" vertical="center"/>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68" fillId="0" borderId="29" xfId="0" applyFont="1" applyBorder="1" applyAlignment="1">
      <alignment horizontal="left" vertical="center"/>
    </xf>
    <xf numFmtId="0" fontId="68" fillId="0" borderId="18" xfId="0" applyFont="1" applyBorder="1" applyAlignment="1">
      <alignment horizontal="left" vertical="center"/>
    </xf>
    <xf numFmtId="0" fontId="68" fillId="0" borderId="19" xfId="0" applyFont="1" applyBorder="1" applyAlignment="1">
      <alignment horizontal="left" vertical="center"/>
    </xf>
    <xf numFmtId="0" fontId="117" fillId="0" borderId="55" xfId="0" applyFont="1" applyBorder="1" applyAlignment="1">
      <alignment horizontal="left" vertical="center"/>
    </xf>
    <xf numFmtId="0" fontId="117" fillId="0" borderId="0" xfId="0" applyFont="1" applyBorder="1" applyAlignment="1">
      <alignment horizontal="left" vertical="center"/>
    </xf>
    <xf numFmtId="0" fontId="117" fillId="0" borderId="24" xfId="0" applyFont="1" applyBorder="1" applyAlignment="1">
      <alignment horizontal="left" vertical="center"/>
    </xf>
    <xf numFmtId="0" fontId="118" fillId="0" borderId="55" xfId="0" applyFont="1" applyBorder="1" applyAlignment="1">
      <alignment horizontal="left" vertical="center"/>
    </xf>
    <xf numFmtId="0" fontId="118" fillId="0" borderId="0" xfId="0" applyFont="1" applyBorder="1" applyAlignment="1">
      <alignment horizontal="left" vertical="center"/>
    </xf>
    <xf numFmtId="0" fontId="118" fillId="0" borderId="24" xfId="0" applyFont="1" applyBorder="1" applyAlignment="1">
      <alignment horizontal="left" vertical="center"/>
    </xf>
    <xf numFmtId="0" fontId="119" fillId="0" borderId="55" xfId="0" applyFont="1" applyBorder="1" applyAlignment="1">
      <alignment horizontal="left" vertical="center"/>
    </xf>
    <xf numFmtId="0" fontId="119" fillId="0" borderId="0" xfId="0" applyFont="1" applyBorder="1" applyAlignment="1">
      <alignment horizontal="left" vertical="center"/>
    </xf>
    <xf numFmtId="0" fontId="119" fillId="0" borderId="24" xfId="0" applyFont="1" applyBorder="1" applyAlignment="1">
      <alignment horizontal="left" vertical="center"/>
    </xf>
    <xf numFmtId="0" fontId="41" fillId="0" borderId="10" xfId="0" applyFont="1" applyFill="1" applyBorder="1" applyAlignment="1">
      <alignment horizontal="center" vertical="distributed" wrapText="1"/>
    </xf>
    <xf numFmtId="0" fontId="41" fillId="0" borderId="12" xfId="0" applyFont="1" applyFill="1" applyBorder="1" applyAlignment="1">
      <alignment horizontal="center" vertical="distributed" wrapText="1"/>
    </xf>
    <xf numFmtId="0" fontId="13" fillId="0" borderId="55"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65" fillId="0" borderId="0" xfId="0" applyFont="1" applyAlignment="1">
      <alignment horizontal="left" vertical="center"/>
    </xf>
    <xf numFmtId="0" fontId="66" fillId="0" borderId="0" xfId="0" applyFont="1" applyAlignment="1">
      <alignment horizontal="left" vertical="center" wrapText="1"/>
    </xf>
    <xf numFmtId="0" fontId="68" fillId="0" borderId="29" xfId="0" applyFont="1" applyBorder="1" applyAlignment="1">
      <alignment horizontal="left" vertical="center" wrapText="1"/>
    </xf>
    <xf numFmtId="0" fontId="68" fillId="0" borderId="18" xfId="0" applyFont="1" applyBorder="1" applyAlignment="1">
      <alignment horizontal="left" vertical="center" wrapText="1"/>
    </xf>
    <xf numFmtId="0" fontId="68" fillId="0" borderId="19" xfId="0" applyFont="1" applyBorder="1" applyAlignment="1">
      <alignment horizontal="left" vertical="center" wrapText="1"/>
    </xf>
    <xf numFmtId="0" fontId="41" fillId="0" borderId="10" xfId="0" applyFont="1" applyFill="1" applyBorder="1" applyAlignment="1">
      <alignment horizontal="center" vertical="distributed"/>
    </xf>
    <xf numFmtId="0" fontId="41" fillId="0" borderId="11" xfId="0" applyFont="1" applyFill="1" applyBorder="1" applyAlignment="1">
      <alignment horizontal="center" vertical="distributed"/>
    </xf>
    <xf numFmtId="0" fontId="41" fillId="0" borderId="12" xfId="0" applyFont="1" applyFill="1" applyBorder="1" applyAlignment="1">
      <alignment horizontal="center" vertical="distributed"/>
    </xf>
    <xf numFmtId="0" fontId="41" fillId="0" borderId="5"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5" xfId="0" applyFont="1" applyBorder="1" applyAlignment="1">
      <alignment horizontal="left" vertical="center" wrapText="1"/>
    </xf>
    <xf numFmtId="0" fontId="41" fillId="0" borderId="15" xfId="0" applyFont="1" applyBorder="1" applyAlignment="1">
      <alignment horizontal="left" vertical="center" wrapText="1"/>
    </xf>
    <xf numFmtId="0" fontId="41" fillId="0" borderId="6" xfId="0" applyFont="1" applyBorder="1" applyAlignment="1">
      <alignment horizontal="left" vertical="center" wrapText="1"/>
    </xf>
    <xf numFmtId="0" fontId="41" fillId="0" borderId="52" xfId="0" applyFont="1" applyFill="1" applyBorder="1" applyAlignment="1">
      <alignment horizontal="left" vertical="center" wrapText="1"/>
    </xf>
    <xf numFmtId="0" fontId="41" fillId="0" borderId="53" xfId="0" applyFont="1" applyFill="1" applyBorder="1" applyAlignment="1">
      <alignment horizontal="left" vertical="center" wrapText="1"/>
    </xf>
    <xf numFmtId="0" fontId="41" fillId="0" borderId="54" xfId="0" applyFont="1" applyFill="1" applyBorder="1" applyAlignment="1">
      <alignment horizontal="left" vertical="center" wrapText="1"/>
    </xf>
    <xf numFmtId="0" fontId="54" fillId="0" borderId="4" xfId="0" applyFont="1" applyBorder="1" applyAlignment="1">
      <alignment horizontal="left" vertical="center" wrapText="1"/>
    </xf>
    <xf numFmtId="0" fontId="54" fillId="0" borderId="0" xfId="0" applyFont="1" applyBorder="1" applyAlignment="1">
      <alignment horizontal="left" vertical="center" wrapText="1"/>
    </xf>
    <xf numFmtId="0" fontId="54" fillId="0" borderId="7" xfId="0" applyFont="1" applyBorder="1" applyAlignment="1">
      <alignment horizontal="left" vertical="center" wrapText="1"/>
    </xf>
    <xf numFmtId="0" fontId="57" fillId="0" borderId="4" xfId="0" applyFont="1" applyBorder="1" applyAlignment="1">
      <alignment horizontal="left" vertical="center" wrapText="1"/>
    </xf>
    <xf numFmtId="0" fontId="57" fillId="0" borderId="0" xfId="0" applyFont="1" applyBorder="1" applyAlignment="1">
      <alignment horizontal="left" vertical="center" wrapText="1"/>
    </xf>
    <xf numFmtId="0" fontId="57" fillId="0" borderId="7" xfId="0" applyFont="1" applyBorder="1" applyAlignment="1">
      <alignment horizontal="left" vertical="center" wrapText="1"/>
    </xf>
    <xf numFmtId="0" fontId="41" fillId="0" borderId="52" xfId="0" applyFont="1" applyFill="1" applyBorder="1" applyAlignment="1">
      <alignment horizontal="left" vertical="center"/>
    </xf>
    <xf numFmtId="0" fontId="41" fillId="0" borderId="53" xfId="0" applyFont="1" applyFill="1" applyBorder="1" applyAlignment="1">
      <alignment horizontal="left" vertical="center"/>
    </xf>
    <xf numFmtId="0" fontId="41" fillId="0" borderId="54" xfId="0" applyFont="1" applyFill="1" applyBorder="1" applyAlignment="1">
      <alignment horizontal="left" vertical="center"/>
    </xf>
    <xf numFmtId="0" fontId="12" fillId="0" borderId="3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9" xfId="0" applyFont="1" applyBorder="1" applyAlignment="1">
      <alignment horizontal="left" vertical="center" wrapText="1"/>
    </xf>
    <xf numFmtId="0" fontId="12" fillId="0" borderId="2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80" fillId="6" borderId="0" xfId="0" applyFont="1" applyFill="1" applyBorder="1"/>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9900"/>
      <color rgb="FFFF6600"/>
      <color rgb="FFFF3300"/>
      <color rgb="FF0000FF"/>
      <color rgb="FFCCFFFF"/>
      <color rgb="FFCCFF99"/>
      <color rgb="FFFFFF99"/>
      <color rgb="FF339966"/>
      <color rgb="FF99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Curva</a:t>
            </a:r>
            <a:r>
              <a:rPr lang="en-US" sz="1100" b="1" baseline="0">
                <a:solidFill>
                  <a:sysClr val="windowText" lastClr="000000"/>
                </a:solidFill>
              </a:rPr>
              <a:t> ROC: Capacidad para diagnosticar la anemia ferropénica con varios cortes de "test VCM" frente al referente de objetividad (biopsia de médula ósea).</a:t>
            </a:r>
            <a:endParaRPr lang="en-US" sz="1100" b="1">
              <a:solidFill>
                <a:sysClr val="windowText" lastClr="000000"/>
              </a:solidFill>
            </a:endParaRPr>
          </a:p>
        </c:rich>
      </c:tx>
      <c:layout>
        <c:manualLayout>
          <c:xMode val="edge"/>
          <c:yMode val="edge"/>
          <c:x val="0.109698455752572"/>
          <c:y val="8.0734963642778504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s-ES"/>
        </a:p>
      </c:txPr>
    </c:title>
    <c:autoTitleDeleted val="0"/>
    <c:plotArea>
      <c:layout/>
      <c:scatterChart>
        <c:scatterStyle val="lineMarker"/>
        <c:varyColors val="0"/>
        <c:ser>
          <c:idx val="0"/>
          <c:order val="0"/>
          <c:tx>
            <c:strRef>
              <c:f>roc1a!$L$51</c:f>
              <c:strCache>
                <c:ptCount val="1"/>
                <c:pt idx="0">
                  <c:v>Sensibilidad</c:v>
                </c:pt>
              </c:strCache>
            </c:strRef>
          </c:tx>
          <c:spPr>
            <a:ln w="3175" cap="rnd">
              <a:solidFill>
                <a:srgbClr val="0000FF"/>
              </a:solidFill>
              <a:round/>
            </a:ln>
            <a:effectLst/>
          </c:spPr>
          <c:marker>
            <c:symbol val="circle"/>
            <c:size val="5"/>
            <c:spPr>
              <a:solidFill>
                <a:schemeClr val="accent1"/>
              </a:solidFill>
              <a:ln w="3175">
                <a:solidFill>
                  <a:srgbClr val="0000FF"/>
                </a:solidFill>
              </a:ln>
              <a:effectLst/>
            </c:spPr>
          </c:marker>
          <c:dLbls>
            <c:dLbl>
              <c:idx val="0"/>
              <c:layout>
                <c:manualLayout>
                  <c:x val="-1.0144222166428727E-16"/>
                  <c:y val="-4.738988692350079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82-4220-ADB4-2C728502DBEE}"/>
                </c:ext>
              </c:extLst>
            </c:dLbl>
            <c:dLbl>
              <c:idx val="1"/>
              <c:layout>
                <c:manualLayout>
                  <c:x val="-0.15769836631115006"/>
                  <c:y val="-5.265542991500086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82-4220-ADB4-2C728502DBEE}"/>
                </c:ext>
              </c:extLst>
            </c:dLbl>
            <c:dLbl>
              <c:idx val="2"/>
              <c:layout>
                <c:manualLayout>
                  <c:x val="2.2133104043670235E-2"/>
                  <c:y val="-2.632771495750043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82-4220-ADB4-2C728502DBE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roc1a!$K$52:$K$57</c:f>
              <c:numCache>
                <c:formatCode>0%</c:formatCode>
                <c:ptCount val="6"/>
                <c:pt idx="0">
                  <c:v>1</c:v>
                </c:pt>
                <c:pt idx="1">
                  <c:v>0.74626865671641784</c:v>
                </c:pt>
                <c:pt idx="2">
                  <c:v>0.29850746268656714</c:v>
                </c:pt>
                <c:pt idx="3">
                  <c:v>5.9701492537313383E-2</c:v>
                </c:pt>
                <c:pt idx="4">
                  <c:v>0</c:v>
                </c:pt>
                <c:pt idx="5">
                  <c:v>0</c:v>
                </c:pt>
              </c:numCache>
            </c:numRef>
          </c:xVal>
          <c:yVal>
            <c:numRef>
              <c:f>roc1a!$L$52:$L$57</c:f>
              <c:numCache>
                <c:formatCode>0%</c:formatCode>
                <c:ptCount val="6"/>
                <c:pt idx="0">
                  <c:v>1</c:v>
                </c:pt>
                <c:pt idx="1">
                  <c:v>0.93939393939393945</c:v>
                </c:pt>
                <c:pt idx="2">
                  <c:v>0.54545454545454541</c:v>
                </c:pt>
                <c:pt idx="3">
                  <c:v>0.18181818181818182</c:v>
                </c:pt>
                <c:pt idx="4">
                  <c:v>6.0606060606060608E-2</c:v>
                </c:pt>
                <c:pt idx="5">
                  <c:v>0</c:v>
                </c:pt>
              </c:numCache>
            </c:numRef>
          </c:yVal>
          <c:smooth val="0"/>
          <c:extLst>
            <c:ext xmlns:c16="http://schemas.microsoft.com/office/drawing/2014/chart" uri="{C3380CC4-5D6E-409C-BE32-E72D297353CC}">
              <c16:uniqueId val="{00000000-5D82-4220-ADB4-2C728502DBEE}"/>
            </c:ext>
          </c:extLst>
        </c:ser>
        <c:dLbls>
          <c:showLegendKey val="0"/>
          <c:showVal val="0"/>
          <c:showCatName val="0"/>
          <c:showSerName val="0"/>
          <c:showPercent val="0"/>
          <c:showBubbleSize val="0"/>
        </c:dLbls>
        <c:axId val="1827098271"/>
        <c:axId val="1827107839"/>
      </c:scatterChart>
      <c:valAx>
        <c:axId val="1827098271"/>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s-ES" sz="1100" b="1">
                    <a:solidFill>
                      <a:sysClr val="windowText" lastClr="000000"/>
                    </a:solidFill>
                  </a:rPr>
                  <a:t>1-Especificidad:</a:t>
                </a:r>
                <a:r>
                  <a:rPr lang="es-ES" sz="1100">
                    <a:solidFill>
                      <a:sysClr val="windowText" lastClr="000000"/>
                    </a:solidFill>
                  </a:rPr>
                  <a:t> </a:t>
                </a:r>
                <a:r>
                  <a:rPr lang="es-ES" sz="1100" baseline="0">
                    <a:solidFill>
                      <a:sysClr val="windowText" lastClr="000000"/>
                    </a:solidFill>
                  </a:rPr>
                  <a:t>%FP/sanos, % test clasifica mal a los sanos</a:t>
                </a:r>
                <a:endParaRPr lang="es-ES" sz="1100">
                  <a:solidFill>
                    <a:sysClr val="windowText" lastClr="000000"/>
                  </a:solidFill>
                </a:endParaRPr>
              </a:p>
            </c:rich>
          </c:tx>
          <c:layout>
            <c:manualLayout>
              <c:xMode val="edge"/>
              <c:yMode val="edge"/>
              <c:x val="0.15825060382333409"/>
              <c:y val="0.934653146976322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827107839"/>
        <c:crosses val="autoZero"/>
        <c:crossBetween val="midCat"/>
      </c:valAx>
      <c:valAx>
        <c:axId val="1827107839"/>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s-ES" sz="1100" b="1">
                    <a:solidFill>
                      <a:sysClr val="windowText" lastClr="000000"/>
                    </a:solidFill>
                  </a:rPr>
                  <a:t>Sensibilidad:</a:t>
                </a:r>
                <a:r>
                  <a:rPr lang="es-ES" sz="1100">
                    <a:solidFill>
                      <a:sysClr val="windowText" lastClr="000000"/>
                    </a:solidFill>
                  </a:rPr>
                  <a:t> (% VP/enfermos,</a:t>
                </a:r>
                <a:r>
                  <a:rPr lang="es-ES" sz="1100" baseline="0">
                    <a:solidFill>
                      <a:sysClr val="windowText" lastClr="000000"/>
                    </a:solidFill>
                  </a:rPr>
                  <a:t>  % test clasiifica bien a los enfermos</a:t>
                </a:r>
                <a:endParaRPr lang="es-ES" sz="1100">
                  <a:solidFill>
                    <a:sysClr val="windowText" lastClr="000000"/>
                  </a:solidFill>
                </a:endParaRPr>
              </a:p>
            </c:rich>
          </c:tx>
          <c:layout>
            <c:manualLayout>
              <c:xMode val="edge"/>
              <c:yMode val="edge"/>
              <c:x val="1.6666760326250047E-2"/>
              <c:y val="0.1403652082126514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827098271"/>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Curva ROC: Capacidad</a:t>
            </a:r>
            <a:r>
              <a:rPr lang="en-US" sz="1200" b="1" baseline="0">
                <a:solidFill>
                  <a:sysClr val="windowText" lastClr="000000"/>
                </a:solidFill>
              </a:rPr>
              <a:t> para diagnosticar la anemia ferropénica con el test VCM frente al referente de objetividad (biopsia de médula ósea)</a:t>
            </a:r>
            <a:endParaRPr lang="en-US"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ES"/>
        </a:p>
      </c:txPr>
    </c:title>
    <c:autoTitleDeleted val="0"/>
    <c:plotArea>
      <c:layout/>
      <c:scatterChart>
        <c:scatterStyle val="lineMarker"/>
        <c:varyColors val="0"/>
        <c:ser>
          <c:idx val="0"/>
          <c:order val="0"/>
          <c:tx>
            <c:strRef>
              <c:f>roc2a!$L$3</c:f>
              <c:strCache>
                <c:ptCount val="1"/>
                <c:pt idx="0">
                  <c:v>Sensibilidad</c:v>
                </c:pt>
              </c:strCache>
            </c:strRef>
          </c:tx>
          <c:spPr>
            <a:ln w="25400" cap="rnd">
              <a:solidFill>
                <a:srgbClr val="0000FF"/>
              </a:solidFill>
              <a:round/>
            </a:ln>
            <a:effectLst/>
          </c:spPr>
          <c:marker>
            <c:symbol val="circle"/>
            <c:size val="5"/>
            <c:spPr>
              <a:solidFill>
                <a:schemeClr val="accent1"/>
              </a:solidFill>
              <a:ln w="9525">
                <a:solidFill>
                  <a:srgbClr val="0000FF"/>
                </a:solidFill>
              </a:ln>
              <a:effectLst/>
            </c:spPr>
          </c:marker>
          <c:dLbls>
            <c:dLbl>
              <c:idx val="0"/>
              <c:layout>
                <c:manualLayout>
                  <c:x val="-2.2346924119655564E-2"/>
                  <c:y val="5.10330005648949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8B-445C-833E-916B03814D10}"/>
                </c:ext>
              </c:extLst>
            </c:dLbl>
            <c:dLbl>
              <c:idx val="1"/>
              <c:layout>
                <c:manualLayout>
                  <c:x val="-3.0727020664526261E-2"/>
                  <c:y val="5.10330005648949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8B-445C-833E-916B03814D10}"/>
                </c:ext>
              </c:extLst>
            </c:dLbl>
            <c:dLbl>
              <c:idx val="2"/>
              <c:layout>
                <c:manualLayout>
                  <c:x val="-8.3800965448707979E-3"/>
                  <c:y val="5.10330005648949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8B-445C-833E-916B03814D10}"/>
                </c:ext>
              </c:extLst>
            </c:dLbl>
            <c:dLbl>
              <c:idx val="3"/>
              <c:layout>
                <c:manualLayout>
                  <c:x val="0"/>
                  <c:y val="4.02892109722854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B-445C-833E-916B03814D10}"/>
                </c:ext>
              </c:extLst>
            </c:dLbl>
            <c:dLbl>
              <c:idx val="5"/>
              <c:layout>
                <c:manualLayout>
                  <c:x val="1.6760193089741571E-2"/>
                  <c:y val="-2.41735265833713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B-445C-833E-916B03814D1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roc2a!$K$4:$K$9</c:f>
              <c:numCache>
                <c:formatCode>0%</c:formatCode>
                <c:ptCount val="6"/>
                <c:pt idx="0">
                  <c:v>1</c:v>
                </c:pt>
                <c:pt idx="1">
                  <c:v>0.65671641791044777</c:v>
                </c:pt>
                <c:pt idx="2">
                  <c:v>0.23880597014925375</c:v>
                </c:pt>
                <c:pt idx="3">
                  <c:v>0</c:v>
                </c:pt>
                <c:pt idx="4">
                  <c:v>0</c:v>
                </c:pt>
                <c:pt idx="5">
                  <c:v>0</c:v>
                </c:pt>
              </c:numCache>
            </c:numRef>
          </c:xVal>
          <c:yVal>
            <c:numRef>
              <c:f>roc2a!$L$4:$L$9</c:f>
              <c:numCache>
                <c:formatCode>0%</c:formatCode>
                <c:ptCount val="6"/>
                <c:pt idx="0">
                  <c:v>1</c:v>
                </c:pt>
                <c:pt idx="1">
                  <c:v>1</c:v>
                </c:pt>
                <c:pt idx="2">
                  <c:v>1</c:v>
                </c:pt>
                <c:pt idx="3">
                  <c:v>1</c:v>
                </c:pt>
                <c:pt idx="4">
                  <c:v>0.45454545454545453</c:v>
                </c:pt>
                <c:pt idx="5">
                  <c:v>0</c:v>
                </c:pt>
              </c:numCache>
            </c:numRef>
          </c:yVal>
          <c:smooth val="0"/>
          <c:extLst>
            <c:ext xmlns:c16="http://schemas.microsoft.com/office/drawing/2014/chart" uri="{C3380CC4-5D6E-409C-BE32-E72D297353CC}">
              <c16:uniqueId val="{00000000-858B-445C-833E-916B03814D10}"/>
            </c:ext>
          </c:extLst>
        </c:ser>
        <c:dLbls>
          <c:showLegendKey val="0"/>
          <c:showVal val="0"/>
          <c:showCatName val="0"/>
          <c:showSerName val="0"/>
          <c:showPercent val="0"/>
          <c:showBubbleSize val="0"/>
        </c:dLbls>
        <c:axId val="1966084400"/>
        <c:axId val="1966081488"/>
      </c:scatterChart>
      <c:valAx>
        <c:axId val="1966084400"/>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solidFill>
                      <a:sysClr val="windowText" lastClr="000000"/>
                    </a:solidFill>
                  </a:rPr>
                  <a:t>1-Especificidad: %FP/sanos, %</a:t>
                </a:r>
                <a:r>
                  <a:rPr lang="es-ES" baseline="0">
                    <a:solidFill>
                      <a:sysClr val="windowText" lastClr="000000"/>
                    </a:solidFill>
                  </a:rPr>
                  <a:t>test clasifica mal a los sanos</a:t>
                </a:r>
                <a:endParaRPr lang="es-E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66081488"/>
        <c:crosses val="autoZero"/>
        <c:crossBetween val="midCat"/>
      </c:valAx>
      <c:valAx>
        <c:axId val="196608148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solidFill>
                      <a:sysClr val="windowText" lastClr="000000"/>
                    </a:solidFill>
                  </a:rPr>
                  <a:t>Sensibilida:</a:t>
                </a:r>
                <a:r>
                  <a:rPr lang="es-ES" baseline="0">
                    <a:solidFill>
                      <a:sysClr val="windowText" lastClr="000000"/>
                    </a:solidFill>
                  </a:rPr>
                  <a:t> %VP/enfermos, %test clasifica bien a los enfermos</a:t>
                </a:r>
                <a:endParaRPr lang="es-E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66084400"/>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Curva</a:t>
            </a:r>
            <a:r>
              <a:rPr lang="en-US" sz="1200" b="1" baseline="0">
                <a:solidFill>
                  <a:sysClr val="windowText" lastClr="000000"/>
                </a:solidFill>
              </a:rPr>
              <a:t> ROC: Capacidad para diagnosticar la anemia ferropénica con el test VCM frente al referente de objetividad (biopsia de médula ósea)</a:t>
            </a:r>
            <a:endParaRPr lang="en-US"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ES"/>
        </a:p>
      </c:txPr>
    </c:title>
    <c:autoTitleDeleted val="0"/>
    <c:plotArea>
      <c:layout/>
      <c:scatterChart>
        <c:scatterStyle val="lineMarker"/>
        <c:varyColors val="0"/>
        <c:ser>
          <c:idx val="0"/>
          <c:order val="0"/>
          <c:tx>
            <c:strRef>
              <c:f>roc3a!$L$3</c:f>
              <c:strCache>
                <c:ptCount val="1"/>
                <c:pt idx="0">
                  <c:v>Sensibilidad</c:v>
                </c:pt>
              </c:strCache>
            </c:strRef>
          </c:tx>
          <c:spPr>
            <a:ln w="19050" cap="rnd">
              <a:solidFill>
                <a:srgbClr val="0000FF"/>
              </a:solidFill>
              <a:round/>
            </a:ln>
            <a:effectLst/>
          </c:spPr>
          <c:marker>
            <c:symbol val="circle"/>
            <c:size val="5"/>
            <c:spPr>
              <a:solidFill>
                <a:schemeClr val="accent1"/>
              </a:solidFill>
              <a:ln w="9525">
                <a:solidFill>
                  <a:srgbClr val="0000FF"/>
                </a:solidFil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roc3a!$K$4:$K$9</c:f>
              <c:numCache>
                <c:formatCode>0%</c:formatCode>
                <c:ptCount val="6"/>
                <c:pt idx="0">
                  <c:v>1</c:v>
                </c:pt>
                <c:pt idx="1">
                  <c:v>1</c:v>
                </c:pt>
                <c:pt idx="2">
                  <c:v>0.41791044776119401</c:v>
                </c:pt>
                <c:pt idx="3">
                  <c:v>0</c:v>
                </c:pt>
                <c:pt idx="4">
                  <c:v>0</c:v>
                </c:pt>
                <c:pt idx="5">
                  <c:v>0</c:v>
                </c:pt>
              </c:numCache>
            </c:numRef>
          </c:xVal>
          <c:yVal>
            <c:numRef>
              <c:f>roc3a!$L$4:$L$9</c:f>
              <c:numCache>
                <c:formatCode>0%</c:formatCode>
                <c:ptCount val="6"/>
                <c:pt idx="0">
                  <c:v>1</c:v>
                </c:pt>
                <c:pt idx="1">
                  <c:v>1</c:v>
                </c:pt>
                <c:pt idx="2">
                  <c:v>0.42424242424242425</c:v>
                </c:pt>
                <c:pt idx="3">
                  <c:v>0</c:v>
                </c:pt>
                <c:pt idx="4">
                  <c:v>0</c:v>
                </c:pt>
                <c:pt idx="5">
                  <c:v>0</c:v>
                </c:pt>
              </c:numCache>
            </c:numRef>
          </c:yVal>
          <c:smooth val="0"/>
          <c:extLst>
            <c:ext xmlns:c16="http://schemas.microsoft.com/office/drawing/2014/chart" uri="{C3380CC4-5D6E-409C-BE32-E72D297353CC}">
              <c16:uniqueId val="{00000000-5F7E-4369-8977-B65957A6CB58}"/>
            </c:ext>
          </c:extLst>
        </c:ser>
        <c:dLbls>
          <c:showLegendKey val="0"/>
          <c:showVal val="0"/>
          <c:showCatName val="0"/>
          <c:showSerName val="0"/>
          <c:showPercent val="0"/>
          <c:showBubbleSize val="0"/>
        </c:dLbls>
        <c:axId val="164537424"/>
        <c:axId val="164550736"/>
      </c:scatterChart>
      <c:valAx>
        <c:axId val="164537424"/>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solidFill>
                      <a:sysClr val="windowText" lastClr="000000"/>
                    </a:solidFill>
                  </a:rPr>
                  <a:t>1-ESpecificidad: %FP/sanos, %test </a:t>
                </a:r>
                <a:r>
                  <a:rPr lang="es-ES" baseline="0">
                    <a:solidFill>
                      <a:sysClr val="windowText" lastClr="000000"/>
                    </a:solidFill>
                  </a:rPr>
                  <a:t>clasifica mal a los sanos</a:t>
                </a:r>
                <a:endParaRPr lang="es-ES">
                  <a:solidFill>
                    <a:sysClr val="windowText" lastClr="000000"/>
                  </a:solidFill>
                </a:endParaRPr>
              </a:p>
            </c:rich>
          </c:tx>
          <c:layout>
            <c:manualLayout>
              <c:xMode val="edge"/>
              <c:yMode val="edge"/>
              <c:x val="0.24349322387925318"/>
              <c:y val="0.9308336226933755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64550736"/>
        <c:crosses val="autoZero"/>
        <c:crossBetween val="midCat"/>
      </c:valAx>
      <c:valAx>
        <c:axId val="16455073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solidFill>
                      <a:sysClr val="windowText" lastClr="000000"/>
                    </a:solidFill>
                  </a:rPr>
                  <a:t>Sensibilidad: %VP/enfermos,</a:t>
                </a:r>
                <a:r>
                  <a:rPr lang="es-ES" baseline="0">
                    <a:solidFill>
                      <a:sysClr val="windowText" lastClr="000000"/>
                    </a:solidFill>
                  </a:rPr>
                  <a:t> % est clasifica bieen a los enfermos</a:t>
                </a:r>
                <a:endParaRPr lang="es-E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64537424"/>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Curva ROC: Capacidad para diagnosticar la anemis ferropénica con el</a:t>
            </a:r>
            <a:r>
              <a:rPr lang="en-US" sz="1200" b="1" baseline="0">
                <a:solidFill>
                  <a:sysClr val="windowText" lastClr="000000"/>
                </a:solidFill>
              </a:rPr>
              <a:t> test VCM frente al referente de objetividad (biopsia de médula ósea)</a:t>
            </a:r>
          </a:p>
          <a:p>
            <a:pPr>
              <a:defRPr sz="1200" b="1">
                <a:solidFill>
                  <a:sysClr val="windowText" lastClr="000000"/>
                </a:solidFill>
              </a:defRPr>
            </a:pPr>
            <a:endParaRPr lang="en-US"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ES"/>
        </a:p>
      </c:txPr>
    </c:title>
    <c:autoTitleDeleted val="0"/>
    <c:plotArea>
      <c:layout/>
      <c:scatterChart>
        <c:scatterStyle val="lineMarker"/>
        <c:varyColors val="0"/>
        <c:ser>
          <c:idx val="0"/>
          <c:order val="0"/>
          <c:tx>
            <c:strRef>
              <c:f>roc4a!$L$3</c:f>
              <c:strCache>
                <c:ptCount val="1"/>
                <c:pt idx="0">
                  <c:v>Sensibilidad</c:v>
                </c:pt>
              </c:strCache>
            </c:strRef>
          </c:tx>
          <c:spPr>
            <a:ln w="12700" cap="rnd">
              <a:solidFill>
                <a:srgbClr val="0000FF"/>
              </a:solidFill>
              <a:round/>
            </a:ln>
            <a:effectLst/>
          </c:spPr>
          <c:marker>
            <c:symbol val="circle"/>
            <c:size val="5"/>
            <c:spPr>
              <a:solidFill>
                <a:schemeClr val="accent1"/>
              </a:solidFill>
              <a:ln w="12700">
                <a:solidFill>
                  <a:srgbClr val="0000FF"/>
                </a:solidFill>
              </a:ln>
              <a:effectLst/>
            </c:spPr>
          </c:marker>
          <c:dLbls>
            <c:dLbl>
              <c:idx val="0"/>
              <c:layout>
                <c:manualLayout>
                  <c:x val="-1.0185067526415994E-16"/>
                  <c:y val="5.15021459227467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78-4E71-921C-CFF02CBA431C}"/>
                </c:ext>
              </c:extLst>
            </c:dLbl>
            <c:dLbl>
              <c:idx val="1"/>
              <c:layout>
                <c:manualLayout>
                  <c:x val="-0.1"/>
                  <c:y val="5.15021459227467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78-4E71-921C-CFF02CBA431C}"/>
                </c:ext>
              </c:extLst>
            </c:dLbl>
            <c:dLbl>
              <c:idx val="3"/>
              <c:layout>
                <c:manualLayout>
                  <c:x val="8.3333333333333332E-3"/>
                  <c:y val="1.716738197424892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78-4E71-921C-CFF02CBA431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E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roc4a!$K$4:$K$9</c:f>
              <c:numCache>
                <c:formatCode>0%</c:formatCode>
                <c:ptCount val="6"/>
                <c:pt idx="0">
                  <c:v>1</c:v>
                </c:pt>
                <c:pt idx="1">
                  <c:v>0.80597014925373134</c:v>
                </c:pt>
                <c:pt idx="2">
                  <c:v>0.31343283582089554</c:v>
                </c:pt>
                <c:pt idx="3">
                  <c:v>4.4776119402985093E-2</c:v>
                </c:pt>
                <c:pt idx="4">
                  <c:v>0</c:v>
                </c:pt>
                <c:pt idx="5">
                  <c:v>0</c:v>
                </c:pt>
              </c:numCache>
            </c:numRef>
          </c:xVal>
          <c:yVal>
            <c:numRef>
              <c:f>roc4a!$L$4:$L$9</c:f>
              <c:numCache>
                <c:formatCode>0%</c:formatCode>
                <c:ptCount val="6"/>
                <c:pt idx="0">
                  <c:v>1</c:v>
                </c:pt>
                <c:pt idx="1">
                  <c:v>1</c:v>
                </c:pt>
                <c:pt idx="2">
                  <c:v>1</c:v>
                </c:pt>
                <c:pt idx="3">
                  <c:v>0.90909090909090906</c:v>
                </c:pt>
                <c:pt idx="4">
                  <c:v>0.27272727272727271</c:v>
                </c:pt>
                <c:pt idx="5">
                  <c:v>0</c:v>
                </c:pt>
              </c:numCache>
            </c:numRef>
          </c:yVal>
          <c:smooth val="0"/>
          <c:extLst>
            <c:ext xmlns:c16="http://schemas.microsoft.com/office/drawing/2014/chart" uri="{C3380CC4-5D6E-409C-BE32-E72D297353CC}">
              <c16:uniqueId val="{00000000-AB78-4E71-921C-CFF02CBA431C}"/>
            </c:ext>
          </c:extLst>
        </c:ser>
        <c:dLbls>
          <c:showLegendKey val="0"/>
          <c:showVal val="0"/>
          <c:showCatName val="0"/>
          <c:showSerName val="0"/>
          <c:showPercent val="0"/>
          <c:showBubbleSize val="0"/>
        </c:dLbls>
        <c:axId val="1654288048"/>
        <c:axId val="1654290960"/>
      </c:scatterChart>
      <c:valAx>
        <c:axId val="1654288048"/>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solidFill>
                      <a:sysClr val="windowText" lastClr="000000"/>
                    </a:solidFill>
                  </a:rPr>
                  <a:t>1-Especificidad: %FP/sanos, %test clasifica mal a los sanos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654290960"/>
        <c:crosses val="autoZero"/>
        <c:crossBetween val="midCat"/>
      </c:valAx>
      <c:valAx>
        <c:axId val="165429096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solidFill>
                      <a:sysClr val="windowText" lastClr="000000"/>
                    </a:solidFill>
                  </a:rPr>
                  <a:t>Sensibilidad:</a:t>
                </a:r>
                <a:r>
                  <a:rPr lang="es-ES" baseline="0">
                    <a:solidFill>
                      <a:sysClr val="windowText" lastClr="000000"/>
                    </a:solidFill>
                  </a:rPr>
                  <a:t> % VP/enfermos, %test clasifica bien a los enfermos</a:t>
                </a:r>
                <a:endParaRPr lang="es-E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54288048"/>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266700</xdr:colOff>
      <xdr:row>5</xdr:row>
      <xdr:rowOff>76200</xdr:rowOff>
    </xdr:from>
    <xdr:to>
      <xdr:col>3</xdr:col>
      <xdr:colOff>285750</xdr:colOff>
      <xdr:row>14</xdr:row>
      <xdr:rowOff>114300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2676525" y="419100"/>
          <a:ext cx="19050" cy="2524125"/>
        </a:xfrm>
        <a:prstGeom prst="line">
          <a:avLst/>
        </a:prstGeom>
        <a:noFill/>
        <a:ln w="19050">
          <a:solidFill>
            <a:srgbClr val="00FF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219075</xdr:colOff>
      <xdr:row>6</xdr:row>
      <xdr:rowOff>19050</xdr:rowOff>
    </xdr:from>
    <xdr:to>
      <xdr:col>4</xdr:col>
      <xdr:colOff>247650</xdr:colOff>
      <xdr:row>14</xdr:row>
      <xdr:rowOff>133350</xdr:rowOff>
    </xdr:to>
    <xdr:sp macro="" textlink="">
      <xdr:nvSpPr>
        <xdr:cNvPr id="3" name="Line 4">
          <a:extLst>
            <a:ext uri="{FF2B5EF4-FFF2-40B4-BE49-F238E27FC236}">
              <a16:creationId xmlns:a16="http://schemas.microsoft.com/office/drawing/2014/main" id="{00000000-0008-0000-0000-000003000000}"/>
            </a:ext>
          </a:extLst>
        </xdr:cNvPr>
        <xdr:cNvSpPr>
          <a:spLocks noChangeShapeType="1"/>
        </xdr:cNvSpPr>
      </xdr:nvSpPr>
      <xdr:spPr bwMode="auto">
        <a:xfrm>
          <a:off x="4057650" y="1514475"/>
          <a:ext cx="28575" cy="2266950"/>
        </a:xfrm>
        <a:prstGeom prst="line">
          <a:avLst/>
        </a:prstGeom>
        <a:noFill/>
        <a:ln w="19050">
          <a:solidFill>
            <a:srgbClr val="00FF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647700</xdr:colOff>
      <xdr:row>8</xdr:row>
      <xdr:rowOff>19050</xdr:rowOff>
    </xdr:from>
    <xdr:to>
      <xdr:col>6</xdr:col>
      <xdr:colOff>304800</xdr:colOff>
      <xdr:row>8</xdr:row>
      <xdr:rowOff>19050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752475" y="1876425"/>
          <a:ext cx="5810250" cy="0"/>
        </a:xfrm>
        <a:prstGeom prst="line">
          <a:avLst/>
        </a:prstGeom>
        <a:noFill/>
        <a:ln w="19050">
          <a:solidFill>
            <a:srgbClr val="FF99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647700</xdr:colOff>
      <xdr:row>10</xdr:row>
      <xdr:rowOff>9525</xdr:rowOff>
    </xdr:from>
    <xdr:to>
      <xdr:col>6</xdr:col>
      <xdr:colOff>304800</xdr:colOff>
      <xdr:row>10</xdr:row>
      <xdr:rowOff>9525</xdr:rowOff>
    </xdr:to>
    <xdr:sp macro="" textlink="">
      <xdr:nvSpPr>
        <xdr:cNvPr id="5" name="Line 7">
          <a:extLst>
            <a:ext uri="{FF2B5EF4-FFF2-40B4-BE49-F238E27FC236}">
              <a16:creationId xmlns:a16="http://schemas.microsoft.com/office/drawing/2014/main" id="{00000000-0008-0000-0000-000005000000}"/>
            </a:ext>
          </a:extLst>
        </xdr:cNvPr>
        <xdr:cNvSpPr>
          <a:spLocks noChangeShapeType="1"/>
        </xdr:cNvSpPr>
      </xdr:nvSpPr>
      <xdr:spPr bwMode="auto">
        <a:xfrm>
          <a:off x="752475" y="1666875"/>
          <a:ext cx="5648325" cy="0"/>
        </a:xfrm>
        <a:prstGeom prst="line">
          <a:avLst/>
        </a:prstGeom>
        <a:noFill/>
        <a:ln w="19050">
          <a:solidFill>
            <a:srgbClr val="FF99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1162050</xdr:colOff>
      <xdr:row>34</xdr:row>
      <xdr:rowOff>200025</xdr:rowOff>
    </xdr:from>
    <xdr:to>
      <xdr:col>5</xdr:col>
      <xdr:colOff>742950</xdr:colOff>
      <xdr:row>74</xdr:row>
      <xdr:rowOff>57150</xdr:rowOff>
    </xdr:to>
    <xdr:sp macro="" textlink="">
      <xdr:nvSpPr>
        <xdr:cNvPr id="6" name="Line 8">
          <a:extLst>
            <a:ext uri="{FF2B5EF4-FFF2-40B4-BE49-F238E27FC236}">
              <a16:creationId xmlns:a16="http://schemas.microsoft.com/office/drawing/2014/main" id="{00000000-0008-0000-0000-000006000000}"/>
            </a:ext>
          </a:extLst>
        </xdr:cNvPr>
        <xdr:cNvSpPr>
          <a:spLocks noChangeShapeType="1"/>
        </xdr:cNvSpPr>
      </xdr:nvSpPr>
      <xdr:spPr bwMode="auto">
        <a:xfrm>
          <a:off x="3686175" y="7924800"/>
          <a:ext cx="2152650" cy="5181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75406</xdr:colOff>
      <xdr:row>57</xdr:row>
      <xdr:rowOff>381794</xdr:rowOff>
    </xdr:from>
    <xdr:to>
      <xdr:col>2</xdr:col>
      <xdr:colOff>76994</xdr:colOff>
      <xdr:row>59</xdr:row>
      <xdr:rowOff>105569</xdr:rowOff>
    </xdr:to>
    <xdr:cxnSp macro="">
      <xdr:nvCxnSpPr>
        <xdr:cNvPr id="7" name="7 Conector recto de flecha">
          <a:extLst>
            <a:ext uri="{FF2B5EF4-FFF2-40B4-BE49-F238E27FC236}">
              <a16:creationId xmlns:a16="http://schemas.microsoft.com/office/drawing/2014/main" id="{00000000-0008-0000-0000-000007000000}"/>
            </a:ext>
          </a:extLst>
        </xdr:cNvPr>
        <xdr:cNvCxnSpPr/>
      </xdr:nvCxnSpPr>
      <xdr:spPr>
        <a:xfrm rot="5400000">
          <a:off x="1062037" y="8224838"/>
          <a:ext cx="238125" cy="1588"/>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514350</xdr:colOff>
      <xdr:row>58</xdr:row>
      <xdr:rowOff>0</xdr:rowOff>
    </xdr:from>
    <xdr:to>
      <xdr:col>3</xdr:col>
      <xdr:colOff>514352</xdr:colOff>
      <xdr:row>60</xdr:row>
      <xdr:rowOff>114300</xdr:rowOff>
    </xdr:to>
    <xdr:cxnSp macro="">
      <xdr:nvCxnSpPr>
        <xdr:cNvPr id="8" name="8 Conector recto de flecha">
          <a:extLst>
            <a:ext uri="{FF2B5EF4-FFF2-40B4-BE49-F238E27FC236}">
              <a16:creationId xmlns:a16="http://schemas.microsoft.com/office/drawing/2014/main" id="{00000000-0008-0000-0000-000008000000}"/>
            </a:ext>
          </a:extLst>
        </xdr:cNvPr>
        <xdr:cNvCxnSpPr/>
      </xdr:nvCxnSpPr>
      <xdr:spPr>
        <a:xfrm flipH="1">
          <a:off x="2924175" y="9515475"/>
          <a:ext cx="2" cy="495300"/>
        </a:xfrm>
        <a:prstGeom prst="straightConnector1">
          <a:avLst/>
        </a:prstGeom>
        <a:ln w="15875">
          <a:solidFill>
            <a:srgbClr val="9933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67</xdr:col>
      <xdr:colOff>152400</xdr:colOff>
      <xdr:row>85</xdr:row>
      <xdr:rowOff>114300</xdr:rowOff>
    </xdr:from>
    <xdr:to>
      <xdr:col>94</xdr:col>
      <xdr:colOff>285228</xdr:colOff>
      <xdr:row>144</xdr:row>
      <xdr:rowOff>114300</xdr:rowOff>
    </xdr:to>
    <xdr:pic>
      <xdr:nvPicPr>
        <xdr:cNvPr id="17" name="Imagen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
        <a:stretch>
          <a:fillRect/>
        </a:stretch>
      </xdr:blipFill>
      <xdr:spPr>
        <a:xfrm>
          <a:off x="13487400" y="16802100"/>
          <a:ext cx="11562828" cy="11239500"/>
        </a:xfrm>
        <a:prstGeom prst="rect">
          <a:avLst/>
        </a:prstGeom>
      </xdr:spPr>
    </xdr:pic>
    <xdr:clientData/>
  </xdr:twoCellAnchor>
  <xdr:twoCellAnchor>
    <xdr:from>
      <xdr:col>60</xdr:col>
      <xdr:colOff>0</xdr:colOff>
      <xdr:row>80</xdr:row>
      <xdr:rowOff>0</xdr:rowOff>
    </xdr:from>
    <xdr:to>
      <xdr:col>93</xdr:col>
      <xdr:colOff>228600</xdr:colOff>
      <xdr:row>97</xdr:row>
      <xdr:rowOff>152400</xdr:rowOff>
    </xdr:to>
    <xdr:cxnSp macro="">
      <xdr:nvCxnSpPr>
        <xdr:cNvPr id="18" name="Conector recto de flecha 17">
          <a:extLst>
            <a:ext uri="{FF2B5EF4-FFF2-40B4-BE49-F238E27FC236}">
              <a16:creationId xmlns:a16="http://schemas.microsoft.com/office/drawing/2014/main" id="{00000000-0008-0000-0A00-000012000000}"/>
            </a:ext>
          </a:extLst>
        </xdr:cNvPr>
        <xdr:cNvCxnSpPr/>
      </xdr:nvCxnSpPr>
      <xdr:spPr>
        <a:xfrm>
          <a:off x="12001500" y="15735300"/>
          <a:ext cx="12230100" cy="33909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97</xdr:row>
      <xdr:rowOff>0</xdr:rowOff>
    </xdr:from>
    <xdr:to>
      <xdr:col>90</xdr:col>
      <xdr:colOff>571500</xdr:colOff>
      <xdr:row>98</xdr:row>
      <xdr:rowOff>0</xdr:rowOff>
    </xdr:to>
    <xdr:cxnSp macro="">
      <xdr:nvCxnSpPr>
        <xdr:cNvPr id="19" name="Conector recto de flecha 18">
          <a:extLst>
            <a:ext uri="{FF2B5EF4-FFF2-40B4-BE49-F238E27FC236}">
              <a16:creationId xmlns:a16="http://schemas.microsoft.com/office/drawing/2014/main" id="{00000000-0008-0000-0A00-000013000000}"/>
            </a:ext>
          </a:extLst>
        </xdr:cNvPr>
        <xdr:cNvCxnSpPr/>
      </xdr:nvCxnSpPr>
      <xdr:spPr>
        <a:xfrm>
          <a:off x="12001500" y="18973800"/>
          <a:ext cx="10287000" cy="1905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100</xdr:row>
      <xdr:rowOff>0</xdr:rowOff>
    </xdr:from>
    <xdr:to>
      <xdr:col>85</xdr:col>
      <xdr:colOff>76200</xdr:colOff>
      <xdr:row>114</xdr:row>
      <xdr:rowOff>0</xdr:rowOff>
    </xdr:to>
    <xdr:cxnSp macro="">
      <xdr:nvCxnSpPr>
        <xdr:cNvPr id="20" name="Conector recto de flecha 19">
          <a:extLst>
            <a:ext uri="{FF2B5EF4-FFF2-40B4-BE49-F238E27FC236}">
              <a16:creationId xmlns:a16="http://schemas.microsoft.com/office/drawing/2014/main" id="{00000000-0008-0000-0A00-000014000000}"/>
            </a:ext>
          </a:extLst>
        </xdr:cNvPr>
        <xdr:cNvCxnSpPr/>
      </xdr:nvCxnSpPr>
      <xdr:spPr>
        <a:xfrm flipV="1">
          <a:off x="11811000" y="19545300"/>
          <a:ext cx="6172200" cy="26670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102</xdr:row>
      <xdr:rowOff>152400</xdr:rowOff>
    </xdr:from>
    <xdr:to>
      <xdr:col>79</xdr:col>
      <xdr:colOff>0</xdr:colOff>
      <xdr:row>131</xdr:row>
      <xdr:rowOff>0</xdr:rowOff>
    </xdr:to>
    <xdr:cxnSp macro="">
      <xdr:nvCxnSpPr>
        <xdr:cNvPr id="21" name="Conector recto de flecha 20">
          <a:extLst>
            <a:ext uri="{FF2B5EF4-FFF2-40B4-BE49-F238E27FC236}">
              <a16:creationId xmlns:a16="http://schemas.microsoft.com/office/drawing/2014/main" id="{00000000-0008-0000-0A00-000015000000}"/>
            </a:ext>
          </a:extLst>
        </xdr:cNvPr>
        <xdr:cNvCxnSpPr/>
      </xdr:nvCxnSpPr>
      <xdr:spPr>
        <a:xfrm flipV="1">
          <a:off x="11811000" y="20078700"/>
          <a:ext cx="3810000" cy="53721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152400</xdr:colOff>
      <xdr:row>128</xdr:row>
      <xdr:rowOff>0</xdr:rowOff>
    </xdr:from>
    <xdr:to>
      <xdr:col>77</xdr:col>
      <xdr:colOff>0</xdr:colOff>
      <xdr:row>148</xdr:row>
      <xdr:rowOff>38100</xdr:rowOff>
    </xdr:to>
    <xdr:cxnSp macro="">
      <xdr:nvCxnSpPr>
        <xdr:cNvPr id="22" name="Conector recto de flecha 21">
          <a:extLst>
            <a:ext uri="{FF2B5EF4-FFF2-40B4-BE49-F238E27FC236}">
              <a16:creationId xmlns:a16="http://schemas.microsoft.com/office/drawing/2014/main" id="{00000000-0008-0000-0A00-000016000000}"/>
            </a:ext>
          </a:extLst>
        </xdr:cNvPr>
        <xdr:cNvCxnSpPr/>
      </xdr:nvCxnSpPr>
      <xdr:spPr>
        <a:xfrm flipV="1">
          <a:off x="11963400" y="24879300"/>
          <a:ext cx="3276600" cy="38481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138</xdr:row>
      <xdr:rowOff>152400</xdr:rowOff>
    </xdr:from>
    <xdr:to>
      <xdr:col>75</xdr:col>
      <xdr:colOff>38100</xdr:colOff>
      <xdr:row>166</xdr:row>
      <xdr:rowOff>0</xdr:rowOff>
    </xdr:to>
    <xdr:cxnSp macro="">
      <xdr:nvCxnSpPr>
        <xdr:cNvPr id="29" name="Conector recto de flecha 28">
          <a:extLst>
            <a:ext uri="{FF2B5EF4-FFF2-40B4-BE49-F238E27FC236}">
              <a16:creationId xmlns:a16="http://schemas.microsoft.com/office/drawing/2014/main" id="{00000000-0008-0000-0A00-00001D000000}"/>
            </a:ext>
          </a:extLst>
        </xdr:cNvPr>
        <xdr:cNvCxnSpPr/>
      </xdr:nvCxnSpPr>
      <xdr:spPr>
        <a:xfrm flipV="1">
          <a:off x="11811000" y="26936700"/>
          <a:ext cx="3086100" cy="518160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1266825</xdr:colOff>
      <xdr:row>24</xdr:row>
      <xdr:rowOff>76200</xdr:rowOff>
    </xdr:from>
    <xdr:to>
      <xdr:col>6</xdr:col>
      <xdr:colOff>314325</xdr:colOff>
      <xdr:row>35</xdr:row>
      <xdr:rowOff>38100</xdr:rowOff>
    </xdr:to>
    <xdr:sp macro="" textlink="">
      <xdr:nvSpPr>
        <xdr:cNvPr id="2" name="Line 8">
          <a:extLst>
            <a:ext uri="{FF2B5EF4-FFF2-40B4-BE49-F238E27FC236}">
              <a16:creationId xmlns:a16="http://schemas.microsoft.com/office/drawing/2014/main" id="{00000000-0008-0000-0B00-000002000000}"/>
            </a:ext>
          </a:extLst>
        </xdr:cNvPr>
        <xdr:cNvSpPr>
          <a:spLocks noChangeShapeType="1"/>
        </xdr:cNvSpPr>
      </xdr:nvSpPr>
      <xdr:spPr bwMode="auto">
        <a:xfrm flipH="1">
          <a:off x="3181350" y="4848225"/>
          <a:ext cx="3895725" cy="1847850"/>
        </a:xfrm>
        <a:prstGeom prst="line">
          <a:avLst/>
        </a:prstGeom>
        <a:noFill/>
        <a:ln w="9525">
          <a:solidFill>
            <a:srgbClr val="CC009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1171575</xdr:colOff>
      <xdr:row>24</xdr:row>
      <xdr:rowOff>95250</xdr:rowOff>
    </xdr:from>
    <xdr:to>
      <xdr:col>7</xdr:col>
      <xdr:colOff>304800</xdr:colOff>
      <xdr:row>36</xdr:row>
      <xdr:rowOff>104775</xdr:rowOff>
    </xdr:to>
    <xdr:sp macro="" textlink="">
      <xdr:nvSpPr>
        <xdr:cNvPr id="3" name="Line 8">
          <a:extLst>
            <a:ext uri="{FF2B5EF4-FFF2-40B4-BE49-F238E27FC236}">
              <a16:creationId xmlns:a16="http://schemas.microsoft.com/office/drawing/2014/main" id="{00000000-0008-0000-0B00-000003000000}"/>
            </a:ext>
          </a:extLst>
        </xdr:cNvPr>
        <xdr:cNvSpPr>
          <a:spLocks noChangeShapeType="1"/>
        </xdr:cNvSpPr>
      </xdr:nvSpPr>
      <xdr:spPr bwMode="auto">
        <a:xfrm flipH="1">
          <a:off x="3086100" y="4867275"/>
          <a:ext cx="5019675" cy="20574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123825</xdr:colOff>
      <xdr:row>51</xdr:row>
      <xdr:rowOff>114300</xdr:rowOff>
    </xdr:from>
    <xdr:to>
      <xdr:col>3</xdr:col>
      <xdr:colOff>133350</xdr:colOff>
      <xdr:row>54</xdr:row>
      <xdr:rowOff>85725</xdr:rowOff>
    </xdr:to>
    <xdr:sp macro="" textlink="">
      <xdr:nvSpPr>
        <xdr:cNvPr id="4" name="Line 8">
          <a:extLst>
            <a:ext uri="{FF2B5EF4-FFF2-40B4-BE49-F238E27FC236}">
              <a16:creationId xmlns:a16="http://schemas.microsoft.com/office/drawing/2014/main" id="{00000000-0008-0000-0B00-000004000000}"/>
            </a:ext>
          </a:extLst>
        </xdr:cNvPr>
        <xdr:cNvSpPr>
          <a:spLocks noChangeShapeType="1"/>
        </xdr:cNvSpPr>
      </xdr:nvSpPr>
      <xdr:spPr bwMode="auto">
        <a:xfrm>
          <a:off x="3343275" y="9848850"/>
          <a:ext cx="9525" cy="7620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889001</xdr:colOff>
      <xdr:row>14</xdr:row>
      <xdr:rowOff>343647</xdr:rowOff>
    </xdr:from>
    <xdr:to>
      <xdr:col>2</xdr:col>
      <xdr:colOff>857251</xdr:colOff>
      <xdr:row>20</xdr:row>
      <xdr:rowOff>57150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120589" y="3720353"/>
          <a:ext cx="1865780" cy="1147856"/>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1143000</xdr:colOff>
      <xdr:row>14</xdr:row>
      <xdr:rowOff>388470</xdr:rowOff>
    </xdr:from>
    <xdr:to>
      <xdr:col>2</xdr:col>
      <xdr:colOff>1190625</xdr:colOff>
      <xdr:row>19</xdr:row>
      <xdr:rowOff>19050</xdr:rowOff>
    </xdr:to>
    <xdr:sp macro="" textlink="">
      <xdr:nvSpPr>
        <xdr:cNvPr id="6" name="Line 8">
          <a:extLst>
            <a:ext uri="{FF2B5EF4-FFF2-40B4-BE49-F238E27FC236}">
              <a16:creationId xmlns:a16="http://schemas.microsoft.com/office/drawing/2014/main" id="{00000000-0008-0000-0B00-000006000000}"/>
            </a:ext>
          </a:extLst>
        </xdr:cNvPr>
        <xdr:cNvSpPr>
          <a:spLocks noChangeShapeType="1"/>
        </xdr:cNvSpPr>
      </xdr:nvSpPr>
      <xdr:spPr bwMode="auto">
        <a:xfrm>
          <a:off x="3272118" y="3765176"/>
          <a:ext cx="47625" cy="900580"/>
        </a:xfrm>
        <a:prstGeom prst="line">
          <a:avLst/>
        </a:prstGeom>
        <a:noFill/>
        <a:ln w="9525">
          <a:solidFill>
            <a:srgbClr val="CC009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1200150</xdr:colOff>
      <xdr:row>23</xdr:row>
      <xdr:rowOff>152400</xdr:rowOff>
    </xdr:from>
    <xdr:to>
      <xdr:col>5</xdr:col>
      <xdr:colOff>400050</xdr:colOff>
      <xdr:row>34</xdr:row>
      <xdr:rowOff>38100</xdr:rowOff>
    </xdr:to>
    <xdr:sp macro="" textlink="">
      <xdr:nvSpPr>
        <xdr:cNvPr id="7" name="Line 8">
          <a:extLst>
            <a:ext uri="{FF2B5EF4-FFF2-40B4-BE49-F238E27FC236}">
              <a16:creationId xmlns:a16="http://schemas.microsoft.com/office/drawing/2014/main" id="{00000000-0008-0000-0B00-000007000000}"/>
            </a:ext>
          </a:extLst>
        </xdr:cNvPr>
        <xdr:cNvSpPr>
          <a:spLocks noChangeShapeType="1"/>
        </xdr:cNvSpPr>
      </xdr:nvSpPr>
      <xdr:spPr bwMode="auto">
        <a:xfrm flipH="1">
          <a:off x="3114675" y="4762500"/>
          <a:ext cx="2933700" cy="1762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4</xdr:row>
      <xdr:rowOff>0</xdr:rowOff>
    </xdr:from>
    <xdr:to>
      <xdr:col>2</xdr:col>
      <xdr:colOff>828675</xdr:colOff>
      <xdr:row>7</xdr:row>
      <xdr:rowOff>19050</xdr:rowOff>
    </xdr:to>
    <xdr:cxnSp macro="">
      <xdr:nvCxnSpPr>
        <xdr:cNvPr id="3" name="Conector recto de flecha 2">
          <a:extLst>
            <a:ext uri="{FF2B5EF4-FFF2-40B4-BE49-F238E27FC236}">
              <a16:creationId xmlns:a16="http://schemas.microsoft.com/office/drawing/2014/main" id="{00000000-0008-0000-0100-000003000000}"/>
            </a:ext>
          </a:extLst>
        </xdr:cNvPr>
        <xdr:cNvCxnSpPr/>
      </xdr:nvCxnSpPr>
      <xdr:spPr>
        <a:xfrm>
          <a:off x="781050" y="1162050"/>
          <a:ext cx="1323975"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847725</xdr:colOff>
      <xdr:row>136</xdr:row>
      <xdr:rowOff>114300</xdr:rowOff>
    </xdr:from>
    <xdr:to>
      <xdr:col>6</xdr:col>
      <xdr:colOff>438150</xdr:colOff>
      <xdr:row>142</xdr:row>
      <xdr:rowOff>47625</xdr:rowOff>
    </xdr:to>
    <xdr:cxnSp macro="">
      <xdr:nvCxnSpPr>
        <xdr:cNvPr id="4" name="Conector recto de flecha 3">
          <a:extLst>
            <a:ext uri="{FF2B5EF4-FFF2-40B4-BE49-F238E27FC236}">
              <a16:creationId xmlns:a16="http://schemas.microsoft.com/office/drawing/2014/main" id="{00000000-0008-0000-0100-000004000000}"/>
            </a:ext>
          </a:extLst>
        </xdr:cNvPr>
        <xdr:cNvCxnSpPr/>
      </xdr:nvCxnSpPr>
      <xdr:spPr>
        <a:xfrm>
          <a:off x="4743450" y="18002250"/>
          <a:ext cx="213360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299357</xdr:colOff>
      <xdr:row>29</xdr:row>
      <xdr:rowOff>114300</xdr:rowOff>
    </xdr:from>
    <xdr:to>
      <xdr:col>7</xdr:col>
      <xdr:colOff>736146</xdr:colOff>
      <xdr:row>47</xdr:row>
      <xdr:rowOff>19049</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7" y="9149443"/>
          <a:ext cx="6357257" cy="291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733425</xdr:colOff>
      <xdr:row>104</xdr:row>
      <xdr:rowOff>133350</xdr:rowOff>
    </xdr:from>
    <xdr:to>
      <xdr:col>14</xdr:col>
      <xdr:colOff>600075</xdr:colOff>
      <xdr:row>111</xdr:row>
      <xdr:rowOff>38100</xdr:rowOff>
    </xdr:to>
    <xdr:sp macro="" textlink="">
      <xdr:nvSpPr>
        <xdr:cNvPr id="10" name="Elipse 9">
          <a:extLst>
            <a:ext uri="{FF2B5EF4-FFF2-40B4-BE49-F238E27FC236}">
              <a16:creationId xmlns:a16="http://schemas.microsoft.com/office/drawing/2014/main" id="{00000000-0008-0000-0300-00000A000000}"/>
            </a:ext>
          </a:extLst>
        </xdr:cNvPr>
        <xdr:cNvSpPr/>
      </xdr:nvSpPr>
      <xdr:spPr>
        <a:xfrm>
          <a:off x="7600950" y="21812250"/>
          <a:ext cx="4343400" cy="11239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9</xdr:col>
      <xdr:colOff>67235</xdr:colOff>
      <xdr:row>59</xdr:row>
      <xdr:rowOff>51545</xdr:rowOff>
    </xdr:from>
    <xdr:to>
      <xdr:col>14</xdr:col>
      <xdr:colOff>44823</xdr:colOff>
      <xdr:row>88</xdr:row>
      <xdr:rowOff>44824</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1017814</xdr:colOff>
      <xdr:row>63</xdr:row>
      <xdr:rowOff>152400</xdr:rowOff>
    </xdr:from>
    <xdr:to>
      <xdr:col>13</xdr:col>
      <xdr:colOff>504825</xdr:colOff>
      <xdr:row>84</xdr:row>
      <xdr:rowOff>74841</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V="1">
          <a:off x="9066439" y="17287875"/>
          <a:ext cx="3239861" cy="3389541"/>
        </a:xfrm>
        <a:prstGeom prst="line">
          <a:avLst/>
        </a:prstGeom>
        <a:ln>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911406</xdr:colOff>
      <xdr:row>97</xdr:row>
      <xdr:rowOff>119529</xdr:rowOff>
    </xdr:from>
    <xdr:to>
      <xdr:col>11</xdr:col>
      <xdr:colOff>918877</xdr:colOff>
      <xdr:row>116</xdr:row>
      <xdr:rowOff>82176</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11556994" y="23143882"/>
          <a:ext cx="7471" cy="3160059"/>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951753</xdr:colOff>
      <xdr:row>108</xdr:row>
      <xdr:rowOff>50426</xdr:rowOff>
    </xdr:from>
    <xdr:to>
      <xdr:col>15</xdr:col>
      <xdr:colOff>552077</xdr:colOff>
      <xdr:row>108</xdr:row>
      <xdr:rowOff>61633</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5852459" y="24927485"/>
          <a:ext cx="8550089" cy="11207"/>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80817</xdr:colOff>
      <xdr:row>47</xdr:row>
      <xdr:rowOff>159767</xdr:rowOff>
    </xdr:from>
    <xdr:to>
      <xdr:col>4</xdr:col>
      <xdr:colOff>125640</xdr:colOff>
      <xdr:row>48</xdr:row>
      <xdr:rowOff>5602</xdr:rowOff>
    </xdr:to>
    <xdr:cxnSp macro="">
      <xdr:nvCxnSpPr>
        <xdr:cNvPr id="12" name="Conector recto 11">
          <a:extLst>
            <a:ext uri="{FF2B5EF4-FFF2-40B4-BE49-F238E27FC236}">
              <a16:creationId xmlns:a16="http://schemas.microsoft.com/office/drawing/2014/main" id="{80E1BD62-CCB8-4E22-BA1F-643255FA9856}"/>
            </a:ext>
          </a:extLst>
        </xdr:cNvPr>
        <xdr:cNvCxnSpPr/>
      </xdr:nvCxnSpPr>
      <xdr:spPr>
        <a:xfrm>
          <a:off x="80817" y="14025858"/>
          <a:ext cx="2042187" cy="7471"/>
        </a:xfrm>
        <a:prstGeom prst="line">
          <a:avLst/>
        </a:prstGeom>
        <a:ln w="2540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65</xdr:col>
      <xdr:colOff>0</xdr:colOff>
      <xdr:row>80</xdr:row>
      <xdr:rowOff>0</xdr:rowOff>
    </xdr:from>
    <xdr:to>
      <xdr:col>90</xdr:col>
      <xdr:colOff>285750</xdr:colOff>
      <xdr:row>129</xdr:row>
      <xdr:rowOff>60378</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2954000" y="4762500"/>
          <a:ext cx="9048750" cy="9394878"/>
        </a:xfrm>
        <a:prstGeom prst="rect">
          <a:avLst/>
        </a:prstGeom>
      </xdr:spPr>
    </xdr:pic>
    <xdr:clientData/>
  </xdr:twoCellAnchor>
  <xdr:twoCellAnchor>
    <xdr:from>
      <xdr:col>59</xdr:col>
      <xdr:colOff>142875</xdr:colOff>
      <xdr:row>80</xdr:row>
      <xdr:rowOff>95250</xdr:rowOff>
    </xdr:from>
    <xdr:to>
      <xdr:col>89</xdr:col>
      <xdr:colOff>309562</xdr:colOff>
      <xdr:row>88</xdr:row>
      <xdr:rowOff>0</xdr:rowOff>
    </xdr:to>
    <xdr:cxnSp macro="">
      <xdr:nvCxnSpPr>
        <xdr:cNvPr id="6" name="Conector recto de flecha 5">
          <a:extLst>
            <a:ext uri="{FF2B5EF4-FFF2-40B4-BE49-F238E27FC236}">
              <a16:creationId xmlns:a16="http://schemas.microsoft.com/office/drawing/2014/main" id="{00000000-0008-0000-0400-000006000000}"/>
            </a:ext>
          </a:extLst>
        </xdr:cNvPr>
        <xdr:cNvCxnSpPr/>
      </xdr:nvCxnSpPr>
      <xdr:spPr>
        <a:xfrm>
          <a:off x="11953875" y="4857750"/>
          <a:ext cx="9310687" cy="1428750"/>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90</xdr:row>
      <xdr:rowOff>142875</xdr:rowOff>
    </xdr:from>
    <xdr:to>
      <xdr:col>87</xdr:col>
      <xdr:colOff>261937</xdr:colOff>
      <xdr:row>97</xdr:row>
      <xdr:rowOff>71438</xdr:rowOff>
    </xdr:to>
    <xdr:cxnSp macro="">
      <xdr:nvCxnSpPr>
        <xdr:cNvPr id="7" name="Conector recto de flecha 6">
          <a:extLst>
            <a:ext uri="{FF2B5EF4-FFF2-40B4-BE49-F238E27FC236}">
              <a16:creationId xmlns:a16="http://schemas.microsoft.com/office/drawing/2014/main" id="{00000000-0008-0000-0400-000007000000}"/>
            </a:ext>
          </a:extLst>
        </xdr:cNvPr>
        <xdr:cNvCxnSpPr/>
      </xdr:nvCxnSpPr>
      <xdr:spPr>
        <a:xfrm flipV="1">
          <a:off x="12001500" y="6810375"/>
          <a:ext cx="7691437" cy="1262063"/>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166687</xdr:colOff>
      <xdr:row>104</xdr:row>
      <xdr:rowOff>0</xdr:rowOff>
    </xdr:from>
    <xdr:to>
      <xdr:col>83</xdr:col>
      <xdr:colOff>238125</xdr:colOff>
      <xdr:row>114</xdr:row>
      <xdr:rowOff>119062</xdr:rowOff>
    </xdr:to>
    <xdr:cxnSp macro="">
      <xdr:nvCxnSpPr>
        <xdr:cNvPr id="9" name="Conector recto de flecha 8">
          <a:extLst>
            <a:ext uri="{FF2B5EF4-FFF2-40B4-BE49-F238E27FC236}">
              <a16:creationId xmlns:a16="http://schemas.microsoft.com/office/drawing/2014/main" id="{00000000-0008-0000-0400-000009000000}"/>
            </a:ext>
          </a:extLst>
        </xdr:cNvPr>
        <xdr:cNvCxnSpPr/>
      </xdr:nvCxnSpPr>
      <xdr:spPr>
        <a:xfrm flipV="1">
          <a:off x="12168187" y="9334500"/>
          <a:ext cx="4452938" cy="2024062"/>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142875</xdr:colOff>
      <xdr:row>116</xdr:row>
      <xdr:rowOff>166687</xdr:rowOff>
    </xdr:from>
    <xdr:to>
      <xdr:col>76</xdr:col>
      <xdr:colOff>95250</xdr:colOff>
      <xdr:row>131</xdr:row>
      <xdr:rowOff>95250</xdr:rowOff>
    </xdr:to>
    <xdr:cxnSp macro="">
      <xdr:nvCxnSpPr>
        <xdr:cNvPr id="13" name="Conector recto de flecha 12">
          <a:extLst>
            <a:ext uri="{FF2B5EF4-FFF2-40B4-BE49-F238E27FC236}">
              <a16:creationId xmlns:a16="http://schemas.microsoft.com/office/drawing/2014/main" id="{00000000-0008-0000-0400-00000D000000}"/>
            </a:ext>
          </a:extLst>
        </xdr:cNvPr>
        <xdr:cNvCxnSpPr/>
      </xdr:nvCxnSpPr>
      <xdr:spPr>
        <a:xfrm flipV="1">
          <a:off x="11953875" y="11787187"/>
          <a:ext cx="3190875" cy="2786063"/>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95250</xdr:colOff>
      <xdr:row>121</xdr:row>
      <xdr:rowOff>47625</xdr:rowOff>
    </xdr:from>
    <xdr:to>
      <xdr:col>74</xdr:col>
      <xdr:colOff>47625</xdr:colOff>
      <xdr:row>148</xdr:row>
      <xdr:rowOff>119062</xdr:rowOff>
    </xdr:to>
    <xdr:cxnSp macro="">
      <xdr:nvCxnSpPr>
        <xdr:cNvPr id="15" name="Conector recto de flecha 14">
          <a:extLst>
            <a:ext uri="{FF2B5EF4-FFF2-40B4-BE49-F238E27FC236}">
              <a16:creationId xmlns:a16="http://schemas.microsoft.com/office/drawing/2014/main" id="{00000000-0008-0000-0400-00000F000000}"/>
            </a:ext>
          </a:extLst>
        </xdr:cNvPr>
        <xdr:cNvCxnSpPr/>
      </xdr:nvCxnSpPr>
      <xdr:spPr>
        <a:xfrm flipV="1">
          <a:off x="11906250" y="12620625"/>
          <a:ext cx="2809875" cy="5214937"/>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142875</xdr:colOff>
      <xdr:row>123</xdr:row>
      <xdr:rowOff>23812</xdr:rowOff>
    </xdr:from>
    <xdr:to>
      <xdr:col>74</xdr:col>
      <xdr:colOff>119062</xdr:colOff>
      <xdr:row>165</xdr:row>
      <xdr:rowOff>119063</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V="1">
          <a:off x="11953875" y="12977812"/>
          <a:ext cx="2833687" cy="8096251"/>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34636</xdr:colOff>
      <xdr:row>0</xdr:row>
      <xdr:rowOff>46181</xdr:rowOff>
    </xdr:from>
    <xdr:to>
      <xdr:col>18</xdr:col>
      <xdr:colOff>173181</xdr:colOff>
      <xdr:row>0</xdr:row>
      <xdr:rowOff>46181</xdr:rowOff>
    </xdr:to>
    <xdr:cxnSp macro="">
      <xdr:nvCxnSpPr>
        <xdr:cNvPr id="3" name="Conector recto 2">
          <a:extLst>
            <a:ext uri="{FF2B5EF4-FFF2-40B4-BE49-F238E27FC236}">
              <a16:creationId xmlns:a16="http://schemas.microsoft.com/office/drawing/2014/main" id="{E796A452-C5DA-4A9D-9E81-C37D57050173}"/>
            </a:ext>
          </a:extLst>
        </xdr:cNvPr>
        <xdr:cNvCxnSpPr/>
      </xdr:nvCxnSpPr>
      <xdr:spPr>
        <a:xfrm>
          <a:off x="34636" y="46181"/>
          <a:ext cx="4260272" cy="0"/>
        </a:xfrm>
        <a:prstGeom prst="line">
          <a:avLst/>
        </a:prstGeom>
        <a:ln w="2540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27213</xdr:colOff>
      <xdr:row>11</xdr:row>
      <xdr:rowOff>70756</xdr:rowOff>
    </xdr:from>
    <xdr:to>
      <xdr:col>14</xdr:col>
      <xdr:colOff>108856</xdr:colOff>
      <xdr:row>40</xdr:row>
      <xdr:rowOff>54428</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870858</xdr:colOff>
      <xdr:row>8</xdr:row>
      <xdr:rowOff>99786</xdr:rowOff>
    </xdr:from>
    <xdr:to>
      <xdr:col>13</xdr:col>
      <xdr:colOff>517072</xdr:colOff>
      <xdr:row>16</xdr:row>
      <xdr:rowOff>36286</xdr:rowOff>
    </xdr:to>
    <xdr:cxnSp macro="">
      <xdr:nvCxnSpPr>
        <xdr:cNvPr id="3" name="Conector recto de flecha 2">
          <a:extLst>
            <a:ext uri="{FF2B5EF4-FFF2-40B4-BE49-F238E27FC236}">
              <a16:creationId xmlns:a16="http://schemas.microsoft.com/office/drawing/2014/main" id="{09813ACF-7615-439A-A9AB-5FF36EA9DA74}"/>
            </a:ext>
          </a:extLst>
        </xdr:cNvPr>
        <xdr:cNvCxnSpPr/>
      </xdr:nvCxnSpPr>
      <xdr:spPr>
        <a:xfrm>
          <a:off x="5515429" y="1587500"/>
          <a:ext cx="7112000" cy="12700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925286</xdr:colOff>
      <xdr:row>15</xdr:row>
      <xdr:rowOff>108857</xdr:rowOff>
    </xdr:from>
    <xdr:to>
      <xdr:col>11</xdr:col>
      <xdr:colOff>843643</xdr:colOff>
      <xdr:row>16</xdr:row>
      <xdr:rowOff>0</xdr:rowOff>
    </xdr:to>
    <xdr:cxnSp macro="">
      <xdr:nvCxnSpPr>
        <xdr:cNvPr id="5" name="Conector recto de flecha 4">
          <a:extLst>
            <a:ext uri="{FF2B5EF4-FFF2-40B4-BE49-F238E27FC236}">
              <a16:creationId xmlns:a16="http://schemas.microsoft.com/office/drawing/2014/main" id="{F9842365-F416-4DEA-ABD1-F6CD75A353C1}"/>
            </a:ext>
          </a:extLst>
        </xdr:cNvPr>
        <xdr:cNvCxnSpPr/>
      </xdr:nvCxnSpPr>
      <xdr:spPr>
        <a:xfrm>
          <a:off x="5569857" y="2766786"/>
          <a:ext cx="5669643" cy="5442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861786</xdr:colOff>
      <xdr:row>16</xdr:row>
      <xdr:rowOff>145143</xdr:rowOff>
    </xdr:from>
    <xdr:to>
      <xdr:col>10</xdr:col>
      <xdr:colOff>371928</xdr:colOff>
      <xdr:row>24</xdr:row>
      <xdr:rowOff>90714</xdr:rowOff>
    </xdr:to>
    <xdr:cxnSp macro="">
      <xdr:nvCxnSpPr>
        <xdr:cNvPr id="9" name="Conector recto de flecha 8">
          <a:extLst>
            <a:ext uri="{FF2B5EF4-FFF2-40B4-BE49-F238E27FC236}">
              <a16:creationId xmlns:a16="http://schemas.microsoft.com/office/drawing/2014/main" id="{AC915E18-BA04-4C0B-951E-CCD1300C7461}"/>
            </a:ext>
          </a:extLst>
        </xdr:cNvPr>
        <xdr:cNvCxnSpPr/>
      </xdr:nvCxnSpPr>
      <xdr:spPr>
        <a:xfrm flipV="1">
          <a:off x="5506357" y="2966357"/>
          <a:ext cx="4318000" cy="127907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970643</xdr:colOff>
      <xdr:row>16</xdr:row>
      <xdr:rowOff>117930</xdr:rowOff>
    </xdr:from>
    <xdr:to>
      <xdr:col>9</xdr:col>
      <xdr:colOff>716642</xdr:colOff>
      <xdr:row>32</xdr:row>
      <xdr:rowOff>54428</xdr:rowOff>
    </xdr:to>
    <xdr:cxnSp macro="">
      <xdr:nvCxnSpPr>
        <xdr:cNvPr id="11" name="Conector recto de flecha 10">
          <a:extLst>
            <a:ext uri="{FF2B5EF4-FFF2-40B4-BE49-F238E27FC236}">
              <a16:creationId xmlns:a16="http://schemas.microsoft.com/office/drawing/2014/main" id="{C2EEF62C-874D-4A1C-9641-C825EBA2F679}"/>
            </a:ext>
          </a:extLst>
        </xdr:cNvPr>
        <xdr:cNvCxnSpPr/>
      </xdr:nvCxnSpPr>
      <xdr:spPr>
        <a:xfrm flipV="1">
          <a:off x="5615214" y="2939144"/>
          <a:ext cx="3283857" cy="259442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934358</xdr:colOff>
      <xdr:row>27</xdr:row>
      <xdr:rowOff>136072</xdr:rowOff>
    </xdr:from>
    <xdr:to>
      <xdr:col>9</xdr:col>
      <xdr:colOff>671285</xdr:colOff>
      <xdr:row>40</xdr:row>
      <xdr:rowOff>117928</xdr:rowOff>
    </xdr:to>
    <xdr:cxnSp macro="">
      <xdr:nvCxnSpPr>
        <xdr:cNvPr id="16" name="Conector recto de flecha 15">
          <a:extLst>
            <a:ext uri="{FF2B5EF4-FFF2-40B4-BE49-F238E27FC236}">
              <a16:creationId xmlns:a16="http://schemas.microsoft.com/office/drawing/2014/main" id="{34180150-60DA-4358-ADF9-EC3F3E36B976}"/>
            </a:ext>
          </a:extLst>
        </xdr:cNvPr>
        <xdr:cNvCxnSpPr/>
      </xdr:nvCxnSpPr>
      <xdr:spPr>
        <a:xfrm flipV="1">
          <a:off x="5578929" y="4798786"/>
          <a:ext cx="3274785" cy="212271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907143</xdr:colOff>
      <xdr:row>37</xdr:row>
      <xdr:rowOff>63501</xdr:rowOff>
    </xdr:from>
    <xdr:to>
      <xdr:col>9</xdr:col>
      <xdr:colOff>671285</xdr:colOff>
      <xdr:row>48</xdr:row>
      <xdr:rowOff>81642</xdr:rowOff>
    </xdr:to>
    <xdr:cxnSp macro="">
      <xdr:nvCxnSpPr>
        <xdr:cNvPr id="18" name="Conector recto de flecha 17">
          <a:extLst>
            <a:ext uri="{FF2B5EF4-FFF2-40B4-BE49-F238E27FC236}">
              <a16:creationId xmlns:a16="http://schemas.microsoft.com/office/drawing/2014/main" id="{2010DF32-FF6A-41F7-9E66-F71426915CEA}"/>
            </a:ext>
          </a:extLst>
        </xdr:cNvPr>
        <xdr:cNvCxnSpPr/>
      </xdr:nvCxnSpPr>
      <xdr:spPr>
        <a:xfrm flipV="1">
          <a:off x="5551714" y="6377215"/>
          <a:ext cx="3302000" cy="188685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65</xdr:col>
      <xdr:colOff>166688</xdr:colOff>
      <xdr:row>82</xdr:row>
      <xdr:rowOff>47625</xdr:rowOff>
    </xdr:from>
    <xdr:to>
      <xdr:col>94</xdr:col>
      <xdr:colOff>214313</xdr:colOff>
      <xdr:row>148</xdr:row>
      <xdr:rowOff>126999</xdr:rowOff>
    </xdr:to>
    <xdr:pic>
      <xdr:nvPicPr>
        <xdr:cNvPr id="15" name="Imagen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13120688" y="16168688"/>
          <a:ext cx="11858625" cy="12652374"/>
        </a:xfrm>
        <a:prstGeom prst="rect">
          <a:avLst/>
        </a:prstGeom>
      </xdr:spPr>
    </xdr:pic>
    <xdr:clientData/>
  </xdr:twoCellAnchor>
  <xdr:twoCellAnchor>
    <xdr:from>
      <xdr:col>59</xdr:col>
      <xdr:colOff>0</xdr:colOff>
      <xdr:row>80</xdr:row>
      <xdr:rowOff>95250</xdr:rowOff>
    </xdr:from>
    <xdr:to>
      <xdr:col>92</xdr:col>
      <xdr:colOff>428625</xdr:colOff>
      <xdr:row>92</xdr:row>
      <xdr:rowOff>47624</xdr:rowOff>
    </xdr:to>
    <xdr:cxnSp macro="">
      <xdr:nvCxnSpPr>
        <xdr:cNvPr id="16" name="Conector recto de flecha 15">
          <a:extLst>
            <a:ext uri="{FF2B5EF4-FFF2-40B4-BE49-F238E27FC236}">
              <a16:creationId xmlns:a16="http://schemas.microsoft.com/office/drawing/2014/main" id="{00000000-0008-0000-0600-000010000000}"/>
            </a:ext>
          </a:extLst>
        </xdr:cNvPr>
        <xdr:cNvCxnSpPr/>
      </xdr:nvCxnSpPr>
      <xdr:spPr>
        <a:xfrm>
          <a:off x="11811000" y="15835313"/>
          <a:ext cx="11858625" cy="2238374"/>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71437</xdr:colOff>
      <xdr:row>93</xdr:row>
      <xdr:rowOff>166688</xdr:rowOff>
    </xdr:from>
    <xdr:to>
      <xdr:col>89</xdr:col>
      <xdr:colOff>23812</xdr:colOff>
      <xdr:row>97</xdr:row>
      <xdr:rowOff>119062</xdr:rowOff>
    </xdr:to>
    <xdr:cxnSp macro="">
      <xdr:nvCxnSpPr>
        <xdr:cNvPr id="18" name="Conector recto de flecha 17">
          <a:extLst>
            <a:ext uri="{FF2B5EF4-FFF2-40B4-BE49-F238E27FC236}">
              <a16:creationId xmlns:a16="http://schemas.microsoft.com/office/drawing/2014/main" id="{00000000-0008-0000-0600-000012000000}"/>
            </a:ext>
          </a:extLst>
        </xdr:cNvPr>
        <xdr:cNvCxnSpPr/>
      </xdr:nvCxnSpPr>
      <xdr:spPr>
        <a:xfrm flipV="1">
          <a:off x="11882437" y="18383251"/>
          <a:ext cx="9096375" cy="714374"/>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95250</xdr:colOff>
      <xdr:row>93</xdr:row>
      <xdr:rowOff>142875</xdr:rowOff>
    </xdr:from>
    <xdr:to>
      <xdr:col>83</xdr:col>
      <xdr:colOff>690563</xdr:colOff>
      <xdr:row>114</xdr:row>
      <xdr:rowOff>95249</xdr:rowOff>
    </xdr:to>
    <xdr:cxnSp macro="">
      <xdr:nvCxnSpPr>
        <xdr:cNvPr id="21" name="Conector recto de flecha 20">
          <a:extLst>
            <a:ext uri="{FF2B5EF4-FFF2-40B4-BE49-F238E27FC236}">
              <a16:creationId xmlns:a16="http://schemas.microsoft.com/office/drawing/2014/main" id="{00000000-0008-0000-0600-000015000000}"/>
            </a:ext>
          </a:extLst>
        </xdr:cNvPr>
        <xdr:cNvCxnSpPr/>
      </xdr:nvCxnSpPr>
      <xdr:spPr>
        <a:xfrm flipV="1">
          <a:off x="12096750" y="18359438"/>
          <a:ext cx="4976813" cy="3952874"/>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94</xdr:row>
      <xdr:rowOff>47624</xdr:rowOff>
    </xdr:from>
    <xdr:to>
      <xdr:col>76</xdr:col>
      <xdr:colOff>0</xdr:colOff>
      <xdr:row>131</xdr:row>
      <xdr:rowOff>71437</xdr:rowOff>
    </xdr:to>
    <xdr:cxnSp macro="">
      <xdr:nvCxnSpPr>
        <xdr:cNvPr id="23" name="Conector recto de flecha 22">
          <a:extLst>
            <a:ext uri="{FF2B5EF4-FFF2-40B4-BE49-F238E27FC236}">
              <a16:creationId xmlns:a16="http://schemas.microsoft.com/office/drawing/2014/main" id="{00000000-0008-0000-0600-000017000000}"/>
            </a:ext>
          </a:extLst>
        </xdr:cNvPr>
        <xdr:cNvCxnSpPr/>
      </xdr:nvCxnSpPr>
      <xdr:spPr>
        <a:xfrm flipV="1">
          <a:off x="11811000" y="18454687"/>
          <a:ext cx="3238500" cy="7072313"/>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119</xdr:row>
      <xdr:rowOff>142874</xdr:rowOff>
    </xdr:from>
    <xdr:to>
      <xdr:col>75</xdr:col>
      <xdr:colOff>23812</xdr:colOff>
      <xdr:row>148</xdr:row>
      <xdr:rowOff>0</xdr:rowOff>
    </xdr:to>
    <xdr:cxnSp macro="">
      <xdr:nvCxnSpPr>
        <xdr:cNvPr id="30" name="Conector recto de flecha 29">
          <a:extLst>
            <a:ext uri="{FF2B5EF4-FFF2-40B4-BE49-F238E27FC236}">
              <a16:creationId xmlns:a16="http://schemas.microsoft.com/office/drawing/2014/main" id="{00000000-0008-0000-0600-00001E000000}"/>
            </a:ext>
          </a:extLst>
        </xdr:cNvPr>
        <xdr:cNvCxnSpPr/>
      </xdr:nvCxnSpPr>
      <xdr:spPr>
        <a:xfrm flipV="1">
          <a:off x="12001500" y="23312437"/>
          <a:ext cx="2881312" cy="5381626"/>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141</xdr:row>
      <xdr:rowOff>71437</xdr:rowOff>
    </xdr:from>
    <xdr:to>
      <xdr:col>75</xdr:col>
      <xdr:colOff>23812</xdr:colOff>
      <xdr:row>165</xdr:row>
      <xdr:rowOff>0</xdr:rowOff>
    </xdr:to>
    <xdr:cxnSp macro="">
      <xdr:nvCxnSpPr>
        <xdr:cNvPr id="32" name="Conector recto de flecha 31">
          <a:extLst>
            <a:ext uri="{FF2B5EF4-FFF2-40B4-BE49-F238E27FC236}">
              <a16:creationId xmlns:a16="http://schemas.microsoft.com/office/drawing/2014/main" id="{00000000-0008-0000-0600-000020000000}"/>
            </a:ext>
          </a:extLst>
        </xdr:cNvPr>
        <xdr:cNvCxnSpPr/>
      </xdr:nvCxnSpPr>
      <xdr:spPr>
        <a:xfrm flipV="1">
          <a:off x="12001500" y="27432000"/>
          <a:ext cx="2881312" cy="4500563"/>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257175</xdr:colOff>
      <xdr:row>11</xdr:row>
      <xdr:rowOff>19050</xdr:rowOff>
    </xdr:from>
    <xdr:to>
      <xdr:col>14</xdr:col>
      <xdr:colOff>361950</xdr:colOff>
      <xdr:row>40</xdr:row>
      <xdr:rowOff>19050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807358</xdr:colOff>
      <xdr:row>8</xdr:row>
      <xdr:rowOff>45357</xdr:rowOff>
    </xdr:from>
    <xdr:to>
      <xdr:col>13</xdr:col>
      <xdr:colOff>399143</xdr:colOff>
      <xdr:row>15</xdr:row>
      <xdr:rowOff>127000</xdr:rowOff>
    </xdr:to>
    <xdr:cxnSp macro="">
      <xdr:nvCxnSpPr>
        <xdr:cNvPr id="3" name="Conector recto de flecha 2">
          <a:extLst>
            <a:ext uri="{FF2B5EF4-FFF2-40B4-BE49-F238E27FC236}">
              <a16:creationId xmlns:a16="http://schemas.microsoft.com/office/drawing/2014/main" id="{A3E866C3-1EB1-4601-991A-BE4250301848}"/>
            </a:ext>
          </a:extLst>
        </xdr:cNvPr>
        <xdr:cNvCxnSpPr/>
      </xdr:nvCxnSpPr>
      <xdr:spPr>
        <a:xfrm>
          <a:off x="5451929" y="1533071"/>
          <a:ext cx="7057571" cy="125185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734786</xdr:colOff>
      <xdr:row>16</xdr:row>
      <xdr:rowOff>54429</xdr:rowOff>
    </xdr:from>
    <xdr:to>
      <xdr:col>13</xdr:col>
      <xdr:colOff>435429</xdr:colOff>
      <xdr:row>16</xdr:row>
      <xdr:rowOff>90714</xdr:rowOff>
    </xdr:to>
    <xdr:cxnSp macro="">
      <xdr:nvCxnSpPr>
        <xdr:cNvPr id="5" name="Conector recto de flecha 4">
          <a:extLst>
            <a:ext uri="{FF2B5EF4-FFF2-40B4-BE49-F238E27FC236}">
              <a16:creationId xmlns:a16="http://schemas.microsoft.com/office/drawing/2014/main" id="{976F37C1-62B7-4879-8C73-31917FA13147}"/>
            </a:ext>
          </a:extLst>
        </xdr:cNvPr>
        <xdr:cNvCxnSpPr/>
      </xdr:nvCxnSpPr>
      <xdr:spPr>
        <a:xfrm flipV="1">
          <a:off x="5379357" y="2875643"/>
          <a:ext cx="7166429" cy="3628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879929</xdr:colOff>
      <xdr:row>24</xdr:row>
      <xdr:rowOff>36286</xdr:rowOff>
    </xdr:from>
    <xdr:to>
      <xdr:col>11</xdr:col>
      <xdr:colOff>226786</xdr:colOff>
      <xdr:row>27</xdr:row>
      <xdr:rowOff>90715</xdr:rowOff>
    </xdr:to>
    <xdr:cxnSp macro="">
      <xdr:nvCxnSpPr>
        <xdr:cNvPr id="7" name="Conector recto de flecha 6">
          <a:extLst>
            <a:ext uri="{FF2B5EF4-FFF2-40B4-BE49-F238E27FC236}">
              <a16:creationId xmlns:a16="http://schemas.microsoft.com/office/drawing/2014/main" id="{E3EF0E20-644B-4B9E-A29B-C8C2422AF538}"/>
            </a:ext>
          </a:extLst>
        </xdr:cNvPr>
        <xdr:cNvCxnSpPr/>
      </xdr:nvCxnSpPr>
      <xdr:spPr>
        <a:xfrm>
          <a:off x="5524500" y="4191000"/>
          <a:ext cx="5098143" cy="56242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997858</xdr:colOff>
      <xdr:row>32</xdr:row>
      <xdr:rowOff>126999</xdr:rowOff>
    </xdr:from>
    <xdr:to>
      <xdr:col>9</xdr:col>
      <xdr:colOff>879928</xdr:colOff>
      <xdr:row>36</xdr:row>
      <xdr:rowOff>18142</xdr:rowOff>
    </xdr:to>
    <xdr:cxnSp macro="">
      <xdr:nvCxnSpPr>
        <xdr:cNvPr id="9" name="Conector recto de flecha 8">
          <a:extLst>
            <a:ext uri="{FF2B5EF4-FFF2-40B4-BE49-F238E27FC236}">
              <a16:creationId xmlns:a16="http://schemas.microsoft.com/office/drawing/2014/main" id="{900CA70D-5121-453B-8F95-4AF2AF28B079}"/>
            </a:ext>
          </a:extLst>
        </xdr:cNvPr>
        <xdr:cNvCxnSpPr/>
      </xdr:nvCxnSpPr>
      <xdr:spPr>
        <a:xfrm>
          <a:off x="5642429" y="5606142"/>
          <a:ext cx="3419928" cy="56242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1061358</xdr:colOff>
      <xdr:row>37</xdr:row>
      <xdr:rowOff>81643</xdr:rowOff>
    </xdr:from>
    <xdr:to>
      <xdr:col>9</xdr:col>
      <xdr:colOff>798285</xdr:colOff>
      <xdr:row>48</xdr:row>
      <xdr:rowOff>81642</xdr:rowOff>
    </xdr:to>
    <xdr:cxnSp macro="">
      <xdr:nvCxnSpPr>
        <xdr:cNvPr id="11" name="Conector recto de flecha 10">
          <a:extLst>
            <a:ext uri="{FF2B5EF4-FFF2-40B4-BE49-F238E27FC236}">
              <a16:creationId xmlns:a16="http://schemas.microsoft.com/office/drawing/2014/main" id="{F9FB2674-12CD-4C43-97AB-B462D534D2B3}"/>
            </a:ext>
          </a:extLst>
        </xdr:cNvPr>
        <xdr:cNvCxnSpPr/>
      </xdr:nvCxnSpPr>
      <xdr:spPr>
        <a:xfrm flipV="1">
          <a:off x="5705929" y="6395357"/>
          <a:ext cx="3274785" cy="186871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898073</xdr:colOff>
      <xdr:row>36</xdr:row>
      <xdr:rowOff>154214</xdr:rowOff>
    </xdr:from>
    <xdr:to>
      <xdr:col>9</xdr:col>
      <xdr:colOff>698500</xdr:colOff>
      <xdr:row>40</xdr:row>
      <xdr:rowOff>72571</xdr:rowOff>
    </xdr:to>
    <xdr:cxnSp macro="">
      <xdr:nvCxnSpPr>
        <xdr:cNvPr id="13" name="Conector recto de flecha 12">
          <a:extLst>
            <a:ext uri="{FF2B5EF4-FFF2-40B4-BE49-F238E27FC236}">
              <a16:creationId xmlns:a16="http://schemas.microsoft.com/office/drawing/2014/main" id="{2D8B8D61-5672-4214-93E4-D769C033A8B4}"/>
            </a:ext>
          </a:extLst>
        </xdr:cNvPr>
        <xdr:cNvCxnSpPr/>
      </xdr:nvCxnSpPr>
      <xdr:spPr>
        <a:xfrm flipV="1">
          <a:off x="5542644" y="6304643"/>
          <a:ext cx="3338285" cy="57149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64</xdr:col>
      <xdr:colOff>142875</xdr:colOff>
      <xdr:row>82</xdr:row>
      <xdr:rowOff>71437</xdr:rowOff>
    </xdr:from>
    <xdr:to>
      <xdr:col>95</xdr:col>
      <xdr:colOff>190500</xdr:colOff>
      <xdr:row>152</xdr:row>
      <xdr:rowOff>75682</xdr:rowOff>
    </xdr:to>
    <xdr:pic>
      <xdr:nvPicPr>
        <xdr:cNvPr id="9" name="Imagen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tretch>
          <a:fillRect/>
        </a:stretch>
      </xdr:blipFill>
      <xdr:spPr>
        <a:xfrm>
          <a:off x="12906375" y="16192500"/>
          <a:ext cx="12811125" cy="13339245"/>
        </a:xfrm>
        <a:prstGeom prst="rect">
          <a:avLst/>
        </a:prstGeom>
      </xdr:spPr>
    </xdr:pic>
    <xdr:clientData/>
  </xdr:twoCellAnchor>
  <xdr:twoCellAnchor>
    <xdr:from>
      <xdr:col>60</xdr:col>
      <xdr:colOff>71438</xdr:colOff>
      <xdr:row>80</xdr:row>
      <xdr:rowOff>119063</xdr:rowOff>
    </xdr:from>
    <xdr:to>
      <xdr:col>93</xdr:col>
      <xdr:colOff>381000</xdr:colOff>
      <xdr:row>93</xdr:row>
      <xdr:rowOff>23812</xdr:rowOff>
    </xdr:to>
    <xdr:cxnSp macro="">
      <xdr:nvCxnSpPr>
        <xdr:cNvPr id="10" name="Conector recto de flecha 9">
          <a:extLst>
            <a:ext uri="{FF2B5EF4-FFF2-40B4-BE49-F238E27FC236}">
              <a16:creationId xmlns:a16="http://schemas.microsoft.com/office/drawing/2014/main" id="{00000000-0008-0000-0800-00000A000000}"/>
            </a:ext>
          </a:extLst>
        </xdr:cNvPr>
        <xdr:cNvCxnSpPr/>
      </xdr:nvCxnSpPr>
      <xdr:spPr>
        <a:xfrm>
          <a:off x="12072938" y="15859126"/>
          <a:ext cx="12311062" cy="2381249"/>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142875</xdr:colOff>
      <xdr:row>94</xdr:row>
      <xdr:rowOff>71437</xdr:rowOff>
    </xdr:from>
    <xdr:to>
      <xdr:col>92</xdr:col>
      <xdr:colOff>428625</xdr:colOff>
      <xdr:row>97</xdr:row>
      <xdr:rowOff>47625</xdr:rowOff>
    </xdr:to>
    <xdr:cxnSp macro="">
      <xdr:nvCxnSpPr>
        <xdr:cNvPr id="12" name="Conector recto de flecha 11">
          <a:extLst>
            <a:ext uri="{FF2B5EF4-FFF2-40B4-BE49-F238E27FC236}">
              <a16:creationId xmlns:a16="http://schemas.microsoft.com/office/drawing/2014/main" id="{00000000-0008-0000-0800-00000C000000}"/>
            </a:ext>
          </a:extLst>
        </xdr:cNvPr>
        <xdr:cNvCxnSpPr/>
      </xdr:nvCxnSpPr>
      <xdr:spPr>
        <a:xfrm flipV="1">
          <a:off x="11572875" y="18478500"/>
          <a:ext cx="12096750" cy="547688"/>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95250</xdr:colOff>
      <xdr:row>115</xdr:row>
      <xdr:rowOff>0</xdr:rowOff>
    </xdr:from>
    <xdr:to>
      <xdr:col>86</xdr:col>
      <xdr:colOff>261937</xdr:colOff>
      <xdr:row>122</xdr:row>
      <xdr:rowOff>119062</xdr:rowOff>
    </xdr:to>
    <xdr:cxnSp macro="">
      <xdr:nvCxnSpPr>
        <xdr:cNvPr id="14" name="Conector recto de flecha 13">
          <a:extLst>
            <a:ext uri="{FF2B5EF4-FFF2-40B4-BE49-F238E27FC236}">
              <a16:creationId xmlns:a16="http://schemas.microsoft.com/office/drawing/2014/main" id="{00000000-0008-0000-0800-00000E000000}"/>
            </a:ext>
          </a:extLst>
        </xdr:cNvPr>
        <xdr:cNvCxnSpPr/>
      </xdr:nvCxnSpPr>
      <xdr:spPr>
        <a:xfrm>
          <a:off x="12096750" y="22407563"/>
          <a:ext cx="6834187" cy="1452562"/>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131</xdr:row>
      <xdr:rowOff>0</xdr:rowOff>
    </xdr:from>
    <xdr:to>
      <xdr:col>74</xdr:col>
      <xdr:colOff>166687</xdr:colOff>
      <xdr:row>143</xdr:row>
      <xdr:rowOff>47624</xdr:rowOff>
    </xdr:to>
    <xdr:cxnSp macro="">
      <xdr:nvCxnSpPr>
        <xdr:cNvPr id="16" name="Conector recto de flecha 15">
          <a:extLst>
            <a:ext uri="{FF2B5EF4-FFF2-40B4-BE49-F238E27FC236}">
              <a16:creationId xmlns:a16="http://schemas.microsoft.com/office/drawing/2014/main" id="{00000000-0008-0000-0800-000010000000}"/>
            </a:ext>
          </a:extLst>
        </xdr:cNvPr>
        <xdr:cNvCxnSpPr/>
      </xdr:nvCxnSpPr>
      <xdr:spPr>
        <a:xfrm>
          <a:off x="12001500" y="25455563"/>
          <a:ext cx="2833687" cy="2333624"/>
        </a:xfrm>
        <a:prstGeom prst="straightConnector1">
          <a:avLst/>
        </a:prstGeom>
        <a:noFill/>
        <a:ln w="6350" cap="flat" cmpd="sng" algn="ctr">
          <a:solidFill>
            <a:srgbClr val="FF0066"/>
          </a:solidFill>
          <a:prstDash val="solid"/>
          <a:miter lim="800000"/>
          <a:tailEnd type="triangle"/>
        </a:ln>
        <a:effectLst/>
      </xdr:spPr>
    </xdr:cxnSp>
    <xdr:clientData/>
  </xdr:twoCellAnchor>
  <xdr:twoCellAnchor>
    <xdr:from>
      <xdr:col>59</xdr:col>
      <xdr:colOff>166688</xdr:colOff>
      <xdr:row>144</xdr:row>
      <xdr:rowOff>71437</xdr:rowOff>
    </xdr:from>
    <xdr:to>
      <xdr:col>74</xdr:col>
      <xdr:colOff>142875</xdr:colOff>
      <xdr:row>148</xdr:row>
      <xdr:rowOff>142875</xdr:rowOff>
    </xdr:to>
    <xdr:cxnSp macro="">
      <xdr:nvCxnSpPr>
        <xdr:cNvPr id="18" name="Conector recto de flecha 17">
          <a:extLst>
            <a:ext uri="{FF2B5EF4-FFF2-40B4-BE49-F238E27FC236}">
              <a16:creationId xmlns:a16="http://schemas.microsoft.com/office/drawing/2014/main" id="{00000000-0008-0000-0800-000012000000}"/>
            </a:ext>
          </a:extLst>
        </xdr:cNvPr>
        <xdr:cNvCxnSpPr/>
      </xdr:nvCxnSpPr>
      <xdr:spPr>
        <a:xfrm flipV="1">
          <a:off x="11977688" y="28003500"/>
          <a:ext cx="2833687" cy="833438"/>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145</xdr:row>
      <xdr:rowOff>142874</xdr:rowOff>
    </xdr:from>
    <xdr:to>
      <xdr:col>74</xdr:col>
      <xdr:colOff>0</xdr:colOff>
      <xdr:row>165</xdr:row>
      <xdr:rowOff>0</xdr:rowOff>
    </xdr:to>
    <xdr:cxnSp macro="">
      <xdr:nvCxnSpPr>
        <xdr:cNvPr id="20" name="Conector recto de flecha 19">
          <a:extLst>
            <a:ext uri="{FF2B5EF4-FFF2-40B4-BE49-F238E27FC236}">
              <a16:creationId xmlns:a16="http://schemas.microsoft.com/office/drawing/2014/main" id="{00000000-0008-0000-0800-000014000000}"/>
            </a:ext>
          </a:extLst>
        </xdr:cNvPr>
        <xdr:cNvCxnSpPr/>
      </xdr:nvCxnSpPr>
      <xdr:spPr>
        <a:xfrm flipV="1">
          <a:off x="12001500" y="28265437"/>
          <a:ext cx="2667000" cy="3667126"/>
        </a:xfrm>
        <a:prstGeom prst="straightConnector1">
          <a:avLst/>
        </a:prstGeom>
        <a:ln>
          <a:solidFill>
            <a:srgbClr val="FF006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47625</xdr:colOff>
      <xdr:row>10</xdr:row>
      <xdr:rowOff>9525</xdr:rowOff>
    </xdr:from>
    <xdr:to>
      <xdr:col>14</xdr:col>
      <xdr:colOff>152400</xdr:colOff>
      <xdr:row>39</xdr:row>
      <xdr:rowOff>28575</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707571</xdr:colOff>
      <xdr:row>8</xdr:row>
      <xdr:rowOff>36286</xdr:rowOff>
    </xdr:from>
    <xdr:to>
      <xdr:col>13</xdr:col>
      <xdr:colOff>589643</xdr:colOff>
      <xdr:row>16</xdr:row>
      <xdr:rowOff>0</xdr:rowOff>
    </xdr:to>
    <xdr:cxnSp macro="">
      <xdr:nvCxnSpPr>
        <xdr:cNvPr id="4" name="Conector recto de flecha 3">
          <a:extLst>
            <a:ext uri="{FF2B5EF4-FFF2-40B4-BE49-F238E27FC236}">
              <a16:creationId xmlns:a16="http://schemas.microsoft.com/office/drawing/2014/main" id="{C502C2CB-54BC-4FFA-A82D-CFD575E5928C}"/>
            </a:ext>
          </a:extLst>
        </xdr:cNvPr>
        <xdr:cNvCxnSpPr/>
      </xdr:nvCxnSpPr>
      <xdr:spPr>
        <a:xfrm>
          <a:off x="5352142" y="1469572"/>
          <a:ext cx="7347858" cy="119742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1006929</xdr:colOff>
      <xdr:row>14</xdr:row>
      <xdr:rowOff>81643</xdr:rowOff>
    </xdr:from>
    <xdr:to>
      <xdr:col>12</xdr:col>
      <xdr:colOff>598714</xdr:colOff>
      <xdr:row>16</xdr:row>
      <xdr:rowOff>81643</xdr:rowOff>
    </xdr:to>
    <xdr:cxnSp macro="">
      <xdr:nvCxnSpPr>
        <xdr:cNvPr id="5" name="Conector recto de flecha 4">
          <a:extLst>
            <a:ext uri="{FF2B5EF4-FFF2-40B4-BE49-F238E27FC236}">
              <a16:creationId xmlns:a16="http://schemas.microsoft.com/office/drawing/2014/main" id="{14463F7E-3F6A-46FA-8CFB-81E254769DC4}"/>
            </a:ext>
          </a:extLst>
        </xdr:cNvPr>
        <xdr:cNvCxnSpPr/>
      </xdr:nvCxnSpPr>
      <xdr:spPr>
        <a:xfrm>
          <a:off x="5651500" y="2440214"/>
          <a:ext cx="6304643" cy="30842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1206500</xdr:colOff>
      <xdr:row>16</xdr:row>
      <xdr:rowOff>136072</xdr:rowOff>
    </xdr:from>
    <xdr:to>
      <xdr:col>10</xdr:col>
      <xdr:colOff>680357</xdr:colOff>
      <xdr:row>24</xdr:row>
      <xdr:rowOff>54429</xdr:rowOff>
    </xdr:to>
    <xdr:cxnSp macro="">
      <xdr:nvCxnSpPr>
        <xdr:cNvPr id="8" name="Conector recto de flecha 7">
          <a:extLst>
            <a:ext uri="{FF2B5EF4-FFF2-40B4-BE49-F238E27FC236}">
              <a16:creationId xmlns:a16="http://schemas.microsoft.com/office/drawing/2014/main" id="{1EB0EB6A-4818-40B3-8B1B-51DD3B36527C}"/>
            </a:ext>
          </a:extLst>
        </xdr:cNvPr>
        <xdr:cNvCxnSpPr/>
      </xdr:nvCxnSpPr>
      <xdr:spPr>
        <a:xfrm flipV="1">
          <a:off x="5851071" y="2803072"/>
          <a:ext cx="4281715" cy="115207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762000</xdr:colOff>
      <xdr:row>19</xdr:row>
      <xdr:rowOff>0</xdr:rowOff>
    </xdr:from>
    <xdr:to>
      <xdr:col>9</xdr:col>
      <xdr:colOff>934357</xdr:colOff>
      <xdr:row>32</xdr:row>
      <xdr:rowOff>81643</xdr:rowOff>
    </xdr:to>
    <xdr:cxnSp macro="">
      <xdr:nvCxnSpPr>
        <xdr:cNvPr id="11" name="Conector recto de flecha 10">
          <a:extLst>
            <a:ext uri="{FF2B5EF4-FFF2-40B4-BE49-F238E27FC236}">
              <a16:creationId xmlns:a16="http://schemas.microsoft.com/office/drawing/2014/main" id="{38337B4E-3C0F-4925-B1BE-E9FA2A0D39C4}"/>
            </a:ext>
          </a:extLst>
        </xdr:cNvPr>
        <xdr:cNvCxnSpPr/>
      </xdr:nvCxnSpPr>
      <xdr:spPr>
        <a:xfrm flipV="1">
          <a:off x="5406571" y="3129643"/>
          <a:ext cx="3710215" cy="208642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916215</xdr:colOff>
      <xdr:row>30</xdr:row>
      <xdr:rowOff>63500</xdr:rowOff>
    </xdr:from>
    <xdr:to>
      <xdr:col>9</xdr:col>
      <xdr:colOff>689428</xdr:colOff>
      <xdr:row>40</xdr:row>
      <xdr:rowOff>27214</xdr:rowOff>
    </xdr:to>
    <xdr:cxnSp macro="">
      <xdr:nvCxnSpPr>
        <xdr:cNvPr id="13" name="Conector recto de flecha 12">
          <a:extLst>
            <a:ext uri="{FF2B5EF4-FFF2-40B4-BE49-F238E27FC236}">
              <a16:creationId xmlns:a16="http://schemas.microsoft.com/office/drawing/2014/main" id="{F20D6196-8B9B-4FFD-8F2F-4F1073DD9A28}"/>
            </a:ext>
          </a:extLst>
        </xdr:cNvPr>
        <xdr:cNvCxnSpPr/>
      </xdr:nvCxnSpPr>
      <xdr:spPr>
        <a:xfrm flipV="1">
          <a:off x="5560786" y="4889500"/>
          <a:ext cx="3311071" cy="150585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889001</xdr:colOff>
      <xdr:row>35</xdr:row>
      <xdr:rowOff>136072</xdr:rowOff>
    </xdr:from>
    <xdr:to>
      <xdr:col>9</xdr:col>
      <xdr:colOff>689428</xdr:colOff>
      <xdr:row>48</xdr:row>
      <xdr:rowOff>63501</xdr:rowOff>
    </xdr:to>
    <xdr:cxnSp macro="">
      <xdr:nvCxnSpPr>
        <xdr:cNvPr id="16" name="Conector recto de flecha 15">
          <a:extLst>
            <a:ext uri="{FF2B5EF4-FFF2-40B4-BE49-F238E27FC236}">
              <a16:creationId xmlns:a16="http://schemas.microsoft.com/office/drawing/2014/main" id="{13319EEA-F321-46AF-A0C5-6ABB681615EF}"/>
            </a:ext>
          </a:extLst>
        </xdr:cNvPr>
        <xdr:cNvCxnSpPr/>
      </xdr:nvCxnSpPr>
      <xdr:spPr>
        <a:xfrm flipV="1">
          <a:off x="5533572" y="5733143"/>
          <a:ext cx="3338285" cy="193221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38"/>
  <sheetViews>
    <sheetView tabSelected="1" zoomScale="85" zoomScaleNormal="85" workbookViewId="0"/>
  </sheetViews>
  <sheetFormatPr baseColWidth="10" defaultRowHeight="13" x14ac:dyDescent="0.3"/>
  <cols>
    <col min="1" max="1" width="1.54296875" style="1" customWidth="1"/>
    <col min="2" max="2" width="16.7265625" style="1" customWidth="1"/>
    <col min="3" max="3" width="19.54296875" style="1" customWidth="1"/>
    <col min="4" max="4" width="20.36328125" style="1" customWidth="1"/>
    <col min="5" max="5" width="18.81640625" style="1" customWidth="1"/>
    <col min="6" max="6" width="17.453125" style="1" customWidth="1"/>
    <col min="7" max="7" width="20.81640625" style="1" customWidth="1"/>
    <col min="8" max="8" width="12.26953125" style="1" customWidth="1"/>
    <col min="9" max="9" width="11.81640625" style="1" customWidth="1"/>
    <col min="10" max="10" width="9.7265625" style="1" customWidth="1"/>
    <col min="11" max="12" width="7.54296875" style="1" customWidth="1"/>
    <col min="13" max="13" width="10" style="2" customWidth="1"/>
    <col min="14" max="14" width="7.54296875" style="2" customWidth="1"/>
    <col min="15" max="15" width="10.1796875" style="2" customWidth="1"/>
    <col min="16" max="17" width="7.54296875" style="2" customWidth="1"/>
    <col min="18" max="19" width="7.54296875" style="1" customWidth="1"/>
    <col min="20" max="20" width="11.453125" style="1"/>
    <col min="21" max="22" width="12.7265625" style="1" bestFit="1" customWidth="1"/>
    <col min="23" max="23" width="11.54296875" style="1" bestFit="1" customWidth="1"/>
    <col min="24" max="256" width="11.453125" style="1"/>
    <col min="257" max="257" width="1.54296875" style="1" customWidth="1"/>
    <col min="258" max="258" width="15" style="1" customWidth="1"/>
    <col min="259" max="259" width="19.54296875" style="1" customWidth="1"/>
    <col min="260" max="260" width="19.7265625" style="1" customWidth="1"/>
    <col min="261" max="261" width="18.81640625" style="1" customWidth="1"/>
    <col min="262" max="262" width="16.7265625" style="1" customWidth="1"/>
    <col min="263" max="263" width="20.81640625" style="1" customWidth="1"/>
    <col min="264" max="264" width="12.26953125" style="1" customWidth="1"/>
    <col min="265" max="265" width="11.81640625" style="1" customWidth="1"/>
    <col min="266" max="266" width="9.7265625" style="1" customWidth="1"/>
    <col min="267" max="270" width="7.54296875" style="1" customWidth="1"/>
    <col min="271" max="271" width="10.1796875" style="1" customWidth="1"/>
    <col min="272" max="275" width="7.54296875" style="1" customWidth="1"/>
    <col min="276" max="276" width="11.453125" style="1"/>
    <col min="277" max="278" width="12.7265625" style="1" bestFit="1" customWidth="1"/>
    <col min="279" max="279" width="11.54296875" style="1" bestFit="1" customWidth="1"/>
    <col min="280" max="512" width="11.453125" style="1"/>
    <col min="513" max="513" width="1.54296875" style="1" customWidth="1"/>
    <col min="514" max="514" width="15" style="1" customWidth="1"/>
    <col min="515" max="515" width="19.54296875" style="1" customWidth="1"/>
    <col min="516" max="516" width="19.7265625" style="1" customWidth="1"/>
    <col min="517" max="517" width="18.81640625" style="1" customWidth="1"/>
    <col min="518" max="518" width="16.7265625" style="1" customWidth="1"/>
    <col min="519" max="519" width="20.81640625" style="1" customWidth="1"/>
    <col min="520" max="520" width="12.26953125" style="1" customWidth="1"/>
    <col min="521" max="521" width="11.81640625" style="1" customWidth="1"/>
    <col min="522" max="522" width="9.7265625" style="1" customWidth="1"/>
    <col min="523" max="526" width="7.54296875" style="1" customWidth="1"/>
    <col min="527" max="527" width="10.1796875" style="1" customWidth="1"/>
    <col min="528" max="531" width="7.54296875" style="1" customWidth="1"/>
    <col min="532" max="532" width="11.453125" style="1"/>
    <col min="533" max="534" width="12.7265625" style="1" bestFit="1" customWidth="1"/>
    <col min="535" max="535" width="11.54296875" style="1" bestFit="1" customWidth="1"/>
    <col min="536" max="768" width="11.453125" style="1"/>
    <col min="769" max="769" width="1.54296875" style="1" customWidth="1"/>
    <col min="770" max="770" width="15" style="1" customWidth="1"/>
    <col min="771" max="771" width="19.54296875" style="1" customWidth="1"/>
    <col min="772" max="772" width="19.7265625" style="1" customWidth="1"/>
    <col min="773" max="773" width="18.81640625" style="1" customWidth="1"/>
    <col min="774" max="774" width="16.7265625" style="1" customWidth="1"/>
    <col min="775" max="775" width="20.81640625" style="1" customWidth="1"/>
    <col min="776" max="776" width="12.26953125" style="1" customWidth="1"/>
    <col min="777" max="777" width="11.81640625" style="1" customWidth="1"/>
    <col min="778" max="778" width="9.7265625" style="1" customWidth="1"/>
    <col min="779" max="782" width="7.54296875" style="1" customWidth="1"/>
    <col min="783" max="783" width="10.1796875" style="1" customWidth="1"/>
    <col min="784" max="787" width="7.54296875" style="1" customWidth="1"/>
    <col min="788" max="788" width="11.453125" style="1"/>
    <col min="789" max="790" width="12.7265625" style="1" bestFit="1" customWidth="1"/>
    <col min="791" max="791" width="11.54296875" style="1" bestFit="1" customWidth="1"/>
    <col min="792" max="1024" width="11.453125" style="1"/>
    <col min="1025" max="1025" width="1.54296875" style="1" customWidth="1"/>
    <col min="1026" max="1026" width="15" style="1" customWidth="1"/>
    <col min="1027" max="1027" width="19.54296875" style="1" customWidth="1"/>
    <col min="1028" max="1028" width="19.7265625" style="1" customWidth="1"/>
    <col min="1029" max="1029" width="18.81640625" style="1" customWidth="1"/>
    <col min="1030" max="1030" width="16.7265625" style="1" customWidth="1"/>
    <col min="1031" max="1031" width="20.81640625" style="1" customWidth="1"/>
    <col min="1032" max="1032" width="12.26953125" style="1" customWidth="1"/>
    <col min="1033" max="1033" width="11.81640625" style="1" customWidth="1"/>
    <col min="1034" max="1034" width="9.7265625" style="1" customWidth="1"/>
    <col min="1035" max="1038" width="7.54296875" style="1" customWidth="1"/>
    <col min="1039" max="1039" width="10.1796875" style="1" customWidth="1"/>
    <col min="1040" max="1043" width="7.54296875" style="1" customWidth="1"/>
    <col min="1044" max="1044" width="11.453125" style="1"/>
    <col min="1045" max="1046" width="12.7265625" style="1" bestFit="1" customWidth="1"/>
    <col min="1047" max="1047" width="11.54296875" style="1" bestFit="1" customWidth="1"/>
    <col min="1048" max="1280" width="11.453125" style="1"/>
    <col min="1281" max="1281" width="1.54296875" style="1" customWidth="1"/>
    <col min="1282" max="1282" width="15" style="1" customWidth="1"/>
    <col min="1283" max="1283" width="19.54296875" style="1" customWidth="1"/>
    <col min="1284" max="1284" width="19.7265625" style="1" customWidth="1"/>
    <col min="1285" max="1285" width="18.81640625" style="1" customWidth="1"/>
    <col min="1286" max="1286" width="16.7265625" style="1" customWidth="1"/>
    <col min="1287" max="1287" width="20.81640625" style="1" customWidth="1"/>
    <col min="1288" max="1288" width="12.26953125" style="1" customWidth="1"/>
    <col min="1289" max="1289" width="11.81640625" style="1" customWidth="1"/>
    <col min="1290" max="1290" width="9.7265625" style="1" customWidth="1"/>
    <col min="1291" max="1294" width="7.54296875" style="1" customWidth="1"/>
    <col min="1295" max="1295" width="10.1796875" style="1" customWidth="1"/>
    <col min="1296" max="1299" width="7.54296875" style="1" customWidth="1"/>
    <col min="1300" max="1300" width="11.453125" style="1"/>
    <col min="1301" max="1302" width="12.7265625" style="1" bestFit="1" customWidth="1"/>
    <col min="1303" max="1303" width="11.54296875" style="1" bestFit="1" customWidth="1"/>
    <col min="1304" max="1536" width="11.453125" style="1"/>
    <col min="1537" max="1537" width="1.54296875" style="1" customWidth="1"/>
    <col min="1538" max="1538" width="15" style="1" customWidth="1"/>
    <col min="1539" max="1539" width="19.54296875" style="1" customWidth="1"/>
    <col min="1540" max="1540" width="19.7265625" style="1" customWidth="1"/>
    <col min="1541" max="1541" width="18.81640625" style="1" customWidth="1"/>
    <col min="1542" max="1542" width="16.7265625" style="1" customWidth="1"/>
    <col min="1543" max="1543" width="20.81640625" style="1" customWidth="1"/>
    <col min="1544" max="1544" width="12.26953125" style="1" customWidth="1"/>
    <col min="1545" max="1545" width="11.81640625" style="1" customWidth="1"/>
    <col min="1546" max="1546" width="9.7265625" style="1" customWidth="1"/>
    <col min="1547" max="1550" width="7.54296875" style="1" customWidth="1"/>
    <col min="1551" max="1551" width="10.1796875" style="1" customWidth="1"/>
    <col min="1552" max="1555" width="7.54296875" style="1" customWidth="1"/>
    <col min="1556" max="1556" width="11.453125" style="1"/>
    <col min="1557" max="1558" width="12.7265625" style="1" bestFit="1" customWidth="1"/>
    <col min="1559" max="1559" width="11.54296875" style="1" bestFit="1" customWidth="1"/>
    <col min="1560" max="1792" width="11.453125" style="1"/>
    <col min="1793" max="1793" width="1.54296875" style="1" customWidth="1"/>
    <col min="1794" max="1794" width="15" style="1" customWidth="1"/>
    <col min="1795" max="1795" width="19.54296875" style="1" customWidth="1"/>
    <col min="1796" max="1796" width="19.7265625" style="1" customWidth="1"/>
    <col min="1797" max="1797" width="18.81640625" style="1" customWidth="1"/>
    <col min="1798" max="1798" width="16.7265625" style="1" customWidth="1"/>
    <col min="1799" max="1799" width="20.81640625" style="1" customWidth="1"/>
    <col min="1800" max="1800" width="12.26953125" style="1" customWidth="1"/>
    <col min="1801" max="1801" width="11.81640625" style="1" customWidth="1"/>
    <col min="1802" max="1802" width="9.7265625" style="1" customWidth="1"/>
    <col min="1803" max="1806" width="7.54296875" style="1" customWidth="1"/>
    <col min="1807" max="1807" width="10.1796875" style="1" customWidth="1"/>
    <col min="1808" max="1811" width="7.54296875" style="1" customWidth="1"/>
    <col min="1812" max="1812" width="11.453125" style="1"/>
    <col min="1813" max="1814" width="12.7265625" style="1" bestFit="1" customWidth="1"/>
    <col min="1815" max="1815" width="11.54296875" style="1" bestFit="1" customWidth="1"/>
    <col min="1816" max="2048" width="11.453125" style="1"/>
    <col min="2049" max="2049" width="1.54296875" style="1" customWidth="1"/>
    <col min="2050" max="2050" width="15" style="1" customWidth="1"/>
    <col min="2051" max="2051" width="19.54296875" style="1" customWidth="1"/>
    <col min="2052" max="2052" width="19.7265625" style="1" customWidth="1"/>
    <col min="2053" max="2053" width="18.81640625" style="1" customWidth="1"/>
    <col min="2054" max="2054" width="16.7265625" style="1" customWidth="1"/>
    <col min="2055" max="2055" width="20.81640625" style="1" customWidth="1"/>
    <col min="2056" max="2056" width="12.26953125" style="1" customWidth="1"/>
    <col min="2057" max="2057" width="11.81640625" style="1" customWidth="1"/>
    <col min="2058" max="2058" width="9.7265625" style="1" customWidth="1"/>
    <col min="2059" max="2062" width="7.54296875" style="1" customWidth="1"/>
    <col min="2063" max="2063" width="10.1796875" style="1" customWidth="1"/>
    <col min="2064" max="2067" width="7.54296875" style="1" customWidth="1"/>
    <col min="2068" max="2068" width="11.453125" style="1"/>
    <col min="2069" max="2070" width="12.7265625" style="1" bestFit="1" customWidth="1"/>
    <col min="2071" max="2071" width="11.54296875" style="1" bestFit="1" customWidth="1"/>
    <col min="2072" max="2304" width="11.453125" style="1"/>
    <col min="2305" max="2305" width="1.54296875" style="1" customWidth="1"/>
    <col min="2306" max="2306" width="15" style="1" customWidth="1"/>
    <col min="2307" max="2307" width="19.54296875" style="1" customWidth="1"/>
    <col min="2308" max="2308" width="19.7265625" style="1" customWidth="1"/>
    <col min="2309" max="2309" width="18.81640625" style="1" customWidth="1"/>
    <col min="2310" max="2310" width="16.7265625" style="1" customWidth="1"/>
    <col min="2311" max="2311" width="20.81640625" style="1" customWidth="1"/>
    <col min="2312" max="2312" width="12.26953125" style="1" customWidth="1"/>
    <col min="2313" max="2313" width="11.81640625" style="1" customWidth="1"/>
    <col min="2314" max="2314" width="9.7265625" style="1" customWidth="1"/>
    <col min="2315" max="2318" width="7.54296875" style="1" customWidth="1"/>
    <col min="2319" max="2319" width="10.1796875" style="1" customWidth="1"/>
    <col min="2320" max="2323" width="7.54296875" style="1" customWidth="1"/>
    <col min="2324" max="2324" width="11.453125" style="1"/>
    <col min="2325" max="2326" width="12.7265625" style="1" bestFit="1" customWidth="1"/>
    <col min="2327" max="2327" width="11.54296875" style="1" bestFit="1" customWidth="1"/>
    <col min="2328" max="2560" width="11.453125" style="1"/>
    <col min="2561" max="2561" width="1.54296875" style="1" customWidth="1"/>
    <col min="2562" max="2562" width="15" style="1" customWidth="1"/>
    <col min="2563" max="2563" width="19.54296875" style="1" customWidth="1"/>
    <col min="2564" max="2564" width="19.7265625" style="1" customWidth="1"/>
    <col min="2565" max="2565" width="18.81640625" style="1" customWidth="1"/>
    <col min="2566" max="2566" width="16.7265625" style="1" customWidth="1"/>
    <col min="2567" max="2567" width="20.81640625" style="1" customWidth="1"/>
    <col min="2568" max="2568" width="12.26953125" style="1" customWidth="1"/>
    <col min="2569" max="2569" width="11.81640625" style="1" customWidth="1"/>
    <col min="2570" max="2570" width="9.7265625" style="1" customWidth="1"/>
    <col min="2571" max="2574" width="7.54296875" style="1" customWidth="1"/>
    <col min="2575" max="2575" width="10.1796875" style="1" customWidth="1"/>
    <col min="2576" max="2579" width="7.54296875" style="1" customWidth="1"/>
    <col min="2580" max="2580" width="11.453125" style="1"/>
    <col min="2581" max="2582" width="12.7265625" style="1" bestFit="1" customWidth="1"/>
    <col min="2583" max="2583" width="11.54296875" style="1" bestFit="1" customWidth="1"/>
    <col min="2584" max="2816" width="11.453125" style="1"/>
    <col min="2817" max="2817" width="1.54296875" style="1" customWidth="1"/>
    <col min="2818" max="2818" width="15" style="1" customWidth="1"/>
    <col min="2819" max="2819" width="19.54296875" style="1" customWidth="1"/>
    <col min="2820" max="2820" width="19.7265625" style="1" customWidth="1"/>
    <col min="2821" max="2821" width="18.81640625" style="1" customWidth="1"/>
    <col min="2822" max="2822" width="16.7265625" style="1" customWidth="1"/>
    <col min="2823" max="2823" width="20.81640625" style="1" customWidth="1"/>
    <col min="2824" max="2824" width="12.26953125" style="1" customWidth="1"/>
    <col min="2825" max="2825" width="11.81640625" style="1" customWidth="1"/>
    <col min="2826" max="2826" width="9.7265625" style="1" customWidth="1"/>
    <col min="2827" max="2830" width="7.54296875" style="1" customWidth="1"/>
    <col min="2831" max="2831" width="10.1796875" style="1" customWidth="1"/>
    <col min="2832" max="2835" width="7.54296875" style="1" customWidth="1"/>
    <col min="2836" max="2836" width="11.453125" style="1"/>
    <col min="2837" max="2838" width="12.7265625" style="1" bestFit="1" customWidth="1"/>
    <col min="2839" max="2839" width="11.54296875" style="1" bestFit="1" customWidth="1"/>
    <col min="2840" max="3072" width="11.453125" style="1"/>
    <col min="3073" max="3073" width="1.54296875" style="1" customWidth="1"/>
    <col min="3074" max="3074" width="15" style="1" customWidth="1"/>
    <col min="3075" max="3075" width="19.54296875" style="1" customWidth="1"/>
    <col min="3076" max="3076" width="19.7265625" style="1" customWidth="1"/>
    <col min="3077" max="3077" width="18.81640625" style="1" customWidth="1"/>
    <col min="3078" max="3078" width="16.7265625" style="1" customWidth="1"/>
    <col min="3079" max="3079" width="20.81640625" style="1" customWidth="1"/>
    <col min="3080" max="3080" width="12.26953125" style="1" customWidth="1"/>
    <col min="3081" max="3081" width="11.81640625" style="1" customWidth="1"/>
    <col min="3082" max="3082" width="9.7265625" style="1" customWidth="1"/>
    <col min="3083" max="3086" width="7.54296875" style="1" customWidth="1"/>
    <col min="3087" max="3087" width="10.1796875" style="1" customWidth="1"/>
    <col min="3088" max="3091" width="7.54296875" style="1" customWidth="1"/>
    <col min="3092" max="3092" width="11.453125" style="1"/>
    <col min="3093" max="3094" width="12.7265625" style="1" bestFit="1" customWidth="1"/>
    <col min="3095" max="3095" width="11.54296875" style="1" bestFit="1" customWidth="1"/>
    <col min="3096" max="3328" width="11.453125" style="1"/>
    <col min="3329" max="3329" width="1.54296875" style="1" customWidth="1"/>
    <col min="3330" max="3330" width="15" style="1" customWidth="1"/>
    <col min="3331" max="3331" width="19.54296875" style="1" customWidth="1"/>
    <col min="3332" max="3332" width="19.7265625" style="1" customWidth="1"/>
    <col min="3333" max="3333" width="18.81640625" style="1" customWidth="1"/>
    <col min="3334" max="3334" width="16.7265625" style="1" customWidth="1"/>
    <col min="3335" max="3335" width="20.81640625" style="1" customWidth="1"/>
    <col min="3336" max="3336" width="12.26953125" style="1" customWidth="1"/>
    <col min="3337" max="3337" width="11.81640625" style="1" customWidth="1"/>
    <col min="3338" max="3338" width="9.7265625" style="1" customWidth="1"/>
    <col min="3339" max="3342" width="7.54296875" style="1" customWidth="1"/>
    <col min="3343" max="3343" width="10.1796875" style="1" customWidth="1"/>
    <col min="3344" max="3347" width="7.54296875" style="1" customWidth="1"/>
    <col min="3348" max="3348" width="11.453125" style="1"/>
    <col min="3349" max="3350" width="12.7265625" style="1" bestFit="1" customWidth="1"/>
    <col min="3351" max="3351" width="11.54296875" style="1" bestFit="1" customWidth="1"/>
    <col min="3352" max="3584" width="11.453125" style="1"/>
    <col min="3585" max="3585" width="1.54296875" style="1" customWidth="1"/>
    <col min="3586" max="3586" width="15" style="1" customWidth="1"/>
    <col min="3587" max="3587" width="19.54296875" style="1" customWidth="1"/>
    <col min="3588" max="3588" width="19.7265625" style="1" customWidth="1"/>
    <col min="3589" max="3589" width="18.81640625" style="1" customWidth="1"/>
    <col min="3590" max="3590" width="16.7265625" style="1" customWidth="1"/>
    <col min="3591" max="3591" width="20.81640625" style="1" customWidth="1"/>
    <col min="3592" max="3592" width="12.26953125" style="1" customWidth="1"/>
    <col min="3593" max="3593" width="11.81640625" style="1" customWidth="1"/>
    <col min="3594" max="3594" width="9.7265625" style="1" customWidth="1"/>
    <col min="3595" max="3598" width="7.54296875" style="1" customWidth="1"/>
    <col min="3599" max="3599" width="10.1796875" style="1" customWidth="1"/>
    <col min="3600" max="3603" width="7.54296875" style="1" customWidth="1"/>
    <col min="3604" max="3604" width="11.453125" style="1"/>
    <col min="3605" max="3606" width="12.7265625" style="1" bestFit="1" customWidth="1"/>
    <col min="3607" max="3607" width="11.54296875" style="1" bestFit="1" customWidth="1"/>
    <col min="3608" max="3840" width="11.453125" style="1"/>
    <col min="3841" max="3841" width="1.54296875" style="1" customWidth="1"/>
    <col min="3842" max="3842" width="15" style="1" customWidth="1"/>
    <col min="3843" max="3843" width="19.54296875" style="1" customWidth="1"/>
    <col min="3844" max="3844" width="19.7265625" style="1" customWidth="1"/>
    <col min="3845" max="3845" width="18.81640625" style="1" customWidth="1"/>
    <col min="3846" max="3846" width="16.7265625" style="1" customWidth="1"/>
    <col min="3847" max="3847" width="20.81640625" style="1" customWidth="1"/>
    <col min="3848" max="3848" width="12.26953125" style="1" customWidth="1"/>
    <col min="3849" max="3849" width="11.81640625" style="1" customWidth="1"/>
    <col min="3850" max="3850" width="9.7265625" style="1" customWidth="1"/>
    <col min="3851" max="3854" width="7.54296875" style="1" customWidth="1"/>
    <col min="3855" max="3855" width="10.1796875" style="1" customWidth="1"/>
    <col min="3856" max="3859" width="7.54296875" style="1" customWidth="1"/>
    <col min="3860" max="3860" width="11.453125" style="1"/>
    <col min="3861" max="3862" width="12.7265625" style="1" bestFit="1" customWidth="1"/>
    <col min="3863" max="3863" width="11.54296875" style="1" bestFit="1" customWidth="1"/>
    <col min="3864" max="4096" width="11.453125" style="1"/>
    <col min="4097" max="4097" width="1.54296875" style="1" customWidth="1"/>
    <col min="4098" max="4098" width="15" style="1" customWidth="1"/>
    <col min="4099" max="4099" width="19.54296875" style="1" customWidth="1"/>
    <col min="4100" max="4100" width="19.7265625" style="1" customWidth="1"/>
    <col min="4101" max="4101" width="18.81640625" style="1" customWidth="1"/>
    <col min="4102" max="4102" width="16.7265625" style="1" customWidth="1"/>
    <col min="4103" max="4103" width="20.81640625" style="1" customWidth="1"/>
    <col min="4104" max="4104" width="12.26953125" style="1" customWidth="1"/>
    <col min="4105" max="4105" width="11.81640625" style="1" customWidth="1"/>
    <col min="4106" max="4106" width="9.7265625" style="1" customWidth="1"/>
    <col min="4107" max="4110" width="7.54296875" style="1" customWidth="1"/>
    <col min="4111" max="4111" width="10.1796875" style="1" customWidth="1"/>
    <col min="4112" max="4115" width="7.54296875" style="1" customWidth="1"/>
    <col min="4116" max="4116" width="11.453125" style="1"/>
    <col min="4117" max="4118" width="12.7265625" style="1" bestFit="1" customWidth="1"/>
    <col min="4119" max="4119" width="11.54296875" style="1" bestFit="1" customWidth="1"/>
    <col min="4120" max="4352" width="11.453125" style="1"/>
    <col min="4353" max="4353" width="1.54296875" style="1" customWidth="1"/>
    <col min="4354" max="4354" width="15" style="1" customWidth="1"/>
    <col min="4355" max="4355" width="19.54296875" style="1" customWidth="1"/>
    <col min="4356" max="4356" width="19.7265625" style="1" customWidth="1"/>
    <col min="4357" max="4357" width="18.81640625" style="1" customWidth="1"/>
    <col min="4358" max="4358" width="16.7265625" style="1" customWidth="1"/>
    <col min="4359" max="4359" width="20.81640625" style="1" customWidth="1"/>
    <col min="4360" max="4360" width="12.26953125" style="1" customWidth="1"/>
    <col min="4361" max="4361" width="11.81640625" style="1" customWidth="1"/>
    <col min="4362" max="4362" width="9.7265625" style="1" customWidth="1"/>
    <col min="4363" max="4366" width="7.54296875" style="1" customWidth="1"/>
    <col min="4367" max="4367" width="10.1796875" style="1" customWidth="1"/>
    <col min="4368" max="4371" width="7.54296875" style="1" customWidth="1"/>
    <col min="4372" max="4372" width="11.453125" style="1"/>
    <col min="4373" max="4374" width="12.7265625" style="1" bestFit="1" customWidth="1"/>
    <col min="4375" max="4375" width="11.54296875" style="1" bestFit="1" customWidth="1"/>
    <col min="4376" max="4608" width="11.453125" style="1"/>
    <col min="4609" max="4609" width="1.54296875" style="1" customWidth="1"/>
    <col min="4610" max="4610" width="15" style="1" customWidth="1"/>
    <col min="4611" max="4611" width="19.54296875" style="1" customWidth="1"/>
    <col min="4612" max="4612" width="19.7265625" style="1" customWidth="1"/>
    <col min="4613" max="4613" width="18.81640625" style="1" customWidth="1"/>
    <col min="4614" max="4614" width="16.7265625" style="1" customWidth="1"/>
    <col min="4615" max="4615" width="20.81640625" style="1" customWidth="1"/>
    <col min="4616" max="4616" width="12.26953125" style="1" customWidth="1"/>
    <col min="4617" max="4617" width="11.81640625" style="1" customWidth="1"/>
    <col min="4618" max="4618" width="9.7265625" style="1" customWidth="1"/>
    <col min="4619" max="4622" width="7.54296875" style="1" customWidth="1"/>
    <col min="4623" max="4623" width="10.1796875" style="1" customWidth="1"/>
    <col min="4624" max="4627" width="7.54296875" style="1" customWidth="1"/>
    <col min="4628" max="4628" width="11.453125" style="1"/>
    <col min="4629" max="4630" width="12.7265625" style="1" bestFit="1" customWidth="1"/>
    <col min="4631" max="4631" width="11.54296875" style="1" bestFit="1" customWidth="1"/>
    <col min="4632" max="4864" width="11.453125" style="1"/>
    <col min="4865" max="4865" width="1.54296875" style="1" customWidth="1"/>
    <col min="4866" max="4866" width="15" style="1" customWidth="1"/>
    <col min="4867" max="4867" width="19.54296875" style="1" customWidth="1"/>
    <col min="4868" max="4868" width="19.7265625" style="1" customWidth="1"/>
    <col min="4869" max="4869" width="18.81640625" style="1" customWidth="1"/>
    <col min="4870" max="4870" width="16.7265625" style="1" customWidth="1"/>
    <col min="4871" max="4871" width="20.81640625" style="1" customWidth="1"/>
    <col min="4872" max="4872" width="12.26953125" style="1" customWidth="1"/>
    <col min="4873" max="4873" width="11.81640625" style="1" customWidth="1"/>
    <col min="4874" max="4874" width="9.7265625" style="1" customWidth="1"/>
    <col min="4875" max="4878" width="7.54296875" style="1" customWidth="1"/>
    <col min="4879" max="4879" width="10.1796875" style="1" customWidth="1"/>
    <col min="4880" max="4883" width="7.54296875" style="1" customWidth="1"/>
    <col min="4884" max="4884" width="11.453125" style="1"/>
    <col min="4885" max="4886" width="12.7265625" style="1" bestFit="1" customWidth="1"/>
    <col min="4887" max="4887" width="11.54296875" style="1" bestFit="1" customWidth="1"/>
    <col min="4888" max="5120" width="11.453125" style="1"/>
    <col min="5121" max="5121" width="1.54296875" style="1" customWidth="1"/>
    <col min="5122" max="5122" width="15" style="1" customWidth="1"/>
    <col min="5123" max="5123" width="19.54296875" style="1" customWidth="1"/>
    <col min="5124" max="5124" width="19.7265625" style="1" customWidth="1"/>
    <col min="5125" max="5125" width="18.81640625" style="1" customWidth="1"/>
    <col min="5126" max="5126" width="16.7265625" style="1" customWidth="1"/>
    <col min="5127" max="5127" width="20.81640625" style="1" customWidth="1"/>
    <col min="5128" max="5128" width="12.26953125" style="1" customWidth="1"/>
    <col min="5129" max="5129" width="11.81640625" style="1" customWidth="1"/>
    <col min="5130" max="5130" width="9.7265625" style="1" customWidth="1"/>
    <col min="5131" max="5134" width="7.54296875" style="1" customWidth="1"/>
    <col min="5135" max="5135" width="10.1796875" style="1" customWidth="1"/>
    <col min="5136" max="5139" width="7.54296875" style="1" customWidth="1"/>
    <col min="5140" max="5140" width="11.453125" style="1"/>
    <col min="5141" max="5142" width="12.7265625" style="1" bestFit="1" customWidth="1"/>
    <col min="5143" max="5143" width="11.54296875" style="1" bestFit="1" customWidth="1"/>
    <col min="5144" max="5376" width="11.453125" style="1"/>
    <col min="5377" max="5377" width="1.54296875" style="1" customWidth="1"/>
    <col min="5378" max="5378" width="15" style="1" customWidth="1"/>
    <col min="5379" max="5379" width="19.54296875" style="1" customWidth="1"/>
    <col min="5380" max="5380" width="19.7265625" style="1" customWidth="1"/>
    <col min="5381" max="5381" width="18.81640625" style="1" customWidth="1"/>
    <col min="5382" max="5382" width="16.7265625" style="1" customWidth="1"/>
    <col min="5383" max="5383" width="20.81640625" style="1" customWidth="1"/>
    <col min="5384" max="5384" width="12.26953125" style="1" customWidth="1"/>
    <col min="5385" max="5385" width="11.81640625" style="1" customWidth="1"/>
    <col min="5386" max="5386" width="9.7265625" style="1" customWidth="1"/>
    <col min="5387" max="5390" width="7.54296875" style="1" customWidth="1"/>
    <col min="5391" max="5391" width="10.1796875" style="1" customWidth="1"/>
    <col min="5392" max="5395" width="7.54296875" style="1" customWidth="1"/>
    <col min="5396" max="5396" width="11.453125" style="1"/>
    <col min="5397" max="5398" width="12.7265625" style="1" bestFit="1" customWidth="1"/>
    <col min="5399" max="5399" width="11.54296875" style="1" bestFit="1" customWidth="1"/>
    <col min="5400" max="5632" width="11.453125" style="1"/>
    <col min="5633" max="5633" width="1.54296875" style="1" customWidth="1"/>
    <col min="5634" max="5634" width="15" style="1" customWidth="1"/>
    <col min="5635" max="5635" width="19.54296875" style="1" customWidth="1"/>
    <col min="5636" max="5636" width="19.7265625" style="1" customWidth="1"/>
    <col min="5637" max="5637" width="18.81640625" style="1" customWidth="1"/>
    <col min="5638" max="5638" width="16.7265625" style="1" customWidth="1"/>
    <col min="5639" max="5639" width="20.81640625" style="1" customWidth="1"/>
    <col min="5640" max="5640" width="12.26953125" style="1" customWidth="1"/>
    <col min="5641" max="5641" width="11.81640625" style="1" customWidth="1"/>
    <col min="5642" max="5642" width="9.7265625" style="1" customWidth="1"/>
    <col min="5643" max="5646" width="7.54296875" style="1" customWidth="1"/>
    <col min="5647" max="5647" width="10.1796875" style="1" customWidth="1"/>
    <col min="5648" max="5651" width="7.54296875" style="1" customWidth="1"/>
    <col min="5652" max="5652" width="11.453125" style="1"/>
    <col min="5653" max="5654" width="12.7265625" style="1" bestFit="1" customWidth="1"/>
    <col min="5655" max="5655" width="11.54296875" style="1" bestFit="1" customWidth="1"/>
    <col min="5656" max="5888" width="11.453125" style="1"/>
    <col min="5889" max="5889" width="1.54296875" style="1" customWidth="1"/>
    <col min="5890" max="5890" width="15" style="1" customWidth="1"/>
    <col min="5891" max="5891" width="19.54296875" style="1" customWidth="1"/>
    <col min="5892" max="5892" width="19.7265625" style="1" customWidth="1"/>
    <col min="5893" max="5893" width="18.81640625" style="1" customWidth="1"/>
    <col min="5894" max="5894" width="16.7265625" style="1" customWidth="1"/>
    <col min="5895" max="5895" width="20.81640625" style="1" customWidth="1"/>
    <col min="5896" max="5896" width="12.26953125" style="1" customWidth="1"/>
    <col min="5897" max="5897" width="11.81640625" style="1" customWidth="1"/>
    <col min="5898" max="5898" width="9.7265625" style="1" customWidth="1"/>
    <col min="5899" max="5902" width="7.54296875" style="1" customWidth="1"/>
    <col min="5903" max="5903" width="10.1796875" style="1" customWidth="1"/>
    <col min="5904" max="5907" width="7.54296875" style="1" customWidth="1"/>
    <col min="5908" max="5908" width="11.453125" style="1"/>
    <col min="5909" max="5910" width="12.7265625" style="1" bestFit="1" customWidth="1"/>
    <col min="5911" max="5911" width="11.54296875" style="1" bestFit="1" customWidth="1"/>
    <col min="5912" max="6144" width="11.453125" style="1"/>
    <col min="6145" max="6145" width="1.54296875" style="1" customWidth="1"/>
    <col min="6146" max="6146" width="15" style="1" customWidth="1"/>
    <col min="6147" max="6147" width="19.54296875" style="1" customWidth="1"/>
    <col min="6148" max="6148" width="19.7265625" style="1" customWidth="1"/>
    <col min="6149" max="6149" width="18.81640625" style="1" customWidth="1"/>
    <col min="6150" max="6150" width="16.7265625" style="1" customWidth="1"/>
    <col min="6151" max="6151" width="20.81640625" style="1" customWidth="1"/>
    <col min="6152" max="6152" width="12.26953125" style="1" customWidth="1"/>
    <col min="6153" max="6153" width="11.81640625" style="1" customWidth="1"/>
    <col min="6154" max="6154" width="9.7265625" style="1" customWidth="1"/>
    <col min="6155" max="6158" width="7.54296875" style="1" customWidth="1"/>
    <col min="6159" max="6159" width="10.1796875" style="1" customWidth="1"/>
    <col min="6160" max="6163" width="7.54296875" style="1" customWidth="1"/>
    <col min="6164" max="6164" width="11.453125" style="1"/>
    <col min="6165" max="6166" width="12.7265625" style="1" bestFit="1" customWidth="1"/>
    <col min="6167" max="6167" width="11.54296875" style="1" bestFit="1" customWidth="1"/>
    <col min="6168" max="6400" width="11.453125" style="1"/>
    <col min="6401" max="6401" width="1.54296875" style="1" customWidth="1"/>
    <col min="6402" max="6402" width="15" style="1" customWidth="1"/>
    <col min="6403" max="6403" width="19.54296875" style="1" customWidth="1"/>
    <col min="6404" max="6404" width="19.7265625" style="1" customWidth="1"/>
    <col min="6405" max="6405" width="18.81640625" style="1" customWidth="1"/>
    <col min="6406" max="6406" width="16.7265625" style="1" customWidth="1"/>
    <col min="6407" max="6407" width="20.81640625" style="1" customWidth="1"/>
    <col min="6408" max="6408" width="12.26953125" style="1" customWidth="1"/>
    <col min="6409" max="6409" width="11.81640625" style="1" customWidth="1"/>
    <col min="6410" max="6410" width="9.7265625" style="1" customWidth="1"/>
    <col min="6411" max="6414" width="7.54296875" style="1" customWidth="1"/>
    <col min="6415" max="6415" width="10.1796875" style="1" customWidth="1"/>
    <col min="6416" max="6419" width="7.54296875" style="1" customWidth="1"/>
    <col min="6420" max="6420" width="11.453125" style="1"/>
    <col min="6421" max="6422" width="12.7265625" style="1" bestFit="1" customWidth="1"/>
    <col min="6423" max="6423" width="11.54296875" style="1" bestFit="1" customWidth="1"/>
    <col min="6424" max="6656" width="11.453125" style="1"/>
    <col min="6657" max="6657" width="1.54296875" style="1" customWidth="1"/>
    <col min="6658" max="6658" width="15" style="1" customWidth="1"/>
    <col min="6659" max="6659" width="19.54296875" style="1" customWidth="1"/>
    <col min="6660" max="6660" width="19.7265625" style="1" customWidth="1"/>
    <col min="6661" max="6661" width="18.81640625" style="1" customWidth="1"/>
    <col min="6662" max="6662" width="16.7265625" style="1" customWidth="1"/>
    <col min="6663" max="6663" width="20.81640625" style="1" customWidth="1"/>
    <col min="6664" max="6664" width="12.26953125" style="1" customWidth="1"/>
    <col min="6665" max="6665" width="11.81640625" style="1" customWidth="1"/>
    <col min="6666" max="6666" width="9.7265625" style="1" customWidth="1"/>
    <col min="6667" max="6670" width="7.54296875" style="1" customWidth="1"/>
    <col min="6671" max="6671" width="10.1796875" style="1" customWidth="1"/>
    <col min="6672" max="6675" width="7.54296875" style="1" customWidth="1"/>
    <col min="6676" max="6676" width="11.453125" style="1"/>
    <col min="6677" max="6678" width="12.7265625" style="1" bestFit="1" customWidth="1"/>
    <col min="6679" max="6679" width="11.54296875" style="1" bestFit="1" customWidth="1"/>
    <col min="6680" max="6912" width="11.453125" style="1"/>
    <col min="6913" max="6913" width="1.54296875" style="1" customWidth="1"/>
    <col min="6914" max="6914" width="15" style="1" customWidth="1"/>
    <col min="6915" max="6915" width="19.54296875" style="1" customWidth="1"/>
    <col min="6916" max="6916" width="19.7265625" style="1" customWidth="1"/>
    <col min="6917" max="6917" width="18.81640625" style="1" customWidth="1"/>
    <col min="6918" max="6918" width="16.7265625" style="1" customWidth="1"/>
    <col min="6919" max="6919" width="20.81640625" style="1" customWidth="1"/>
    <col min="6920" max="6920" width="12.26953125" style="1" customWidth="1"/>
    <col min="6921" max="6921" width="11.81640625" style="1" customWidth="1"/>
    <col min="6922" max="6922" width="9.7265625" style="1" customWidth="1"/>
    <col min="6923" max="6926" width="7.54296875" style="1" customWidth="1"/>
    <col min="6927" max="6927" width="10.1796875" style="1" customWidth="1"/>
    <col min="6928" max="6931" width="7.54296875" style="1" customWidth="1"/>
    <col min="6932" max="6932" width="11.453125" style="1"/>
    <col min="6933" max="6934" width="12.7265625" style="1" bestFit="1" customWidth="1"/>
    <col min="6935" max="6935" width="11.54296875" style="1" bestFit="1" customWidth="1"/>
    <col min="6936" max="7168" width="11.453125" style="1"/>
    <col min="7169" max="7169" width="1.54296875" style="1" customWidth="1"/>
    <col min="7170" max="7170" width="15" style="1" customWidth="1"/>
    <col min="7171" max="7171" width="19.54296875" style="1" customWidth="1"/>
    <col min="7172" max="7172" width="19.7265625" style="1" customWidth="1"/>
    <col min="7173" max="7173" width="18.81640625" style="1" customWidth="1"/>
    <col min="7174" max="7174" width="16.7265625" style="1" customWidth="1"/>
    <col min="7175" max="7175" width="20.81640625" style="1" customWidth="1"/>
    <col min="7176" max="7176" width="12.26953125" style="1" customWidth="1"/>
    <col min="7177" max="7177" width="11.81640625" style="1" customWidth="1"/>
    <col min="7178" max="7178" width="9.7265625" style="1" customWidth="1"/>
    <col min="7179" max="7182" width="7.54296875" style="1" customWidth="1"/>
    <col min="7183" max="7183" width="10.1796875" style="1" customWidth="1"/>
    <col min="7184" max="7187" width="7.54296875" style="1" customWidth="1"/>
    <col min="7188" max="7188" width="11.453125" style="1"/>
    <col min="7189" max="7190" width="12.7265625" style="1" bestFit="1" customWidth="1"/>
    <col min="7191" max="7191" width="11.54296875" style="1" bestFit="1" customWidth="1"/>
    <col min="7192" max="7424" width="11.453125" style="1"/>
    <col min="7425" max="7425" width="1.54296875" style="1" customWidth="1"/>
    <col min="7426" max="7426" width="15" style="1" customWidth="1"/>
    <col min="7427" max="7427" width="19.54296875" style="1" customWidth="1"/>
    <col min="7428" max="7428" width="19.7265625" style="1" customWidth="1"/>
    <col min="7429" max="7429" width="18.81640625" style="1" customWidth="1"/>
    <col min="7430" max="7430" width="16.7265625" style="1" customWidth="1"/>
    <col min="7431" max="7431" width="20.81640625" style="1" customWidth="1"/>
    <col min="7432" max="7432" width="12.26953125" style="1" customWidth="1"/>
    <col min="7433" max="7433" width="11.81640625" style="1" customWidth="1"/>
    <col min="7434" max="7434" width="9.7265625" style="1" customWidth="1"/>
    <col min="7435" max="7438" width="7.54296875" style="1" customWidth="1"/>
    <col min="7439" max="7439" width="10.1796875" style="1" customWidth="1"/>
    <col min="7440" max="7443" width="7.54296875" style="1" customWidth="1"/>
    <col min="7444" max="7444" width="11.453125" style="1"/>
    <col min="7445" max="7446" width="12.7265625" style="1" bestFit="1" customWidth="1"/>
    <col min="7447" max="7447" width="11.54296875" style="1" bestFit="1" customWidth="1"/>
    <col min="7448" max="7680" width="11.453125" style="1"/>
    <col min="7681" max="7681" width="1.54296875" style="1" customWidth="1"/>
    <col min="7682" max="7682" width="15" style="1" customWidth="1"/>
    <col min="7683" max="7683" width="19.54296875" style="1" customWidth="1"/>
    <col min="7684" max="7684" width="19.7265625" style="1" customWidth="1"/>
    <col min="7685" max="7685" width="18.81640625" style="1" customWidth="1"/>
    <col min="7686" max="7686" width="16.7265625" style="1" customWidth="1"/>
    <col min="7687" max="7687" width="20.81640625" style="1" customWidth="1"/>
    <col min="7688" max="7688" width="12.26953125" style="1" customWidth="1"/>
    <col min="7689" max="7689" width="11.81640625" style="1" customWidth="1"/>
    <col min="7690" max="7690" width="9.7265625" style="1" customWidth="1"/>
    <col min="7691" max="7694" width="7.54296875" style="1" customWidth="1"/>
    <col min="7695" max="7695" width="10.1796875" style="1" customWidth="1"/>
    <col min="7696" max="7699" width="7.54296875" style="1" customWidth="1"/>
    <col min="7700" max="7700" width="11.453125" style="1"/>
    <col min="7701" max="7702" width="12.7265625" style="1" bestFit="1" customWidth="1"/>
    <col min="7703" max="7703" width="11.54296875" style="1" bestFit="1" customWidth="1"/>
    <col min="7704" max="7936" width="11.453125" style="1"/>
    <col min="7937" max="7937" width="1.54296875" style="1" customWidth="1"/>
    <col min="7938" max="7938" width="15" style="1" customWidth="1"/>
    <col min="7939" max="7939" width="19.54296875" style="1" customWidth="1"/>
    <col min="7940" max="7940" width="19.7265625" style="1" customWidth="1"/>
    <col min="7941" max="7941" width="18.81640625" style="1" customWidth="1"/>
    <col min="7942" max="7942" width="16.7265625" style="1" customWidth="1"/>
    <col min="7943" max="7943" width="20.81640625" style="1" customWidth="1"/>
    <col min="7944" max="7944" width="12.26953125" style="1" customWidth="1"/>
    <col min="7945" max="7945" width="11.81640625" style="1" customWidth="1"/>
    <col min="7946" max="7946" width="9.7265625" style="1" customWidth="1"/>
    <col min="7947" max="7950" width="7.54296875" style="1" customWidth="1"/>
    <col min="7951" max="7951" width="10.1796875" style="1" customWidth="1"/>
    <col min="7952" max="7955" width="7.54296875" style="1" customWidth="1"/>
    <col min="7956" max="7956" width="11.453125" style="1"/>
    <col min="7957" max="7958" width="12.7265625" style="1" bestFit="1" customWidth="1"/>
    <col min="7959" max="7959" width="11.54296875" style="1" bestFit="1" customWidth="1"/>
    <col min="7960" max="8192" width="11.453125" style="1"/>
    <col min="8193" max="8193" width="1.54296875" style="1" customWidth="1"/>
    <col min="8194" max="8194" width="15" style="1" customWidth="1"/>
    <col min="8195" max="8195" width="19.54296875" style="1" customWidth="1"/>
    <col min="8196" max="8196" width="19.7265625" style="1" customWidth="1"/>
    <col min="8197" max="8197" width="18.81640625" style="1" customWidth="1"/>
    <col min="8198" max="8198" width="16.7265625" style="1" customWidth="1"/>
    <col min="8199" max="8199" width="20.81640625" style="1" customWidth="1"/>
    <col min="8200" max="8200" width="12.26953125" style="1" customWidth="1"/>
    <col min="8201" max="8201" width="11.81640625" style="1" customWidth="1"/>
    <col min="8202" max="8202" width="9.7265625" style="1" customWidth="1"/>
    <col min="8203" max="8206" width="7.54296875" style="1" customWidth="1"/>
    <col min="8207" max="8207" width="10.1796875" style="1" customWidth="1"/>
    <col min="8208" max="8211" width="7.54296875" style="1" customWidth="1"/>
    <col min="8212" max="8212" width="11.453125" style="1"/>
    <col min="8213" max="8214" width="12.7265625" style="1" bestFit="1" customWidth="1"/>
    <col min="8215" max="8215" width="11.54296875" style="1" bestFit="1" customWidth="1"/>
    <col min="8216" max="8448" width="11.453125" style="1"/>
    <col min="8449" max="8449" width="1.54296875" style="1" customWidth="1"/>
    <col min="8450" max="8450" width="15" style="1" customWidth="1"/>
    <col min="8451" max="8451" width="19.54296875" style="1" customWidth="1"/>
    <col min="8452" max="8452" width="19.7265625" style="1" customWidth="1"/>
    <col min="8453" max="8453" width="18.81640625" style="1" customWidth="1"/>
    <col min="8454" max="8454" width="16.7265625" style="1" customWidth="1"/>
    <col min="8455" max="8455" width="20.81640625" style="1" customWidth="1"/>
    <col min="8456" max="8456" width="12.26953125" style="1" customWidth="1"/>
    <col min="8457" max="8457" width="11.81640625" style="1" customWidth="1"/>
    <col min="8458" max="8458" width="9.7265625" style="1" customWidth="1"/>
    <col min="8459" max="8462" width="7.54296875" style="1" customWidth="1"/>
    <col min="8463" max="8463" width="10.1796875" style="1" customWidth="1"/>
    <col min="8464" max="8467" width="7.54296875" style="1" customWidth="1"/>
    <col min="8468" max="8468" width="11.453125" style="1"/>
    <col min="8469" max="8470" width="12.7265625" style="1" bestFit="1" customWidth="1"/>
    <col min="8471" max="8471" width="11.54296875" style="1" bestFit="1" customWidth="1"/>
    <col min="8472" max="8704" width="11.453125" style="1"/>
    <col min="8705" max="8705" width="1.54296875" style="1" customWidth="1"/>
    <col min="8706" max="8706" width="15" style="1" customWidth="1"/>
    <col min="8707" max="8707" width="19.54296875" style="1" customWidth="1"/>
    <col min="8708" max="8708" width="19.7265625" style="1" customWidth="1"/>
    <col min="8709" max="8709" width="18.81640625" style="1" customWidth="1"/>
    <col min="8710" max="8710" width="16.7265625" style="1" customWidth="1"/>
    <col min="8711" max="8711" width="20.81640625" style="1" customWidth="1"/>
    <col min="8712" max="8712" width="12.26953125" style="1" customWidth="1"/>
    <col min="8713" max="8713" width="11.81640625" style="1" customWidth="1"/>
    <col min="8714" max="8714" width="9.7265625" style="1" customWidth="1"/>
    <col min="8715" max="8718" width="7.54296875" style="1" customWidth="1"/>
    <col min="8719" max="8719" width="10.1796875" style="1" customWidth="1"/>
    <col min="8720" max="8723" width="7.54296875" style="1" customWidth="1"/>
    <col min="8724" max="8724" width="11.453125" style="1"/>
    <col min="8725" max="8726" width="12.7265625" style="1" bestFit="1" customWidth="1"/>
    <col min="8727" max="8727" width="11.54296875" style="1" bestFit="1" customWidth="1"/>
    <col min="8728" max="8960" width="11.453125" style="1"/>
    <col min="8961" max="8961" width="1.54296875" style="1" customWidth="1"/>
    <col min="8962" max="8962" width="15" style="1" customWidth="1"/>
    <col min="8963" max="8963" width="19.54296875" style="1" customWidth="1"/>
    <col min="8964" max="8964" width="19.7265625" style="1" customWidth="1"/>
    <col min="8965" max="8965" width="18.81640625" style="1" customWidth="1"/>
    <col min="8966" max="8966" width="16.7265625" style="1" customWidth="1"/>
    <col min="8967" max="8967" width="20.81640625" style="1" customWidth="1"/>
    <col min="8968" max="8968" width="12.26953125" style="1" customWidth="1"/>
    <col min="8969" max="8969" width="11.81640625" style="1" customWidth="1"/>
    <col min="8970" max="8970" width="9.7265625" style="1" customWidth="1"/>
    <col min="8971" max="8974" width="7.54296875" style="1" customWidth="1"/>
    <col min="8975" max="8975" width="10.1796875" style="1" customWidth="1"/>
    <col min="8976" max="8979" width="7.54296875" style="1" customWidth="1"/>
    <col min="8980" max="8980" width="11.453125" style="1"/>
    <col min="8981" max="8982" width="12.7265625" style="1" bestFit="1" customWidth="1"/>
    <col min="8983" max="8983" width="11.54296875" style="1" bestFit="1" customWidth="1"/>
    <col min="8984" max="9216" width="11.453125" style="1"/>
    <col min="9217" max="9217" width="1.54296875" style="1" customWidth="1"/>
    <col min="9218" max="9218" width="15" style="1" customWidth="1"/>
    <col min="9219" max="9219" width="19.54296875" style="1" customWidth="1"/>
    <col min="9220" max="9220" width="19.7265625" style="1" customWidth="1"/>
    <col min="9221" max="9221" width="18.81640625" style="1" customWidth="1"/>
    <col min="9222" max="9222" width="16.7265625" style="1" customWidth="1"/>
    <col min="9223" max="9223" width="20.81640625" style="1" customWidth="1"/>
    <col min="9224" max="9224" width="12.26953125" style="1" customWidth="1"/>
    <col min="9225" max="9225" width="11.81640625" style="1" customWidth="1"/>
    <col min="9226" max="9226" width="9.7265625" style="1" customWidth="1"/>
    <col min="9227" max="9230" width="7.54296875" style="1" customWidth="1"/>
    <col min="9231" max="9231" width="10.1796875" style="1" customWidth="1"/>
    <col min="9232" max="9235" width="7.54296875" style="1" customWidth="1"/>
    <col min="9236" max="9236" width="11.453125" style="1"/>
    <col min="9237" max="9238" width="12.7265625" style="1" bestFit="1" customWidth="1"/>
    <col min="9239" max="9239" width="11.54296875" style="1" bestFit="1" customWidth="1"/>
    <col min="9240" max="9472" width="11.453125" style="1"/>
    <col min="9473" max="9473" width="1.54296875" style="1" customWidth="1"/>
    <col min="9474" max="9474" width="15" style="1" customWidth="1"/>
    <col min="9475" max="9475" width="19.54296875" style="1" customWidth="1"/>
    <col min="9476" max="9476" width="19.7265625" style="1" customWidth="1"/>
    <col min="9477" max="9477" width="18.81640625" style="1" customWidth="1"/>
    <col min="9478" max="9478" width="16.7265625" style="1" customWidth="1"/>
    <col min="9479" max="9479" width="20.81640625" style="1" customWidth="1"/>
    <col min="9480" max="9480" width="12.26953125" style="1" customWidth="1"/>
    <col min="9481" max="9481" width="11.81640625" style="1" customWidth="1"/>
    <col min="9482" max="9482" width="9.7265625" style="1" customWidth="1"/>
    <col min="9483" max="9486" width="7.54296875" style="1" customWidth="1"/>
    <col min="9487" max="9487" width="10.1796875" style="1" customWidth="1"/>
    <col min="9488" max="9491" width="7.54296875" style="1" customWidth="1"/>
    <col min="9492" max="9492" width="11.453125" style="1"/>
    <col min="9493" max="9494" width="12.7265625" style="1" bestFit="1" customWidth="1"/>
    <col min="9495" max="9495" width="11.54296875" style="1" bestFit="1" customWidth="1"/>
    <col min="9496" max="9728" width="11.453125" style="1"/>
    <col min="9729" max="9729" width="1.54296875" style="1" customWidth="1"/>
    <col min="9730" max="9730" width="15" style="1" customWidth="1"/>
    <col min="9731" max="9731" width="19.54296875" style="1" customWidth="1"/>
    <col min="9732" max="9732" width="19.7265625" style="1" customWidth="1"/>
    <col min="9733" max="9733" width="18.81640625" style="1" customWidth="1"/>
    <col min="9734" max="9734" width="16.7265625" style="1" customWidth="1"/>
    <col min="9735" max="9735" width="20.81640625" style="1" customWidth="1"/>
    <col min="9736" max="9736" width="12.26953125" style="1" customWidth="1"/>
    <col min="9737" max="9737" width="11.81640625" style="1" customWidth="1"/>
    <col min="9738" max="9738" width="9.7265625" style="1" customWidth="1"/>
    <col min="9739" max="9742" width="7.54296875" style="1" customWidth="1"/>
    <col min="9743" max="9743" width="10.1796875" style="1" customWidth="1"/>
    <col min="9744" max="9747" width="7.54296875" style="1" customWidth="1"/>
    <col min="9748" max="9748" width="11.453125" style="1"/>
    <col min="9749" max="9750" width="12.7265625" style="1" bestFit="1" customWidth="1"/>
    <col min="9751" max="9751" width="11.54296875" style="1" bestFit="1" customWidth="1"/>
    <col min="9752" max="9984" width="11.453125" style="1"/>
    <col min="9985" max="9985" width="1.54296875" style="1" customWidth="1"/>
    <col min="9986" max="9986" width="15" style="1" customWidth="1"/>
    <col min="9987" max="9987" width="19.54296875" style="1" customWidth="1"/>
    <col min="9988" max="9988" width="19.7265625" style="1" customWidth="1"/>
    <col min="9989" max="9989" width="18.81640625" style="1" customWidth="1"/>
    <col min="9990" max="9990" width="16.7265625" style="1" customWidth="1"/>
    <col min="9991" max="9991" width="20.81640625" style="1" customWidth="1"/>
    <col min="9992" max="9992" width="12.26953125" style="1" customWidth="1"/>
    <col min="9993" max="9993" width="11.81640625" style="1" customWidth="1"/>
    <col min="9994" max="9994" width="9.7265625" style="1" customWidth="1"/>
    <col min="9995" max="9998" width="7.54296875" style="1" customWidth="1"/>
    <col min="9999" max="9999" width="10.1796875" style="1" customWidth="1"/>
    <col min="10000" max="10003" width="7.54296875" style="1" customWidth="1"/>
    <col min="10004" max="10004" width="11.453125" style="1"/>
    <col min="10005" max="10006" width="12.7265625" style="1" bestFit="1" customWidth="1"/>
    <col min="10007" max="10007" width="11.54296875" style="1" bestFit="1" customWidth="1"/>
    <col min="10008" max="10240" width="11.453125" style="1"/>
    <col min="10241" max="10241" width="1.54296875" style="1" customWidth="1"/>
    <col min="10242" max="10242" width="15" style="1" customWidth="1"/>
    <col min="10243" max="10243" width="19.54296875" style="1" customWidth="1"/>
    <col min="10244" max="10244" width="19.7265625" style="1" customWidth="1"/>
    <col min="10245" max="10245" width="18.81640625" style="1" customWidth="1"/>
    <col min="10246" max="10246" width="16.7265625" style="1" customWidth="1"/>
    <col min="10247" max="10247" width="20.81640625" style="1" customWidth="1"/>
    <col min="10248" max="10248" width="12.26953125" style="1" customWidth="1"/>
    <col min="10249" max="10249" width="11.81640625" style="1" customWidth="1"/>
    <col min="10250" max="10250" width="9.7265625" style="1" customWidth="1"/>
    <col min="10251" max="10254" width="7.54296875" style="1" customWidth="1"/>
    <col min="10255" max="10255" width="10.1796875" style="1" customWidth="1"/>
    <col min="10256" max="10259" width="7.54296875" style="1" customWidth="1"/>
    <col min="10260" max="10260" width="11.453125" style="1"/>
    <col min="10261" max="10262" width="12.7265625" style="1" bestFit="1" customWidth="1"/>
    <col min="10263" max="10263" width="11.54296875" style="1" bestFit="1" customWidth="1"/>
    <col min="10264" max="10496" width="11.453125" style="1"/>
    <col min="10497" max="10497" width="1.54296875" style="1" customWidth="1"/>
    <col min="10498" max="10498" width="15" style="1" customWidth="1"/>
    <col min="10499" max="10499" width="19.54296875" style="1" customWidth="1"/>
    <col min="10500" max="10500" width="19.7265625" style="1" customWidth="1"/>
    <col min="10501" max="10501" width="18.81640625" style="1" customWidth="1"/>
    <col min="10502" max="10502" width="16.7265625" style="1" customWidth="1"/>
    <col min="10503" max="10503" width="20.81640625" style="1" customWidth="1"/>
    <col min="10504" max="10504" width="12.26953125" style="1" customWidth="1"/>
    <col min="10505" max="10505" width="11.81640625" style="1" customWidth="1"/>
    <col min="10506" max="10506" width="9.7265625" style="1" customWidth="1"/>
    <col min="10507" max="10510" width="7.54296875" style="1" customWidth="1"/>
    <col min="10511" max="10511" width="10.1796875" style="1" customWidth="1"/>
    <col min="10512" max="10515" width="7.54296875" style="1" customWidth="1"/>
    <col min="10516" max="10516" width="11.453125" style="1"/>
    <col min="10517" max="10518" width="12.7265625" style="1" bestFit="1" customWidth="1"/>
    <col min="10519" max="10519" width="11.54296875" style="1" bestFit="1" customWidth="1"/>
    <col min="10520" max="10752" width="11.453125" style="1"/>
    <col min="10753" max="10753" width="1.54296875" style="1" customWidth="1"/>
    <col min="10754" max="10754" width="15" style="1" customWidth="1"/>
    <col min="10755" max="10755" width="19.54296875" style="1" customWidth="1"/>
    <col min="10756" max="10756" width="19.7265625" style="1" customWidth="1"/>
    <col min="10757" max="10757" width="18.81640625" style="1" customWidth="1"/>
    <col min="10758" max="10758" width="16.7265625" style="1" customWidth="1"/>
    <col min="10759" max="10759" width="20.81640625" style="1" customWidth="1"/>
    <col min="10760" max="10760" width="12.26953125" style="1" customWidth="1"/>
    <col min="10761" max="10761" width="11.81640625" style="1" customWidth="1"/>
    <col min="10762" max="10762" width="9.7265625" style="1" customWidth="1"/>
    <col min="10763" max="10766" width="7.54296875" style="1" customWidth="1"/>
    <col min="10767" max="10767" width="10.1796875" style="1" customWidth="1"/>
    <col min="10768" max="10771" width="7.54296875" style="1" customWidth="1"/>
    <col min="10772" max="10772" width="11.453125" style="1"/>
    <col min="10773" max="10774" width="12.7265625" style="1" bestFit="1" customWidth="1"/>
    <col min="10775" max="10775" width="11.54296875" style="1" bestFit="1" customWidth="1"/>
    <col min="10776" max="11008" width="11.453125" style="1"/>
    <col min="11009" max="11009" width="1.54296875" style="1" customWidth="1"/>
    <col min="11010" max="11010" width="15" style="1" customWidth="1"/>
    <col min="11011" max="11011" width="19.54296875" style="1" customWidth="1"/>
    <col min="11012" max="11012" width="19.7265625" style="1" customWidth="1"/>
    <col min="11013" max="11013" width="18.81640625" style="1" customWidth="1"/>
    <col min="11014" max="11014" width="16.7265625" style="1" customWidth="1"/>
    <col min="11015" max="11015" width="20.81640625" style="1" customWidth="1"/>
    <col min="11016" max="11016" width="12.26953125" style="1" customWidth="1"/>
    <col min="11017" max="11017" width="11.81640625" style="1" customWidth="1"/>
    <col min="11018" max="11018" width="9.7265625" style="1" customWidth="1"/>
    <col min="11019" max="11022" width="7.54296875" style="1" customWidth="1"/>
    <col min="11023" max="11023" width="10.1796875" style="1" customWidth="1"/>
    <col min="11024" max="11027" width="7.54296875" style="1" customWidth="1"/>
    <col min="11028" max="11028" width="11.453125" style="1"/>
    <col min="11029" max="11030" width="12.7265625" style="1" bestFit="1" customWidth="1"/>
    <col min="11031" max="11031" width="11.54296875" style="1" bestFit="1" customWidth="1"/>
    <col min="11032" max="11264" width="11.453125" style="1"/>
    <col min="11265" max="11265" width="1.54296875" style="1" customWidth="1"/>
    <col min="11266" max="11266" width="15" style="1" customWidth="1"/>
    <col min="11267" max="11267" width="19.54296875" style="1" customWidth="1"/>
    <col min="11268" max="11268" width="19.7265625" style="1" customWidth="1"/>
    <col min="11269" max="11269" width="18.81640625" style="1" customWidth="1"/>
    <col min="11270" max="11270" width="16.7265625" style="1" customWidth="1"/>
    <col min="11271" max="11271" width="20.81640625" style="1" customWidth="1"/>
    <col min="11272" max="11272" width="12.26953125" style="1" customWidth="1"/>
    <col min="11273" max="11273" width="11.81640625" style="1" customWidth="1"/>
    <col min="11274" max="11274" width="9.7265625" style="1" customWidth="1"/>
    <col min="11275" max="11278" width="7.54296875" style="1" customWidth="1"/>
    <col min="11279" max="11279" width="10.1796875" style="1" customWidth="1"/>
    <col min="11280" max="11283" width="7.54296875" style="1" customWidth="1"/>
    <col min="11284" max="11284" width="11.453125" style="1"/>
    <col min="11285" max="11286" width="12.7265625" style="1" bestFit="1" customWidth="1"/>
    <col min="11287" max="11287" width="11.54296875" style="1" bestFit="1" customWidth="1"/>
    <col min="11288" max="11520" width="11.453125" style="1"/>
    <col min="11521" max="11521" width="1.54296875" style="1" customWidth="1"/>
    <col min="11522" max="11522" width="15" style="1" customWidth="1"/>
    <col min="11523" max="11523" width="19.54296875" style="1" customWidth="1"/>
    <col min="11524" max="11524" width="19.7265625" style="1" customWidth="1"/>
    <col min="11525" max="11525" width="18.81640625" style="1" customWidth="1"/>
    <col min="11526" max="11526" width="16.7265625" style="1" customWidth="1"/>
    <col min="11527" max="11527" width="20.81640625" style="1" customWidth="1"/>
    <col min="11528" max="11528" width="12.26953125" style="1" customWidth="1"/>
    <col min="11529" max="11529" width="11.81640625" style="1" customWidth="1"/>
    <col min="11530" max="11530" width="9.7265625" style="1" customWidth="1"/>
    <col min="11531" max="11534" width="7.54296875" style="1" customWidth="1"/>
    <col min="11535" max="11535" width="10.1796875" style="1" customWidth="1"/>
    <col min="11536" max="11539" width="7.54296875" style="1" customWidth="1"/>
    <col min="11540" max="11540" width="11.453125" style="1"/>
    <col min="11541" max="11542" width="12.7265625" style="1" bestFit="1" customWidth="1"/>
    <col min="11543" max="11543" width="11.54296875" style="1" bestFit="1" customWidth="1"/>
    <col min="11544" max="11776" width="11.453125" style="1"/>
    <col min="11777" max="11777" width="1.54296875" style="1" customWidth="1"/>
    <col min="11778" max="11778" width="15" style="1" customWidth="1"/>
    <col min="11779" max="11779" width="19.54296875" style="1" customWidth="1"/>
    <col min="11780" max="11780" width="19.7265625" style="1" customWidth="1"/>
    <col min="11781" max="11781" width="18.81640625" style="1" customWidth="1"/>
    <col min="11782" max="11782" width="16.7265625" style="1" customWidth="1"/>
    <col min="11783" max="11783" width="20.81640625" style="1" customWidth="1"/>
    <col min="11784" max="11784" width="12.26953125" style="1" customWidth="1"/>
    <col min="11785" max="11785" width="11.81640625" style="1" customWidth="1"/>
    <col min="11786" max="11786" width="9.7265625" style="1" customWidth="1"/>
    <col min="11787" max="11790" width="7.54296875" style="1" customWidth="1"/>
    <col min="11791" max="11791" width="10.1796875" style="1" customWidth="1"/>
    <col min="11792" max="11795" width="7.54296875" style="1" customWidth="1"/>
    <col min="11796" max="11796" width="11.453125" style="1"/>
    <col min="11797" max="11798" width="12.7265625" style="1" bestFit="1" customWidth="1"/>
    <col min="11799" max="11799" width="11.54296875" style="1" bestFit="1" customWidth="1"/>
    <col min="11800" max="12032" width="11.453125" style="1"/>
    <col min="12033" max="12033" width="1.54296875" style="1" customWidth="1"/>
    <col min="12034" max="12034" width="15" style="1" customWidth="1"/>
    <col min="12035" max="12035" width="19.54296875" style="1" customWidth="1"/>
    <col min="12036" max="12036" width="19.7265625" style="1" customWidth="1"/>
    <col min="12037" max="12037" width="18.81640625" style="1" customWidth="1"/>
    <col min="12038" max="12038" width="16.7265625" style="1" customWidth="1"/>
    <col min="12039" max="12039" width="20.81640625" style="1" customWidth="1"/>
    <col min="12040" max="12040" width="12.26953125" style="1" customWidth="1"/>
    <col min="12041" max="12041" width="11.81640625" style="1" customWidth="1"/>
    <col min="12042" max="12042" width="9.7265625" style="1" customWidth="1"/>
    <col min="12043" max="12046" width="7.54296875" style="1" customWidth="1"/>
    <col min="12047" max="12047" width="10.1796875" style="1" customWidth="1"/>
    <col min="12048" max="12051" width="7.54296875" style="1" customWidth="1"/>
    <col min="12052" max="12052" width="11.453125" style="1"/>
    <col min="12053" max="12054" width="12.7265625" style="1" bestFit="1" customWidth="1"/>
    <col min="12055" max="12055" width="11.54296875" style="1" bestFit="1" customWidth="1"/>
    <col min="12056" max="12288" width="11.453125" style="1"/>
    <col min="12289" max="12289" width="1.54296875" style="1" customWidth="1"/>
    <col min="12290" max="12290" width="15" style="1" customWidth="1"/>
    <col min="12291" max="12291" width="19.54296875" style="1" customWidth="1"/>
    <col min="12292" max="12292" width="19.7265625" style="1" customWidth="1"/>
    <col min="12293" max="12293" width="18.81640625" style="1" customWidth="1"/>
    <col min="12294" max="12294" width="16.7265625" style="1" customWidth="1"/>
    <col min="12295" max="12295" width="20.81640625" style="1" customWidth="1"/>
    <col min="12296" max="12296" width="12.26953125" style="1" customWidth="1"/>
    <col min="12297" max="12297" width="11.81640625" style="1" customWidth="1"/>
    <col min="12298" max="12298" width="9.7265625" style="1" customWidth="1"/>
    <col min="12299" max="12302" width="7.54296875" style="1" customWidth="1"/>
    <col min="12303" max="12303" width="10.1796875" style="1" customWidth="1"/>
    <col min="12304" max="12307" width="7.54296875" style="1" customWidth="1"/>
    <col min="12308" max="12308" width="11.453125" style="1"/>
    <col min="12309" max="12310" width="12.7265625" style="1" bestFit="1" customWidth="1"/>
    <col min="12311" max="12311" width="11.54296875" style="1" bestFit="1" customWidth="1"/>
    <col min="12312" max="12544" width="11.453125" style="1"/>
    <col min="12545" max="12545" width="1.54296875" style="1" customWidth="1"/>
    <col min="12546" max="12546" width="15" style="1" customWidth="1"/>
    <col min="12547" max="12547" width="19.54296875" style="1" customWidth="1"/>
    <col min="12548" max="12548" width="19.7265625" style="1" customWidth="1"/>
    <col min="12549" max="12549" width="18.81640625" style="1" customWidth="1"/>
    <col min="12550" max="12550" width="16.7265625" style="1" customWidth="1"/>
    <col min="12551" max="12551" width="20.81640625" style="1" customWidth="1"/>
    <col min="12552" max="12552" width="12.26953125" style="1" customWidth="1"/>
    <col min="12553" max="12553" width="11.81640625" style="1" customWidth="1"/>
    <col min="12554" max="12554" width="9.7265625" style="1" customWidth="1"/>
    <col min="12555" max="12558" width="7.54296875" style="1" customWidth="1"/>
    <col min="12559" max="12559" width="10.1796875" style="1" customWidth="1"/>
    <col min="12560" max="12563" width="7.54296875" style="1" customWidth="1"/>
    <col min="12564" max="12564" width="11.453125" style="1"/>
    <col min="12565" max="12566" width="12.7265625" style="1" bestFit="1" customWidth="1"/>
    <col min="12567" max="12567" width="11.54296875" style="1" bestFit="1" customWidth="1"/>
    <col min="12568" max="12800" width="11.453125" style="1"/>
    <col min="12801" max="12801" width="1.54296875" style="1" customWidth="1"/>
    <col min="12802" max="12802" width="15" style="1" customWidth="1"/>
    <col min="12803" max="12803" width="19.54296875" style="1" customWidth="1"/>
    <col min="12804" max="12804" width="19.7265625" style="1" customWidth="1"/>
    <col min="12805" max="12805" width="18.81640625" style="1" customWidth="1"/>
    <col min="12806" max="12806" width="16.7265625" style="1" customWidth="1"/>
    <col min="12807" max="12807" width="20.81640625" style="1" customWidth="1"/>
    <col min="12808" max="12808" width="12.26953125" style="1" customWidth="1"/>
    <col min="12809" max="12809" width="11.81640625" style="1" customWidth="1"/>
    <col min="12810" max="12810" width="9.7265625" style="1" customWidth="1"/>
    <col min="12811" max="12814" width="7.54296875" style="1" customWidth="1"/>
    <col min="12815" max="12815" width="10.1796875" style="1" customWidth="1"/>
    <col min="12816" max="12819" width="7.54296875" style="1" customWidth="1"/>
    <col min="12820" max="12820" width="11.453125" style="1"/>
    <col min="12821" max="12822" width="12.7265625" style="1" bestFit="1" customWidth="1"/>
    <col min="12823" max="12823" width="11.54296875" style="1" bestFit="1" customWidth="1"/>
    <col min="12824" max="13056" width="11.453125" style="1"/>
    <col min="13057" max="13057" width="1.54296875" style="1" customWidth="1"/>
    <col min="13058" max="13058" width="15" style="1" customWidth="1"/>
    <col min="13059" max="13059" width="19.54296875" style="1" customWidth="1"/>
    <col min="13060" max="13060" width="19.7265625" style="1" customWidth="1"/>
    <col min="13061" max="13061" width="18.81640625" style="1" customWidth="1"/>
    <col min="13062" max="13062" width="16.7265625" style="1" customWidth="1"/>
    <col min="13063" max="13063" width="20.81640625" style="1" customWidth="1"/>
    <col min="13064" max="13064" width="12.26953125" style="1" customWidth="1"/>
    <col min="13065" max="13065" width="11.81640625" style="1" customWidth="1"/>
    <col min="13066" max="13066" width="9.7265625" style="1" customWidth="1"/>
    <col min="13067" max="13070" width="7.54296875" style="1" customWidth="1"/>
    <col min="13071" max="13071" width="10.1796875" style="1" customWidth="1"/>
    <col min="13072" max="13075" width="7.54296875" style="1" customWidth="1"/>
    <col min="13076" max="13076" width="11.453125" style="1"/>
    <col min="13077" max="13078" width="12.7265625" style="1" bestFit="1" customWidth="1"/>
    <col min="13079" max="13079" width="11.54296875" style="1" bestFit="1" customWidth="1"/>
    <col min="13080" max="13312" width="11.453125" style="1"/>
    <col min="13313" max="13313" width="1.54296875" style="1" customWidth="1"/>
    <col min="13314" max="13314" width="15" style="1" customWidth="1"/>
    <col min="13315" max="13315" width="19.54296875" style="1" customWidth="1"/>
    <col min="13316" max="13316" width="19.7265625" style="1" customWidth="1"/>
    <col min="13317" max="13317" width="18.81640625" style="1" customWidth="1"/>
    <col min="13318" max="13318" width="16.7265625" style="1" customWidth="1"/>
    <col min="13319" max="13319" width="20.81640625" style="1" customWidth="1"/>
    <col min="13320" max="13320" width="12.26953125" style="1" customWidth="1"/>
    <col min="13321" max="13321" width="11.81640625" style="1" customWidth="1"/>
    <col min="13322" max="13322" width="9.7265625" style="1" customWidth="1"/>
    <col min="13323" max="13326" width="7.54296875" style="1" customWidth="1"/>
    <col min="13327" max="13327" width="10.1796875" style="1" customWidth="1"/>
    <col min="13328" max="13331" width="7.54296875" style="1" customWidth="1"/>
    <col min="13332" max="13332" width="11.453125" style="1"/>
    <col min="13333" max="13334" width="12.7265625" style="1" bestFit="1" customWidth="1"/>
    <col min="13335" max="13335" width="11.54296875" style="1" bestFit="1" customWidth="1"/>
    <col min="13336" max="13568" width="11.453125" style="1"/>
    <col min="13569" max="13569" width="1.54296875" style="1" customWidth="1"/>
    <col min="13570" max="13570" width="15" style="1" customWidth="1"/>
    <col min="13571" max="13571" width="19.54296875" style="1" customWidth="1"/>
    <col min="13572" max="13572" width="19.7265625" style="1" customWidth="1"/>
    <col min="13573" max="13573" width="18.81640625" style="1" customWidth="1"/>
    <col min="13574" max="13574" width="16.7265625" style="1" customWidth="1"/>
    <col min="13575" max="13575" width="20.81640625" style="1" customWidth="1"/>
    <col min="13576" max="13576" width="12.26953125" style="1" customWidth="1"/>
    <col min="13577" max="13577" width="11.81640625" style="1" customWidth="1"/>
    <col min="13578" max="13578" width="9.7265625" style="1" customWidth="1"/>
    <col min="13579" max="13582" width="7.54296875" style="1" customWidth="1"/>
    <col min="13583" max="13583" width="10.1796875" style="1" customWidth="1"/>
    <col min="13584" max="13587" width="7.54296875" style="1" customWidth="1"/>
    <col min="13588" max="13588" width="11.453125" style="1"/>
    <col min="13589" max="13590" width="12.7265625" style="1" bestFit="1" customWidth="1"/>
    <col min="13591" max="13591" width="11.54296875" style="1" bestFit="1" customWidth="1"/>
    <col min="13592" max="13824" width="11.453125" style="1"/>
    <col min="13825" max="13825" width="1.54296875" style="1" customWidth="1"/>
    <col min="13826" max="13826" width="15" style="1" customWidth="1"/>
    <col min="13827" max="13827" width="19.54296875" style="1" customWidth="1"/>
    <col min="13828" max="13828" width="19.7265625" style="1" customWidth="1"/>
    <col min="13829" max="13829" width="18.81640625" style="1" customWidth="1"/>
    <col min="13830" max="13830" width="16.7265625" style="1" customWidth="1"/>
    <col min="13831" max="13831" width="20.81640625" style="1" customWidth="1"/>
    <col min="13832" max="13832" width="12.26953125" style="1" customWidth="1"/>
    <col min="13833" max="13833" width="11.81640625" style="1" customWidth="1"/>
    <col min="13834" max="13834" width="9.7265625" style="1" customWidth="1"/>
    <col min="13835" max="13838" width="7.54296875" style="1" customWidth="1"/>
    <col min="13839" max="13839" width="10.1796875" style="1" customWidth="1"/>
    <col min="13840" max="13843" width="7.54296875" style="1" customWidth="1"/>
    <col min="13844" max="13844" width="11.453125" style="1"/>
    <col min="13845" max="13846" width="12.7265625" style="1" bestFit="1" customWidth="1"/>
    <col min="13847" max="13847" width="11.54296875" style="1" bestFit="1" customWidth="1"/>
    <col min="13848" max="14080" width="11.453125" style="1"/>
    <col min="14081" max="14081" width="1.54296875" style="1" customWidth="1"/>
    <col min="14082" max="14082" width="15" style="1" customWidth="1"/>
    <col min="14083" max="14083" width="19.54296875" style="1" customWidth="1"/>
    <col min="14084" max="14084" width="19.7265625" style="1" customWidth="1"/>
    <col min="14085" max="14085" width="18.81640625" style="1" customWidth="1"/>
    <col min="14086" max="14086" width="16.7265625" style="1" customWidth="1"/>
    <col min="14087" max="14087" width="20.81640625" style="1" customWidth="1"/>
    <col min="14088" max="14088" width="12.26953125" style="1" customWidth="1"/>
    <col min="14089" max="14089" width="11.81640625" style="1" customWidth="1"/>
    <col min="14090" max="14090" width="9.7265625" style="1" customWidth="1"/>
    <col min="14091" max="14094" width="7.54296875" style="1" customWidth="1"/>
    <col min="14095" max="14095" width="10.1796875" style="1" customWidth="1"/>
    <col min="14096" max="14099" width="7.54296875" style="1" customWidth="1"/>
    <col min="14100" max="14100" width="11.453125" style="1"/>
    <col min="14101" max="14102" width="12.7265625" style="1" bestFit="1" customWidth="1"/>
    <col min="14103" max="14103" width="11.54296875" style="1" bestFit="1" customWidth="1"/>
    <col min="14104" max="14336" width="11.453125" style="1"/>
    <col min="14337" max="14337" width="1.54296875" style="1" customWidth="1"/>
    <col min="14338" max="14338" width="15" style="1" customWidth="1"/>
    <col min="14339" max="14339" width="19.54296875" style="1" customWidth="1"/>
    <col min="14340" max="14340" width="19.7265625" style="1" customWidth="1"/>
    <col min="14341" max="14341" width="18.81640625" style="1" customWidth="1"/>
    <col min="14342" max="14342" width="16.7265625" style="1" customWidth="1"/>
    <col min="14343" max="14343" width="20.81640625" style="1" customWidth="1"/>
    <col min="14344" max="14344" width="12.26953125" style="1" customWidth="1"/>
    <col min="14345" max="14345" width="11.81640625" style="1" customWidth="1"/>
    <col min="14346" max="14346" width="9.7265625" style="1" customWidth="1"/>
    <col min="14347" max="14350" width="7.54296875" style="1" customWidth="1"/>
    <col min="14351" max="14351" width="10.1796875" style="1" customWidth="1"/>
    <col min="14352" max="14355" width="7.54296875" style="1" customWidth="1"/>
    <col min="14356" max="14356" width="11.453125" style="1"/>
    <col min="14357" max="14358" width="12.7265625" style="1" bestFit="1" customWidth="1"/>
    <col min="14359" max="14359" width="11.54296875" style="1" bestFit="1" customWidth="1"/>
    <col min="14360" max="14592" width="11.453125" style="1"/>
    <col min="14593" max="14593" width="1.54296875" style="1" customWidth="1"/>
    <col min="14594" max="14594" width="15" style="1" customWidth="1"/>
    <col min="14595" max="14595" width="19.54296875" style="1" customWidth="1"/>
    <col min="14596" max="14596" width="19.7265625" style="1" customWidth="1"/>
    <col min="14597" max="14597" width="18.81640625" style="1" customWidth="1"/>
    <col min="14598" max="14598" width="16.7265625" style="1" customWidth="1"/>
    <col min="14599" max="14599" width="20.81640625" style="1" customWidth="1"/>
    <col min="14600" max="14600" width="12.26953125" style="1" customWidth="1"/>
    <col min="14601" max="14601" width="11.81640625" style="1" customWidth="1"/>
    <col min="14602" max="14602" width="9.7265625" style="1" customWidth="1"/>
    <col min="14603" max="14606" width="7.54296875" style="1" customWidth="1"/>
    <col min="14607" max="14607" width="10.1796875" style="1" customWidth="1"/>
    <col min="14608" max="14611" width="7.54296875" style="1" customWidth="1"/>
    <col min="14612" max="14612" width="11.453125" style="1"/>
    <col min="14613" max="14614" width="12.7265625" style="1" bestFit="1" customWidth="1"/>
    <col min="14615" max="14615" width="11.54296875" style="1" bestFit="1" customWidth="1"/>
    <col min="14616" max="14848" width="11.453125" style="1"/>
    <col min="14849" max="14849" width="1.54296875" style="1" customWidth="1"/>
    <col min="14850" max="14850" width="15" style="1" customWidth="1"/>
    <col min="14851" max="14851" width="19.54296875" style="1" customWidth="1"/>
    <col min="14852" max="14852" width="19.7265625" style="1" customWidth="1"/>
    <col min="14853" max="14853" width="18.81640625" style="1" customWidth="1"/>
    <col min="14854" max="14854" width="16.7265625" style="1" customWidth="1"/>
    <col min="14855" max="14855" width="20.81640625" style="1" customWidth="1"/>
    <col min="14856" max="14856" width="12.26953125" style="1" customWidth="1"/>
    <col min="14857" max="14857" width="11.81640625" style="1" customWidth="1"/>
    <col min="14858" max="14858" width="9.7265625" style="1" customWidth="1"/>
    <col min="14859" max="14862" width="7.54296875" style="1" customWidth="1"/>
    <col min="14863" max="14863" width="10.1796875" style="1" customWidth="1"/>
    <col min="14864" max="14867" width="7.54296875" style="1" customWidth="1"/>
    <col min="14868" max="14868" width="11.453125" style="1"/>
    <col min="14869" max="14870" width="12.7265625" style="1" bestFit="1" customWidth="1"/>
    <col min="14871" max="14871" width="11.54296875" style="1" bestFit="1" customWidth="1"/>
    <col min="14872" max="15104" width="11.453125" style="1"/>
    <col min="15105" max="15105" width="1.54296875" style="1" customWidth="1"/>
    <col min="15106" max="15106" width="15" style="1" customWidth="1"/>
    <col min="15107" max="15107" width="19.54296875" style="1" customWidth="1"/>
    <col min="15108" max="15108" width="19.7265625" style="1" customWidth="1"/>
    <col min="15109" max="15109" width="18.81640625" style="1" customWidth="1"/>
    <col min="15110" max="15110" width="16.7265625" style="1" customWidth="1"/>
    <col min="15111" max="15111" width="20.81640625" style="1" customWidth="1"/>
    <col min="15112" max="15112" width="12.26953125" style="1" customWidth="1"/>
    <col min="15113" max="15113" width="11.81640625" style="1" customWidth="1"/>
    <col min="15114" max="15114" width="9.7265625" style="1" customWidth="1"/>
    <col min="15115" max="15118" width="7.54296875" style="1" customWidth="1"/>
    <col min="15119" max="15119" width="10.1796875" style="1" customWidth="1"/>
    <col min="15120" max="15123" width="7.54296875" style="1" customWidth="1"/>
    <col min="15124" max="15124" width="11.453125" style="1"/>
    <col min="15125" max="15126" width="12.7265625" style="1" bestFit="1" customWidth="1"/>
    <col min="15127" max="15127" width="11.54296875" style="1" bestFit="1" customWidth="1"/>
    <col min="15128" max="15360" width="11.453125" style="1"/>
    <col min="15361" max="15361" width="1.54296875" style="1" customWidth="1"/>
    <col min="15362" max="15362" width="15" style="1" customWidth="1"/>
    <col min="15363" max="15363" width="19.54296875" style="1" customWidth="1"/>
    <col min="15364" max="15364" width="19.7265625" style="1" customWidth="1"/>
    <col min="15365" max="15365" width="18.81640625" style="1" customWidth="1"/>
    <col min="15366" max="15366" width="16.7265625" style="1" customWidth="1"/>
    <col min="15367" max="15367" width="20.81640625" style="1" customWidth="1"/>
    <col min="15368" max="15368" width="12.26953125" style="1" customWidth="1"/>
    <col min="15369" max="15369" width="11.81640625" style="1" customWidth="1"/>
    <col min="15370" max="15370" width="9.7265625" style="1" customWidth="1"/>
    <col min="15371" max="15374" width="7.54296875" style="1" customWidth="1"/>
    <col min="15375" max="15375" width="10.1796875" style="1" customWidth="1"/>
    <col min="15376" max="15379" width="7.54296875" style="1" customWidth="1"/>
    <col min="15380" max="15380" width="11.453125" style="1"/>
    <col min="15381" max="15382" width="12.7265625" style="1" bestFit="1" customWidth="1"/>
    <col min="15383" max="15383" width="11.54296875" style="1" bestFit="1" customWidth="1"/>
    <col min="15384" max="15616" width="11.453125" style="1"/>
    <col min="15617" max="15617" width="1.54296875" style="1" customWidth="1"/>
    <col min="15618" max="15618" width="15" style="1" customWidth="1"/>
    <col min="15619" max="15619" width="19.54296875" style="1" customWidth="1"/>
    <col min="15620" max="15620" width="19.7265625" style="1" customWidth="1"/>
    <col min="15621" max="15621" width="18.81640625" style="1" customWidth="1"/>
    <col min="15622" max="15622" width="16.7265625" style="1" customWidth="1"/>
    <col min="15623" max="15623" width="20.81640625" style="1" customWidth="1"/>
    <col min="15624" max="15624" width="12.26953125" style="1" customWidth="1"/>
    <col min="15625" max="15625" width="11.81640625" style="1" customWidth="1"/>
    <col min="15626" max="15626" width="9.7265625" style="1" customWidth="1"/>
    <col min="15627" max="15630" width="7.54296875" style="1" customWidth="1"/>
    <col min="15631" max="15631" width="10.1796875" style="1" customWidth="1"/>
    <col min="15632" max="15635" width="7.54296875" style="1" customWidth="1"/>
    <col min="15636" max="15636" width="11.453125" style="1"/>
    <col min="15637" max="15638" width="12.7265625" style="1" bestFit="1" customWidth="1"/>
    <col min="15639" max="15639" width="11.54296875" style="1" bestFit="1" customWidth="1"/>
    <col min="15640" max="15872" width="11.453125" style="1"/>
    <col min="15873" max="15873" width="1.54296875" style="1" customWidth="1"/>
    <col min="15874" max="15874" width="15" style="1" customWidth="1"/>
    <col min="15875" max="15875" width="19.54296875" style="1" customWidth="1"/>
    <col min="15876" max="15876" width="19.7265625" style="1" customWidth="1"/>
    <col min="15877" max="15877" width="18.81640625" style="1" customWidth="1"/>
    <col min="15878" max="15878" width="16.7265625" style="1" customWidth="1"/>
    <col min="15879" max="15879" width="20.81640625" style="1" customWidth="1"/>
    <col min="15880" max="15880" width="12.26953125" style="1" customWidth="1"/>
    <col min="15881" max="15881" width="11.81640625" style="1" customWidth="1"/>
    <col min="15882" max="15882" width="9.7265625" style="1" customWidth="1"/>
    <col min="15883" max="15886" width="7.54296875" style="1" customWidth="1"/>
    <col min="15887" max="15887" width="10.1796875" style="1" customWidth="1"/>
    <col min="15888" max="15891" width="7.54296875" style="1" customWidth="1"/>
    <col min="15892" max="15892" width="11.453125" style="1"/>
    <col min="15893" max="15894" width="12.7265625" style="1" bestFit="1" customWidth="1"/>
    <col min="15895" max="15895" width="11.54296875" style="1" bestFit="1" customWidth="1"/>
    <col min="15896" max="16128" width="11.453125" style="1"/>
    <col min="16129" max="16129" width="1.54296875" style="1" customWidth="1"/>
    <col min="16130" max="16130" width="15" style="1" customWidth="1"/>
    <col min="16131" max="16131" width="19.54296875" style="1" customWidth="1"/>
    <col min="16132" max="16132" width="19.7265625" style="1" customWidth="1"/>
    <col min="16133" max="16133" width="18.81640625" style="1" customWidth="1"/>
    <col min="16134" max="16134" width="16.7265625" style="1" customWidth="1"/>
    <col min="16135" max="16135" width="20.81640625" style="1" customWidth="1"/>
    <col min="16136" max="16136" width="12.26953125" style="1" customWidth="1"/>
    <col min="16137" max="16137" width="11.81640625" style="1" customWidth="1"/>
    <col min="16138" max="16138" width="9.7265625" style="1" customWidth="1"/>
    <col min="16139" max="16142" width="7.54296875" style="1" customWidth="1"/>
    <col min="16143" max="16143" width="10.1796875" style="1" customWidth="1"/>
    <col min="16144" max="16147" width="7.54296875" style="1" customWidth="1"/>
    <col min="16148" max="16148" width="11.453125" style="1"/>
    <col min="16149" max="16150" width="12.7265625" style="1" bestFit="1" customWidth="1"/>
    <col min="16151" max="16151" width="11.54296875" style="1" bestFit="1" customWidth="1"/>
    <col min="16152" max="16384" width="11.453125" style="1"/>
  </cols>
  <sheetData>
    <row r="1" spans="2:18" ht="7.5" customHeight="1" x14ac:dyDescent="0.3"/>
    <row r="2" spans="2:18" ht="15.5" x14ac:dyDescent="0.35">
      <c r="B2" s="196" t="s">
        <v>148</v>
      </c>
    </row>
    <row r="3" spans="2:18" ht="45.75" customHeight="1" x14ac:dyDescent="0.3">
      <c r="B3" s="633" t="s">
        <v>286</v>
      </c>
      <c r="C3" s="633"/>
      <c r="D3" s="633"/>
      <c r="E3" s="633"/>
      <c r="F3" s="633"/>
      <c r="G3" s="633"/>
      <c r="H3" s="633"/>
    </row>
    <row r="4" spans="2:18" ht="8.5" customHeight="1" thickBot="1" x14ac:dyDescent="0.4">
      <c r="B4" s="196"/>
    </row>
    <row r="5" spans="2:18" ht="13.5" thickBot="1" x14ac:dyDescent="0.35">
      <c r="B5" s="521"/>
      <c r="C5" s="522"/>
      <c r="D5" s="522"/>
      <c r="E5" s="522"/>
      <c r="F5" s="523"/>
      <c r="G5" s="524"/>
    </row>
    <row r="6" spans="2:18" ht="13.5" customHeight="1" thickBot="1" x14ac:dyDescent="0.35">
      <c r="B6" s="525"/>
      <c r="C6" s="526"/>
      <c r="D6" s="611" t="s">
        <v>0</v>
      </c>
      <c r="E6" s="612"/>
      <c r="F6" s="526"/>
      <c r="G6" s="527"/>
    </row>
    <row r="7" spans="2:18" ht="15.75" customHeight="1" thickBot="1" x14ac:dyDescent="0.35">
      <c r="B7" s="525"/>
      <c r="C7" s="528"/>
      <c r="D7" s="529" t="s">
        <v>1</v>
      </c>
      <c r="E7" s="518" t="s">
        <v>2</v>
      </c>
      <c r="F7" s="529" t="s">
        <v>3</v>
      </c>
      <c r="G7" s="530"/>
    </row>
    <row r="8" spans="2:18" ht="12.75" customHeight="1" x14ac:dyDescent="0.3">
      <c r="B8" s="613" t="s">
        <v>4</v>
      </c>
      <c r="C8" s="616" t="s">
        <v>5</v>
      </c>
      <c r="D8" s="590" t="s">
        <v>6</v>
      </c>
      <c r="E8" s="25" t="s">
        <v>7</v>
      </c>
      <c r="F8" s="515" t="s">
        <v>8</v>
      </c>
      <c r="G8" s="532" t="s">
        <v>9</v>
      </c>
    </row>
    <row r="9" spans="2:18" ht="48.75" customHeight="1" thickBot="1" x14ac:dyDescent="0.35">
      <c r="B9" s="614"/>
      <c r="C9" s="617"/>
      <c r="D9" s="581" t="s">
        <v>10</v>
      </c>
      <c r="E9" s="410" t="s">
        <v>11</v>
      </c>
      <c r="F9" s="517" t="s">
        <v>12</v>
      </c>
      <c r="G9" s="533" t="s">
        <v>13</v>
      </c>
    </row>
    <row r="10" spans="2:18" x14ac:dyDescent="0.3">
      <c r="B10" s="614"/>
      <c r="C10" s="616" t="s">
        <v>297</v>
      </c>
      <c r="D10" s="29" t="s">
        <v>14</v>
      </c>
      <c r="E10" s="591" t="s">
        <v>15</v>
      </c>
      <c r="F10" s="516" t="s">
        <v>16</v>
      </c>
      <c r="G10" s="532" t="s">
        <v>17</v>
      </c>
    </row>
    <row r="11" spans="2:18" ht="45.75" customHeight="1" thickBot="1" x14ac:dyDescent="0.35">
      <c r="B11" s="615"/>
      <c r="C11" s="617"/>
      <c r="D11" s="30" t="s">
        <v>18</v>
      </c>
      <c r="E11" s="583" t="s">
        <v>19</v>
      </c>
      <c r="F11" s="517" t="s">
        <v>20</v>
      </c>
      <c r="G11" s="533" t="s">
        <v>21</v>
      </c>
    </row>
    <row r="12" spans="2:18" x14ac:dyDescent="0.3">
      <c r="B12" s="525"/>
      <c r="C12" s="616" t="s">
        <v>3</v>
      </c>
      <c r="D12" s="531" t="s">
        <v>22</v>
      </c>
      <c r="E12" s="531" t="s">
        <v>23</v>
      </c>
      <c r="F12" s="620" t="s">
        <v>24</v>
      </c>
      <c r="G12" s="530"/>
    </row>
    <row r="13" spans="2:18" ht="13.5" thickBot="1" x14ac:dyDescent="0.35">
      <c r="B13" s="525"/>
      <c r="C13" s="617"/>
      <c r="D13" s="518" t="s">
        <v>25</v>
      </c>
      <c r="E13" s="518" t="s">
        <v>26</v>
      </c>
      <c r="F13" s="621"/>
      <c r="G13" s="530"/>
    </row>
    <row r="14" spans="2:18" x14ac:dyDescent="0.3">
      <c r="B14" s="525"/>
      <c r="C14" s="534"/>
      <c r="D14" s="535" t="s">
        <v>293</v>
      </c>
      <c r="E14" s="536" t="s">
        <v>294</v>
      </c>
      <c r="F14" s="534"/>
      <c r="G14" s="530"/>
    </row>
    <row r="15" spans="2:18" ht="13.5" thickBot="1" x14ac:dyDescent="0.35">
      <c r="B15" s="537"/>
      <c r="C15" s="538"/>
      <c r="D15" s="533" t="s">
        <v>29</v>
      </c>
      <c r="E15" s="539" t="s">
        <v>30</v>
      </c>
      <c r="F15" s="534"/>
      <c r="G15" s="530"/>
      <c r="R15" s="12"/>
    </row>
    <row r="16" spans="2:18" ht="17.25" customHeight="1" thickBot="1" x14ac:dyDescent="0.35">
      <c r="B16" s="13"/>
      <c r="C16" s="41" t="s">
        <v>145</v>
      </c>
      <c r="D16" s="519" t="s">
        <v>295</v>
      </c>
      <c r="E16" s="520" t="s">
        <v>296</v>
      </c>
      <c r="F16" s="42" t="s">
        <v>46</v>
      </c>
      <c r="G16" s="14"/>
    </row>
    <row r="17" spans="2:18" x14ac:dyDescent="0.3">
      <c r="C17" s="211"/>
      <c r="D17" s="212"/>
      <c r="E17" s="213"/>
      <c r="F17" s="214"/>
    </row>
    <row r="18" spans="2:18" x14ac:dyDescent="0.3">
      <c r="C18" s="211"/>
      <c r="D18" s="212"/>
      <c r="E18" s="213"/>
      <c r="F18" s="214"/>
    </row>
    <row r="19" spans="2:18" ht="13.5" customHeight="1" thickBot="1" x14ac:dyDescent="0.35"/>
    <row r="20" spans="2:18" ht="21" customHeight="1" thickBot="1" x14ac:dyDescent="0.35">
      <c r="B20" s="622" t="s">
        <v>230</v>
      </c>
      <c r="C20" s="623"/>
      <c r="D20" s="623"/>
      <c r="E20" s="623"/>
      <c r="F20" s="623"/>
      <c r="G20" s="623"/>
      <c r="H20" s="624"/>
      <c r="R20" s="12"/>
    </row>
    <row r="21" spans="2:18" ht="15.75" customHeight="1" thickBot="1" x14ac:dyDescent="0.35">
      <c r="B21" s="6"/>
      <c r="C21" s="15"/>
      <c r="D21" s="611" t="s">
        <v>132</v>
      </c>
      <c r="E21" s="612"/>
      <c r="F21" s="16"/>
      <c r="G21" s="17"/>
      <c r="H21" s="18"/>
      <c r="I21" s="19"/>
      <c r="K21" s="19"/>
      <c r="L21" s="19"/>
    </row>
    <row r="22" spans="2:18" ht="13" customHeight="1" x14ac:dyDescent="0.3">
      <c r="B22" s="20" t="s">
        <v>31</v>
      </c>
      <c r="C22" s="21">
        <f>D29/F29</f>
        <v>0.32518796992481203</v>
      </c>
      <c r="D22" s="598">
        <v>346</v>
      </c>
      <c r="E22" s="601">
        <v>718</v>
      </c>
      <c r="F22" s="600">
        <v>1064</v>
      </c>
      <c r="H22" s="9"/>
      <c r="I22" s="19"/>
      <c r="K22" s="19"/>
      <c r="L22" s="19"/>
    </row>
    <row r="23" spans="2:18" ht="15" customHeight="1" x14ac:dyDescent="0.3">
      <c r="B23" s="6"/>
      <c r="C23" s="8"/>
      <c r="D23" s="625" t="s">
        <v>32</v>
      </c>
      <c r="E23" s="626" t="s">
        <v>320</v>
      </c>
      <c r="F23" s="628" t="s">
        <v>3</v>
      </c>
      <c r="H23" s="9"/>
      <c r="I23" s="19"/>
      <c r="K23" s="19"/>
      <c r="L23" s="19"/>
    </row>
    <row r="24" spans="2:18" ht="12.5" customHeight="1" thickBot="1" x14ac:dyDescent="0.35">
      <c r="B24" s="6"/>
      <c r="C24" s="8"/>
      <c r="D24" s="617"/>
      <c r="E24" s="627"/>
      <c r="F24" s="629"/>
      <c r="G24" s="109" t="s">
        <v>232</v>
      </c>
      <c r="H24" s="9"/>
      <c r="I24" s="19"/>
      <c r="J24" s="19"/>
      <c r="K24" s="19"/>
      <c r="L24" s="19"/>
    </row>
    <row r="25" spans="2:18" ht="12.75" customHeight="1" x14ac:dyDescent="0.3">
      <c r="B25" s="613" t="s">
        <v>33</v>
      </c>
      <c r="C25" s="618" t="s">
        <v>34</v>
      </c>
      <c r="D25" s="590">
        <v>285</v>
      </c>
      <c r="E25" s="25">
        <v>12</v>
      </c>
      <c r="F25" s="26">
        <f>D25+E25</f>
        <v>297</v>
      </c>
      <c r="G25" s="3" t="s">
        <v>9</v>
      </c>
      <c r="H25" s="634" t="s">
        <v>35</v>
      </c>
      <c r="I25" s="636" t="s">
        <v>36</v>
      </c>
      <c r="J25" s="636"/>
      <c r="K25" s="636"/>
      <c r="L25" s="637"/>
    </row>
    <row r="26" spans="2:18" ht="36.5" thickBot="1" x14ac:dyDescent="0.35">
      <c r="B26" s="614"/>
      <c r="C26" s="619"/>
      <c r="D26" s="581" t="s">
        <v>10</v>
      </c>
      <c r="E26" s="410" t="s">
        <v>11</v>
      </c>
      <c r="F26" s="27" t="s">
        <v>37</v>
      </c>
      <c r="G26" s="28">
        <f>D25/F25</f>
        <v>0.95959595959595956</v>
      </c>
      <c r="H26" s="635"/>
      <c r="I26" s="638"/>
      <c r="J26" s="638"/>
      <c r="K26" s="638"/>
      <c r="L26" s="639"/>
    </row>
    <row r="27" spans="2:18" ht="12.75" customHeight="1" x14ac:dyDescent="0.3">
      <c r="B27" s="614"/>
      <c r="C27" s="618" t="s">
        <v>38</v>
      </c>
      <c r="D27" s="29">
        <v>61</v>
      </c>
      <c r="E27" s="591">
        <v>706</v>
      </c>
      <c r="F27" s="26">
        <f>D27+E27</f>
        <v>767</v>
      </c>
      <c r="G27" s="3" t="s">
        <v>17</v>
      </c>
      <c r="H27" s="634" t="s">
        <v>39</v>
      </c>
      <c r="I27" s="636" t="s">
        <v>40</v>
      </c>
      <c r="J27" s="636"/>
      <c r="K27" s="636"/>
      <c r="L27" s="637"/>
    </row>
    <row r="28" spans="2:18" ht="38.25" customHeight="1" thickBot="1" x14ac:dyDescent="0.35">
      <c r="B28" s="615"/>
      <c r="C28" s="619"/>
      <c r="D28" s="30" t="s">
        <v>18</v>
      </c>
      <c r="E28" s="583" t="s">
        <v>19</v>
      </c>
      <c r="F28" s="27" t="s">
        <v>41</v>
      </c>
      <c r="G28" s="31">
        <f>E27/F27</f>
        <v>0.92046936114732725</v>
      </c>
      <c r="H28" s="635"/>
      <c r="I28" s="638"/>
      <c r="J28" s="638"/>
      <c r="K28" s="638"/>
      <c r="L28" s="639"/>
    </row>
    <row r="29" spans="2:18" x14ac:dyDescent="0.3">
      <c r="B29" s="6"/>
      <c r="C29" s="618" t="s">
        <v>3</v>
      </c>
      <c r="D29" s="26">
        <f>D25+D27</f>
        <v>346</v>
      </c>
      <c r="E29" s="32">
        <f>E25+E27</f>
        <v>718</v>
      </c>
      <c r="F29" s="640">
        <f>F25+F27</f>
        <v>1064</v>
      </c>
      <c r="H29" s="9"/>
    </row>
    <row r="30" spans="2:18" ht="13.5" thickBot="1" x14ac:dyDescent="0.35">
      <c r="B30" s="6"/>
      <c r="C30" s="619"/>
      <c r="D30" s="26" t="s">
        <v>25</v>
      </c>
      <c r="E30" s="32" t="s">
        <v>26</v>
      </c>
      <c r="F30" s="641"/>
      <c r="H30" s="9"/>
      <c r="L30" s="33"/>
    </row>
    <row r="31" spans="2:18" ht="14.25" customHeight="1" x14ac:dyDescent="0.3">
      <c r="B31" s="6"/>
      <c r="D31" s="34" t="s">
        <v>42</v>
      </c>
      <c r="E31" s="34" t="s">
        <v>43</v>
      </c>
      <c r="G31" s="599"/>
      <c r="H31" s="9"/>
      <c r="I31" s="642" t="s">
        <v>244</v>
      </c>
      <c r="J31" s="636"/>
      <c r="K31" s="636"/>
      <c r="L31" s="637"/>
    </row>
    <row r="32" spans="2:18" ht="16.5" customHeight="1" x14ac:dyDescent="0.3">
      <c r="B32" s="6"/>
      <c r="D32" s="35">
        <f>D25/D29</f>
        <v>0.82369942196531787</v>
      </c>
      <c r="E32" s="35">
        <f>E27/E29</f>
        <v>0.98328690807799446</v>
      </c>
      <c r="G32" s="36"/>
      <c r="H32" s="37"/>
      <c r="I32" s="643"/>
      <c r="J32" s="644"/>
      <c r="K32" s="644"/>
      <c r="L32" s="645"/>
    </row>
    <row r="33" spans="2:17" ht="13.5" thickBot="1" x14ac:dyDescent="0.35">
      <c r="B33" s="6"/>
      <c r="D33" s="38" t="s">
        <v>44</v>
      </c>
      <c r="E33" s="38" t="s">
        <v>45</v>
      </c>
      <c r="F33" s="39"/>
      <c r="G33" s="39"/>
      <c r="H33" s="9"/>
      <c r="I33" s="643"/>
      <c r="J33" s="644"/>
      <c r="K33" s="644"/>
      <c r="L33" s="645"/>
    </row>
    <row r="34" spans="2:17" ht="5.15" customHeight="1" thickBot="1" x14ac:dyDescent="0.35">
      <c r="B34" s="6"/>
      <c r="D34" s="40"/>
      <c r="E34" s="40"/>
      <c r="H34" s="9"/>
      <c r="I34" s="646"/>
      <c r="J34" s="638"/>
      <c r="K34" s="638"/>
      <c r="L34" s="639"/>
    </row>
    <row r="35" spans="2:17" ht="18.75" customHeight="1" thickBot="1" x14ac:dyDescent="0.35">
      <c r="B35" s="542"/>
      <c r="C35" s="543" t="s">
        <v>145</v>
      </c>
      <c r="D35" s="592">
        <f>IF(E32=1,"Infinito",(D32/(1-E32)))</f>
        <v>49.284682080924945</v>
      </c>
      <c r="E35" s="146">
        <f>(1-D32)/E32</f>
        <v>0.17929718842620646</v>
      </c>
      <c r="F35" s="545" t="s">
        <v>46</v>
      </c>
      <c r="G35" s="546"/>
      <c r="H35" s="547"/>
      <c r="I35" s="540"/>
      <c r="J35" s="171"/>
      <c r="K35" s="171"/>
      <c r="L35" s="171"/>
    </row>
    <row r="36" spans="2:17" hidden="1" x14ac:dyDescent="0.3">
      <c r="B36" s="171"/>
      <c r="C36" s="548"/>
      <c r="D36" s="160"/>
      <c r="E36" s="161"/>
      <c r="F36" s="549"/>
      <c r="G36" s="171"/>
      <c r="H36" s="171"/>
      <c r="I36" s="171"/>
      <c r="J36" s="171"/>
      <c r="K36" s="550"/>
      <c r="L36" s="550"/>
      <c r="M36" s="162"/>
      <c r="N36" s="1"/>
      <c r="O36" s="1"/>
      <c r="P36" s="1"/>
      <c r="Q36" s="1"/>
    </row>
    <row r="37" spans="2:17" hidden="1" x14ac:dyDescent="0.3">
      <c r="B37" s="551" t="s">
        <v>102</v>
      </c>
      <c r="C37" s="552"/>
      <c r="D37" s="165"/>
      <c r="E37" s="165"/>
      <c r="F37" s="552"/>
      <c r="G37" s="552"/>
      <c r="H37" s="171"/>
      <c r="I37" s="46"/>
      <c r="J37" s="168"/>
      <c r="K37" s="168"/>
      <c r="L37" s="171"/>
      <c r="M37" s="1"/>
      <c r="N37" s="1"/>
      <c r="O37" s="1"/>
      <c r="P37" s="1"/>
      <c r="Q37" s="1"/>
    </row>
    <row r="38" spans="2:17" hidden="1" x14ac:dyDescent="0.3">
      <c r="B38" s="551" t="s">
        <v>103</v>
      </c>
      <c r="C38" s="552"/>
      <c r="D38" s="46"/>
      <c r="E38" s="46"/>
      <c r="F38" s="552"/>
      <c r="G38" s="552"/>
      <c r="H38" s="171"/>
      <c r="I38" s="46"/>
      <c r="J38" s="169"/>
      <c r="K38" s="169"/>
      <c r="L38" s="169"/>
      <c r="M38" s="169"/>
      <c r="N38" s="1"/>
      <c r="O38" s="1"/>
      <c r="P38" s="1"/>
      <c r="Q38" s="1"/>
    </row>
    <row r="39" spans="2:17" hidden="1" x14ac:dyDescent="0.3">
      <c r="B39" s="170" t="s">
        <v>104</v>
      </c>
      <c r="C39" s="171" t="s">
        <v>105</v>
      </c>
      <c r="D39" s="171"/>
      <c r="E39" s="171" t="s">
        <v>106</v>
      </c>
      <c r="F39" s="171"/>
      <c r="G39" s="171" t="s">
        <v>107</v>
      </c>
      <c r="H39" s="171" t="s">
        <v>108</v>
      </c>
      <c r="I39" s="171"/>
      <c r="J39" s="169"/>
      <c r="K39" s="169"/>
      <c r="L39" s="169"/>
      <c r="M39" s="169"/>
      <c r="N39" s="1"/>
      <c r="O39" s="1"/>
      <c r="P39" s="1"/>
      <c r="Q39" s="1"/>
    </row>
    <row r="40" spans="2:17" ht="39" hidden="1" x14ac:dyDescent="0.3">
      <c r="B40" s="553" t="s">
        <v>303</v>
      </c>
      <c r="C40" s="553" t="s">
        <v>109</v>
      </c>
      <c r="D40" s="553" t="s">
        <v>110</v>
      </c>
      <c r="E40" s="553" t="s">
        <v>105</v>
      </c>
      <c r="F40" s="553" t="s">
        <v>220</v>
      </c>
      <c r="G40" s="179" t="s">
        <v>107</v>
      </c>
      <c r="H40" s="554" t="s">
        <v>111</v>
      </c>
      <c r="I40" s="337"/>
      <c r="J40" s="553" t="s">
        <v>304</v>
      </c>
      <c r="K40" s="553" t="s">
        <v>112</v>
      </c>
      <c r="L40" s="553" t="s">
        <v>113</v>
      </c>
      <c r="M40" s="172" t="s">
        <v>113</v>
      </c>
      <c r="N40" s="1"/>
      <c r="O40" s="1"/>
      <c r="P40" s="1"/>
      <c r="Q40" s="1"/>
    </row>
    <row r="41" spans="2:17" hidden="1" x14ac:dyDescent="0.3">
      <c r="B41" s="555">
        <f>D25</f>
        <v>285</v>
      </c>
      <c r="C41" s="555">
        <f>D29</f>
        <v>346</v>
      </c>
      <c r="D41" s="556">
        <f>B41/C41</f>
        <v>0.82369942196531787</v>
      </c>
      <c r="E41" s="556">
        <f>2*B41+H41^2</f>
        <v>573.84145882069413</v>
      </c>
      <c r="F41" s="556">
        <f>H41*SQRT((H41^2)+(4*B41*(1-D41)))</f>
        <v>28.050372794987297</v>
      </c>
      <c r="G41" s="557">
        <f>2*(C41+H41^2)</f>
        <v>699.68291764138826</v>
      </c>
      <c r="H41" s="558">
        <f>-NORMSINV(2.5/100)</f>
        <v>1.9599639845400538</v>
      </c>
      <c r="I41" s="559" t="s">
        <v>88</v>
      </c>
      <c r="J41" s="560">
        <f>D41</f>
        <v>0.82369942196531787</v>
      </c>
      <c r="K41" s="560">
        <f>(E41-F41)/G41</f>
        <v>0.78005489667455863</v>
      </c>
      <c r="L41" s="560">
        <f t="shared" ref="L41:M44" si="0">(E41+F41)/G41</f>
        <v>0.86023513857483058</v>
      </c>
      <c r="M41" s="560">
        <f t="shared" si="0"/>
        <v>371.29931783269643</v>
      </c>
      <c r="N41" s="1"/>
      <c r="O41" s="1"/>
      <c r="P41" s="1"/>
      <c r="Q41" s="1"/>
    </row>
    <row r="42" spans="2:17" hidden="1" x14ac:dyDescent="0.3">
      <c r="B42" s="555">
        <f>E27</f>
        <v>706</v>
      </c>
      <c r="C42" s="555">
        <f>E29</f>
        <v>718</v>
      </c>
      <c r="D42" s="556">
        <f>B42/C42</f>
        <v>0.98328690807799446</v>
      </c>
      <c r="E42" s="556">
        <f>2*B42+H42^2</f>
        <v>1415.841458820694</v>
      </c>
      <c r="F42" s="556">
        <f>H42*SQRT((H42^2)+(4*B42*(1-D42)))</f>
        <v>14.002324873174921</v>
      </c>
      <c r="G42" s="557">
        <f>2*(C42+H42^2)</f>
        <v>1443.6829176413883</v>
      </c>
      <c r="H42" s="558">
        <f>-NORMSINV(2.5/100)</f>
        <v>1.9599639845400538</v>
      </c>
      <c r="I42" s="559" t="s">
        <v>89</v>
      </c>
      <c r="J42" s="560">
        <f>D42</f>
        <v>0.98328690807799446</v>
      </c>
      <c r="K42" s="560">
        <f>(E42-F42)/G42</f>
        <v>0.97101594596531537</v>
      </c>
      <c r="L42" s="560">
        <f t="shared" si="0"/>
        <v>0.99041400727375173</v>
      </c>
      <c r="M42" s="560">
        <f t="shared" si="0"/>
        <v>743.73062669140791</v>
      </c>
      <c r="N42" s="1"/>
      <c r="O42" s="1"/>
      <c r="P42" s="1"/>
      <c r="Q42" s="1"/>
    </row>
    <row r="43" spans="2:17" hidden="1" x14ac:dyDescent="0.3">
      <c r="B43" s="555">
        <f>D25</f>
        <v>285</v>
      </c>
      <c r="C43" s="561">
        <f>F25</f>
        <v>297</v>
      </c>
      <c r="D43" s="556">
        <f>B43/C43</f>
        <v>0.95959595959595956</v>
      </c>
      <c r="E43" s="556">
        <f>2*B43+H43^2</f>
        <v>573.84145882069413</v>
      </c>
      <c r="F43" s="556">
        <f>H43*SQRT((H43^2)+(4*B43*(1-D43)))</f>
        <v>13.845458725124322</v>
      </c>
      <c r="G43" s="557">
        <f>2*(C43+H43^2)</f>
        <v>601.68291764138826</v>
      </c>
      <c r="H43" s="558">
        <f>-NORMSINV(2.5/100)</f>
        <v>1.9599639845400538</v>
      </c>
      <c r="I43" s="559" t="s">
        <v>85</v>
      </c>
      <c r="J43" s="560">
        <f>D43</f>
        <v>0.95959595959595956</v>
      </c>
      <c r="K43" s="560">
        <f>(E43-F43)/G43</f>
        <v>0.93071613581912516</v>
      </c>
      <c r="L43" s="560">
        <f t="shared" si="0"/>
        <v>0.97673857826904165</v>
      </c>
      <c r="M43" s="560">
        <f t="shared" si="0"/>
        <v>314.05086074117787</v>
      </c>
      <c r="N43" s="1"/>
      <c r="O43" s="1"/>
      <c r="P43" s="1"/>
      <c r="Q43" s="1"/>
    </row>
    <row r="44" spans="2:17" hidden="1" x14ac:dyDescent="0.3">
      <c r="B44" s="555">
        <f>E27</f>
        <v>706</v>
      </c>
      <c r="C44" s="561">
        <f>F27</f>
        <v>767</v>
      </c>
      <c r="D44" s="556">
        <f>B44/C44</f>
        <v>0.92046936114732725</v>
      </c>
      <c r="E44" s="556">
        <f>2*B44+H44^2</f>
        <v>1415.841458820694</v>
      </c>
      <c r="F44" s="556">
        <f>H44*SQRT((H44^2)+(4*B44*(1-D44)))</f>
        <v>29.623089333006131</v>
      </c>
      <c r="G44" s="557">
        <f>2*(C44+H44^2)</f>
        <v>1541.6829176413883</v>
      </c>
      <c r="H44" s="558">
        <f>-NORMSINV(2.5/100)</f>
        <v>1.9599639845400538</v>
      </c>
      <c r="I44" s="559" t="s">
        <v>87</v>
      </c>
      <c r="J44" s="560">
        <f>D44</f>
        <v>0.92046936114732725</v>
      </c>
      <c r="K44" s="560">
        <f>(E44-F44)/G44</f>
        <v>0.89915919390769095</v>
      </c>
      <c r="L44" s="560">
        <f t="shared" si="0"/>
        <v>0.93758874254448377</v>
      </c>
      <c r="M44" s="560">
        <f t="shared" si="0"/>
        <v>801.70146970488031</v>
      </c>
      <c r="N44" s="1"/>
      <c r="O44" s="1"/>
      <c r="P44" s="1"/>
      <c r="Q44" s="1"/>
    </row>
    <row r="45" spans="2:17" hidden="1" x14ac:dyDescent="0.3">
      <c r="B45" s="171"/>
      <c r="C45" s="552"/>
      <c r="D45" s="552"/>
      <c r="E45" s="165"/>
      <c r="F45" s="165"/>
      <c r="G45" s="552"/>
      <c r="H45" s="552"/>
      <c r="I45" s="171"/>
      <c r="J45" s="46"/>
      <c r="K45" s="168"/>
      <c r="L45" s="168"/>
      <c r="M45" s="1"/>
      <c r="N45" s="1"/>
      <c r="O45" s="1"/>
      <c r="P45" s="1"/>
      <c r="Q45" s="1"/>
    </row>
    <row r="46" spans="2:17" hidden="1" x14ac:dyDescent="0.3">
      <c r="B46" s="562" t="s">
        <v>114</v>
      </c>
      <c r="C46" s="563"/>
      <c r="D46" s="564" t="str">
        <f>ROUND(J43,3)*100&amp;B49</f>
        <v>96%</v>
      </c>
      <c r="E46" s="565" t="str">
        <f>ROUND(J44,3)*100&amp;B49</f>
        <v>92%</v>
      </c>
      <c r="F46" s="565" t="str">
        <f>ROUND(J41,3)*100&amp;B49</f>
        <v>82,4%</v>
      </c>
      <c r="G46" s="565" t="str">
        <f>ROUND(J42,3)*100&amp;B49</f>
        <v>98,3%</v>
      </c>
      <c r="H46" s="351"/>
      <c r="I46" s="171"/>
      <c r="J46" s="46"/>
      <c r="K46" s="168"/>
      <c r="L46" s="168"/>
      <c r="M46" s="1"/>
      <c r="N46" s="1"/>
      <c r="O46" s="1"/>
      <c r="P46" s="1"/>
      <c r="Q46" s="1"/>
    </row>
    <row r="47" spans="2:17" hidden="1" x14ac:dyDescent="0.3">
      <c r="B47" s="566" t="s">
        <v>115</v>
      </c>
      <c r="C47" s="567"/>
      <c r="D47" s="568" t="str">
        <f>ROUND(K43,3)*100&amp;B49</f>
        <v>93,1%</v>
      </c>
      <c r="E47" s="569" t="str">
        <f>ROUND(K44,3)*100&amp;B49</f>
        <v>89,9%</v>
      </c>
      <c r="F47" s="569" t="str">
        <f>ROUND(K41,3)*100&amp;B49</f>
        <v>78%</v>
      </c>
      <c r="G47" s="569" t="str">
        <f>ROUND(K42,3)*100&amp;B49</f>
        <v>97,1%</v>
      </c>
      <c r="H47" s="339"/>
      <c r="I47" s="171"/>
      <c r="J47" s="46"/>
      <c r="K47" s="168"/>
      <c r="L47" s="168"/>
      <c r="M47" s="1"/>
      <c r="N47" s="1"/>
      <c r="O47" s="1"/>
      <c r="P47" s="1"/>
      <c r="Q47" s="1"/>
    </row>
    <row r="48" spans="2:17" hidden="1" x14ac:dyDescent="0.3">
      <c r="B48" s="566" t="s">
        <v>116</v>
      </c>
      <c r="C48" s="174" t="str">
        <f>ROUND((D29/F29),4)*100&amp;B49</f>
        <v>32,52%</v>
      </c>
      <c r="D48" s="568" t="str">
        <f>ROUND(L43,3)*100&amp;B49</f>
        <v>97,7%</v>
      </c>
      <c r="E48" s="569" t="str">
        <f>ROUND(L44,3)*100&amp;B49</f>
        <v>93,8%</v>
      </c>
      <c r="F48" s="569" t="str">
        <f>ROUND(L41,3)*100&amp;B49</f>
        <v>86%</v>
      </c>
      <c r="G48" s="569" t="str">
        <f>ROUND(L42,3)*100&amp;B49</f>
        <v>99%</v>
      </c>
      <c r="H48" s="570">
        <f>D35</f>
        <v>49.284682080924945</v>
      </c>
      <c r="I48" s="171"/>
      <c r="J48" s="46"/>
      <c r="K48" s="168"/>
      <c r="L48" s="168"/>
      <c r="M48" s="1"/>
      <c r="N48" s="1"/>
      <c r="O48" s="1"/>
      <c r="P48" s="1"/>
      <c r="Q48" s="1"/>
    </row>
    <row r="49" spans="2:19" hidden="1" x14ac:dyDescent="0.3">
      <c r="B49" s="566" t="s">
        <v>117</v>
      </c>
      <c r="C49" s="175" t="s">
        <v>118</v>
      </c>
      <c r="D49" s="175" t="s">
        <v>85</v>
      </c>
      <c r="E49" s="175" t="s">
        <v>87</v>
      </c>
      <c r="F49" s="175" t="s">
        <v>27</v>
      </c>
      <c r="G49" s="176" t="s">
        <v>28</v>
      </c>
      <c r="H49" s="178" t="s">
        <v>119</v>
      </c>
      <c r="I49" s="171"/>
      <c r="J49" s="46"/>
      <c r="K49" s="168"/>
      <c r="L49" s="168"/>
      <c r="M49" s="1"/>
      <c r="N49" s="1"/>
      <c r="O49" s="1"/>
      <c r="P49" s="1"/>
      <c r="Q49" s="1"/>
    </row>
    <row r="50" spans="2:19" hidden="1" x14ac:dyDescent="0.3">
      <c r="B50" s="571" t="s">
        <v>6</v>
      </c>
      <c r="C50" s="177" t="str">
        <f>C48</f>
        <v>32,52%</v>
      </c>
      <c r="D50" s="178" t="str">
        <f>CONCATENATE(D46," ",B46,D47," ",B50," ",D48,B48)</f>
        <v>96% (93,1% a 97,7%)</v>
      </c>
      <c r="E50" s="178" t="str">
        <f>CONCATENATE(E46," ",B46,E47," ",B50," ",E48,B48)</f>
        <v>92% (89,9% a 93,8%)</v>
      </c>
      <c r="F50" s="178" t="str">
        <f>CONCATENATE(F46," ",B46,F47," ",B50," ",F48,B48)</f>
        <v>82,4% (78% a 86%)</v>
      </c>
      <c r="G50" s="178" t="str">
        <f>CONCATENATE(G46," ",B46,G47," ",B50," ",G48,B48)</f>
        <v>98,3% (97,1% a 99%)</v>
      </c>
      <c r="H50" s="572">
        <f>H48</f>
        <v>49.284682080924945</v>
      </c>
      <c r="I50" s="171"/>
      <c r="J50" s="46"/>
      <c r="K50" s="168"/>
      <c r="L50" s="168"/>
      <c r="M50" s="1"/>
      <c r="N50" s="1"/>
      <c r="O50" s="1"/>
      <c r="P50" s="1"/>
      <c r="Q50" s="1"/>
    </row>
    <row r="51" spans="2:19" hidden="1" x14ac:dyDescent="0.3">
      <c r="B51" s="573" t="s">
        <v>120</v>
      </c>
      <c r="C51" s="574"/>
      <c r="D51" s="574"/>
      <c r="E51" s="574"/>
      <c r="F51" s="574"/>
      <c r="G51" s="574"/>
      <c r="H51" s="575"/>
      <c r="I51" s="171"/>
      <c r="J51" s="46"/>
      <c r="K51" s="168"/>
      <c r="L51" s="168"/>
      <c r="M51" s="1"/>
      <c r="N51" s="1"/>
      <c r="O51" s="1"/>
      <c r="P51" s="1"/>
      <c r="Q51" s="1"/>
    </row>
    <row r="52" spans="2:19" ht="9" customHeight="1" x14ac:dyDescent="0.3">
      <c r="B52" s="171"/>
      <c r="C52" s="171"/>
      <c r="D52" s="171"/>
      <c r="E52" s="171"/>
      <c r="F52" s="171"/>
      <c r="G52" s="171"/>
      <c r="H52" s="171"/>
      <c r="I52" s="171"/>
      <c r="J52" s="46"/>
      <c r="K52" s="168"/>
      <c r="L52" s="50"/>
      <c r="M52" s="1"/>
      <c r="N52" s="1"/>
      <c r="O52" s="1"/>
      <c r="P52" s="1"/>
      <c r="Q52" s="1"/>
    </row>
    <row r="53" spans="2:19" ht="15" customHeight="1" x14ac:dyDescent="0.3">
      <c r="B53" s="576" t="s">
        <v>121</v>
      </c>
      <c r="C53" s="576" t="s">
        <v>236</v>
      </c>
      <c r="D53" s="577" t="s">
        <v>237</v>
      </c>
      <c r="E53" s="577" t="s">
        <v>238</v>
      </c>
      <c r="F53" s="577" t="s">
        <v>239</v>
      </c>
      <c r="G53" s="577" t="s">
        <v>240</v>
      </c>
      <c r="H53" s="171"/>
      <c r="I53" s="167"/>
      <c r="J53" s="602" t="s">
        <v>318</v>
      </c>
      <c r="K53" s="603"/>
      <c r="L53" s="603"/>
      <c r="M53" s="603"/>
      <c r="N53" s="603"/>
      <c r="O53" s="603"/>
      <c r="P53" s="603"/>
      <c r="Q53" s="603"/>
      <c r="R53" s="603"/>
      <c r="S53" s="604"/>
    </row>
    <row r="54" spans="2:19" ht="17" customHeight="1" x14ac:dyDescent="0.3">
      <c r="B54" s="578">
        <f>D29/F29</f>
        <v>0.32518796992481203</v>
      </c>
      <c r="C54" s="179" t="str">
        <f t="shared" ref="C54:G54" si="1">D50</f>
        <v>96% (93,1% a 97,7%)</v>
      </c>
      <c r="D54" s="179" t="str">
        <f t="shared" si="1"/>
        <v>92% (89,9% a 93,8%)</v>
      </c>
      <c r="E54" s="179" t="str">
        <f t="shared" si="1"/>
        <v>82,4% (78% a 86%)</v>
      </c>
      <c r="F54" s="179" t="str">
        <f t="shared" si="1"/>
        <v>98,3% (97,1% a 99%)</v>
      </c>
      <c r="G54" s="180">
        <f t="shared" si="1"/>
        <v>49.284682080924945</v>
      </c>
      <c r="H54" s="171"/>
      <c r="I54" s="167"/>
      <c r="J54" s="605"/>
      <c r="K54" s="606"/>
      <c r="L54" s="606"/>
      <c r="M54" s="606"/>
      <c r="N54" s="606"/>
      <c r="O54" s="606"/>
      <c r="P54" s="606"/>
      <c r="Q54" s="606"/>
      <c r="R54" s="606"/>
      <c r="S54" s="607"/>
    </row>
    <row r="55" spans="2:19" ht="7" customHeight="1" x14ac:dyDescent="0.3">
      <c r="C55" s="44"/>
      <c r="D55" s="45"/>
      <c r="E55" s="46"/>
      <c r="F55" s="47"/>
      <c r="I55" s="48"/>
      <c r="J55" s="605"/>
      <c r="K55" s="606"/>
      <c r="L55" s="606"/>
      <c r="M55" s="606"/>
      <c r="N55" s="606"/>
      <c r="O55" s="606"/>
      <c r="P55" s="606"/>
      <c r="Q55" s="606"/>
      <c r="R55" s="606"/>
      <c r="S55" s="607"/>
    </row>
    <row r="56" spans="2:19" ht="51" customHeight="1" x14ac:dyDescent="0.3">
      <c r="B56" s="647" t="s">
        <v>47</v>
      </c>
      <c r="C56" s="648"/>
      <c r="D56" s="648"/>
      <c r="E56" s="648"/>
      <c r="F56" s="648"/>
      <c r="G56" s="648"/>
      <c r="H56" s="649"/>
      <c r="I56" s="48"/>
      <c r="J56" s="608"/>
      <c r="K56" s="609"/>
      <c r="L56" s="609"/>
      <c r="M56" s="609"/>
      <c r="N56" s="609"/>
      <c r="O56" s="609"/>
      <c r="P56" s="609"/>
      <c r="Q56" s="609"/>
      <c r="R56" s="609"/>
      <c r="S56" s="610"/>
    </row>
    <row r="57" spans="2:19" ht="12.75" customHeight="1" thickBot="1" x14ac:dyDescent="0.4">
      <c r="B57" s="51"/>
      <c r="E57" s="40"/>
      <c r="I57" s="48"/>
      <c r="J57" s="48"/>
      <c r="K57" s="48"/>
      <c r="L57" s="48"/>
    </row>
    <row r="58" spans="2:19" ht="20.25" customHeight="1" thickBot="1" x14ac:dyDescent="0.35">
      <c r="B58" s="52" t="s">
        <v>48</v>
      </c>
      <c r="C58" s="53"/>
      <c r="D58" s="53"/>
      <c r="E58" s="53"/>
      <c r="F58" s="53"/>
      <c r="G58" s="54"/>
      <c r="H58" s="55"/>
      <c r="I58" s="48"/>
      <c r="J58" s="48"/>
      <c r="K58" s="48"/>
      <c r="L58" s="48"/>
    </row>
    <row r="59" spans="2:19" ht="10.5" customHeight="1" x14ac:dyDescent="0.45">
      <c r="B59" s="56"/>
      <c r="C59" s="57"/>
      <c r="D59" s="58"/>
      <c r="E59" s="58"/>
      <c r="F59" s="59"/>
      <c r="G59" s="59"/>
      <c r="H59" s="60"/>
      <c r="I59" s="48"/>
      <c r="J59" s="48"/>
      <c r="K59" s="48"/>
      <c r="L59" s="48"/>
      <c r="M59" s="630"/>
      <c r="N59" s="630"/>
    </row>
    <row r="60" spans="2:19" ht="19" thickBot="1" x14ac:dyDescent="0.5">
      <c r="B60" s="61" t="s">
        <v>49</v>
      </c>
      <c r="C60" s="57"/>
      <c r="D60" s="58"/>
      <c r="E60" s="58"/>
      <c r="F60" s="59"/>
      <c r="G60" s="62"/>
      <c r="H60" s="60"/>
      <c r="I60" s="48"/>
      <c r="J60" s="48"/>
      <c r="K60" s="48"/>
      <c r="L60" s="48"/>
      <c r="M60" s="63"/>
      <c r="N60" s="63"/>
    </row>
    <row r="61" spans="2:19" ht="18.5" x14ac:dyDescent="0.45">
      <c r="B61" s="198" t="s">
        <v>50</v>
      </c>
      <c r="C61" s="64"/>
      <c r="D61" s="64"/>
      <c r="E61" s="65"/>
      <c r="F61" s="64"/>
      <c r="G61" s="66"/>
      <c r="H61" s="60"/>
      <c r="I61" s="48"/>
      <c r="J61" s="48"/>
      <c r="K61" s="48"/>
      <c r="L61" s="48"/>
      <c r="M61" s="67"/>
      <c r="N61" s="67"/>
    </row>
    <row r="62" spans="2:19" ht="18.5" x14ac:dyDescent="0.45">
      <c r="B62" s="199" t="s">
        <v>51</v>
      </c>
      <c r="C62" s="68"/>
      <c r="D62" s="68"/>
      <c r="E62" s="69"/>
      <c r="F62" s="68"/>
      <c r="G62" s="70"/>
      <c r="H62" s="60"/>
      <c r="I62" s="48"/>
      <c r="J62" s="48"/>
      <c r="K62" s="48"/>
      <c r="L62" s="48"/>
      <c r="M62" s="71"/>
      <c r="N62" s="71"/>
    </row>
    <row r="63" spans="2:19" ht="19" thickBot="1" x14ac:dyDescent="0.5">
      <c r="B63" s="72" t="s">
        <v>52</v>
      </c>
      <c r="C63" s="73"/>
      <c r="D63" s="73"/>
      <c r="E63" s="74"/>
      <c r="F63" s="73"/>
      <c r="G63" s="75"/>
      <c r="H63" s="60"/>
      <c r="I63" s="48"/>
      <c r="J63" s="48"/>
      <c r="K63" s="48"/>
      <c r="L63" s="48"/>
    </row>
    <row r="64" spans="2:19" ht="9.75" customHeight="1" x14ac:dyDescent="0.45">
      <c r="B64" s="76"/>
      <c r="C64" s="56"/>
      <c r="D64" s="56"/>
      <c r="E64" s="77"/>
      <c r="F64" s="56"/>
      <c r="G64" s="56"/>
      <c r="H64" s="60"/>
      <c r="I64" s="48"/>
      <c r="J64" s="48"/>
      <c r="K64" s="48"/>
      <c r="L64" s="48"/>
    </row>
    <row r="65" spans="2:13" ht="19" thickBot="1" x14ac:dyDescent="0.5">
      <c r="B65" s="78" t="s">
        <v>53</v>
      </c>
      <c r="C65" s="56"/>
      <c r="D65" s="56"/>
      <c r="E65" s="77"/>
      <c r="F65" s="56"/>
      <c r="G65" s="56"/>
      <c r="H65" s="60"/>
      <c r="I65" s="79"/>
      <c r="J65" s="79"/>
      <c r="K65" s="79"/>
      <c r="L65" s="79"/>
    </row>
    <row r="66" spans="2:13" ht="18.5" x14ac:dyDescent="0.45">
      <c r="B66" s="198" t="s">
        <v>54</v>
      </c>
      <c r="C66" s="64"/>
      <c r="D66" s="64"/>
      <c r="E66" s="65"/>
      <c r="F66" s="64"/>
      <c r="G66" s="66"/>
      <c r="H66" s="60"/>
    </row>
    <row r="67" spans="2:13" ht="18.5" x14ac:dyDescent="0.45">
      <c r="B67" s="199" t="s">
        <v>55</v>
      </c>
      <c r="C67" s="68"/>
      <c r="D67" s="68"/>
      <c r="E67" s="69"/>
      <c r="F67" s="68"/>
      <c r="G67" s="70"/>
      <c r="H67" s="60"/>
    </row>
    <row r="68" spans="2:13" ht="19" thickBot="1" x14ac:dyDescent="0.5">
      <c r="B68" s="72" t="s">
        <v>56</v>
      </c>
      <c r="C68" s="73"/>
      <c r="D68" s="73"/>
      <c r="E68" s="74"/>
      <c r="F68" s="73"/>
      <c r="G68" s="75"/>
      <c r="H68" s="60"/>
    </row>
    <row r="69" spans="2:13" ht="15.5" x14ac:dyDescent="0.35">
      <c r="B69" s="80"/>
      <c r="E69" s="40"/>
    </row>
    <row r="70" spans="2:13" ht="15" thickBot="1" x14ac:dyDescent="0.4">
      <c r="B70" s="104" t="s">
        <v>301</v>
      </c>
    </row>
    <row r="71" spans="2:13" ht="14.5" x14ac:dyDescent="0.35">
      <c r="B71" s="81" t="s">
        <v>57</v>
      </c>
      <c r="C71" s="82"/>
      <c r="D71" s="83"/>
      <c r="E71" s="83"/>
      <c r="F71" s="83"/>
      <c r="G71" s="83"/>
      <c r="H71" s="83"/>
      <c r="I71" s="84"/>
      <c r="J71" s="85"/>
    </row>
    <row r="72" spans="2:13" ht="15" thickBot="1" x14ac:dyDescent="0.35">
      <c r="B72" s="86" t="s">
        <v>58</v>
      </c>
      <c r="C72" s="86"/>
      <c r="D72" s="87"/>
      <c r="E72" s="87"/>
      <c r="F72" s="87"/>
      <c r="G72" s="87"/>
      <c r="H72" s="87"/>
      <c r="I72" s="87"/>
      <c r="J72" s="88"/>
    </row>
    <row r="73" spans="2:13" ht="9" customHeight="1" x14ac:dyDescent="0.3">
      <c r="B73" s="89"/>
      <c r="C73" s="89"/>
      <c r="D73" s="89"/>
      <c r="E73" s="89"/>
      <c r="F73" s="89"/>
      <c r="G73" s="89"/>
      <c r="H73" s="89"/>
      <c r="I73" s="89"/>
      <c r="J73" s="89"/>
    </row>
    <row r="74" spans="2:13" ht="14.5" x14ac:dyDescent="0.35">
      <c r="B74" s="90" t="s">
        <v>59</v>
      </c>
      <c r="C74" s="91"/>
      <c r="D74" s="92"/>
      <c r="E74" s="435"/>
      <c r="F74" s="436" t="s">
        <v>242</v>
      </c>
      <c r="G74" s="498"/>
      <c r="H74" s="499" t="s">
        <v>289</v>
      </c>
      <c r="I74" s="500"/>
      <c r="J74" s="501"/>
    </row>
    <row r="75" spans="2:13" ht="14.5" x14ac:dyDescent="0.35">
      <c r="B75" s="430"/>
      <c r="C75" s="100"/>
      <c r="D75" s="101"/>
      <c r="E75" s="102" t="s">
        <v>60</v>
      </c>
      <c r="F75" s="431">
        <f>D35</f>
        <v>49.284682080924945</v>
      </c>
      <c r="G75" s="101" t="s">
        <v>61</v>
      </c>
      <c r="H75" s="101"/>
      <c r="I75" s="101"/>
      <c r="J75" s="432"/>
    </row>
    <row r="76" spans="2:13" ht="14.5" x14ac:dyDescent="0.35">
      <c r="B76" s="430"/>
      <c r="C76" s="100"/>
      <c r="D76" s="101"/>
      <c r="E76" s="102" t="s">
        <v>62</v>
      </c>
      <c r="F76" s="431">
        <v>49.284682080924945</v>
      </c>
      <c r="G76" s="785" t="s">
        <v>63</v>
      </c>
      <c r="H76" s="101"/>
      <c r="I76" s="101"/>
      <c r="J76" s="432"/>
    </row>
    <row r="77" spans="2:13" ht="23.25" customHeight="1" x14ac:dyDescent="0.3">
      <c r="B77" s="631" t="s">
        <v>305</v>
      </c>
      <c r="C77" s="631"/>
      <c r="D77" s="631"/>
      <c r="E77" s="631"/>
      <c r="F77" s="631"/>
      <c r="G77" s="631"/>
      <c r="H77" s="631"/>
      <c r="I77" s="631"/>
      <c r="J77" s="631"/>
    </row>
    <row r="78" spans="2:13" ht="101.25" customHeight="1" x14ac:dyDescent="0.3">
      <c r="B78" s="632" t="s">
        <v>136</v>
      </c>
      <c r="C78" s="632"/>
      <c r="D78" s="632"/>
      <c r="E78" s="632"/>
      <c r="F78" s="632"/>
      <c r="G78" s="632"/>
      <c r="H78" s="632"/>
      <c r="I78" s="632"/>
      <c r="J78" s="632"/>
    </row>
    <row r="79" spans="2:13" ht="30.75" customHeight="1" x14ac:dyDescent="0.3">
      <c r="B79" s="632" t="s">
        <v>64</v>
      </c>
      <c r="C79" s="632"/>
      <c r="D79" s="632"/>
      <c r="E79" s="632"/>
      <c r="F79" s="632"/>
      <c r="G79" s="632"/>
      <c r="H79" s="632"/>
      <c r="I79" s="632"/>
      <c r="J79" s="632"/>
      <c r="M79" s="1"/>
    </row>
    <row r="80" spans="2:13" ht="14.25" customHeight="1" x14ac:dyDescent="0.3">
      <c r="B80" s="99"/>
      <c r="C80" s="99"/>
      <c r="D80" s="99"/>
      <c r="E80" s="99"/>
      <c r="F80" s="99"/>
      <c r="G80" s="99"/>
      <c r="H80" s="99"/>
      <c r="I80" s="99"/>
      <c r="J80" s="99"/>
      <c r="M80" s="1"/>
    </row>
    <row r="81" spans="2:13" ht="15" thickBot="1" x14ac:dyDescent="0.4">
      <c r="B81" s="104" t="s">
        <v>302</v>
      </c>
      <c r="M81" s="1"/>
    </row>
    <row r="82" spans="2:13" ht="14.5" x14ac:dyDescent="0.35">
      <c r="B82" s="81" t="s">
        <v>65</v>
      </c>
      <c r="C82" s="82"/>
      <c r="D82" s="83"/>
      <c r="E82" s="83"/>
      <c r="F82" s="83"/>
      <c r="G82" s="83"/>
      <c r="H82" s="83"/>
      <c r="I82" s="84"/>
      <c r="J82" s="85"/>
      <c r="M82" s="1"/>
    </row>
    <row r="83" spans="2:13" ht="15" thickBot="1" x14ac:dyDescent="0.35">
      <c r="B83" s="86" t="s">
        <v>66</v>
      </c>
      <c r="C83" s="86"/>
      <c r="D83" s="87"/>
      <c r="E83" s="87"/>
      <c r="F83" s="87"/>
      <c r="G83" s="87"/>
      <c r="H83" s="87"/>
      <c r="I83" s="87"/>
      <c r="J83" s="88"/>
      <c r="M83" s="1"/>
    </row>
    <row r="84" spans="2:13" ht="9" customHeight="1" x14ac:dyDescent="0.3">
      <c r="B84" s="89"/>
      <c r="C84" s="89"/>
      <c r="D84" s="89"/>
      <c r="E84" s="89"/>
      <c r="F84" s="89"/>
      <c r="G84" s="89"/>
      <c r="H84" s="89"/>
      <c r="I84" s="89"/>
      <c r="J84" s="89"/>
      <c r="M84" s="1"/>
    </row>
    <row r="85" spans="2:13" ht="14.5" x14ac:dyDescent="0.35">
      <c r="B85" s="90" t="s">
        <v>67</v>
      </c>
      <c r="C85" s="91"/>
      <c r="D85" s="92"/>
      <c r="E85" s="435"/>
      <c r="F85" s="436" t="s">
        <v>243</v>
      </c>
      <c r="G85" s="435"/>
      <c r="H85" s="92"/>
      <c r="I85" s="92"/>
      <c r="J85" s="93"/>
      <c r="M85" s="1"/>
    </row>
    <row r="86" spans="2:13" ht="14.5" x14ac:dyDescent="0.35">
      <c r="B86" s="430"/>
      <c r="C86" s="100"/>
      <c r="D86" s="101"/>
      <c r="E86" s="102" t="s">
        <v>68</v>
      </c>
      <c r="F86" s="103">
        <f>E35</f>
        <v>0.17929718842620646</v>
      </c>
      <c r="G86" s="101" t="s">
        <v>69</v>
      </c>
      <c r="H86" s="101"/>
      <c r="I86" s="101"/>
      <c r="J86" s="432"/>
      <c r="M86" s="1"/>
    </row>
    <row r="87" spans="2:13" ht="14.5" x14ac:dyDescent="0.35">
      <c r="B87" s="433" t="s">
        <v>70</v>
      </c>
      <c r="C87" s="100"/>
      <c r="D87" s="101"/>
      <c r="E87" s="89"/>
      <c r="F87" s="89"/>
      <c r="G87" s="89"/>
      <c r="H87" s="101"/>
      <c r="I87" s="101"/>
      <c r="J87" s="432"/>
      <c r="M87" s="1"/>
    </row>
    <row r="88" spans="2:13" ht="14.5" x14ac:dyDescent="0.35">
      <c r="B88" s="433"/>
      <c r="C88" s="101" t="s">
        <v>92</v>
      </c>
      <c r="D88" s="101"/>
      <c r="E88" s="102" t="s">
        <v>71</v>
      </c>
      <c r="F88" s="103">
        <f>1/E35</f>
        <v>5.577332298278459</v>
      </c>
      <c r="G88" s="101" t="s">
        <v>72</v>
      </c>
      <c r="H88" s="101"/>
      <c r="I88" s="101"/>
      <c r="J88" s="432"/>
      <c r="M88" s="1"/>
    </row>
    <row r="89" spans="2:13" ht="14.5" x14ac:dyDescent="0.35">
      <c r="B89" s="94"/>
      <c r="C89" s="95"/>
      <c r="D89" s="96"/>
      <c r="E89" s="97" t="s">
        <v>73</v>
      </c>
      <c r="F89" s="434">
        <f>F88</f>
        <v>5.577332298278459</v>
      </c>
      <c r="G89" s="96" t="s">
        <v>74</v>
      </c>
      <c r="H89" s="96"/>
      <c r="I89" s="96"/>
      <c r="J89" s="98"/>
      <c r="M89" s="1"/>
    </row>
    <row r="90" spans="2:13" ht="14.5" x14ac:dyDescent="0.35">
      <c r="B90" s="104"/>
      <c r="C90" s="104"/>
      <c r="D90" s="105"/>
      <c r="E90" s="106"/>
      <c r="F90" s="107"/>
      <c r="G90" s="108"/>
      <c r="H90" s="108"/>
      <c r="I90" s="108"/>
      <c r="J90" s="109"/>
    </row>
    <row r="91" spans="2:13" ht="14.5" x14ac:dyDescent="0.35">
      <c r="B91" s="381" t="s">
        <v>306</v>
      </c>
      <c r="C91" s="382"/>
      <c r="D91" s="383"/>
      <c r="E91" s="384"/>
      <c r="F91" s="385"/>
      <c r="G91" s="383"/>
      <c r="H91" s="383"/>
      <c r="I91" s="383"/>
      <c r="J91" s="386"/>
    </row>
    <row r="92" spans="2:13" ht="14.5" x14ac:dyDescent="0.35">
      <c r="B92" s="387" t="s">
        <v>75</v>
      </c>
      <c r="C92" s="388"/>
      <c r="D92" s="389" t="s">
        <v>76</v>
      </c>
      <c r="E92" s="390"/>
      <c r="F92" s="388"/>
      <c r="G92" s="497"/>
      <c r="H92" s="502" t="s">
        <v>317</v>
      </c>
      <c r="I92" s="503"/>
      <c r="J92" s="504"/>
    </row>
    <row r="93" spans="2:13" ht="14.5" x14ac:dyDescent="0.35">
      <c r="B93" s="393"/>
      <c r="C93" s="394" t="s">
        <v>77</v>
      </c>
      <c r="D93" s="395">
        <f>G26/(1-G28)</f>
        <v>12.065739360821327</v>
      </c>
      <c r="E93" s="396" t="s">
        <v>78</v>
      </c>
      <c r="F93" s="390"/>
      <c r="G93" s="390"/>
      <c r="H93" s="391"/>
      <c r="I93" s="101"/>
      <c r="J93" s="392"/>
    </row>
    <row r="94" spans="2:13" ht="14.5" x14ac:dyDescent="0.35">
      <c r="B94" s="397" t="s">
        <v>307</v>
      </c>
      <c r="C94" s="394"/>
      <c r="D94" s="398"/>
      <c r="E94" s="396"/>
      <c r="F94" s="390"/>
      <c r="G94" s="390"/>
      <c r="H94" s="391"/>
      <c r="I94" s="101"/>
      <c r="J94" s="392"/>
    </row>
    <row r="95" spans="2:13" ht="14.5" x14ac:dyDescent="0.35">
      <c r="B95" s="387" t="s">
        <v>79</v>
      </c>
      <c r="C95" s="394"/>
      <c r="D95" s="396" t="s">
        <v>80</v>
      </c>
      <c r="E95" s="396"/>
      <c r="F95" s="390"/>
      <c r="G95" s="390"/>
      <c r="H95" s="391"/>
      <c r="I95" s="101"/>
      <c r="J95" s="392"/>
    </row>
    <row r="96" spans="2:13" ht="14.5" x14ac:dyDescent="0.35">
      <c r="B96" s="399"/>
      <c r="C96" s="400" t="s">
        <v>81</v>
      </c>
      <c r="D96" s="401">
        <f>G28/(1-G26)</f>
        <v>22.781616688396326</v>
      </c>
      <c r="E96" s="402" t="s">
        <v>82</v>
      </c>
      <c r="F96" s="403"/>
      <c r="G96" s="403"/>
      <c r="H96" s="404"/>
      <c r="I96" s="405"/>
      <c r="J96" s="406"/>
    </row>
    <row r="97" spans="2:17" ht="14.5" x14ac:dyDescent="0.35">
      <c r="C97" s="12"/>
      <c r="E97" s="2"/>
      <c r="F97" s="112"/>
      <c r="H97" s="2"/>
      <c r="I97" s="108"/>
      <c r="J97" s="109"/>
    </row>
    <row r="98" spans="2:17" ht="14.5" x14ac:dyDescent="0.35">
      <c r="B98" s="104"/>
      <c r="C98" s="104"/>
      <c r="D98" s="105"/>
      <c r="E98" s="106"/>
      <c r="G98" s="108"/>
      <c r="H98" s="108"/>
      <c r="I98" s="108"/>
      <c r="J98" s="109"/>
    </row>
    <row r="99" spans="2:17" x14ac:dyDescent="0.3">
      <c r="C99" s="113" t="s">
        <v>83</v>
      </c>
      <c r="D99" s="113" t="s">
        <v>26</v>
      </c>
      <c r="E99" s="2"/>
      <c r="F99" s="2"/>
      <c r="G99" s="2"/>
      <c r="H99" s="2"/>
      <c r="I99" s="2"/>
      <c r="M99" s="1"/>
      <c r="N99" s="1"/>
      <c r="O99" s="1"/>
      <c r="P99" s="1"/>
      <c r="Q99" s="1"/>
    </row>
    <row r="100" spans="2:17" x14ac:dyDescent="0.3">
      <c r="B100" s="112" t="s">
        <v>84</v>
      </c>
      <c r="C100" s="114">
        <v>41</v>
      </c>
      <c r="D100" s="115">
        <v>1.0000000000000009</v>
      </c>
      <c r="E100" s="116">
        <f>C100/(C100+D100)</f>
        <v>0.97619047619047616</v>
      </c>
      <c r="F100" s="117" t="s">
        <v>85</v>
      </c>
      <c r="G100" s="118" t="s">
        <v>75</v>
      </c>
      <c r="H100" s="118"/>
      <c r="I100" s="119" t="s">
        <v>77</v>
      </c>
      <c r="J100" s="120">
        <f>E100/(1-E101)</f>
        <v>6.291005291005292</v>
      </c>
      <c r="K100" s="121" t="s">
        <v>78</v>
      </c>
      <c r="O100" s="1"/>
      <c r="P100" s="1"/>
      <c r="Q100" s="1"/>
    </row>
    <row r="101" spans="2:17" x14ac:dyDescent="0.3">
      <c r="B101" s="112" t="s">
        <v>86</v>
      </c>
      <c r="C101" s="122">
        <v>9.0000000000000018</v>
      </c>
      <c r="D101" s="123">
        <v>49</v>
      </c>
      <c r="E101" s="116">
        <f>D101/(C101+D101)</f>
        <v>0.84482758620689657</v>
      </c>
      <c r="F101" s="117" t="s">
        <v>87</v>
      </c>
      <c r="G101" s="118" t="s">
        <v>79</v>
      </c>
      <c r="H101" s="124"/>
      <c r="I101" s="125" t="s">
        <v>81</v>
      </c>
      <c r="J101" s="126">
        <f>E101/(1-E100)</f>
        <v>35.482758620689616</v>
      </c>
      <c r="K101" s="118" t="s">
        <v>82</v>
      </c>
      <c r="O101" s="1"/>
      <c r="P101" s="1"/>
      <c r="Q101" s="1"/>
    </row>
    <row r="102" spans="2:17" x14ac:dyDescent="0.3">
      <c r="B102" s="127" t="s">
        <v>88</v>
      </c>
      <c r="C102" s="128">
        <f>C100/(C100+C101)</f>
        <v>0.82</v>
      </c>
      <c r="D102" s="129">
        <f>D101/(D100+D101)</f>
        <v>0.98</v>
      </c>
      <c r="E102" s="130" t="s">
        <v>89</v>
      </c>
      <c r="F102" s="131"/>
      <c r="G102" s="2"/>
      <c r="H102" s="2"/>
      <c r="I102" s="2"/>
      <c r="M102" s="1"/>
      <c r="N102" s="1"/>
      <c r="O102" s="1"/>
      <c r="P102" s="1"/>
      <c r="Q102" s="1"/>
    </row>
    <row r="103" spans="2:17" x14ac:dyDescent="0.3">
      <c r="B103" s="132" t="s">
        <v>90</v>
      </c>
      <c r="C103" s="133">
        <f>C102/(1-D102)</f>
        <v>40.999999999999964</v>
      </c>
      <c r="D103" s="134">
        <v>1</v>
      </c>
      <c r="E103" s="2"/>
      <c r="F103" s="2"/>
      <c r="I103" s="112" t="s">
        <v>62</v>
      </c>
      <c r="J103" s="135">
        <f>C103</f>
        <v>40.999999999999964</v>
      </c>
      <c r="K103" s="109" t="s">
        <v>63</v>
      </c>
      <c r="M103" s="1"/>
      <c r="N103" s="1"/>
      <c r="O103" s="1"/>
      <c r="P103" s="1"/>
      <c r="Q103" s="1"/>
    </row>
    <row r="104" spans="2:17" x14ac:dyDescent="0.3">
      <c r="B104" s="136" t="s">
        <v>91</v>
      </c>
      <c r="C104" s="137">
        <f>(1-C102)/D102</f>
        <v>0.18367346938775517</v>
      </c>
      <c r="D104" s="138">
        <v>1</v>
      </c>
      <c r="E104" s="2"/>
      <c r="F104" s="2"/>
      <c r="I104" s="112" t="s">
        <v>73</v>
      </c>
      <c r="J104" s="139">
        <f>D104/C104</f>
        <v>5.4444444444444429</v>
      </c>
      <c r="K104" s="109" t="s">
        <v>74</v>
      </c>
      <c r="M104" s="1"/>
      <c r="N104" s="1"/>
      <c r="O104" s="1"/>
      <c r="P104" s="1"/>
      <c r="Q104" s="1"/>
    </row>
    <row r="105" spans="2:17" ht="21" customHeight="1" x14ac:dyDescent="0.3">
      <c r="B105" s="2"/>
      <c r="C105" s="2"/>
      <c r="D105" s="2"/>
      <c r="E105" s="2"/>
      <c r="F105" s="2"/>
      <c r="G105" s="2"/>
      <c r="H105" s="2"/>
      <c r="I105" s="2"/>
      <c r="M105" s="1"/>
      <c r="N105" s="1"/>
      <c r="O105" s="1"/>
      <c r="P105" s="1"/>
      <c r="Q105" s="1"/>
    </row>
    <row r="106" spans="2:17" x14ac:dyDescent="0.3">
      <c r="B106" s="112" t="s">
        <v>84</v>
      </c>
      <c r="C106" s="114">
        <v>82</v>
      </c>
      <c r="D106" s="115">
        <v>2.0000000000000018</v>
      </c>
      <c r="E106" s="116">
        <f>C106/(C106+D106)</f>
        <v>0.97619047619047616</v>
      </c>
      <c r="F106" s="117" t="s">
        <v>85</v>
      </c>
      <c r="G106" s="118" t="s">
        <v>75</v>
      </c>
      <c r="H106" s="118"/>
      <c r="I106" s="119" t="s">
        <v>77</v>
      </c>
      <c r="J106" s="120">
        <f>E106/(1-E107)</f>
        <v>6.291005291005292</v>
      </c>
      <c r="K106" s="121" t="s">
        <v>78</v>
      </c>
      <c r="O106" s="1"/>
      <c r="P106" s="1"/>
      <c r="Q106" s="1"/>
    </row>
    <row r="107" spans="2:17" x14ac:dyDescent="0.3">
      <c r="B107" s="112" t="s">
        <v>86</v>
      </c>
      <c r="C107" s="140">
        <v>18.000000000000004</v>
      </c>
      <c r="D107" s="141">
        <v>98</v>
      </c>
      <c r="E107" s="116">
        <f>D107/(C107+D107)</f>
        <v>0.84482758620689657</v>
      </c>
      <c r="F107" s="117" t="s">
        <v>87</v>
      </c>
      <c r="G107" s="118" t="s">
        <v>79</v>
      </c>
      <c r="H107" s="124"/>
      <c r="I107" s="125" t="s">
        <v>81</v>
      </c>
      <c r="J107" s="126">
        <f>E107/(1-E106)</f>
        <v>35.482758620689616</v>
      </c>
      <c r="K107" s="118" t="s">
        <v>82</v>
      </c>
      <c r="O107" s="1"/>
      <c r="P107" s="1"/>
      <c r="Q107" s="1"/>
    </row>
    <row r="108" spans="2:17" x14ac:dyDescent="0.3">
      <c r="B108" s="127" t="s">
        <v>88</v>
      </c>
      <c r="C108" s="128">
        <f>C106/(C106+C107)</f>
        <v>0.82</v>
      </c>
      <c r="D108" s="129">
        <f>D107/(D106+D107)</f>
        <v>0.98</v>
      </c>
      <c r="E108" s="130" t="s">
        <v>89</v>
      </c>
      <c r="F108" s="131"/>
      <c r="G108" s="2"/>
      <c r="H108" s="2"/>
      <c r="I108" s="2"/>
      <c r="M108" s="1"/>
      <c r="N108" s="1"/>
      <c r="O108" s="1"/>
      <c r="P108" s="1"/>
      <c r="Q108" s="1"/>
    </row>
    <row r="109" spans="2:17" x14ac:dyDescent="0.3">
      <c r="B109" s="132" t="s">
        <v>90</v>
      </c>
      <c r="C109" s="133">
        <f>C108/(1-D108)</f>
        <v>40.999999999999964</v>
      </c>
      <c r="D109" s="137">
        <f>(1-C108)/D108</f>
        <v>0.18367346938775517</v>
      </c>
      <c r="E109" s="2"/>
      <c r="G109" s="2"/>
      <c r="H109" s="2"/>
      <c r="I109" s="112" t="s">
        <v>62</v>
      </c>
      <c r="J109" s="135">
        <f>C109</f>
        <v>40.999999999999964</v>
      </c>
      <c r="K109" s="109" t="s">
        <v>63</v>
      </c>
      <c r="M109" s="1"/>
      <c r="N109" s="1"/>
      <c r="O109" s="1"/>
      <c r="P109" s="1"/>
      <c r="Q109" s="1"/>
    </row>
    <row r="110" spans="2:17" x14ac:dyDescent="0.3">
      <c r="B110" s="136" t="s">
        <v>91</v>
      </c>
      <c r="C110" s="134">
        <v>1</v>
      </c>
      <c r="D110" s="142">
        <v>1</v>
      </c>
      <c r="E110" s="2"/>
      <c r="F110" s="2"/>
      <c r="G110" s="2"/>
      <c r="H110" s="2"/>
      <c r="I110" s="112" t="s">
        <v>73</v>
      </c>
      <c r="J110" s="139">
        <f>D110/D109</f>
        <v>5.4444444444444429</v>
      </c>
      <c r="K110" s="109" t="s">
        <v>74</v>
      </c>
      <c r="M110" s="1"/>
      <c r="N110" s="1"/>
      <c r="O110" s="1"/>
      <c r="P110" s="1"/>
      <c r="Q110" s="1"/>
    </row>
    <row r="111" spans="2:17" ht="21" customHeight="1" x14ac:dyDescent="0.3">
      <c r="B111" s="2"/>
      <c r="C111" s="2"/>
      <c r="D111" s="2"/>
      <c r="E111" s="2"/>
      <c r="F111" s="2"/>
      <c r="G111" s="2"/>
      <c r="H111" s="2"/>
      <c r="I111" s="2"/>
      <c r="M111" s="1"/>
      <c r="N111" s="1"/>
      <c r="O111" s="1"/>
      <c r="P111" s="1"/>
      <c r="Q111" s="1"/>
    </row>
    <row r="112" spans="2:17" x14ac:dyDescent="0.3">
      <c r="B112" s="112" t="s">
        <v>84</v>
      </c>
      <c r="C112" s="114">
        <v>82</v>
      </c>
      <c r="D112" s="115">
        <v>4.0000000000000036</v>
      </c>
      <c r="E112" s="116">
        <f>C112/(C112+D112)</f>
        <v>0.95348837209302328</v>
      </c>
      <c r="F112" s="117" t="s">
        <v>85</v>
      </c>
      <c r="G112" s="118" t="s">
        <v>75</v>
      </c>
      <c r="H112" s="118"/>
      <c r="I112" s="119" t="s">
        <v>77</v>
      </c>
      <c r="J112" s="120">
        <f>E112/(1-E113)</f>
        <v>11.335917312661497</v>
      </c>
      <c r="K112" s="121" t="s">
        <v>78</v>
      </c>
      <c r="O112" s="1"/>
      <c r="P112" s="1"/>
      <c r="Q112" s="1"/>
    </row>
    <row r="113" spans="2:17" x14ac:dyDescent="0.3">
      <c r="B113" s="112" t="s">
        <v>86</v>
      </c>
      <c r="C113" s="140">
        <v>18.000000000000004</v>
      </c>
      <c r="D113" s="141">
        <v>196</v>
      </c>
      <c r="E113" s="116">
        <f>D113/(C113+D113)</f>
        <v>0.91588785046728971</v>
      </c>
      <c r="F113" s="117" t="s">
        <v>87</v>
      </c>
      <c r="G113" s="118" t="s">
        <v>79</v>
      </c>
      <c r="H113" s="124"/>
      <c r="I113" s="125" t="s">
        <v>81</v>
      </c>
      <c r="J113" s="126">
        <f>E113/(1-E112)</f>
        <v>19.69158878504674</v>
      </c>
      <c r="K113" s="118" t="s">
        <v>82</v>
      </c>
      <c r="O113" s="1"/>
      <c r="P113" s="1"/>
      <c r="Q113" s="1"/>
    </row>
    <row r="114" spans="2:17" x14ac:dyDescent="0.3">
      <c r="B114" s="127" t="s">
        <v>88</v>
      </c>
      <c r="C114" s="128">
        <f>C112/(C112+C113)</f>
        <v>0.82</v>
      </c>
      <c r="D114" s="129">
        <f>D113/(D112+D113)</f>
        <v>0.98</v>
      </c>
      <c r="E114" s="130" t="s">
        <v>89</v>
      </c>
      <c r="F114" s="131"/>
      <c r="G114" s="2"/>
      <c r="H114" s="2"/>
      <c r="I114" s="2"/>
      <c r="M114" s="1"/>
      <c r="N114" s="1"/>
      <c r="O114" s="1"/>
      <c r="P114" s="1"/>
      <c r="Q114" s="1"/>
    </row>
    <row r="115" spans="2:17" x14ac:dyDescent="0.3">
      <c r="B115" s="132" t="s">
        <v>90</v>
      </c>
      <c r="C115" s="133">
        <f>C114/(1-D114)</f>
        <v>40.999999999999964</v>
      </c>
      <c r="D115" s="137">
        <f>(1-C114)/D114</f>
        <v>0.18367346938775517</v>
      </c>
      <c r="E115" s="2"/>
      <c r="G115" s="2"/>
      <c r="H115" s="2"/>
      <c r="I115" s="112" t="s">
        <v>62</v>
      </c>
      <c r="J115" s="135">
        <f>C115</f>
        <v>40.999999999999964</v>
      </c>
      <c r="K115" s="109" t="s">
        <v>63</v>
      </c>
      <c r="M115" s="1"/>
      <c r="N115" s="1"/>
      <c r="O115" s="1"/>
      <c r="P115" s="1"/>
      <c r="Q115" s="1"/>
    </row>
    <row r="116" spans="2:17" x14ac:dyDescent="0.3">
      <c r="B116" s="136" t="s">
        <v>91</v>
      </c>
      <c r="C116" s="134">
        <v>1</v>
      </c>
      <c r="D116" s="142">
        <v>1</v>
      </c>
      <c r="E116" s="2"/>
      <c r="F116" s="2"/>
      <c r="G116" s="2"/>
      <c r="H116" s="2"/>
      <c r="I116" s="112" t="s">
        <v>73</v>
      </c>
      <c r="J116" s="139">
        <f>D116/D115</f>
        <v>5.4444444444444429</v>
      </c>
      <c r="K116" s="109" t="s">
        <v>74</v>
      </c>
      <c r="M116" s="1"/>
      <c r="N116" s="1"/>
      <c r="O116" s="1"/>
      <c r="P116" s="1"/>
      <c r="Q116" s="1"/>
    </row>
    <row r="117" spans="2:17" ht="21" customHeight="1" x14ac:dyDescent="0.3">
      <c r="B117" s="2"/>
      <c r="C117" s="2"/>
      <c r="D117" s="2"/>
      <c r="E117" s="2"/>
      <c r="F117" s="2"/>
      <c r="G117" s="2"/>
      <c r="H117" s="2"/>
      <c r="I117" s="2"/>
      <c r="M117" s="1"/>
      <c r="N117" s="1"/>
      <c r="O117" s="1"/>
      <c r="P117" s="1"/>
      <c r="Q117" s="1"/>
    </row>
    <row r="118" spans="2:17" x14ac:dyDescent="0.3">
      <c r="B118" s="112" t="s">
        <v>84</v>
      </c>
      <c r="C118" s="114">
        <v>82</v>
      </c>
      <c r="D118" s="115">
        <v>6.0000000000000053</v>
      </c>
      <c r="E118" s="116">
        <f>C118/(C118+D118)</f>
        <v>0.93181818181818177</v>
      </c>
      <c r="F118" s="117" t="s">
        <v>85</v>
      </c>
      <c r="G118" s="118" t="s">
        <v>75</v>
      </c>
      <c r="H118" s="118"/>
      <c r="I118" s="119" t="s">
        <v>77</v>
      </c>
      <c r="J118" s="120">
        <f>E118/(1-E119)</f>
        <v>16.151515151515145</v>
      </c>
      <c r="K118" s="121" t="s">
        <v>78</v>
      </c>
      <c r="O118" s="1"/>
      <c r="P118" s="1"/>
      <c r="Q118" s="1"/>
    </row>
    <row r="119" spans="2:17" x14ac:dyDescent="0.3">
      <c r="B119" s="112" t="s">
        <v>86</v>
      </c>
      <c r="C119" s="140">
        <v>18.000000000000004</v>
      </c>
      <c r="D119" s="141">
        <v>294</v>
      </c>
      <c r="E119" s="116">
        <f>D119/(C119+D119)</f>
        <v>0.94230769230769229</v>
      </c>
      <c r="F119" s="117" t="s">
        <v>87</v>
      </c>
      <c r="G119" s="118" t="s">
        <v>79</v>
      </c>
      <c r="H119" s="124"/>
      <c r="I119" s="125" t="s">
        <v>81</v>
      </c>
      <c r="J119" s="126">
        <f>E119/(1-E118)</f>
        <v>13.82051282051281</v>
      </c>
      <c r="K119" s="118" t="s">
        <v>82</v>
      </c>
      <c r="O119" s="1"/>
      <c r="P119" s="1"/>
      <c r="Q119" s="1"/>
    </row>
    <row r="120" spans="2:17" x14ac:dyDescent="0.3">
      <c r="B120" s="127" t="s">
        <v>88</v>
      </c>
      <c r="C120" s="128">
        <f>C118/(C118+C119)</f>
        <v>0.82</v>
      </c>
      <c r="D120" s="129">
        <f>D119/(D118+D119)</f>
        <v>0.98</v>
      </c>
      <c r="E120" s="130" t="s">
        <v>89</v>
      </c>
      <c r="F120" s="131"/>
      <c r="G120" s="2"/>
      <c r="H120" s="2"/>
      <c r="I120" s="2"/>
      <c r="M120" s="1"/>
      <c r="N120" s="1"/>
      <c r="O120" s="1"/>
      <c r="P120" s="1"/>
      <c r="Q120" s="1"/>
    </row>
    <row r="121" spans="2:17" x14ac:dyDescent="0.3">
      <c r="B121" s="132" t="s">
        <v>90</v>
      </c>
      <c r="C121" s="133">
        <f>C120/(1-D120)</f>
        <v>40.999999999999964</v>
      </c>
      <c r="D121" s="134">
        <v>1</v>
      </c>
      <c r="E121" s="143"/>
      <c r="G121" s="2"/>
      <c r="H121" s="2"/>
      <c r="I121" s="112" t="s">
        <v>62</v>
      </c>
      <c r="J121" s="135">
        <f>C121</f>
        <v>40.999999999999964</v>
      </c>
      <c r="K121" s="109" t="s">
        <v>63</v>
      </c>
      <c r="M121" s="1"/>
      <c r="N121" s="1"/>
      <c r="O121" s="1"/>
      <c r="P121" s="1"/>
      <c r="Q121" s="1"/>
    </row>
    <row r="122" spans="2:17" x14ac:dyDescent="0.3">
      <c r="B122" s="136" t="s">
        <v>91</v>
      </c>
      <c r="C122" s="137">
        <f>(1-C120)/D120</f>
        <v>0.18367346938775517</v>
      </c>
      <c r="D122" s="142">
        <v>1</v>
      </c>
      <c r="F122" s="2"/>
      <c r="G122" s="2"/>
      <c r="H122" s="2"/>
      <c r="I122" s="112" t="s">
        <v>73</v>
      </c>
      <c r="J122" s="139">
        <f>D122/C122</f>
        <v>5.4444444444444429</v>
      </c>
      <c r="K122" s="109" t="s">
        <v>74</v>
      </c>
      <c r="M122" s="1"/>
      <c r="N122" s="1"/>
      <c r="O122" s="1"/>
      <c r="P122" s="1"/>
      <c r="Q122" s="1"/>
    </row>
    <row r="123" spans="2:17" ht="21" customHeight="1" x14ac:dyDescent="0.3">
      <c r="B123" s="2"/>
      <c r="C123" s="2"/>
      <c r="D123" s="2"/>
      <c r="E123" s="2"/>
      <c r="F123" s="2"/>
      <c r="G123" s="2"/>
      <c r="H123" s="2"/>
      <c r="I123" s="2"/>
      <c r="M123" s="1"/>
      <c r="N123" s="1"/>
      <c r="O123" s="1"/>
      <c r="P123" s="1"/>
      <c r="Q123" s="1"/>
    </row>
    <row r="124" spans="2:17" x14ac:dyDescent="0.3">
      <c r="B124" s="112" t="s">
        <v>84</v>
      </c>
      <c r="C124" s="114">
        <v>82</v>
      </c>
      <c r="D124" s="115">
        <v>8.0000000000000071</v>
      </c>
      <c r="E124" s="116">
        <f>C124/(C124+D124)</f>
        <v>0.91111111111111109</v>
      </c>
      <c r="F124" s="117" t="s">
        <v>85</v>
      </c>
      <c r="G124" s="118" t="s">
        <v>75</v>
      </c>
      <c r="H124" s="118"/>
      <c r="I124" s="119" t="s">
        <v>77</v>
      </c>
      <c r="J124" s="120">
        <f>E124/(1-E125)</f>
        <v>20.753086419753068</v>
      </c>
      <c r="K124" s="121" t="s">
        <v>78</v>
      </c>
      <c r="O124" s="1"/>
      <c r="P124" s="1"/>
      <c r="Q124" s="1"/>
    </row>
    <row r="125" spans="2:17" x14ac:dyDescent="0.3">
      <c r="B125" s="112" t="s">
        <v>86</v>
      </c>
      <c r="C125" s="140">
        <v>18.000000000000004</v>
      </c>
      <c r="D125" s="141">
        <v>392</v>
      </c>
      <c r="E125" s="116">
        <f>D125/(C125+D125)</f>
        <v>0.95609756097560972</v>
      </c>
      <c r="F125" s="117" t="s">
        <v>87</v>
      </c>
      <c r="G125" s="118" t="s">
        <v>79</v>
      </c>
      <c r="H125" s="124"/>
      <c r="I125" s="125" t="s">
        <v>81</v>
      </c>
      <c r="J125" s="126">
        <f>E125/(1-E124)</f>
        <v>10.756097560975608</v>
      </c>
      <c r="K125" s="118" t="s">
        <v>82</v>
      </c>
      <c r="O125" s="1"/>
      <c r="P125" s="1"/>
      <c r="Q125" s="1"/>
    </row>
    <row r="126" spans="2:17" x14ac:dyDescent="0.3">
      <c r="B126" s="127" t="s">
        <v>88</v>
      </c>
      <c r="C126" s="128">
        <f>C124/(C124+C125)</f>
        <v>0.82</v>
      </c>
      <c r="D126" s="129">
        <f>D125/(D124+D125)</f>
        <v>0.98</v>
      </c>
      <c r="E126" s="130" t="s">
        <v>89</v>
      </c>
      <c r="F126" s="131"/>
      <c r="G126" s="2"/>
      <c r="H126" s="2"/>
      <c r="I126" s="2"/>
      <c r="M126" s="1"/>
      <c r="N126" s="1"/>
      <c r="O126" s="1"/>
      <c r="P126" s="1"/>
      <c r="Q126" s="1"/>
    </row>
    <row r="127" spans="2:17" x14ac:dyDescent="0.3">
      <c r="B127" s="132" t="s">
        <v>90</v>
      </c>
      <c r="C127" s="133">
        <f>C126/(1-D126)</f>
        <v>40.999999999999964</v>
      </c>
      <c r="D127" s="134">
        <v>1</v>
      </c>
      <c r="G127" s="2"/>
      <c r="H127" s="2"/>
      <c r="I127" s="112" t="s">
        <v>62</v>
      </c>
      <c r="J127" s="135">
        <f>C127</f>
        <v>40.999999999999964</v>
      </c>
      <c r="K127" s="109" t="s">
        <v>63</v>
      </c>
      <c r="M127" s="1"/>
      <c r="N127" s="1"/>
      <c r="O127" s="1"/>
      <c r="P127" s="1"/>
      <c r="Q127" s="1"/>
    </row>
    <row r="128" spans="2:17" x14ac:dyDescent="0.3">
      <c r="B128" s="136" t="s">
        <v>91</v>
      </c>
      <c r="C128" s="137">
        <f>(1-C126)/D126</f>
        <v>0.18367346938775517</v>
      </c>
      <c r="D128" s="142">
        <v>1</v>
      </c>
      <c r="F128" s="2"/>
      <c r="G128" s="2"/>
      <c r="H128" s="2"/>
      <c r="I128" s="112" t="s">
        <v>73</v>
      </c>
      <c r="J128" s="139">
        <f>D128/C128</f>
        <v>5.4444444444444429</v>
      </c>
      <c r="K128" s="109" t="s">
        <v>74</v>
      </c>
      <c r="M128" s="1"/>
      <c r="N128" s="1"/>
      <c r="O128" s="1"/>
      <c r="P128" s="1"/>
      <c r="Q128" s="1"/>
    </row>
    <row r="129" spans="2:4" ht="21" customHeight="1" x14ac:dyDescent="0.35">
      <c r="C129" s="104"/>
      <c r="D129" s="104"/>
    </row>
    <row r="130" spans="2:4" ht="14.5" x14ac:dyDescent="0.35">
      <c r="C130" s="104"/>
      <c r="D130" s="104"/>
    </row>
    <row r="131" spans="2:4" ht="14.5" x14ac:dyDescent="0.35">
      <c r="C131" s="113"/>
      <c r="D131" s="104"/>
    </row>
    <row r="132" spans="2:4" ht="14.5" x14ac:dyDescent="0.35">
      <c r="D132" s="104"/>
    </row>
    <row r="133" spans="2:4" ht="14.5" x14ac:dyDescent="0.35">
      <c r="D133" s="104"/>
    </row>
    <row r="134" spans="2:4" ht="14.5" x14ac:dyDescent="0.35">
      <c r="D134" s="104"/>
    </row>
    <row r="138" spans="2:4" ht="14.5" x14ac:dyDescent="0.3">
      <c r="B138" s="144"/>
    </row>
  </sheetData>
  <mergeCells count="28">
    <mergeCell ref="M59:N59"/>
    <mergeCell ref="B77:J77"/>
    <mergeCell ref="B78:J78"/>
    <mergeCell ref="B3:H3"/>
    <mergeCell ref="B79:J79"/>
    <mergeCell ref="H25:H26"/>
    <mergeCell ref="I25:L26"/>
    <mergeCell ref="C27:C28"/>
    <mergeCell ref="H27:H28"/>
    <mergeCell ref="I27:L28"/>
    <mergeCell ref="C29:C30"/>
    <mergeCell ref="F29:F30"/>
    <mergeCell ref="I31:L34"/>
    <mergeCell ref="B56:H56"/>
    <mergeCell ref="D21:E21"/>
    <mergeCell ref="J53:S56"/>
    <mergeCell ref="D6:E6"/>
    <mergeCell ref="B8:B11"/>
    <mergeCell ref="C8:C9"/>
    <mergeCell ref="C10:C11"/>
    <mergeCell ref="C12:C13"/>
    <mergeCell ref="B25:B28"/>
    <mergeCell ref="C25:C26"/>
    <mergeCell ref="F12:F13"/>
    <mergeCell ref="B20:H20"/>
    <mergeCell ref="D23:D24"/>
    <mergeCell ref="E23:E24"/>
    <mergeCell ref="F23:F24"/>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2"/>
  <sheetViews>
    <sheetView zoomScale="70" zoomScaleNormal="70" workbookViewId="0"/>
  </sheetViews>
  <sheetFormatPr baseColWidth="10" defaultRowHeight="13" x14ac:dyDescent="0.3"/>
  <cols>
    <col min="1" max="1" width="7.26953125" style="1" customWidth="1"/>
    <col min="2" max="2" width="6.54296875" style="1" customWidth="1"/>
    <col min="3" max="3" width="8" style="1" customWidth="1"/>
    <col min="4" max="4" width="3.1796875" style="1" customWidth="1"/>
    <col min="5" max="5" width="22.453125" style="1" customWidth="1"/>
    <col min="6" max="6" width="19" style="1" customWidth="1"/>
    <col min="7" max="7" width="18.26953125" style="1" customWidth="1"/>
    <col min="8" max="8" width="16.7265625" style="1" customWidth="1"/>
    <col min="9" max="9" width="15.54296875" style="1" customWidth="1"/>
    <col min="10" max="10" width="18.1796875" style="1" customWidth="1"/>
    <col min="11" max="11" width="13.54296875" style="1" customWidth="1"/>
    <col min="12" max="12" width="13.81640625" style="1" customWidth="1"/>
    <col min="13" max="15" width="10.7265625" style="1" customWidth="1"/>
    <col min="16" max="16" width="11.453125" style="1" customWidth="1"/>
    <col min="17" max="21" width="10.7265625" style="1" customWidth="1"/>
    <col min="22" max="22" width="12.7265625" style="1" bestFit="1" customWidth="1"/>
    <col min="23" max="23" width="11.54296875" style="1" bestFit="1" customWidth="1"/>
    <col min="24" max="259" width="11.453125" style="1"/>
    <col min="260" max="260" width="12.26953125" style="1" customWidth="1"/>
    <col min="261" max="261" width="21.1796875" style="1" customWidth="1"/>
    <col min="262" max="262" width="19" style="1" customWidth="1"/>
    <col min="263" max="263" width="18.26953125" style="1" customWidth="1"/>
    <col min="264" max="264" width="16.7265625" style="1" customWidth="1"/>
    <col min="265" max="265" width="15.54296875" style="1" customWidth="1"/>
    <col min="266" max="266" width="18.1796875" style="1" customWidth="1"/>
    <col min="267" max="267" width="11.81640625" style="1" customWidth="1"/>
    <col min="268" max="268" width="13.81640625" style="1" customWidth="1"/>
    <col min="269" max="269" width="15.453125" style="1" customWidth="1"/>
    <col min="270" max="270" width="7.81640625" style="1" customWidth="1"/>
    <col min="271" max="271" width="13.26953125" style="1" customWidth="1"/>
    <col min="272" max="274" width="12.7265625" style="1" bestFit="1" customWidth="1"/>
    <col min="275" max="275" width="19.453125" style="1" customWidth="1"/>
    <col min="276" max="276" width="19.81640625" style="1" customWidth="1"/>
    <col min="277" max="277" width="16.81640625" style="1" customWidth="1"/>
    <col min="278" max="278" width="12.7265625" style="1" bestFit="1" customWidth="1"/>
    <col min="279" max="279" width="11.54296875" style="1" bestFit="1" customWidth="1"/>
    <col min="280" max="515" width="11.453125" style="1"/>
    <col min="516" max="516" width="12.26953125" style="1" customWidth="1"/>
    <col min="517" max="517" width="21.1796875" style="1" customWidth="1"/>
    <col min="518" max="518" width="19" style="1" customWidth="1"/>
    <col min="519" max="519" width="18.26953125" style="1" customWidth="1"/>
    <col min="520" max="520" width="16.7265625" style="1" customWidth="1"/>
    <col min="521" max="521" width="15.54296875" style="1" customWidth="1"/>
    <col min="522" max="522" width="18.1796875" style="1" customWidth="1"/>
    <col min="523" max="523" width="11.81640625" style="1" customWidth="1"/>
    <col min="524" max="524" width="13.81640625" style="1" customWidth="1"/>
    <col min="525" max="525" width="15.453125" style="1" customWidth="1"/>
    <col min="526" max="526" width="7.81640625" style="1" customWidth="1"/>
    <col min="527" max="527" width="13.26953125" style="1" customWidth="1"/>
    <col min="528" max="530" width="12.7265625" style="1" bestFit="1" customWidth="1"/>
    <col min="531" max="531" width="19.453125" style="1" customWidth="1"/>
    <col min="532" max="532" width="19.81640625" style="1" customWidth="1"/>
    <col min="533" max="533" width="16.81640625" style="1" customWidth="1"/>
    <col min="534" max="534" width="12.7265625" style="1" bestFit="1" customWidth="1"/>
    <col min="535" max="535" width="11.54296875" style="1" bestFit="1" customWidth="1"/>
    <col min="536" max="771" width="11.453125" style="1"/>
    <col min="772" max="772" width="12.26953125" style="1" customWidth="1"/>
    <col min="773" max="773" width="21.1796875" style="1" customWidth="1"/>
    <col min="774" max="774" width="19" style="1" customWidth="1"/>
    <col min="775" max="775" width="18.26953125" style="1" customWidth="1"/>
    <col min="776" max="776" width="16.7265625" style="1" customWidth="1"/>
    <col min="777" max="777" width="15.54296875" style="1" customWidth="1"/>
    <col min="778" max="778" width="18.1796875" style="1" customWidth="1"/>
    <col min="779" max="779" width="11.81640625" style="1" customWidth="1"/>
    <col min="780" max="780" width="13.81640625" style="1" customWidth="1"/>
    <col min="781" max="781" width="15.453125" style="1" customWidth="1"/>
    <col min="782" max="782" width="7.81640625" style="1" customWidth="1"/>
    <col min="783" max="783" width="13.26953125" style="1" customWidth="1"/>
    <col min="784" max="786" width="12.7265625" style="1" bestFit="1" customWidth="1"/>
    <col min="787" max="787" width="19.453125" style="1" customWidth="1"/>
    <col min="788" max="788" width="19.81640625" style="1" customWidth="1"/>
    <col min="789" max="789" width="16.81640625" style="1" customWidth="1"/>
    <col min="790" max="790" width="12.7265625" style="1" bestFit="1" customWidth="1"/>
    <col min="791" max="791" width="11.54296875" style="1" bestFit="1" customWidth="1"/>
    <col min="792" max="1027" width="11.453125" style="1"/>
    <col min="1028" max="1028" width="12.26953125" style="1" customWidth="1"/>
    <col min="1029" max="1029" width="21.1796875" style="1" customWidth="1"/>
    <col min="1030" max="1030" width="19" style="1" customWidth="1"/>
    <col min="1031" max="1031" width="18.26953125" style="1" customWidth="1"/>
    <col min="1032" max="1032" width="16.7265625" style="1" customWidth="1"/>
    <col min="1033" max="1033" width="15.54296875" style="1" customWidth="1"/>
    <col min="1034" max="1034" width="18.1796875" style="1" customWidth="1"/>
    <col min="1035" max="1035" width="11.81640625" style="1" customWidth="1"/>
    <col min="1036" max="1036" width="13.81640625" style="1" customWidth="1"/>
    <col min="1037" max="1037" width="15.453125" style="1" customWidth="1"/>
    <col min="1038" max="1038" width="7.81640625" style="1" customWidth="1"/>
    <col min="1039" max="1039" width="13.26953125" style="1" customWidth="1"/>
    <col min="1040" max="1042" width="12.7265625" style="1" bestFit="1" customWidth="1"/>
    <col min="1043" max="1043" width="19.453125" style="1" customWidth="1"/>
    <col min="1044" max="1044" width="19.81640625" style="1" customWidth="1"/>
    <col min="1045" max="1045" width="16.81640625" style="1" customWidth="1"/>
    <col min="1046" max="1046" width="12.7265625" style="1" bestFit="1" customWidth="1"/>
    <col min="1047" max="1047" width="11.54296875" style="1" bestFit="1" customWidth="1"/>
    <col min="1048" max="1283" width="11.453125" style="1"/>
    <col min="1284" max="1284" width="12.26953125" style="1" customWidth="1"/>
    <col min="1285" max="1285" width="21.1796875" style="1" customWidth="1"/>
    <col min="1286" max="1286" width="19" style="1" customWidth="1"/>
    <col min="1287" max="1287" width="18.26953125" style="1" customWidth="1"/>
    <col min="1288" max="1288" width="16.7265625" style="1" customWidth="1"/>
    <col min="1289" max="1289" width="15.54296875" style="1" customWidth="1"/>
    <col min="1290" max="1290" width="18.1796875" style="1" customWidth="1"/>
    <col min="1291" max="1291" width="11.81640625" style="1" customWidth="1"/>
    <col min="1292" max="1292" width="13.81640625" style="1" customWidth="1"/>
    <col min="1293" max="1293" width="15.453125" style="1" customWidth="1"/>
    <col min="1294" max="1294" width="7.81640625" style="1" customWidth="1"/>
    <col min="1295" max="1295" width="13.26953125" style="1" customWidth="1"/>
    <col min="1296" max="1298" width="12.7265625" style="1" bestFit="1" customWidth="1"/>
    <col min="1299" max="1299" width="19.453125" style="1" customWidth="1"/>
    <col min="1300" max="1300" width="19.81640625" style="1" customWidth="1"/>
    <col min="1301" max="1301" width="16.81640625" style="1" customWidth="1"/>
    <col min="1302" max="1302" width="12.7265625" style="1" bestFit="1" customWidth="1"/>
    <col min="1303" max="1303" width="11.54296875" style="1" bestFit="1" customWidth="1"/>
    <col min="1304" max="1539" width="11.453125" style="1"/>
    <col min="1540" max="1540" width="12.26953125" style="1" customWidth="1"/>
    <col min="1541" max="1541" width="21.1796875" style="1" customWidth="1"/>
    <col min="1542" max="1542" width="19" style="1" customWidth="1"/>
    <col min="1543" max="1543" width="18.26953125" style="1" customWidth="1"/>
    <col min="1544" max="1544" width="16.7265625" style="1" customWidth="1"/>
    <col min="1545" max="1545" width="15.54296875" style="1" customWidth="1"/>
    <col min="1546" max="1546" width="18.1796875" style="1" customWidth="1"/>
    <col min="1547" max="1547" width="11.81640625" style="1" customWidth="1"/>
    <col min="1548" max="1548" width="13.81640625" style="1" customWidth="1"/>
    <col min="1549" max="1549" width="15.453125" style="1" customWidth="1"/>
    <col min="1550" max="1550" width="7.81640625" style="1" customWidth="1"/>
    <col min="1551" max="1551" width="13.26953125" style="1" customWidth="1"/>
    <col min="1552" max="1554" width="12.7265625" style="1" bestFit="1" customWidth="1"/>
    <col min="1555" max="1555" width="19.453125" style="1" customWidth="1"/>
    <col min="1556" max="1556" width="19.81640625" style="1" customWidth="1"/>
    <col min="1557" max="1557" width="16.81640625" style="1" customWidth="1"/>
    <col min="1558" max="1558" width="12.7265625" style="1" bestFit="1" customWidth="1"/>
    <col min="1559" max="1559" width="11.54296875" style="1" bestFit="1" customWidth="1"/>
    <col min="1560" max="1795" width="11.453125" style="1"/>
    <col min="1796" max="1796" width="12.26953125" style="1" customWidth="1"/>
    <col min="1797" max="1797" width="21.1796875" style="1" customWidth="1"/>
    <col min="1798" max="1798" width="19" style="1" customWidth="1"/>
    <col min="1799" max="1799" width="18.26953125" style="1" customWidth="1"/>
    <col min="1800" max="1800" width="16.7265625" style="1" customWidth="1"/>
    <col min="1801" max="1801" width="15.54296875" style="1" customWidth="1"/>
    <col min="1802" max="1802" width="18.1796875" style="1" customWidth="1"/>
    <col min="1803" max="1803" width="11.81640625" style="1" customWidth="1"/>
    <col min="1804" max="1804" width="13.81640625" style="1" customWidth="1"/>
    <col min="1805" max="1805" width="15.453125" style="1" customWidth="1"/>
    <col min="1806" max="1806" width="7.81640625" style="1" customWidth="1"/>
    <col min="1807" max="1807" width="13.26953125" style="1" customWidth="1"/>
    <col min="1808" max="1810" width="12.7265625" style="1" bestFit="1" customWidth="1"/>
    <col min="1811" max="1811" width="19.453125" style="1" customWidth="1"/>
    <col min="1812" max="1812" width="19.81640625" style="1" customWidth="1"/>
    <col min="1813" max="1813" width="16.81640625" style="1" customWidth="1"/>
    <col min="1814" max="1814" width="12.7265625" style="1" bestFit="1" customWidth="1"/>
    <col min="1815" max="1815" width="11.54296875" style="1" bestFit="1" customWidth="1"/>
    <col min="1816" max="2051" width="11.453125" style="1"/>
    <col min="2052" max="2052" width="12.26953125" style="1" customWidth="1"/>
    <col min="2053" max="2053" width="21.1796875" style="1" customWidth="1"/>
    <col min="2054" max="2054" width="19" style="1" customWidth="1"/>
    <col min="2055" max="2055" width="18.26953125" style="1" customWidth="1"/>
    <col min="2056" max="2056" width="16.7265625" style="1" customWidth="1"/>
    <col min="2057" max="2057" width="15.54296875" style="1" customWidth="1"/>
    <col min="2058" max="2058" width="18.1796875" style="1" customWidth="1"/>
    <col min="2059" max="2059" width="11.81640625" style="1" customWidth="1"/>
    <col min="2060" max="2060" width="13.81640625" style="1" customWidth="1"/>
    <col min="2061" max="2061" width="15.453125" style="1" customWidth="1"/>
    <col min="2062" max="2062" width="7.81640625" style="1" customWidth="1"/>
    <col min="2063" max="2063" width="13.26953125" style="1" customWidth="1"/>
    <col min="2064" max="2066" width="12.7265625" style="1" bestFit="1" customWidth="1"/>
    <col min="2067" max="2067" width="19.453125" style="1" customWidth="1"/>
    <col min="2068" max="2068" width="19.81640625" style="1" customWidth="1"/>
    <col min="2069" max="2069" width="16.81640625" style="1" customWidth="1"/>
    <col min="2070" max="2070" width="12.7265625" style="1" bestFit="1" customWidth="1"/>
    <col min="2071" max="2071" width="11.54296875" style="1" bestFit="1" customWidth="1"/>
    <col min="2072" max="2307" width="11.453125" style="1"/>
    <col min="2308" max="2308" width="12.26953125" style="1" customWidth="1"/>
    <col min="2309" max="2309" width="21.1796875" style="1" customWidth="1"/>
    <col min="2310" max="2310" width="19" style="1" customWidth="1"/>
    <col min="2311" max="2311" width="18.26953125" style="1" customWidth="1"/>
    <col min="2312" max="2312" width="16.7265625" style="1" customWidth="1"/>
    <col min="2313" max="2313" width="15.54296875" style="1" customWidth="1"/>
    <col min="2314" max="2314" width="18.1796875" style="1" customWidth="1"/>
    <col min="2315" max="2315" width="11.81640625" style="1" customWidth="1"/>
    <col min="2316" max="2316" width="13.81640625" style="1" customWidth="1"/>
    <col min="2317" max="2317" width="15.453125" style="1" customWidth="1"/>
    <col min="2318" max="2318" width="7.81640625" style="1" customWidth="1"/>
    <col min="2319" max="2319" width="13.26953125" style="1" customWidth="1"/>
    <col min="2320" max="2322" width="12.7265625" style="1" bestFit="1" customWidth="1"/>
    <col min="2323" max="2323" width="19.453125" style="1" customWidth="1"/>
    <col min="2324" max="2324" width="19.81640625" style="1" customWidth="1"/>
    <col min="2325" max="2325" width="16.81640625" style="1" customWidth="1"/>
    <col min="2326" max="2326" width="12.7265625" style="1" bestFit="1" customWidth="1"/>
    <col min="2327" max="2327" width="11.54296875" style="1" bestFit="1" customWidth="1"/>
    <col min="2328" max="2563" width="11.453125" style="1"/>
    <col min="2564" max="2564" width="12.26953125" style="1" customWidth="1"/>
    <col min="2565" max="2565" width="21.1796875" style="1" customWidth="1"/>
    <col min="2566" max="2566" width="19" style="1" customWidth="1"/>
    <col min="2567" max="2567" width="18.26953125" style="1" customWidth="1"/>
    <col min="2568" max="2568" width="16.7265625" style="1" customWidth="1"/>
    <col min="2569" max="2569" width="15.54296875" style="1" customWidth="1"/>
    <col min="2570" max="2570" width="18.1796875" style="1" customWidth="1"/>
    <col min="2571" max="2571" width="11.81640625" style="1" customWidth="1"/>
    <col min="2572" max="2572" width="13.81640625" style="1" customWidth="1"/>
    <col min="2573" max="2573" width="15.453125" style="1" customWidth="1"/>
    <col min="2574" max="2574" width="7.81640625" style="1" customWidth="1"/>
    <col min="2575" max="2575" width="13.26953125" style="1" customWidth="1"/>
    <col min="2576" max="2578" width="12.7265625" style="1" bestFit="1" customWidth="1"/>
    <col min="2579" max="2579" width="19.453125" style="1" customWidth="1"/>
    <col min="2580" max="2580" width="19.81640625" style="1" customWidth="1"/>
    <col min="2581" max="2581" width="16.81640625" style="1" customWidth="1"/>
    <col min="2582" max="2582" width="12.7265625" style="1" bestFit="1" customWidth="1"/>
    <col min="2583" max="2583" width="11.54296875" style="1" bestFit="1" customWidth="1"/>
    <col min="2584" max="2819" width="11.453125" style="1"/>
    <col min="2820" max="2820" width="12.26953125" style="1" customWidth="1"/>
    <col min="2821" max="2821" width="21.1796875" style="1" customWidth="1"/>
    <col min="2822" max="2822" width="19" style="1" customWidth="1"/>
    <col min="2823" max="2823" width="18.26953125" style="1" customWidth="1"/>
    <col min="2824" max="2824" width="16.7265625" style="1" customWidth="1"/>
    <col min="2825" max="2825" width="15.54296875" style="1" customWidth="1"/>
    <col min="2826" max="2826" width="18.1796875" style="1" customWidth="1"/>
    <col min="2827" max="2827" width="11.81640625" style="1" customWidth="1"/>
    <col min="2828" max="2828" width="13.81640625" style="1" customWidth="1"/>
    <col min="2829" max="2829" width="15.453125" style="1" customWidth="1"/>
    <col min="2830" max="2830" width="7.81640625" style="1" customWidth="1"/>
    <col min="2831" max="2831" width="13.26953125" style="1" customWidth="1"/>
    <col min="2832" max="2834" width="12.7265625" style="1" bestFit="1" customWidth="1"/>
    <col min="2835" max="2835" width="19.453125" style="1" customWidth="1"/>
    <col min="2836" max="2836" width="19.81640625" style="1" customWidth="1"/>
    <col min="2837" max="2837" width="16.81640625" style="1" customWidth="1"/>
    <col min="2838" max="2838" width="12.7265625" style="1" bestFit="1" customWidth="1"/>
    <col min="2839" max="2839" width="11.54296875" style="1" bestFit="1" customWidth="1"/>
    <col min="2840" max="3075" width="11.453125" style="1"/>
    <col min="3076" max="3076" width="12.26953125" style="1" customWidth="1"/>
    <col min="3077" max="3077" width="21.1796875" style="1" customWidth="1"/>
    <col min="3078" max="3078" width="19" style="1" customWidth="1"/>
    <col min="3079" max="3079" width="18.26953125" style="1" customWidth="1"/>
    <col min="3080" max="3080" width="16.7265625" style="1" customWidth="1"/>
    <col min="3081" max="3081" width="15.54296875" style="1" customWidth="1"/>
    <col min="3082" max="3082" width="18.1796875" style="1" customWidth="1"/>
    <col min="3083" max="3083" width="11.81640625" style="1" customWidth="1"/>
    <col min="3084" max="3084" width="13.81640625" style="1" customWidth="1"/>
    <col min="3085" max="3085" width="15.453125" style="1" customWidth="1"/>
    <col min="3086" max="3086" width="7.81640625" style="1" customWidth="1"/>
    <col min="3087" max="3087" width="13.26953125" style="1" customWidth="1"/>
    <col min="3088" max="3090" width="12.7265625" style="1" bestFit="1" customWidth="1"/>
    <col min="3091" max="3091" width="19.453125" style="1" customWidth="1"/>
    <col min="3092" max="3092" width="19.81640625" style="1" customWidth="1"/>
    <col min="3093" max="3093" width="16.81640625" style="1" customWidth="1"/>
    <col min="3094" max="3094" width="12.7265625" style="1" bestFit="1" customWidth="1"/>
    <col min="3095" max="3095" width="11.54296875" style="1" bestFit="1" customWidth="1"/>
    <col min="3096" max="3331" width="11.453125" style="1"/>
    <col min="3332" max="3332" width="12.26953125" style="1" customWidth="1"/>
    <col min="3333" max="3333" width="21.1796875" style="1" customWidth="1"/>
    <col min="3334" max="3334" width="19" style="1" customWidth="1"/>
    <col min="3335" max="3335" width="18.26953125" style="1" customWidth="1"/>
    <col min="3336" max="3336" width="16.7265625" style="1" customWidth="1"/>
    <col min="3337" max="3337" width="15.54296875" style="1" customWidth="1"/>
    <col min="3338" max="3338" width="18.1796875" style="1" customWidth="1"/>
    <col min="3339" max="3339" width="11.81640625" style="1" customWidth="1"/>
    <col min="3340" max="3340" width="13.81640625" style="1" customWidth="1"/>
    <col min="3341" max="3341" width="15.453125" style="1" customWidth="1"/>
    <col min="3342" max="3342" width="7.81640625" style="1" customWidth="1"/>
    <col min="3343" max="3343" width="13.26953125" style="1" customWidth="1"/>
    <col min="3344" max="3346" width="12.7265625" style="1" bestFit="1" customWidth="1"/>
    <col min="3347" max="3347" width="19.453125" style="1" customWidth="1"/>
    <col min="3348" max="3348" width="19.81640625" style="1" customWidth="1"/>
    <col min="3349" max="3349" width="16.81640625" style="1" customWidth="1"/>
    <col min="3350" max="3350" width="12.7265625" style="1" bestFit="1" customWidth="1"/>
    <col min="3351" max="3351" width="11.54296875" style="1" bestFit="1" customWidth="1"/>
    <col min="3352" max="3587" width="11.453125" style="1"/>
    <col min="3588" max="3588" width="12.26953125" style="1" customWidth="1"/>
    <col min="3589" max="3589" width="21.1796875" style="1" customWidth="1"/>
    <col min="3590" max="3590" width="19" style="1" customWidth="1"/>
    <col min="3591" max="3591" width="18.26953125" style="1" customWidth="1"/>
    <col min="3592" max="3592" width="16.7265625" style="1" customWidth="1"/>
    <col min="3593" max="3593" width="15.54296875" style="1" customWidth="1"/>
    <col min="3594" max="3594" width="18.1796875" style="1" customWidth="1"/>
    <col min="3595" max="3595" width="11.81640625" style="1" customWidth="1"/>
    <col min="3596" max="3596" width="13.81640625" style="1" customWidth="1"/>
    <col min="3597" max="3597" width="15.453125" style="1" customWidth="1"/>
    <col min="3598" max="3598" width="7.81640625" style="1" customWidth="1"/>
    <col min="3599" max="3599" width="13.26953125" style="1" customWidth="1"/>
    <col min="3600" max="3602" width="12.7265625" style="1" bestFit="1" customWidth="1"/>
    <col min="3603" max="3603" width="19.453125" style="1" customWidth="1"/>
    <col min="3604" max="3604" width="19.81640625" style="1" customWidth="1"/>
    <col min="3605" max="3605" width="16.81640625" style="1" customWidth="1"/>
    <col min="3606" max="3606" width="12.7265625" style="1" bestFit="1" customWidth="1"/>
    <col min="3607" max="3607" width="11.54296875" style="1" bestFit="1" customWidth="1"/>
    <col min="3608" max="3843" width="11.453125" style="1"/>
    <col min="3844" max="3844" width="12.26953125" style="1" customWidth="1"/>
    <col min="3845" max="3845" width="21.1796875" style="1" customWidth="1"/>
    <col min="3846" max="3846" width="19" style="1" customWidth="1"/>
    <col min="3847" max="3847" width="18.26953125" style="1" customWidth="1"/>
    <col min="3848" max="3848" width="16.7265625" style="1" customWidth="1"/>
    <col min="3849" max="3849" width="15.54296875" style="1" customWidth="1"/>
    <col min="3850" max="3850" width="18.1796875" style="1" customWidth="1"/>
    <col min="3851" max="3851" width="11.81640625" style="1" customWidth="1"/>
    <col min="3852" max="3852" width="13.81640625" style="1" customWidth="1"/>
    <col min="3853" max="3853" width="15.453125" style="1" customWidth="1"/>
    <col min="3854" max="3854" width="7.81640625" style="1" customWidth="1"/>
    <col min="3855" max="3855" width="13.26953125" style="1" customWidth="1"/>
    <col min="3856" max="3858" width="12.7265625" style="1" bestFit="1" customWidth="1"/>
    <col min="3859" max="3859" width="19.453125" style="1" customWidth="1"/>
    <col min="3860" max="3860" width="19.81640625" style="1" customWidth="1"/>
    <col min="3861" max="3861" width="16.81640625" style="1" customWidth="1"/>
    <col min="3862" max="3862" width="12.7265625" style="1" bestFit="1" customWidth="1"/>
    <col min="3863" max="3863" width="11.54296875" style="1" bestFit="1" customWidth="1"/>
    <col min="3864" max="4099" width="11.453125" style="1"/>
    <col min="4100" max="4100" width="12.26953125" style="1" customWidth="1"/>
    <col min="4101" max="4101" width="21.1796875" style="1" customWidth="1"/>
    <col min="4102" max="4102" width="19" style="1" customWidth="1"/>
    <col min="4103" max="4103" width="18.26953125" style="1" customWidth="1"/>
    <col min="4104" max="4104" width="16.7265625" style="1" customWidth="1"/>
    <col min="4105" max="4105" width="15.54296875" style="1" customWidth="1"/>
    <col min="4106" max="4106" width="18.1796875" style="1" customWidth="1"/>
    <col min="4107" max="4107" width="11.81640625" style="1" customWidth="1"/>
    <col min="4108" max="4108" width="13.81640625" style="1" customWidth="1"/>
    <col min="4109" max="4109" width="15.453125" style="1" customWidth="1"/>
    <col min="4110" max="4110" width="7.81640625" style="1" customWidth="1"/>
    <col min="4111" max="4111" width="13.26953125" style="1" customWidth="1"/>
    <col min="4112" max="4114" width="12.7265625" style="1" bestFit="1" customWidth="1"/>
    <col min="4115" max="4115" width="19.453125" style="1" customWidth="1"/>
    <col min="4116" max="4116" width="19.81640625" style="1" customWidth="1"/>
    <col min="4117" max="4117" width="16.81640625" style="1" customWidth="1"/>
    <col min="4118" max="4118" width="12.7265625" style="1" bestFit="1" customWidth="1"/>
    <col min="4119" max="4119" width="11.54296875" style="1" bestFit="1" customWidth="1"/>
    <col min="4120" max="4355" width="11.453125" style="1"/>
    <col min="4356" max="4356" width="12.26953125" style="1" customWidth="1"/>
    <col min="4357" max="4357" width="21.1796875" style="1" customWidth="1"/>
    <col min="4358" max="4358" width="19" style="1" customWidth="1"/>
    <col min="4359" max="4359" width="18.26953125" style="1" customWidth="1"/>
    <col min="4360" max="4360" width="16.7265625" style="1" customWidth="1"/>
    <col min="4361" max="4361" width="15.54296875" style="1" customWidth="1"/>
    <col min="4362" max="4362" width="18.1796875" style="1" customWidth="1"/>
    <col min="4363" max="4363" width="11.81640625" style="1" customWidth="1"/>
    <col min="4364" max="4364" width="13.81640625" style="1" customWidth="1"/>
    <col min="4365" max="4365" width="15.453125" style="1" customWidth="1"/>
    <col min="4366" max="4366" width="7.81640625" style="1" customWidth="1"/>
    <col min="4367" max="4367" width="13.26953125" style="1" customWidth="1"/>
    <col min="4368" max="4370" width="12.7265625" style="1" bestFit="1" customWidth="1"/>
    <col min="4371" max="4371" width="19.453125" style="1" customWidth="1"/>
    <col min="4372" max="4372" width="19.81640625" style="1" customWidth="1"/>
    <col min="4373" max="4373" width="16.81640625" style="1" customWidth="1"/>
    <col min="4374" max="4374" width="12.7265625" style="1" bestFit="1" customWidth="1"/>
    <col min="4375" max="4375" width="11.54296875" style="1" bestFit="1" customWidth="1"/>
    <col min="4376" max="4611" width="11.453125" style="1"/>
    <col min="4612" max="4612" width="12.26953125" style="1" customWidth="1"/>
    <col min="4613" max="4613" width="21.1796875" style="1" customWidth="1"/>
    <col min="4614" max="4614" width="19" style="1" customWidth="1"/>
    <col min="4615" max="4615" width="18.26953125" style="1" customWidth="1"/>
    <col min="4616" max="4616" width="16.7265625" style="1" customWidth="1"/>
    <col min="4617" max="4617" width="15.54296875" style="1" customWidth="1"/>
    <col min="4618" max="4618" width="18.1796875" style="1" customWidth="1"/>
    <col min="4619" max="4619" width="11.81640625" style="1" customWidth="1"/>
    <col min="4620" max="4620" width="13.81640625" style="1" customWidth="1"/>
    <col min="4621" max="4621" width="15.453125" style="1" customWidth="1"/>
    <col min="4622" max="4622" width="7.81640625" style="1" customWidth="1"/>
    <col min="4623" max="4623" width="13.26953125" style="1" customWidth="1"/>
    <col min="4624" max="4626" width="12.7265625" style="1" bestFit="1" customWidth="1"/>
    <col min="4627" max="4627" width="19.453125" style="1" customWidth="1"/>
    <col min="4628" max="4628" width="19.81640625" style="1" customWidth="1"/>
    <col min="4629" max="4629" width="16.81640625" style="1" customWidth="1"/>
    <col min="4630" max="4630" width="12.7265625" style="1" bestFit="1" customWidth="1"/>
    <col min="4631" max="4631" width="11.54296875" style="1" bestFit="1" customWidth="1"/>
    <col min="4632" max="4867" width="11.453125" style="1"/>
    <col min="4868" max="4868" width="12.26953125" style="1" customWidth="1"/>
    <col min="4869" max="4869" width="21.1796875" style="1" customWidth="1"/>
    <col min="4870" max="4870" width="19" style="1" customWidth="1"/>
    <col min="4871" max="4871" width="18.26953125" style="1" customWidth="1"/>
    <col min="4872" max="4872" width="16.7265625" style="1" customWidth="1"/>
    <col min="4873" max="4873" width="15.54296875" style="1" customWidth="1"/>
    <col min="4874" max="4874" width="18.1796875" style="1" customWidth="1"/>
    <col min="4875" max="4875" width="11.81640625" style="1" customWidth="1"/>
    <col min="4876" max="4876" width="13.81640625" style="1" customWidth="1"/>
    <col min="4877" max="4877" width="15.453125" style="1" customWidth="1"/>
    <col min="4878" max="4878" width="7.81640625" style="1" customWidth="1"/>
    <col min="4879" max="4879" width="13.26953125" style="1" customWidth="1"/>
    <col min="4880" max="4882" width="12.7265625" style="1" bestFit="1" customWidth="1"/>
    <col min="4883" max="4883" width="19.453125" style="1" customWidth="1"/>
    <col min="4884" max="4884" width="19.81640625" style="1" customWidth="1"/>
    <col min="4885" max="4885" width="16.81640625" style="1" customWidth="1"/>
    <col min="4886" max="4886" width="12.7265625" style="1" bestFit="1" customWidth="1"/>
    <col min="4887" max="4887" width="11.54296875" style="1" bestFit="1" customWidth="1"/>
    <col min="4888" max="5123" width="11.453125" style="1"/>
    <col min="5124" max="5124" width="12.26953125" style="1" customWidth="1"/>
    <col min="5125" max="5125" width="21.1796875" style="1" customWidth="1"/>
    <col min="5126" max="5126" width="19" style="1" customWidth="1"/>
    <col min="5127" max="5127" width="18.26953125" style="1" customWidth="1"/>
    <col min="5128" max="5128" width="16.7265625" style="1" customWidth="1"/>
    <col min="5129" max="5129" width="15.54296875" style="1" customWidth="1"/>
    <col min="5130" max="5130" width="18.1796875" style="1" customWidth="1"/>
    <col min="5131" max="5131" width="11.81640625" style="1" customWidth="1"/>
    <col min="5132" max="5132" width="13.81640625" style="1" customWidth="1"/>
    <col min="5133" max="5133" width="15.453125" style="1" customWidth="1"/>
    <col min="5134" max="5134" width="7.81640625" style="1" customWidth="1"/>
    <col min="5135" max="5135" width="13.26953125" style="1" customWidth="1"/>
    <col min="5136" max="5138" width="12.7265625" style="1" bestFit="1" customWidth="1"/>
    <col min="5139" max="5139" width="19.453125" style="1" customWidth="1"/>
    <col min="5140" max="5140" width="19.81640625" style="1" customWidth="1"/>
    <col min="5141" max="5141" width="16.81640625" style="1" customWidth="1"/>
    <col min="5142" max="5142" width="12.7265625" style="1" bestFit="1" customWidth="1"/>
    <col min="5143" max="5143" width="11.54296875" style="1" bestFit="1" customWidth="1"/>
    <col min="5144" max="5379" width="11.453125" style="1"/>
    <col min="5380" max="5380" width="12.26953125" style="1" customWidth="1"/>
    <col min="5381" max="5381" width="21.1796875" style="1" customWidth="1"/>
    <col min="5382" max="5382" width="19" style="1" customWidth="1"/>
    <col min="5383" max="5383" width="18.26953125" style="1" customWidth="1"/>
    <col min="5384" max="5384" width="16.7265625" style="1" customWidth="1"/>
    <col min="5385" max="5385" width="15.54296875" style="1" customWidth="1"/>
    <col min="5386" max="5386" width="18.1796875" style="1" customWidth="1"/>
    <col min="5387" max="5387" width="11.81640625" style="1" customWidth="1"/>
    <col min="5388" max="5388" width="13.81640625" style="1" customWidth="1"/>
    <col min="5389" max="5389" width="15.453125" style="1" customWidth="1"/>
    <col min="5390" max="5390" width="7.81640625" style="1" customWidth="1"/>
    <col min="5391" max="5391" width="13.26953125" style="1" customWidth="1"/>
    <col min="5392" max="5394" width="12.7265625" style="1" bestFit="1" customWidth="1"/>
    <col min="5395" max="5395" width="19.453125" style="1" customWidth="1"/>
    <col min="5396" max="5396" width="19.81640625" style="1" customWidth="1"/>
    <col min="5397" max="5397" width="16.81640625" style="1" customWidth="1"/>
    <col min="5398" max="5398" width="12.7265625" style="1" bestFit="1" customWidth="1"/>
    <col min="5399" max="5399" width="11.54296875" style="1" bestFit="1" customWidth="1"/>
    <col min="5400" max="5635" width="11.453125" style="1"/>
    <col min="5636" max="5636" width="12.26953125" style="1" customWidth="1"/>
    <col min="5637" max="5637" width="21.1796875" style="1" customWidth="1"/>
    <col min="5638" max="5638" width="19" style="1" customWidth="1"/>
    <col min="5639" max="5639" width="18.26953125" style="1" customWidth="1"/>
    <col min="5640" max="5640" width="16.7265625" style="1" customWidth="1"/>
    <col min="5641" max="5641" width="15.54296875" style="1" customWidth="1"/>
    <col min="5642" max="5642" width="18.1796875" style="1" customWidth="1"/>
    <col min="5643" max="5643" width="11.81640625" style="1" customWidth="1"/>
    <col min="5644" max="5644" width="13.81640625" style="1" customWidth="1"/>
    <col min="5645" max="5645" width="15.453125" style="1" customWidth="1"/>
    <col min="5646" max="5646" width="7.81640625" style="1" customWidth="1"/>
    <col min="5647" max="5647" width="13.26953125" style="1" customWidth="1"/>
    <col min="5648" max="5650" width="12.7265625" style="1" bestFit="1" customWidth="1"/>
    <col min="5651" max="5651" width="19.453125" style="1" customWidth="1"/>
    <col min="5652" max="5652" width="19.81640625" style="1" customWidth="1"/>
    <col min="5653" max="5653" width="16.81640625" style="1" customWidth="1"/>
    <col min="5654" max="5654" width="12.7265625" style="1" bestFit="1" customWidth="1"/>
    <col min="5655" max="5655" width="11.54296875" style="1" bestFit="1" customWidth="1"/>
    <col min="5656" max="5891" width="11.453125" style="1"/>
    <col min="5892" max="5892" width="12.26953125" style="1" customWidth="1"/>
    <col min="5893" max="5893" width="21.1796875" style="1" customWidth="1"/>
    <col min="5894" max="5894" width="19" style="1" customWidth="1"/>
    <col min="5895" max="5895" width="18.26953125" style="1" customWidth="1"/>
    <col min="5896" max="5896" width="16.7265625" style="1" customWidth="1"/>
    <col min="5897" max="5897" width="15.54296875" style="1" customWidth="1"/>
    <col min="5898" max="5898" width="18.1796875" style="1" customWidth="1"/>
    <col min="5899" max="5899" width="11.81640625" style="1" customWidth="1"/>
    <col min="5900" max="5900" width="13.81640625" style="1" customWidth="1"/>
    <col min="5901" max="5901" width="15.453125" style="1" customWidth="1"/>
    <col min="5902" max="5902" width="7.81640625" style="1" customWidth="1"/>
    <col min="5903" max="5903" width="13.26953125" style="1" customWidth="1"/>
    <col min="5904" max="5906" width="12.7265625" style="1" bestFit="1" customWidth="1"/>
    <col min="5907" max="5907" width="19.453125" style="1" customWidth="1"/>
    <col min="5908" max="5908" width="19.81640625" style="1" customWidth="1"/>
    <col min="5909" max="5909" width="16.81640625" style="1" customWidth="1"/>
    <col min="5910" max="5910" width="12.7265625" style="1" bestFit="1" customWidth="1"/>
    <col min="5911" max="5911" width="11.54296875" style="1" bestFit="1" customWidth="1"/>
    <col min="5912" max="6147" width="11.453125" style="1"/>
    <col min="6148" max="6148" width="12.26953125" style="1" customWidth="1"/>
    <col min="6149" max="6149" width="21.1796875" style="1" customWidth="1"/>
    <col min="6150" max="6150" width="19" style="1" customWidth="1"/>
    <col min="6151" max="6151" width="18.26953125" style="1" customWidth="1"/>
    <col min="6152" max="6152" width="16.7265625" style="1" customWidth="1"/>
    <col min="6153" max="6153" width="15.54296875" style="1" customWidth="1"/>
    <col min="6154" max="6154" width="18.1796875" style="1" customWidth="1"/>
    <col min="6155" max="6155" width="11.81640625" style="1" customWidth="1"/>
    <col min="6156" max="6156" width="13.81640625" style="1" customWidth="1"/>
    <col min="6157" max="6157" width="15.453125" style="1" customWidth="1"/>
    <col min="6158" max="6158" width="7.81640625" style="1" customWidth="1"/>
    <col min="6159" max="6159" width="13.26953125" style="1" customWidth="1"/>
    <col min="6160" max="6162" width="12.7265625" style="1" bestFit="1" customWidth="1"/>
    <col min="6163" max="6163" width="19.453125" style="1" customWidth="1"/>
    <col min="6164" max="6164" width="19.81640625" style="1" customWidth="1"/>
    <col min="6165" max="6165" width="16.81640625" style="1" customWidth="1"/>
    <col min="6166" max="6166" width="12.7265625" style="1" bestFit="1" customWidth="1"/>
    <col min="6167" max="6167" width="11.54296875" style="1" bestFit="1" customWidth="1"/>
    <col min="6168" max="6403" width="11.453125" style="1"/>
    <col min="6404" max="6404" width="12.26953125" style="1" customWidth="1"/>
    <col min="6405" max="6405" width="21.1796875" style="1" customWidth="1"/>
    <col min="6406" max="6406" width="19" style="1" customWidth="1"/>
    <col min="6407" max="6407" width="18.26953125" style="1" customWidth="1"/>
    <col min="6408" max="6408" width="16.7265625" style="1" customWidth="1"/>
    <col min="6409" max="6409" width="15.54296875" style="1" customWidth="1"/>
    <col min="6410" max="6410" width="18.1796875" style="1" customWidth="1"/>
    <col min="6411" max="6411" width="11.81640625" style="1" customWidth="1"/>
    <col min="6412" max="6412" width="13.81640625" style="1" customWidth="1"/>
    <col min="6413" max="6413" width="15.453125" style="1" customWidth="1"/>
    <col min="6414" max="6414" width="7.81640625" style="1" customWidth="1"/>
    <col min="6415" max="6415" width="13.26953125" style="1" customWidth="1"/>
    <col min="6416" max="6418" width="12.7265625" style="1" bestFit="1" customWidth="1"/>
    <col min="6419" max="6419" width="19.453125" style="1" customWidth="1"/>
    <col min="6420" max="6420" width="19.81640625" style="1" customWidth="1"/>
    <col min="6421" max="6421" width="16.81640625" style="1" customWidth="1"/>
    <col min="6422" max="6422" width="12.7265625" style="1" bestFit="1" customWidth="1"/>
    <col min="6423" max="6423" width="11.54296875" style="1" bestFit="1" customWidth="1"/>
    <col min="6424" max="6659" width="11.453125" style="1"/>
    <col min="6660" max="6660" width="12.26953125" style="1" customWidth="1"/>
    <col min="6661" max="6661" width="21.1796875" style="1" customWidth="1"/>
    <col min="6662" max="6662" width="19" style="1" customWidth="1"/>
    <col min="6663" max="6663" width="18.26953125" style="1" customWidth="1"/>
    <col min="6664" max="6664" width="16.7265625" style="1" customWidth="1"/>
    <col min="6665" max="6665" width="15.54296875" style="1" customWidth="1"/>
    <col min="6666" max="6666" width="18.1796875" style="1" customWidth="1"/>
    <col min="6667" max="6667" width="11.81640625" style="1" customWidth="1"/>
    <col min="6668" max="6668" width="13.81640625" style="1" customWidth="1"/>
    <col min="6669" max="6669" width="15.453125" style="1" customWidth="1"/>
    <col min="6670" max="6670" width="7.81640625" style="1" customWidth="1"/>
    <col min="6671" max="6671" width="13.26953125" style="1" customWidth="1"/>
    <col min="6672" max="6674" width="12.7265625" style="1" bestFit="1" customWidth="1"/>
    <col min="6675" max="6675" width="19.453125" style="1" customWidth="1"/>
    <col min="6676" max="6676" width="19.81640625" style="1" customWidth="1"/>
    <col min="6677" max="6677" width="16.81640625" style="1" customWidth="1"/>
    <col min="6678" max="6678" width="12.7265625" style="1" bestFit="1" customWidth="1"/>
    <col min="6679" max="6679" width="11.54296875" style="1" bestFit="1" customWidth="1"/>
    <col min="6680" max="6915" width="11.453125" style="1"/>
    <col min="6916" max="6916" width="12.26953125" style="1" customWidth="1"/>
    <col min="6917" max="6917" width="21.1796875" style="1" customWidth="1"/>
    <col min="6918" max="6918" width="19" style="1" customWidth="1"/>
    <col min="6919" max="6919" width="18.26953125" style="1" customWidth="1"/>
    <col min="6920" max="6920" width="16.7265625" style="1" customWidth="1"/>
    <col min="6921" max="6921" width="15.54296875" style="1" customWidth="1"/>
    <col min="6922" max="6922" width="18.1796875" style="1" customWidth="1"/>
    <col min="6923" max="6923" width="11.81640625" style="1" customWidth="1"/>
    <col min="6924" max="6924" width="13.81640625" style="1" customWidth="1"/>
    <col min="6925" max="6925" width="15.453125" style="1" customWidth="1"/>
    <col min="6926" max="6926" width="7.81640625" style="1" customWidth="1"/>
    <col min="6927" max="6927" width="13.26953125" style="1" customWidth="1"/>
    <col min="6928" max="6930" width="12.7265625" style="1" bestFit="1" customWidth="1"/>
    <col min="6931" max="6931" width="19.453125" style="1" customWidth="1"/>
    <col min="6932" max="6932" width="19.81640625" style="1" customWidth="1"/>
    <col min="6933" max="6933" width="16.81640625" style="1" customWidth="1"/>
    <col min="6934" max="6934" width="12.7265625" style="1" bestFit="1" customWidth="1"/>
    <col min="6935" max="6935" width="11.54296875" style="1" bestFit="1" customWidth="1"/>
    <col min="6936" max="7171" width="11.453125" style="1"/>
    <col min="7172" max="7172" width="12.26953125" style="1" customWidth="1"/>
    <col min="7173" max="7173" width="21.1796875" style="1" customWidth="1"/>
    <col min="7174" max="7174" width="19" style="1" customWidth="1"/>
    <col min="7175" max="7175" width="18.26953125" style="1" customWidth="1"/>
    <col min="7176" max="7176" width="16.7265625" style="1" customWidth="1"/>
    <col min="7177" max="7177" width="15.54296875" style="1" customWidth="1"/>
    <col min="7178" max="7178" width="18.1796875" style="1" customWidth="1"/>
    <col min="7179" max="7179" width="11.81640625" style="1" customWidth="1"/>
    <col min="7180" max="7180" width="13.81640625" style="1" customWidth="1"/>
    <col min="7181" max="7181" width="15.453125" style="1" customWidth="1"/>
    <col min="7182" max="7182" width="7.81640625" style="1" customWidth="1"/>
    <col min="7183" max="7183" width="13.26953125" style="1" customWidth="1"/>
    <col min="7184" max="7186" width="12.7265625" style="1" bestFit="1" customWidth="1"/>
    <col min="7187" max="7187" width="19.453125" style="1" customWidth="1"/>
    <col min="7188" max="7188" width="19.81640625" style="1" customWidth="1"/>
    <col min="7189" max="7189" width="16.81640625" style="1" customWidth="1"/>
    <col min="7190" max="7190" width="12.7265625" style="1" bestFit="1" customWidth="1"/>
    <col min="7191" max="7191" width="11.54296875" style="1" bestFit="1" customWidth="1"/>
    <col min="7192" max="7427" width="11.453125" style="1"/>
    <col min="7428" max="7428" width="12.26953125" style="1" customWidth="1"/>
    <col min="7429" max="7429" width="21.1796875" style="1" customWidth="1"/>
    <col min="7430" max="7430" width="19" style="1" customWidth="1"/>
    <col min="7431" max="7431" width="18.26953125" style="1" customWidth="1"/>
    <col min="7432" max="7432" width="16.7265625" style="1" customWidth="1"/>
    <col min="7433" max="7433" width="15.54296875" style="1" customWidth="1"/>
    <col min="7434" max="7434" width="18.1796875" style="1" customWidth="1"/>
    <col min="7435" max="7435" width="11.81640625" style="1" customWidth="1"/>
    <col min="7436" max="7436" width="13.81640625" style="1" customWidth="1"/>
    <col min="7437" max="7437" width="15.453125" style="1" customWidth="1"/>
    <col min="7438" max="7438" width="7.81640625" style="1" customWidth="1"/>
    <col min="7439" max="7439" width="13.26953125" style="1" customWidth="1"/>
    <col min="7440" max="7442" width="12.7265625" style="1" bestFit="1" customWidth="1"/>
    <col min="7443" max="7443" width="19.453125" style="1" customWidth="1"/>
    <col min="7444" max="7444" width="19.81640625" style="1" customWidth="1"/>
    <col min="7445" max="7445" width="16.81640625" style="1" customWidth="1"/>
    <col min="7446" max="7446" width="12.7265625" style="1" bestFit="1" customWidth="1"/>
    <col min="7447" max="7447" width="11.54296875" style="1" bestFit="1" customWidth="1"/>
    <col min="7448" max="7683" width="11.453125" style="1"/>
    <col min="7684" max="7684" width="12.26953125" style="1" customWidth="1"/>
    <col min="7685" max="7685" width="21.1796875" style="1" customWidth="1"/>
    <col min="7686" max="7686" width="19" style="1" customWidth="1"/>
    <col min="7687" max="7687" width="18.26953125" style="1" customWidth="1"/>
    <col min="7688" max="7688" width="16.7265625" style="1" customWidth="1"/>
    <col min="7689" max="7689" width="15.54296875" style="1" customWidth="1"/>
    <col min="7690" max="7690" width="18.1796875" style="1" customWidth="1"/>
    <col min="7691" max="7691" width="11.81640625" style="1" customWidth="1"/>
    <col min="7692" max="7692" width="13.81640625" style="1" customWidth="1"/>
    <col min="7693" max="7693" width="15.453125" style="1" customWidth="1"/>
    <col min="7694" max="7694" width="7.81640625" style="1" customWidth="1"/>
    <col min="7695" max="7695" width="13.26953125" style="1" customWidth="1"/>
    <col min="7696" max="7698" width="12.7265625" style="1" bestFit="1" customWidth="1"/>
    <col min="7699" max="7699" width="19.453125" style="1" customWidth="1"/>
    <col min="7700" max="7700" width="19.81640625" style="1" customWidth="1"/>
    <col min="7701" max="7701" width="16.81640625" style="1" customWidth="1"/>
    <col min="7702" max="7702" width="12.7265625" style="1" bestFit="1" customWidth="1"/>
    <col min="7703" max="7703" width="11.54296875" style="1" bestFit="1" customWidth="1"/>
    <col min="7704" max="7939" width="11.453125" style="1"/>
    <col min="7940" max="7940" width="12.26953125" style="1" customWidth="1"/>
    <col min="7941" max="7941" width="21.1796875" style="1" customWidth="1"/>
    <col min="7942" max="7942" width="19" style="1" customWidth="1"/>
    <col min="7943" max="7943" width="18.26953125" style="1" customWidth="1"/>
    <col min="7944" max="7944" width="16.7265625" style="1" customWidth="1"/>
    <col min="7945" max="7945" width="15.54296875" style="1" customWidth="1"/>
    <col min="7946" max="7946" width="18.1796875" style="1" customWidth="1"/>
    <col min="7947" max="7947" width="11.81640625" style="1" customWidth="1"/>
    <col min="7948" max="7948" width="13.81640625" style="1" customWidth="1"/>
    <col min="7949" max="7949" width="15.453125" style="1" customWidth="1"/>
    <col min="7950" max="7950" width="7.81640625" style="1" customWidth="1"/>
    <col min="7951" max="7951" width="13.26953125" style="1" customWidth="1"/>
    <col min="7952" max="7954" width="12.7265625" style="1" bestFit="1" customWidth="1"/>
    <col min="7955" max="7955" width="19.453125" style="1" customWidth="1"/>
    <col min="7956" max="7956" width="19.81640625" style="1" customWidth="1"/>
    <col min="7957" max="7957" width="16.81640625" style="1" customWidth="1"/>
    <col min="7958" max="7958" width="12.7265625" style="1" bestFit="1" customWidth="1"/>
    <col min="7959" max="7959" width="11.54296875" style="1" bestFit="1" customWidth="1"/>
    <col min="7960" max="8195" width="11.453125" style="1"/>
    <col min="8196" max="8196" width="12.26953125" style="1" customWidth="1"/>
    <col min="8197" max="8197" width="21.1796875" style="1" customWidth="1"/>
    <col min="8198" max="8198" width="19" style="1" customWidth="1"/>
    <col min="8199" max="8199" width="18.26953125" style="1" customWidth="1"/>
    <col min="8200" max="8200" width="16.7265625" style="1" customWidth="1"/>
    <col min="8201" max="8201" width="15.54296875" style="1" customWidth="1"/>
    <col min="8202" max="8202" width="18.1796875" style="1" customWidth="1"/>
    <col min="8203" max="8203" width="11.81640625" style="1" customWidth="1"/>
    <col min="8204" max="8204" width="13.81640625" style="1" customWidth="1"/>
    <col min="8205" max="8205" width="15.453125" style="1" customWidth="1"/>
    <col min="8206" max="8206" width="7.81640625" style="1" customWidth="1"/>
    <col min="8207" max="8207" width="13.26953125" style="1" customWidth="1"/>
    <col min="8208" max="8210" width="12.7265625" style="1" bestFit="1" customWidth="1"/>
    <col min="8211" max="8211" width="19.453125" style="1" customWidth="1"/>
    <col min="8212" max="8212" width="19.81640625" style="1" customWidth="1"/>
    <col min="8213" max="8213" width="16.81640625" style="1" customWidth="1"/>
    <col min="8214" max="8214" width="12.7265625" style="1" bestFit="1" customWidth="1"/>
    <col min="8215" max="8215" width="11.54296875" style="1" bestFit="1" customWidth="1"/>
    <col min="8216" max="8451" width="11.453125" style="1"/>
    <col min="8452" max="8452" width="12.26953125" style="1" customWidth="1"/>
    <col min="8453" max="8453" width="21.1796875" style="1" customWidth="1"/>
    <col min="8454" max="8454" width="19" style="1" customWidth="1"/>
    <col min="8455" max="8455" width="18.26953125" style="1" customWidth="1"/>
    <col min="8456" max="8456" width="16.7265625" style="1" customWidth="1"/>
    <col min="8457" max="8457" width="15.54296875" style="1" customWidth="1"/>
    <col min="8458" max="8458" width="18.1796875" style="1" customWidth="1"/>
    <col min="8459" max="8459" width="11.81640625" style="1" customWidth="1"/>
    <col min="8460" max="8460" width="13.81640625" style="1" customWidth="1"/>
    <col min="8461" max="8461" width="15.453125" style="1" customWidth="1"/>
    <col min="8462" max="8462" width="7.81640625" style="1" customWidth="1"/>
    <col min="8463" max="8463" width="13.26953125" style="1" customWidth="1"/>
    <col min="8464" max="8466" width="12.7265625" style="1" bestFit="1" customWidth="1"/>
    <col min="8467" max="8467" width="19.453125" style="1" customWidth="1"/>
    <col min="8468" max="8468" width="19.81640625" style="1" customWidth="1"/>
    <col min="8469" max="8469" width="16.81640625" style="1" customWidth="1"/>
    <col min="8470" max="8470" width="12.7265625" style="1" bestFit="1" customWidth="1"/>
    <col min="8471" max="8471" width="11.54296875" style="1" bestFit="1" customWidth="1"/>
    <col min="8472" max="8707" width="11.453125" style="1"/>
    <col min="8708" max="8708" width="12.26953125" style="1" customWidth="1"/>
    <col min="8709" max="8709" width="21.1796875" style="1" customWidth="1"/>
    <col min="8710" max="8710" width="19" style="1" customWidth="1"/>
    <col min="8711" max="8711" width="18.26953125" style="1" customWidth="1"/>
    <col min="8712" max="8712" width="16.7265625" style="1" customWidth="1"/>
    <col min="8713" max="8713" width="15.54296875" style="1" customWidth="1"/>
    <col min="8714" max="8714" width="18.1796875" style="1" customWidth="1"/>
    <col min="8715" max="8715" width="11.81640625" style="1" customWidth="1"/>
    <col min="8716" max="8716" width="13.81640625" style="1" customWidth="1"/>
    <col min="8717" max="8717" width="15.453125" style="1" customWidth="1"/>
    <col min="8718" max="8718" width="7.81640625" style="1" customWidth="1"/>
    <col min="8719" max="8719" width="13.26953125" style="1" customWidth="1"/>
    <col min="8720" max="8722" width="12.7265625" style="1" bestFit="1" customWidth="1"/>
    <col min="8723" max="8723" width="19.453125" style="1" customWidth="1"/>
    <col min="8724" max="8724" width="19.81640625" style="1" customWidth="1"/>
    <col min="8725" max="8725" width="16.81640625" style="1" customWidth="1"/>
    <col min="8726" max="8726" width="12.7265625" style="1" bestFit="1" customWidth="1"/>
    <col min="8727" max="8727" width="11.54296875" style="1" bestFit="1" customWidth="1"/>
    <col min="8728" max="8963" width="11.453125" style="1"/>
    <col min="8964" max="8964" width="12.26953125" style="1" customWidth="1"/>
    <col min="8965" max="8965" width="21.1796875" style="1" customWidth="1"/>
    <col min="8966" max="8966" width="19" style="1" customWidth="1"/>
    <col min="8967" max="8967" width="18.26953125" style="1" customWidth="1"/>
    <col min="8968" max="8968" width="16.7265625" style="1" customWidth="1"/>
    <col min="8969" max="8969" width="15.54296875" style="1" customWidth="1"/>
    <col min="8970" max="8970" width="18.1796875" style="1" customWidth="1"/>
    <col min="8971" max="8971" width="11.81640625" style="1" customWidth="1"/>
    <col min="8972" max="8972" width="13.81640625" style="1" customWidth="1"/>
    <col min="8973" max="8973" width="15.453125" style="1" customWidth="1"/>
    <col min="8974" max="8974" width="7.81640625" style="1" customWidth="1"/>
    <col min="8975" max="8975" width="13.26953125" style="1" customWidth="1"/>
    <col min="8976" max="8978" width="12.7265625" style="1" bestFit="1" customWidth="1"/>
    <col min="8979" max="8979" width="19.453125" style="1" customWidth="1"/>
    <col min="8980" max="8980" width="19.81640625" style="1" customWidth="1"/>
    <col min="8981" max="8981" width="16.81640625" style="1" customWidth="1"/>
    <col min="8982" max="8982" width="12.7265625" style="1" bestFit="1" customWidth="1"/>
    <col min="8983" max="8983" width="11.54296875" style="1" bestFit="1" customWidth="1"/>
    <col min="8984" max="9219" width="11.453125" style="1"/>
    <col min="9220" max="9220" width="12.26953125" style="1" customWidth="1"/>
    <col min="9221" max="9221" width="21.1796875" style="1" customWidth="1"/>
    <col min="9222" max="9222" width="19" style="1" customWidth="1"/>
    <col min="9223" max="9223" width="18.26953125" style="1" customWidth="1"/>
    <col min="9224" max="9224" width="16.7265625" style="1" customWidth="1"/>
    <col min="9225" max="9225" width="15.54296875" style="1" customWidth="1"/>
    <col min="9226" max="9226" width="18.1796875" style="1" customWidth="1"/>
    <col min="9227" max="9227" width="11.81640625" style="1" customWidth="1"/>
    <col min="9228" max="9228" width="13.81640625" style="1" customWidth="1"/>
    <col min="9229" max="9229" width="15.453125" style="1" customWidth="1"/>
    <col min="9230" max="9230" width="7.81640625" style="1" customWidth="1"/>
    <col min="9231" max="9231" width="13.26953125" style="1" customWidth="1"/>
    <col min="9232" max="9234" width="12.7265625" style="1" bestFit="1" customWidth="1"/>
    <col min="9235" max="9235" width="19.453125" style="1" customWidth="1"/>
    <col min="9236" max="9236" width="19.81640625" style="1" customWidth="1"/>
    <col min="9237" max="9237" width="16.81640625" style="1" customWidth="1"/>
    <col min="9238" max="9238" width="12.7265625" style="1" bestFit="1" customWidth="1"/>
    <col min="9239" max="9239" width="11.54296875" style="1" bestFit="1" customWidth="1"/>
    <col min="9240" max="9475" width="11.453125" style="1"/>
    <col min="9476" max="9476" width="12.26953125" style="1" customWidth="1"/>
    <col min="9477" max="9477" width="21.1796875" style="1" customWidth="1"/>
    <col min="9478" max="9478" width="19" style="1" customWidth="1"/>
    <col min="9479" max="9479" width="18.26953125" style="1" customWidth="1"/>
    <col min="9480" max="9480" width="16.7265625" style="1" customWidth="1"/>
    <col min="9481" max="9481" width="15.54296875" style="1" customWidth="1"/>
    <col min="9482" max="9482" width="18.1796875" style="1" customWidth="1"/>
    <col min="9483" max="9483" width="11.81640625" style="1" customWidth="1"/>
    <col min="9484" max="9484" width="13.81640625" style="1" customWidth="1"/>
    <col min="9485" max="9485" width="15.453125" style="1" customWidth="1"/>
    <col min="9486" max="9486" width="7.81640625" style="1" customWidth="1"/>
    <col min="9487" max="9487" width="13.26953125" style="1" customWidth="1"/>
    <col min="9488" max="9490" width="12.7265625" style="1" bestFit="1" customWidth="1"/>
    <col min="9491" max="9491" width="19.453125" style="1" customWidth="1"/>
    <col min="9492" max="9492" width="19.81640625" style="1" customWidth="1"/>
    <col min="9493" max="9493" width="16.81640625" style="1" customWidth="1"/>
    <col min="9494" max="9494" width="12.7265625" style="1" bestFit="1" customWidth="1"/>
    <col min="9495" max="9495" width="11.54296875" style="1" bestFit="1" customWidth="1"/>
    <col min="9496" max="9731" width="11.453125" style="1"/>
    <col min="9732" max="9732" width="12.26953125" style="1" customWidth="1"/>
    <col min="9733" max="9733" width="21.1796875" style="1" customWidth="1"/>
    <col min="9734" max="9734" width="19" style="1" customWidth="1"/>
    <col min="9735" max="9735" width="18.26953125" style="1" customWidth="1"/>
    <col min="9736" max="9736" width="16.7265625" style="1" customWidth="1"/>
    <col min="9737" max="9737" width="15.54296875" style="1" customWidth="1"/>
    <col min="9738" max="9738" width="18.1796875" style="1" customWidth="1"/>
    <col min="9739" max="9739" width="11.81640625" style="1" customWidth="1"/>
    <col min="9740" max="9740" width="13.81640625" style="1" customWidth="1"/>
    <col min="9741" max="9741" width="15.453125" style="1" customWidth="1"/>
    <col min="9742" max="9742" width="7.81640625" style="1" customWidth="1"/>
    <col min="9743" max="9743" width="13.26953125" style="1" customWidth="1"/>
    <col min="9744" max="9746" width="12.7265625" style="1" bestFit="1" customWidth="1"/>
    <col min="9747" max="9747" width="19.453125" style="1" customWidth="1"/>
    <col min="9748" max="9748" width="19.81640625" style="1" customWidth="1"/>
    <col min="9749" max="9749" width="16.81640625" style="1" customWidth="1"/>
    <col min="9750" max="9750" width="12.7265625" style="1" bestFit="1" customWidth="1"/>
    <col min="9751" max="9751" width="11.54296875" style="1" bestFit="1" customWidth="1"/>
    <col min="9752" max="9987" width="11.453125" style="1"/>
    <col min="9988" max="9988" width="12.26953125" style="1" customWidth="1"/>
    <col min="9989" max="9989" width="21.1796875" style="1" customWidth="1"/>
    <col min="9990" max="9990" width="19" style="1" customWidth="1"/>
    <col min="9991" max="9991" width="18.26953125" style="1" customWidth="1"/>
    <col min="9992" max="9992" width="16.7265625" style="1" customWidth="1"/>
    <col min="9993" max="9993" width="15.54296875" style="1" customWidth="1"/>
    <col min="9994" max="9994" width="18.1796875" style="1" customWidth="1"/>
    <col min="9995" max="9995" width="11.81640625" style="1" customWidth="1"/>
    <col min="9996" max="9996" width="13.81640625" style="1" customWidth="1"/>
    <col min="9997" max="9997" width="15.453125" style="1" customWidth="1"/>
    <col min="9998" max="9998" width="7.81640625" style="1" customWidth="1"/>
    <col min="9999" max="9999" width="13.26953125" style="1" customWidth="1"/>
    <col min="10000" max="10002" width="12.7265625" style="1" bestFit="1" customWidth="1"/>
    <col min="10003" max="10003" width="19.453125" style="1" customWidth="1"/>
    <col min="10004" max="10004" width="19.81640625" style="1" customWidth="1"/>
    <col min="10005" max="10005" width="16.81640625" style="1" customWidth="1"/>
    <col min="10006" max="10006" width="12.7265625" style="1" bestFit="1" customWidth="1"/>
    <col min="10007" max="10007" width="11.54296875" style="1" bestFit="1" customWidth="1"/>
    <col min="10008" max="10243" width="11.453125" style="1"/>
    <col min="10244" max="10244" width="12.26953125" style="1" customWidth="1"/>
    <col min="10245" max="10245" width="21.1796875" style="1" customWidth="1"/>
    <col min="10246" max="10246" width="19" style="1" customWidth="1"/>
    <col min="10247" max="10247" width="18.26953125" style="1" customWidth="1"/>
    <col min="10248" max="10248" width="16.7265625" style="1" customWidth="1"/>
    <col min="10249" max="10249" width="15.54296875" style="1" customWidth="1"/>
    <col min="10250" max="10250" width="18.1796875" style="1" customWidth="1"/>
    <col min="10251" max="10251" width="11.81640625" style="1" customWidth="1"/>
    <col min="10252" max="10252" width="13.81640625" style="1" customWidth="1"/>
    <col min="10253" max="10253" width="15.453125" style="1" customWidth="1"/>
    <col min="10254" max="10254" width="7.81640625" style="1" customWidth="1"/>
    <col min="10255" max="10255" width="13.26953125" style="1" customWidth="1"/>
    <col min="10256" max="10258" width="12.7265625" style="1" bestFit="1" customWidth="1"/>
    <col min="10259" max="10259" width="19.453125" style="1" customWidth="1"/>
    <col min="10260" max="10260" width="19.81640625" style="1" customWidth="1"/>
    <col min="10261" max="10261" width="16.81640625" style="1" customWidth="1"/>
    <col min="10262" max="10262" width="12.7265625" style="1" bestFit="1" customWidth="1"/>
    <col min="10263" max="10263" width="11.54296875" style="1" bestFit="1" customWidth="1"/>
    <col min="10264" max="10499" width="11.453125" style="1"/>
    <col min="10500" max="10500" width="12.26953125" style="1" customWidth="1"/>
    <col min="10501" max="10501" width="21.1796875" style="1" customWidth="1"/>
    <col min="10502" max="10502" width="19" style="1" customWidth="1"/>
    <col min="10503" max="10503" width="18.26953125" style="1" customWidth="1"/>
    <col min="10504" max="10504" width="16.7265625" style="1" customWidth="1"/>
    <col min="10505" max="10505" width="15.54296875" style="1" customWidth="1"/>
    <col min="10506" max="10506" width="18.1796875" style="1" customWidth="1"/>
    <col min="10507" max="10507" width="11.81640625" style="1" customWidth="1"/>
    <col min="10508" max="10508" width="13.81640625" style="1" customWidth="1"/>
    <col min="10509" max="10509" width="15.453125" style="1" customWidth="1"/>
    <col min="10510" max="10510" width="7.81640625" style="1" customWidth="1"/>
    <col min="10511" max="10511" width="13.26953125" style="1" customWidth="1"/>
    <col min="10512" max="10514" width="12.7265625" style="1" bestFit="1" customWidth="1"/>
    <col min="10515" max="10515" width="19.453125" style="1" customWidth="1"/>
    <col min="10516" max="10516" width="19.81640625" style="1" customWidth="1"/>
    <col min="10517" max="10517" width="16.81640625" style="1" customWidth="1"/>
    <col min="10518" max="10518" width="12.7265625" style="1" bestFit="1" customWidth="1"/>
    <col min="10519" max="10519" width="11.54296875" style="1" bestFit="1" customWidth="1"/>
    <col min="10520" max="10755" width="11.453125" style="1"/>
    <col min="10756" max="10756" width="12.26953125" style="1" customWidth="1"/>
    <col min="10757" max="10757" width="21.1796875" style="1" customWidth="1"/>
    <col min="10758" max="10758" width="19" style="1" customWidth="1"/>
    <col min="10759" max="10759" width="18.26953125" style="1" customWidth="1"/>
    <col min="10760" max="10760" width="16.7265625" style="1" customWidth="1"/>
    <col min="10761" max="10761" width="15.54296875" style="1" customWidth="1"/>
    <col min="10762" max="10762" width="18.1796875" style="1" customWidth="1"/>
    <col min="10763" max="10763" width="11.81640625" style="1" customWidth="1"/>
    <col min="10764" max="10764" width="13.81640625" style="1" customWidth="1"/>
    <col min="10765" max="10765" width="15.453125" style="1" customWidth="1"/>
    <col min="10766" max="10766" width="7.81640625" style="1" customWidth="1"/>
    <col min="10767" max="10767" width="13.26953125" style="1" customWidth="1"/>
    <col min="10768" max="10770" width="12.7265625" style="1" bestFit="1" customWidth="1"/>
    <col min="10771" max="10771" width="19.453125" style="1" customWidth="1"/>
    <col min="10772" max="10772" width="19.81640625" style="1" customWidth="1"/>
    <col min="10773" max="10773" width="16.81640625" style="1" customWidth="1"/>
    <col min="10774" max="10774" width="12.7265625" style="1" bestFit="1" customWidth="1"/>
    <col min="10775" max="10775" width="11.54296875" style="1" bestFit="1" customWidth="1"/>
    <col min="10776" max="11011" width="11.453125" style="1"/>
    <col min="11012" max="11012" width="12.26953125" style="1" customWidth="1"/>
    <col min="11013" max="11013" width="21.1796875" style="1" customWidth="1"/>
    <col min="11014" max="11014" width="19" style="1" customWidth="1"/>
    <col min="11015" max="11015" width="18.26953125" style="1" customWidth="1"/>
    <col min="11016" max="11016" width="16.7265625" style="1" customWidth="1"/>
    <col min="11017" max="11017" width="15.54296875" style="1" customWidth="1"/>
    <col min="11018" max="11018" width="18.1796875" style="1" customWidth="1"/>
    <col min="11019" max="11019" width="11.81640625" style="1" customWidth="1"/>
    <col min="11020" max="11020" width="13.81640625" style="1" customWidth="1"/>
    <col min="11021" max="11021" width="15.453125" style="1" customWidth="1"/>
    <col min="11022" max="11022" width="7.81640625" style="1" customWidth="1"/>
    <col min="11023" max="11023" width="13.26953125" style="1" customWidth="1"/>
    <col min="11024" max="11026" width="12.7265625" style="1" bestFit="1" customWidth="1"/>
    <col min="11027" max="11027" width="19.453125" style="1" customWidth="1"/>
    <col min="11028" max="11028" width="19.81640625" style="1" customWidth="1"/>
    <col min="11029" max="11029" width="16.81640625" style="1" customWidth="1"/>
    <col min="11030" max="11030" width="12.7265625" style="1" bestFit="1" customWidth="1"/>
    <col min="11031" max="11031" width="11.54296875" style="1" bestFit="1" customWidth="1"/>
    <col min="11032" max="11267" width="11.453125" style="1"/>
    <col min="11268" max="11268" width="12.26953125" style="1" customWidth="1"/>
    <col min="11269" max="11269" width="21.1796875" style="1" customWidth="1"/>
    <col min="11270" max="11270" width="19" style="1" customWidth="1"/>
    <col min="11271" max="11271" width="18.26953125" style="1" customWidth="1"/>
    <col min="11272" max="11272" width="16.7265625" style="1" customWidth="1"/>
    <col min="11273" max="11273" width="15.54296875" style="1" customWidth="1"/>
    <col min="11274" max="11274" width="18.1796875" style="1" customWidth="1"/>
    <col min="11275" max="11275" width="11.81640625" style="1" customWidth="1"/>
    <col min="11276" max="11276" width="13.81640625" style="1" customWidth="1"/>
    <col min="11277" max="11277" width="15.453125" style="1" customWidth="1"/>
    <col min="11278" max="11278" width="7.81640625" style="1" customWidth="1"/>
    <col min="11279" max="11279" width="13.26953125" style="1" customWidth="1"/>
    <col min="11280" max="11282" width="12.7265625" style="1" bestFit="1" customWidth="1"/>
    <col min="11283" max="11283" width="19.453125" style="1" customWidth="1"/>
    <col min="11284" max="11284" width="19.81640625" style="1" customWidth="1"/>
    <col min="11285" max="11285" width="16.81640625" style="1" customWidth="1"/>
    <col min="11286" max="11286" width="12.7265625" style="1" bestFit="1" customWidth="1"/>
    <col min="11287" max="11287" width="11.54296875" style="1" bestFit="1" customWidth="1"/>
    <col min="11288" max="11523" width="11.453125" style="1"/>
    <col min="11524" max="11524" width="12.26953125" style="1" customWidth="1"/>
    <col min="11525" max="11525" width="21.1796875" style="1" customWidth="1"/>
    <col min="11526" max="11526" width="19" style="1" customWidth="1"/>
    <col min="11527" max="11527" width="18.26953125" style="1" customWidth="1"/>
    <col min="11528" max="11528" width="16.7265625" style="1" customWidth="1"/>
    <col min="11529" max="11529" width="15.54296875" style="1" customWidth="1"/>
    <col min="11530" max="11530" width="18.1796875" style="1" customWidth="1"/>
    <col min="11531" max="11531" width="11.81640625" style="1" customWidth="1"/>
    <col min="11532" max="11532" width="13.81640625" style="1" customWidth="1"/>
    <col min="11533" max="11533" width="15.453125" style="1" customWidth="1"/>
    <col min="11534" max="11534" width="7.81640625" style="1" customWidth="1"/>
    <col min="11535" max="11535" width="13.26953125" style="1" customWidth="1"/>
    <col min="11536" max="11538" width="12.7265625" style="1" bestFit="1" customWidth="1"/>
    <col min="11539" max="11539" width="19.453125" style="1" customWidth="1"/>
    <col min="11540" max="11540" width="19.81640625" style="1" customWidth="1"/>
    <col min="11541" max="11541" width="16.81640625" style="1" customWidth="1"/>
    <col min="11542" max="11542" width="12.7265625" style="1" bestFit="1" customWidth="1"/>
    <col min="11543" max="11543" width="11.54296875" style="1" bestFit="1" customWidth="1"/>
    <col min="11544" max="11779" width="11.453125" style="1"/>
    <col min="11780" max="11780" width="12.26953125" style="1" customWidth="1"/>
    <col min="11781" max="11781" width="21.1796875" style="1" customWidth="1"/>
    <col min="11782" max="11782" width="19" style="1" customWidth="1"/>
    <col min="11783" max="11783" width="18.26953125" style="1" customWidth="1"/>
    <col min="11784" max="11784" width="16.7265625" style="1" customWidth="1"/>
    <col min="11785" max="11785" width="15.54296875" style="1" customWidth="1"/>
    <col min="11786" max="11786" width="18.1796875" style="1" customWidth="1"/>
    <col min="11787" max="11787" width="11.81640625" style="1" customWidth="1"/>
    <col min="11788" max="11788" width="13.81640625" style="1" customWidth="1"/>
    <col min="11789" max="11789" width="15.453125" style="1" customWidth="1"/>
    <col min="11790" max="11790" width="7.81640625" style="1" customWidth="1"/>
    <col min="11791" max="11791" width="13.26953125" style="1" customWidth="1"/>
    <col min="11792" max="11794" width="12.7265625" style="1" bestFit="1" customWidth="1"/>
    <col min="11795" max="11795" width="19.453125" style="1" customWidth="1"/>
    <col min="11796" max="11796" width="19.81640625" style="1" customWidth="1"/>
    <col min="11797" max="11797" width="16.81640625" style="1" customWidth="1"/>
    <col min="11798" max="11798" width="12.7265625" style="1" bestFit="1" customWidth="1"/>
    <col min="11799" max="11799" width="11.54296875" style="1" bestFit="1" customWidth="1"/>
    <col min="11800" max="12035" width="11.453125" style="1"/>
    <col min="12036" max="12036" width="12.26953125" style="1" customWidth="1"/>
    <col min="12037" max="12037" width="21.1796875" style="1" customWidth="1"/>
    <col min="12038" max="12038" width="19" style="1" customWidth="1"/>
    <col min="12039" max="12039" width="18.26953125" style="1" customWidth="1"/>
    <col min="12040" max="12040" width="16.7265625" style="1" customWidth="1"/>
    <col min="12041" max="12041" width="15.54296875" style="1" customWidth="1"/>
    <col min="12042" max="12042" width="18.1796875" style="1" customWidth="1"/>
    <col min="12043" max="12043" width="11.81640625" style="1" customWidth="1"/>
    <col min="12044" max="12044" width="13.81640625" style="1" customWidth="1"/>
    <col min="12045" max="12045" width="15.453125" style="1" customWidth="1"/>
    <col min="12046" max="12046" width="7.81640625" style="1" customWidth="1"/>
    <col min="12047" max="12047" width="13.26953125" style="1" customWidth="1"/>
    <col min="12048" max="12050" width="12.7265625" style="1" bestFit="1" customWidth="1"/>
    <col min="12051" max="12051" width="19.453125" style="1" customWidth="1"/>
    <col min="12052" max="12052" width="19.81640625" style="1" customWidth="1"/>
    <col min="12053" max="12053" width="16.81640625" style="1" customWidth="1"/>
    <col min="12054" max="12054" width="12.7265625" style="1" bestFit="1" customWidth="1"/>
    <col min="12055" max="12055" width="11.54296875" style="1" bestFit="1" customWidth="1"/>
    <col min="12056" max="12291" width="11.453125" style="1"/>
    <col min="12292" max="12292" width="12.26953125" style="1" customWidth="1"/>
    <col min="12293" max="12293" width="21.1796875" style="1" customWidth="1"/>
    <col min="12294" max="12294" width="19" style="1" customWidth="1"/>
    <col min="12295" max="12295" width="18.26953125" style="1" customWidth="1"/>
    <col min="12296" max="12296" width="16.7265625" style="1" customWidth="1"/>
    <col min="12297" max="12297" width="15.54296875" style="1" customWidth="1"/>
    <col min="12298" max="12298" width="18.1796875" style="1" customWidth="1"/>
    <col min="12299" max="12299" width="11.81640625" style="1" customWidth="1"/>
    <col min="12300" max="12300" width="13.81640625" style="1" customWidth="1"/>
    <col min="12301" max="12301" width="15.453125" style="1" customWidth="1"/>
    <col min="12302" max="12302" width="7.81640625" style="1" customWidth="1"/>
    <col min="12303" max="12303" width="13.26953125" style="1" customWidth="1"/>
    <col min="12304" max="12306" width="12.7265625" style="1" bestFit="1" customWidth="1"/>
    <col min="12307" max="12307" width="19.453125" style="1" customWidth="1"/>
    <col min="12308" max="12308" width="19.81640625" style="1" customWidth="1"/>
    <col min="12309" max="12309" width="16.81640625" style="1" customWidth="1"/>
    <col min="12310" max="12310" width="12.7265625" style="1" bestFit="1" customWidth="1"/>
    <col min="12311" max="12311" width="11.54296875" style="1" bestFit="1" customWidth="1"/>
    <col min="12312" max="12547" width="11.453125" style="1"/>
    <col min="12548" max="12548" width="12.26953125" style="1" customWidth="1"/>
    <col min="12549" max="12549" width="21.1796875" style="1" customWidth="1"/>
    <col min="12550" max="12550" width="19" style="1" customWidth="1"/>
    <col min="12551" max="12551" width="18.26953125" style="1" customWidth="1"/>
    <col min="12552" max="12552" width="16.7265625" style="1" customWidth="1"/>
    <col min="12553" max="12553" width="15.54296875" style="1" customWidth="1"/>
    <col min="12554" max="12554" width="18.1796875" style="1" customWidth="1"/>
    <col min="12555" max="12555" width="11.81640625" style="1" customWidth="1"/>
    <col min="12556" max="12556" width="13.81640625" style="1" customWidth="1"/>
    <col min="12557" max="12557" width="15.453125" style="1" customWidth="1"/>
    <col min="12558" max="12558" width="7.81640625" style="1" customWidth="1"/>
    <col min="12559" max="12559" width="13.26953125" style="1" customWidth="1"/>
    <col min="12560" max="12562" width="12.7265625" style="1" bestFit="1" customWidth="1"/>
    <col min="12563" max="12563" width="19.453125" style="1" customWidth="1"/>
    <col min="12564" max="12564" width="19.81640625" style="1" customWidth="1"/>
    <col min="12565" max="12565" width="16.81640625" style="1" customWidth="1"/>
    <col min="12566" max="12566" width="12.7265625" style="1" bestFit="1" customWidth="1"/>
    <col min="12567" max="12567" width="11.54296875" style="1" bestFit="1" customWidth="1"/>
    <col min="12568" max="12803" width="11.453125" style="1"/>
    <col min="12804" max="12804" width="12.26953125" style="1" customWidth="1"/>
    <col min="12805" max="12805" width="21.1796875" style="1" customWidth="1"/>
    <col min="12806" max="12806" width="19" style="1" customWidth="1"/>
    <col min="12807" max="12807" width="18.26953125" style="1" customWidth="1"/>
    <col min="12808" max="12808" width="16.7265625" style="1" customWidth="1"/>
    <col min="12809" max="12809" width="15.54296875" style="1" customWidth="1"/>
    <col min="12810" max="12810" width="18.1796875" style="1" customWidth="1"/>
    <col min="12811" max="12811" width="11.81640625" style="1" customWidth="1"/>
    <col min="12812" max="12812" width="13.81640625" style="1" customWidth="1"/>
    <col min="12813" max="12813" width="15.453125" style="1" customWidth="1"/>
    <col min="12814" max="12814" width="7.81640625" style="1" customWidth="1"/>
    <col min="12815" max="12815" width="13.26953125" style="1" customWidth="1"/>
    <col min="12816" max="12818" width="12.7265625" style="1" bestFit="1" customWidth="1"/>
    <col min="12819" max="12819" width="19.453125" style="1" customWidth="1"/>
    <col min="12820" max="12820" width="19.81640625" style="1" customWidth="1"/>
    <col min="12821" max="12821" width="16.81640625" style="1" customWidth="1"/>
    <col min="12822" max="12822" width="12.7265625" style="1" bestFit="1" customWidth="1"/>
    <col min="12823" max="12823" width="11.54296875" style="1" bestFit="1" customWidth="1"/>
    <col min="12824" max="13059" width="11.453125" style="1"/>
    <col min="13060" max="13060" width="12.26953125" style="1" customWidth="1"/>
    <col min="13061" max="13061" width="21.1796875" style="1" customWidth="1"/>
    <col min="13062" max="13062" width="19" style="1" customWidth="1"/>
    <col min="13063" max="13063" width="18.26953125" style="1" customWidth="1"/>
    <col min="13064" max="13064" width="16.7265625" style="1" customWidth="1"/>
    <col min="13065" max="13065" width="15.54296875" style="1" customWidth="1"/>
    <col min="13066" max="13066" width="18.1796875" style="1" customWidth="1"/>
    <col min="13067" max="13067" width="11.81640625" style="1" customWidth="1"/>
    <col min="13068" max="13068" width="13.81640625" style="1" customWidth="1"/>
    <col min="13069" max="13069" width="15.453125" style="1" customWidth="1"/>
    <col min="13070" max="13070" width="7.81640625" style="1" customWidth="1"/>
    <col min="13071" max="13071" width="13.26953125" style="1" customWidth="1"/>
    <col min="13072" max="13074" width="12.7265625" style="1" bestFit="1" customWidth="1"/>
    <col min="13075" max="13075" width="19.453125" style="1" customWidth="1"/>
    <col min="13076" max="13076" width="19.81640625" style="1" customWidth="1"/>
    <col min="13077" max="13077" width="16.81640625" style="1" customWidth="1"/>
    <col min="13078" max="13078" width="12.7265625" style="1" bestFit="1" customWidth="1"/>
    <col min="13079" max="13079" width="11.54296875" style="1" bestFit="1" customWidth="1"/>
    <col min="13080" max="13315" width="11.453125" style="1"/>
    <col min="13316" max="13316" width="12.26953125" style="1" customWidth="1"/>
    <col min="13317" max="13317" width="21.1796875" style="1" customWidth="1"/>
    <col min="13318" max="13318" width="19" style="1" customWidth="1"/>
    <col min="13319" max="13319" width="18.26953125" style="1" customWidth="1"/>
    <col min="13320" max="13320" width="16.7265625" style="1" customWidth="1"/>
    <col min="13321" max="13321" width="15.54296875" style="1" customWidth="1"/>
    <col min="13322" max="13322" width="18.1796875" style="1" customWidth="1"/>
    <col min="13323" max="13323" width="11.81640625" style="1" customWidth="1"/>
    <col min="13324" max="13324" width="13.81640625" style="1" customWidth="1"/>
    <col min="13325" max="13325" width="15.453125" style="1" customWidth="1"/>
    <col min="13326" max="13326" width="7.81640625" style="1" customWidth="1"/>
    <col min="13327" max="13327" width="13.26953125" style="1" customWidth="1"/>
    <col min="13328" max="13330" width="12.7265625" style="1" bestFit="1" customWidth="1"/>
    <col min="13331" max="13331" width="19.453125" style="1" customWidth="1"/>
    <col min="13332" max="13332" width="19.81640625" style="1" customWidth="1"/>
    <col min="13333" max="13333" width="16.81640625" style="1" customWidth="1"/>
    <col min="13334" max="13334" width="12.7265625" style="1" bestFit="1" customWidth="1"/>
    <col min="13335" max="13335" width="11.54296875" style="1" bestFit="1" customWidth="1"/>
    <col min="13336" max="13571" width="11.453125" style="1"/>
    <col min="13572" max="13572" width="12.26953125" style="1" customWidth="1"/>
    <col min="13573" max="13573" width="21.1796875" style="1" customWidth="1"/>
    <col min="13574" max="13574" width="19" style="1" customWidth="1"/>
    <col min="13575" max="13575" width="18.26953125" style="1" customWidth="1"/>
    <col min="13576" max="13576" width="16.7265625" style="1" customWidth="1"/>
    <col min="13577" max="13577" width="15.54296875" style="1" customWidth="1"/>
    <col min="13578" max="13578" width="18.1796875" style="1" customWidth="1"/>
    <col min="13579" max="13579" width="11.81640625" style="1" customWidth="1"/>
    <col min="13580" max="13580" width="13.81640625" style="1" customWidth="1"/>
    <col min="13581" max="13581" width="15.453125" style="1" customWidth="1"/>
    <col min="13582" max="13582" width="7.81640625" style="1" customWidth="1"/>
    <col min="13583" max="13583" width="13.26953125" style="1" customWidth="1"/>
    <col min="13584" max="13586" width="12.7265625" style="1" bestFit="1" customWidth="1"/>
    <col min="13587" max="13587" width="19.453125" style="1" customWidth="1"/>
    <col min="13588" max="13588" width="19.81640625" style="1" customWidth="1"/>
    <col min="13589" max="13589" width="16.81640625" style="1" customWidth="1"/>
    <col min="13590" max="13590" width="12.7265625" style="1" bestFit="1" customWidth="1"/>
    <col min="13591" max="13591" width="11.54296875" style="1" bestFit="1" customWidth="1"/>
    <col min="13592" max="13827" width="11.453125" style="1"/>
    <col min="13828" max="13828" width="12.26953125" style="1" customWidth="1"/>
    <col min="13829" max="13829" width="21.1796875" style="1" customWidth="1"/>
    <col min="13830" max="13830" width="19" style="1" customWidth="1"/>
    <col min="13831" max="13831" width="18.26953125" style="1" customWidth="1"/>
    <col min="13832" max="13832" width="16.7265625" style="1" customWidth="1"/>
    <col min="13833" max="13833" width="15.54296875" style="1" customWidth="1"/>
    <col min="13834" max="13834" width="18.1796875" style="1" customWidth="1"/>
    <col min="13835" max="13835" width="11.81640625" style="1" customWidth="1"/>
    <col min="13836" max="13836" width="13.81640625" style="1" customWidth="1"/>
    <col min="13837" max="13837" width="15.453125" style="1" customWidth="1"/>
    <col min="13838" max="13838" width="7.81640625" style="1" customWidth="1"/>
    <col min="13839" max="13839" width="13.26953125" style="1" customWidth="1"/>
    <col min="13840" max="13842" width="12.7265625" style="1" bestFit="1" customWidth="1"/>
    <col min="13843" max="13843" width="19.453125" style="1" customWidth="1"/>
    <col min="13844" max="13844" width="19.81640625" style="1" customWidth="1"/>
    <col min="13845" max="13845" width="16.81640625" style="1" customWidth="1"/>
    <col min="13846" max="13846" width="12.7265625" style="1" bestFit="1" customWidth="1"/>
    <col min="13847" max="13847" width="11.54296875" style="1" bestFit="1" customWidth="1"/>
    <col min="13848" max="14083" width="11.453125" style="1"/>
    <col min="14084" max="14084" width="12.26953125" style="1" customWidth="1"/>
    <col min="14085" max="14085" width="21.1796875" style="1" customWidth="1"/>
    <col min="14086" max="14086" width="19" style="1" customWidth="1"/>
    <col min="14087" max="14087" width="18.26953125" style="1" customWidth="1"/>
    <col min="14088" max="14088" width="16.7265625" style="1" customWidth="1"/>
    <col min="14089" max="14089" width="15.54296875" style="1" customWidth="1"/>
    <col min="14090" max="14090" width="18.1796875" style="1" customWidth="1"/>
    <col min="14091" max="14091" width="11.81640625" style="1" customWidth="1"/>
    <col min="14092" max="14092" width="13.81640625" style="1" customWidth="1"/>
    <col min="14093" max="14093" width="15.453125" style="1" customWidth="1"/>
    <col min="14094" max="14094" width="7.81640625" style="1" customWidth="1"/>
    <col min="14095" max="14095" width="13.26953125" style="1" customWidth="1"/>
    <col min="14096" max="14098" width="12.7265625" style="1" bestFit="1" customWidth="1"/>
    <col min="14099" max="14099" width="19.453125" style="1" customWidth="1"/>
    <col min="14100" max="14100" width="19.81640625" style="1" customWidth="1"/>
    <col min="14101" max="14101" width="16.81640625" style="1" customWidth="1"/>
    <col min="14102" max="14102" width="12.7265625" style="1" bestFit="1" customWidth="1"/>
    <col min="14103" max="14103" width="11.54296875" style="1" bestFit="1" customWidth="1"/>
    <col min="14104" max="14339" width="11.453125" style="1"/>
    <col min="14340" max="14340" width="12.26953125" style="1" customWidth="1"/>
    <col min="14341" max="14341" width="21.1796875" style="1" customWidth="1"/>
    <col min="14342" max="14342" width="19" style="1" customWidth="1"/>
    <col min="14343" max="14343" width="18.26953125" style="1" customWidth="1"/>
    <col min="14344" max="14344" width="16.7265625" style="1" customWidth="1"/>
    <col min="14345" max="14345" width="15.54296875" style="1" customWidth="1"/>
    <col min="14346" max="14346" width="18.1796875" style="1" customWidth="1"/>
    <col min="14347" max="14347" width="11.81640625" style="1" customWidth="1"/>
    <col min="14348" max="14348" width="13.81640625" style="1" customWidth="1"/>
    <col min="14349" max="14349" width="15.453125" style="1" customWidth="1"/>
    <col min="14350" max="14350" width="7.81640625" style="1" customWidth="1"/>
    <col min="14351" max="14351" width="13.26953125" style="1" customWidth="1"/>
    <col min="14352" max="14354" width="12.7265625" style="1" bestFit="1" customWidth="1"/>
    <col min="14355" max="14355" width="19.453125" style="1" customWidth="1"/>
    <col min="14356" max="14356" width="19.81640625" style="1" customWidth="1"/>
    <col min="14357" max="14357" width="16.81640625" style="1" customWidth="1"/>
    <col min="14358" max="14358" width="12.7265625" style="1" bestFit="1" customWidth="1"/>
    <col min="14359" max="14359" width="11.54296875" style="1" bestFit="1" customWidth="1"/>
    <col min="14360" max="14595" width="11.453125" style="1"/>
    <col min="14596" max="14596" width="12.26953125" style="1" customWidth="1"/>
    <col min="14597" max="14597" width="21.1796875" style="1" customWidth="1"/>
    <col min="14598" max="14598" width="19" style="1" customWidth="1"/>
    <col min="14599" max="14599" width="18.26953125" style="1" customWidth="1"/>
    <col min="14600" max="14600" width="16.7265625" style="1" customWidth="1"/>
    <col min="14601" max="14601" width="15.54296875" style="1" customWidth="1"/>
    <col min="14602" max="14602" width="18.1796875" style="1" customWidth="1"/>
    <col min="14603" max="14603" width="11.81640625" style="1" customWidth="1"/>
    <col min="14604" max="14604" width="13.81640625" style="1" customWidth="1"/>
    <col min="14605" max="14605" width="15.453125" style="1" customWidth="1"/>
    <col min="14606" max="14606" width="7.81640625" style="1" customWidth="1"/>
    <col min="14607" max="14607" width="13.26953125" style="1" customWidth="1"/>
    <col min="14608" max="14610" width="12.7265625" style="1" bestFit="1" customWidth="1"/>
    <col min="14611" max="14611" width="19.453125" style="1" customWidth="1"/>
    <col min="14612" max="14612" width="19.81640625" style="1" customWidth="1"/>
    <col min="14613" max="14613" width="16.81640625" style="1" customWidth="1"/>
    <col min="14614" max="14614" width="12.7265625" style="1" bestFit="1" customWidth="1"/>
    <col min="14615" max="14615" width="11.54296875" style="1" bestFit="1" customWidth="1"/>
    <col min="14616" max="14851" width="11.453125" style="1"/>
    <col min="14852" max="14852" width="12.26953125" style="1" customWidth="1"/>
    <col min="14853" max="14853" width="21.1796875" style="1" customWidth="1"/>
    <col min="14854" max="14854" width="19" style="1" customWidth="1"/>
    <col min="14855" max="14855" width="18.26953125" style="1" customWidth="1"/>
    <col min="14856" max="14856" width="16.7265625" style="1" customWidth="1"/>
    <col min="14857" max="14857" width="15.54296875" style="1" customWidth="1"/>
    <col min="14858" max="14858" width="18.1796875" style="1" customWidth="1"/>
    <col min="14859" max="14859" width="11.81640625" style="1" customWidth="1"/>
    <col min="14860" max="14860" width="13.81640625" style="1" customWidth="1"/>
    <col min="14861" max="14861" width="15.453125" style="1" customWidth="1"/>
    <col min="14862" max="14862" width="7.81640625" style="1" customWidth="1"/>
    <col min="14863" max="14863" width="13.26953125" style="1" customWidth="1"/>
    <col min="14864" max="14866" width="12.7265625" style="1" bestFit="1" customWidth="1"/>
    <col min="14867" max="14867" width="19.453125" style="1" customWidth="1"/>
    <col min="14868" max="14868" width="19.81640625" style="1" customWidth="1"/>
    <col min="14869" max="14869" width="16.81640625" style="1" customWidth="1"/>
    <col min="14870" max="14870" width="12.7265625" style="1" bestFit="1" customWidth="1"/>
    <col min="14871" max="14871" width="11.54296875" style="1" bestFit="1" customWidth="1"/>
    <col min="14872" max="15107" width="11.453125" style="1"/>
    <col min="15108" max="15108" width="12.26953125" style="1" customWidth="1"/>
    <col min="15109" max="15109" width="21.1796875" style="1" customWidth="1"/>
    <col min="15110" max="15110" width="19" style="1" customWidth="1"/>
    <col min="15111" max="15111" width="18.26953125" style="1" customWidth="1"/>
    <col min="15112" max="15112" width="16.7265625" style="1" customWidth="1"/>
    <col min="15113" max="15113" width="15.54296875" style="1" customWidth="1"/>
    <col min="15114" max="15114" width="18.1796875" style="1" customWidth="1"/>
    <col min="15115" max="15115" width="11.81640625" style="1" customWidth="1"/>
    <col min="15116" max="15116" width="13.81640625" style="1" customWidth="1"/>
    <col min="15117" max="15117" width="15.453125" style="1" customWidth="1"/>
    <col min="15118" max="15118" width="7.81640625" style="1" customWidth="1"/>
    <col min="15119" max="15119" width="13.26953125" style="1" customWidth="1"/>
    <col min="15120" max="15122" width="12.7265625" style="1" bestFit="1" customWidth="1"/>
    <col min="15123" max="15123" width="19.453125" style="1" customWidth="1"/>
    <col min="15124" max="15124" width="19.81640625" style="1" customWidth="1"/>
    <col min="15125" max="15125" width="16.81640625" style="1" customWidth="1"/>
    <col min="15126" max="15126" width="12.7265625" style="1" bestFit="1" customWidth="1"/>
    <col min="15127" max="15127" width="11.54296875" style="1" bestFit="1" customWidth="1"/>
    <col min="15128" max="15363" width="11.453125" style="1"/>
    <col min="15364" max="15364" width="12.26953125" style="1" customWidth="1"/>
    <col min="15365" max="15365" width="21.1796875" style="1" customWidth="1"/>
    <col min="15366" max="15366" width="19" style="1" customWidth="1"/>
    <col min="15367" max="15367" width="18.26953125" style="1" customWidth="1"/>
    <col min="15368" max="15368" width="16.7265625" style="1" customWidth="1"/>
    <col min="15369" max="15369" width="15.54296875" style="1" customWidth="1"/>
    <col min="15370" max="15370" width="18.1796875" style="1" customWidth="1"/>
    <col min="15371" max="15371" width="11.81640625" style="1" customWidth="1"/>
    <col min="15372" max="15372" width="13.81640625" style="1" customWidth="1"/>
    <col min="15373" max="15373" width="15.453125" style="1" customWidth="1"/>
    <col min="15374" max="15374" width="7.81640625" style="1" customWidth="1"/>
    <col min="15375" max="15375" width="13.26953125" style="1" customWidth="1"/>
    <col min="15376" max="15378" width="12.7265625" style="1" bestFit="1" customWidth="1"/>
    <col min="15379" max="15379" width="19.453125" style="1" customWidth="1"/>
    <col min="15380" max="15380" width="19.81640625" style="1" customWidth="1"/>
    <col min="15381" max="15381" width="16.81640625" style="1" customWidth="1"/>
    <col min="15382" max="15382" width="12.7265625" style="1" bestFit="1" customWidth="1"/>
    <col min="15383" max="15383" width="11.54296875" style="1" bestFit="1" customWidth="1"/>
    <col min="15384" max="15619" width="11.453125" style="1"/>
    <col min="15620" max="15620" width="12.26953125" style="1" customWidth="1"/>
    <col min="15621" max="15621" width="21.1796875" style="1" customWidth="1"/>
    <col min="15622" max="15622" width="19" style="1" customWidth="1"/>
    <col min="15623" max="15623" width="18.26953125" style="1" customWidth="1"/>
    <col min="15624" max="15624" width="16.7265625" style="1" customWidth="1"/>
    <col min="15625" max="15625" width="15.54296875" style="1" customWidth="1"/>
    <col min="15626" max="15626" width="18.1796875" style="1" customWidth="1"/>
    <col min="15627" max="15627" width="11.81640625" style="1" customWidth="1"/>
    <col min="15628" max="15628" width="13.81640625" style="1" customWidth="1"/>
    <col min="15629" max="15629" width="15.453125" style="1" customWidth="1"/>
    <col min="15630" max="15630" width="7.81640625" style="1" customWidth="1"/>
    <col min="15631" max="15631" width="13.26953125" style="1" customWidth="1"/>
    <col min="15632" max="15634" width="12.7265625" style="1" bestFit="1" customWidth="1"/>
    <col min="15635" max="15635" width="19.453125" style="1" customWidth="1"/>
    <col min="15636" max="15636" width="19.81640625" style="1" customWidth="1"/>
    <col min="15637" max="15637" width="16.81640625" style="1" customWidth="1"/>
    <col min="15638" max="15638" width="12.7265625" style="1" bestFit="1" customWidth="1"/>
    <col min="15639" max="15639" width="11.54296875" style="1" bestFit="1" customWidth="1"/>
    <col min="15640" max="15875" width="11.453125" style="1"/>
    <col min="15876" max="15876" width="12.26953125" style="1" customWidth="1"/>
    <col min="15877" max="15877" width="21.1796875" style="1" customWidth="1"/>
    <col min="15878" max="15878" width="19" style="1" customWidth="1"/>
    <col min="15879" max="15879" width="18.26953125" style="1" customWidth="1"/>
    <col min="15880" max="15880" width="16.7265625" style="1" customWidth="1"/>
    <col min="15881" max="15881" width="15.54296875" style="1" customWidth="1"/>
    <col min="15882" max="15882" width="18.1796875" style="1" customWidth="1"/>
    <col min="15883" max="15883" width="11.81640625" style="1" customWidth="1"/>
    <col min="15884" max="15884" width="13.81640625" style="1" customWidth="1"/>
    <col min="15885" max="15885" width="15.453125" style="1" customWidth="1"/>
    <col min="15886" max="15886" width="7.81640625" style="1" customWidth="1"/>
    <col min="15887" max="15887" width="13.26953125" style="1" customWidth="1"/>
    <col min="15888" max="15890" width="12.7265625" style="1" bestFit="1" customWidth="1"/>
    <col min="15891" max="15891" width="19.453125" style="1" customWidth="1"/>
    <col min="15892" max="15892" width="19.81640625" style="1" customWidth="1"/>
    <col min="15893" max="15893" width="16.81640625" style="1" customWidth="1"/>
    <col min="15894" max="15894" width="12.7265625" style="1" bestFit="1" customWidth="1"/>
    <col min="15895" max="15895" width="11.54296875" style="1" bestFit="1" customWidth="1"/>
    <col min="15896" max="16131" width="11.453125" style="1"/>
    <col min="16132" max="16132" width="12.26953125" style="1" customWidth="1"/>
    <col min="16133" max="16133" width="21.1796875" style="1" customWidth="1"/>
    <col min="16134" max="16134" width="19" style="1" customWidth="1"/>
    <col min="16135" max="16135" width="18.26953125" style="1" customWidth="1"/>
    <col min="16136" max="16136" width="16.7265625" style="1" customWidth="1"/>
    <col min="16137" max="16137" width="15.54296875" style="1" customWidth="1"/>
    <col min="16138" max="16138" width="18.1796875" style="1" customWidth="1"/>
    <col min="16139" max="16139" width="11.81640625" style="1" customWidth="1"/>
    <col min="16140" max="16140" width="13.81640625" style="1" customWidth="1"/>
    <col min="16141" max="16141" width="15.453125" style="1" customWidth="1"/>
    <col min="16142" max="16142" width="7.81640625" style="1" customWidth="1"/>
    <col min="16143" max="16143" width="13.26953125" style="1" customWidth="1"/>
    <col min="16144" max="16146" width="12.7265625" style="1" bestFit="1" customWidth="1"/>
    <col min="16147" max="16147" width="19.453125" style="1" customWidth="1"/>
    <col min="16148" max="16148" width="19.81640625" style="1" customWidth="1"/>
    <col min="16149" max="16149" width="16.81640625" style="1" customWidth="1"/>
    <col min="16150" max="16150" width="12.7265625" style="1" bestFit="1" customWidth="1"/>
    <col min="16151" max="16151" width="11.54296875" style="1" bestFit="1" customWidth="1"/>
    <col min="16152" max="16384" width="11.453125" style="1"/>
  </cols>
  <sheetData>
    <row r="1" spans="1:26" x14ac:dyDescent="0.3">
      <c r="D1" s="111"/>
      <c r="E1" s="510"/>
      <c r="F1" s="494"/>
      <c r="G1" s="494"/>
      <c r="H1" s="321"/>
      <c r="I1" s="111"/>
      <c r="J1" s="322"/>
      <c r="K1" s="323"/>
      <c r="L1" s="109"/>
      <c r="M1" s="324"/>
      <c r="N1" s="109"/>
    </row>
    <row r="2" spans="1:26" s="325" customFormat="1" ht="27" customHeight="1" thickBot="1" x14ac:dyDescent="0.35">
      <c r="A2" s="461" t="s">
        <v>253</v>
      </c>
      <c r="B2" s="463" t="s">
        <v>203</v>
      </c>
      <c r="C2" s="464" t="s">
        <v>204</v>
      </c>
      <c r="J2" s="725" t="s">
        <v>275</v>
      </c>
      <c r="K2" s="726"/>
      <c r="L2" s="727"/>
      <c r="M2" s="109"/>
      <c r="N2" s="706" t="s">
        <v>276</v>
      </c>
      <c r="O2" s="706" t="s">
        <v>277</v>
      </c>
      <c r="P2" s="706" t="s">
        <v>278</v>
      </c>
      <c r="R2" s="1"/>
      <c r="S2" s="1"/>
      <c r="T2" s="1"/>
      <c r="U2" s="1"/>
    </row>
    <row r="3" spans="1:26" s="325" customFormat="1" ht="12" customHeight="1" x14ac:dyDescent="0.3">
      <c r="A3" s="341">
        <v>52</v>
      </c>
      <c r="B3" s="509"/>
      <c r="C3" s="342"/>
      <c r="E3" s="452" t="s">
        <v>259</v>
      </c>
      <c r="F3" s="450"/>
      <c r="G3" s="450"/>
      <c r="H3" s="451"/>
      <c r="J3" s="164" t="s">
        <v>274</v>
      </c>
      <c r="K3" s="326" t="s">
        <v>255</v>
      </c>
      <c r="L3" s="326" t="s">
        <v>27</v>
      </c>
      <c r="M3" s="109"/>
      <c r="N3" s="706"/>
      <c r="O3" s="706"/>
      <c r="P3" s="706"/>
      <c r="R3" s="1"/>
      <c r="S3" s="1"/>
      <c r="T3" s="1"/>
      <c r="U3" s="1"/>
    </row>
    <row r="4" spans="1:26" ht="12" customHeight="1" x14ac:dyDescent="0.3">
      <c r="A4" s="469">
        <v>53</v>
      </c>
      <c r="B4" s="485"/>
      <c r="C4" s="343"/>
      <c r="D4" s="325"/>
      <c r="E4" s="330"/>
      <c r="F4" s="439" t="s">
        <v>198</v>
      </c>
      <c r="G4" s="439" t="s">
        <v>199</v>
      </c>
      <c r="H4" s="440"/>
      <c r="I4" s="325"/>
      <c r="J4" s="164">
        <v>103</v>
      </c>
      <c r="K4" s="453">
        <f>1-G9</f>
        <v>1</v>
      </c>
      <c r="L4" s="454">
        <f>F9</f>
        <v>1</v>
      </c>
      <c r="M4" s="109"/>
      <c r="N4" s="331">
        <v>0</v>
      </c>
      <c r="O4" s="331">
        <v>0</v>
      </c>
      <c r="P4" s="332">
        <v>0</v>
      </c>
      <c r="V4" s="325"/>
      <c r="W4" s="325"/>
    </row>
    <row r="5" spans="1:26" ht="12" customHeight="1" x14ac:dyDescent="0.3">
      <c r="A5" s="469">
        <v>54</v>
      </c>
      <c r="B5" s="485"/>
      <c r="C5" s="343"/>
      <c r="D5" s="325"/>
      <c r="E5" s="446" t="s">
        <v>262</v>
      </c>
      <c r="F5" s="444">
        <v>33</v>
      </c>
      <c r="G5" s="445">
        <v>67</v>
      </c>
      <c r="H5" s="447">
        <f>SUM(F5:G5)</f>
        <v>100</v>
      </c>
      <c r="I5" s="325"/>
      <c r="J5" s="164">
        <v>90</v>
      </c>
      <c r="K5" s="453">
        <f>1-G17</f>
        <v>0.80597014925373134</v>
      </c>
      <c r="L5" s="454">
        <f>F17</f>
        <v>1</v>
      </c>
      <c r="M5" s="109"/>
      <c r="N5" s="331">
        <f>(K4-K5)*L5</f>
        <v>0.19402985074626866</v>
      </c>
      <c r="O5" s="331">
        <f>(K4-K5)*(L4-L5)/2</f>
        <v>0</v>
      </c>
      <c r="P5" s="332">
        <f>SUM(N5:O5)</f>
        <v>0.19402985074626866</v>
      </c>
      <c r="V5" s="325"/>
      <c r="W5" s="325"/>
    </row>
    <row r="6" spans="1:26" ht="12" customHeight="1" x14ac:dyDescent="0.3">
      <c r="A6" s="469">
        <v>55</v>
      </c>
      <c r="B6" s="490">
        <v>1</v>
      </c>
      <c r="C6" s="343"/>
      <c r="D6" s="325"/>
      <c r="E6" s="448" t="s">
        <v>263</v>
      </c>
      <c r="F6" s="445">
        <v>0</v>
      </c>
      <c r="G6" s="444">
        <v>0</v>
      </c>
      <c r="H6" s="449">
        <f>SUM(F6:G6)</f>
        <v>0</v>
      </c>
      <c r="I6" s="325"/>
      <c r="J6" s="164">
        <v>80</v>
      </c>
      <c r="K6" s="453">
        <f>1-G25</f>
        <v>0.31343283582089554</v>
      </c>
      <c r="L6" s="454">
        <f>F25</f>
        <v>1</v>
      </c>
      <c r="M6" s="109"/>
      <c r="N6" s="331">
        <f>(K5-K6)*L6</f>
        <v>0.4925373134328358</v>
      </c>
      <c r="O6" s="331">
        <f>(K5-K6)*(L5-L6)/2</f>
        <v>0</v>
      </c>
      <c r="P6" s="332">
        <f>SUM(N6:O6)</f>
        <v>0.4925373134328358</v>
      </c>
      <c r="V6" s="325"/>
      <c r="W6" s="325"/>
    </row>
    <row r="7" spans="1:26" ht="12" customHeight="1" x14ac:dyDescent="0.3">
      <c r="A7" s="469">
        <v>56</v>
      </c>
      <c r="B7" s="480">
        <v>1</v>
      </c>
      <c r="C7" s="343"/>
      <c r="D7" s="325"/>
      <c r="E7" s="443" t="s">
        <v>3</v>
      </c>
      <c r="F7" s="326">
        <f>SUM(F5:F6)</f>
        <v>33</v>
      </c>
      <c r="G7" s="326">
        <f>SUM(G5:G6)</f>
        <v>67</v>
      </c>
      <c r="H7" s="441">
        <f>SUM(H5:H6)</f>
        <v>100</v>
      </c>
      <c r="I7" s="325"/>
      <c r="J7" s="164">
        <v>70</v>
      </c>
      <c r="K7" s="453">
        <f>1-G33</f>
        <v>4.4776119402985093E-2</v>
      </c>
      <c r="L7" s="454">
        <f>F33</f>
        <v>0.90909090909090906</v>
      </c>
      <c r="N7" s="331">
        <f>(K6-K7)*L7</f>
        <v>0.24423337856173677</v>
      </c>
      <c r="O7" s="331">
        <f>(K6-K7)*(L6-L7)/2</f>
        <v>1.2211668928086842E-2</v>
      </c>
      <c r="P7" s="332">
        <f>SUM(N7:O7)</f>
        <v>0.25644504748982361</v>
      </c>
      <c r="V7" s="325"/>
      <c r="W7" s="325"/>
    </row>
    <row r="8" spans="1:26" ht="12" customHeight="1" x14ac:dyDescent="0.3">
      <c r="A8" s="469">
        <v>57</v>
      </c>
      <c r="B8" s="480">
        <v>1</v>
      </c>
      <c r="C8" s="343"/>
      <c r="D8" s="325"/>
      <c r="E8" s="6"/>
      <c r="F8" s="113" t="s">
        <v>27</v>
      </c>
      <c r="G8" s="113" t="s">
        <v>28</v>
      </c>
      <c r="H8" s="9"/>
      <c r="I8" s="325"/>
      <c r="J8" s="164">
        <v>60</v>
      </c>
      <c r="K8" s="453">
        <f>1-G41</f>
        <v>0</v>
      </c>
      <c r="L8" s="454">
        <f>F41</f>
        <v>0.27272727272727271</v>
      </c>
      <c r="N8" s="331">
        <f>(K7-K8)*L8</f>
        <v>1.2211668928086842E-2</v>
      </c>
      <c r="O8" s="331">
        <f>(K7-K8)*(L7-L8)/2</f>
        <v>1.4246947082767985E-2</v>
      </c>
      <c r="P8" s="332">
        <f>SUM(N8:O8)</f>
        <v>2.6458616010854828E-2</v>
      </c>
      <c r="V8" s="328"/>
      <c r="W8" s="327"/>
    </row>
    <row r="9" spans="1:26" ht="12" customHeight="1" thickBot="1" x14ac:dyDescent="0.35">
      <c r="A9" s="469">
        <v>58</v>
      </c>
      <c r="B9" s="480">
        <v>1</v>
      </c>
      <c r="C9" s="343"/>
      <c r="D9" s="325"/>
      <c r="E9" s="11"/>
      <c r="F9" s="442">
        <f>F5/F7</f>
        <v>1</v>
      </c>
      <c r="G9" s="442">
        <f>G6/G7</f>
        <v>0</v>
      </c>
      <c r="H9" s="208"/>
      <c r="I9" s="325"/>
      <c r="J9" s="164">
        <v>52</v>
      </c>
      <c r="K9" s="453">
        <f>1-G49</f>
        <v>0</v>
      </c>
      <c r="L9" s="454">
        <f>F49</f>
        <v>0</v>
      </c>
      <c r="N9" s="331">
        <f>(K8-K9)*L9</f>
        <v>0</v>
      </c>
      <c r="O9" s="331">
        <f>(K8-K9)*(L8-L9)/2</f>
        <v>0</v>
      </c>
      <c r="P9" s="332">
        <f>(L8-L9)*(M9-M10)/2</f>
        <v>0</v>
      </c>
      <c r="V9" s="328"/>
      <c r="W9" s="327"/>
    </row>
    <row r="10" spans="1:26" ht="12" customHeight="1" thickBot="1" x14ac:dyDescent="0.35">
      <c r="A10" s="469">
        <v>59</v>
      </c>
      <c r="B10" s="480">
        <v>2</v>
      </c>
      <c r="C10" s="343"/>
      <c r="D10" s="325"/>
      <c r="E10" s="110"/>
      <c r="F10" s="110"/>
      <c r="G10" s="110"/>
      <c r="H10" s="110"/>
      <c r="P10" s="455">
        <f>SUM(P4:P9)</f>
        <v>0.96947082767978299</v>
      </c>
      <c r="V10" s="328"/>
      <c r="W10" s="327"/>
      <c r="X10" s="329"/>
      <c r="Y10" s="329"/>
      <c r="Z10" s="329"/>
    </row>
    <row r="11" spans="1:26" ht="12" customHeight="1" thickBot="1" x14ac:dyDescent="0.35">
      <c r="A11" s="469">
        <v>60</v>
      </c>
      <c r="B11" s="480">
        <v>3</v>
      </c>
      <c r="C11" s="343"/>
      <c r="D11" s="325"/>
      <c r="E11" s="452" t="s">
        <v>256</v>
      </c>
      <c r="F11" s="450"/>
      <c r="G11" s="450"/>
      <c r="H11" s="451"/>
      <c r="O11" s="109"/>
      <c r="P11" s="456" t="s">
        <v>279</v>
      </c>
      <c r="U11" s="109"/>
      <c r="V11" s="109"/>
      <c r="W11" s="109"/>
      <c r="X11" s="109"/>
      <c r="Y11" s="109"/>
      <c r="Z11" s="109"/>
    </row>
    <row r="12" spans="1:26" ht="12" customHeight="1" x14ac:dyDescent="0.3">
      <c r="A12" s="469">
        <v>61</v>
      </c>
      <c r="B12" s="480">
        <v>3</v>
      </c>
      <c r="C12" s="343"/>
      <c r="D12" s="325"/>
      <c r="E12" s="330"/>
      <c r="F12" s="439" t="s">
        <v>198</v>
      </c>
      <c r="G12" s="439" t="s">
        <v>199</v>
      </c>
      <c r="H12" s="440"/>
      <c r="S12" s="109"/>
      <c r="T12" s="109"/>
      <c r="U12" s="109"/>
      <c r="V12" s="109"/>
      <c r="W12" s="109"/>
      <c r="X12" s="109"/>
      <c r="Y12" s="109"/>
      <c r="Z12" s="109"/>
    </row>
    <row r="13" spans="1:26" ht="12" customHeight="1" x14ac:dyDescent="0.3">
      <c r="A13" s="469">
        <v>62</v>
      </c>
      <c r="B13" s="480">
        <v>3</v>
      </c>
      <c r="C13" s="343"/>
      <c r="D13" s="325"/>
      <c r="E13" s="446" t="s">
        <v>260</v>
      </c>
      <c r="F13" s="444">
        <v>33</v>
      </c>
      <c r="G13" s="445">
        <v>54</v>
      </c>
      <c r="H13" s="447">
        <f>SUM(F13:G13)</f>
        <v>87</v>
      </c>
      <c r="T13" s="109"/>
      <c r="U13" s="109"/>
      <c r="V13" s="109"/>
      <c r="W13" s="109"/>
      <c r="X13" s="109"/>
      <c r="Y13" s="109"/>
      <c r="Z13" s="109"/>
    </row>
    <row r="14" spans="1:26" ht="12" customHeight="1" x14ac:dyDescent="0.3">
      <c r="A14" s="469">
        <v>63</v>
      </c>
      <c r="B14" s="480">
        <v>3</v>
      </c>
      <c r="C14" s="343"/>
      <c r="D14" s="325"/>
      <c r="E14" s="448" t="s">
        <v>261</v>
      </c>
      <c r="F14" s="445">
        <v>0</v>
      </c>
      <c r="G14" s="444">
        <v>13</v>
      </c>
      <c r="H14" s="449">
        <f>SUM(F14:G14)</f>
        <v>13</v>
      </c>
      <c r="U14" s="109"/>
      <c r="V14" s="109"/>
      <c r="W14" s="109"/>
      <c r="X14" s="109"/>
      <c r="Y14" s="109"/>
      <c r="Z14" s="109"/>
    </row>
    <row r="15" spans="1:26" ht="12" customHeight="1" x14ac:dyDescent="0.3">
      <c r="A15" s="469">
        <v>64</v>
      </c>
      <c r="B15" s="480">
        <v>3</v>
      </c>
      <c r="C15" s="343"/>
      <c r="D15" s="325"/>
      <c r="E15" s="443" t="s">
        <v>3</v>
      </c>
      <c r="F15" s="326">
        <f>SUM(F13:F14)</f>
        <v>33</v>
      </c>
      <c r="G15" s="326">
        <f>SUM(G13:G14)</f>
        <v>67</v>
      </c>
      <c r="H15" s="441">
        <f>SUM(H13:H14)</f>
        <v>100</v>
      </c>
      <c r="U15" s="109"/>
      <c r="V15" s="109"/>
      <c r="W15" s="109"/>
      <c r="X15" s="109"/>
      <c r="Y15" s="109"/>
      <c r="Z15" s="109"/>
    </row>
    <row r="16" spans="1:26" ht="12" customHeight="1" x14ac:dyDescent="0.3">
      <c r="A16" s="469">
        <v>65</v>
      </c>
      <c r="B16" s="480">
        <v>3</v>
      </c>
      <c r="C16" s="343"/>
      <c r="D16" s="325"/>
      <c r="E16" s="6"/>
      <c r="F16" s="113" t="s">
        <v>27</v>
      </c>
      <c r="G16" s="113" t="s">
        <v>28</v>
      </c>
      <c r="H16" s="9"/>
      <c r="U16" s="109"/>
      <c r="V16" s="109"/>
      <c r="W16" s="109"/>
      <c r="X16" s="109"/>
      <c r="Y16" s="109"/>
      <c r="Z16" s="109"/>
    </row>
    <row r="17" spans="1:26" ht="12" customHeight="1" thickBot="1" x14ac:dyDescent="0.35">
      <c r="A17" s="469">
        <v>66</v>
      </c>
      <c r="B17" s="480">
        <v>2</v>
      </c>
      <c r="C17" s="343"/>
      <c r="D17" s="325"/>
      <c r="E17" s="11"/>
      <c r="F17" s="442">
        <f>F13/F15</f>
        <v>1</v>
      </c>
      <c r="G17" s="442">
        <f>G14/G15</f>
        <v>0.19402985074626866</v>
      </c>
      <c r="H17" s="208"/>
      <c r="U17" s="109"/>
      <c r="V17" s="109"/>
      <c r="W17" s="109"/>
      <c r="X17" s="109"/>
      <c r="Y17" s="109"/>
      <c r="Z17" s="109"/>
    </row>
    <row r="18" spans="1:26" ht="12" customHeight="1" thickBot="1" x14ac:dyDescent="0.35">
      <c r="A18" s="469">
        <v>67</v>
      </c>
      <c r="B18" s="480">
        <v>2</v>
      </c>
      <c r="C18" s="481">
        <v>1</v>
      </c>
      <c r="D18" s="325"/>
      <c r="E18" s="110"/>
      <c r="F18" s="110"/>
      <c r="G18" s="110"/>
      <c r="H18" s="110"/>
      <c r="U18" s="109"/>
      <c r="V18" s="109"/>
      <c r="W18" s="109"/>
      <c r="X18" s="109"/>
      <c r="Y18" s="109"/>
      <c r="Z18" s="109"/>
    </row>
    <row r="19" spans="1:26" ht="12" customHeight="1" x14ac:dyDescent="0.3">
      <c r="A19" s="469">
        <v>68</v>
      </c>
      <c r="B19" s="480">
        <v>1</v>
      </c>
      <c r="C19" s="481">
        <v>1</v>
      </c>
      <c r="D19" s="325"/>
      <c r="E19" s="452" t="s">
        <v>257</v>
      </c>
      <c r="F19" s="450"/>
      <c r="G19" s="450"/>
      <c r="H19" s="451"/>
      <c r="U19" s="109"/>
      <c r="V19" s="109"/>
      <c r="W19" s="109"/>
      <c r="X19" s="109"/>
      <c r="Y19" s="109"/>
      <c r="Z19" s="109"/>
    </row>
    <row r="20" spans="1:26" ht="12" customHeight="1" x14ac:dyDescent="0.3">
      <c r="A20" s="469">
        <v>69</v>
      </c>
      <c r="B20" s="480">
        <v>1</v>
      </c>
      <c r="C20" s="481">
        <v>1</v>
      </c>
      <c r="D20" s="325"/>
      <c r="E20" s="330"/>
      <c r="F20" s="439" t="s">
        <v>198</v>
      </c>
      <c r="G20" s="439" t="s">
        <v>199</v>
      </c>
      <c r="H20" s="440"/>
      <c r="N20" s="109"/>
      <c r="U20" s="113"/>
      <c r="V20" s="109"/>
      <c r="W20" s="327"/>
      <c r="X20" s="329"/>
      <c r="Y20" s="329"/>
      <c r="Z20" s="109"/>
    </row>
    <row r="21" spans="1:26" ht="12" customHeight="1" x14ac:dyDescent="0.3">
      <c r="A21" s="469">
        <v>70</v>
      </c>
      <c r="B21" s="480">
        <v>1</v>
      </c>
      <c r="C21" s="481">
        <v>1</v>
      </c>
      <c r="D21" s="325"/>
      <c r="E21" s="446" t="s">
        <v>266</v>
      </c>
      <c r="F21" s="444">
        <v>33</v>
      </c>
      <c r="G21" s="445">
        <v>21</v>
      </c>
      <c r="H21" s="447">
        <f>SUM(F21:G21)</f>
        <v>54</v>
      </c>
      <c r="N21" s="109"/>
      <c r="S21" s="109"/>
      <c r="T21" s="113"/>
      <c r="U21" s="113"/>
      <c r="V21" s="109"/>
      <c r="W21" s="327"/>
      <c r="X21" s="329"/>
      <c r="Y21" s="329"/>
      <c r="Z21" s="333"/>
    </row>
    <row r="22" spans="1:26" ht="12" customHeight="1" x14ac:dyDescent="0.3">
      <c r="A22" s="469">
        <v>71</v>
      </c>
      <c r="B22" s="480">
        <v>1</v>
      </c>
      <c r="C22" s="481">
        <v>1</v>
      </c>
      <c r="D22" s="325"/>
      <c r="E22" s="448" t="s">
        <v>267</v>
      </c>
      <c r="F22" s="445">
        <v>0</v>
      </c>
      <c r="G22" s="444">
        <v>46</v>
      </c>
      <c r="H22" s="449">
        <f>SUM(F22:G22)</f>
        <v>46</v>
      </c>
      <c r="N22" s="109"/>
      <c r="S22" s="109"/>
      <c r="T22" s="113"/>
      <c r="U22" s="113"/>
      <c r="V22" s="109"/>
      <c r="W22" s="327"/>
      <c r="X22" s="329"/>
      <c r="Y22" s="329"/>
      <c r="Z22" s="333"/>
    </row>
    <row r="23" spans="1:26" ht="12" customHeight="1" x14ac:dyDescent="0.3">
      <c r="A23" s="469">
        <v>72</v>
      </c>
      <c r="B23" s="480">
        <v>1</v>
      </c>
      <c r="C23" s="481">
        <v>1</v>
      </c>
      <c r="D23" s="325"/>
      <c r="E23" s="443" t="s">
        <v>3</v>
      </c>
      <c r="F23" s="326">
        <f>SUM(F21:F22)</f>
        <v>33</v>
      </c>
      <c r="G23" s="326">
        <f>SUM(G21:G22)</f>
        <v>67</v>
      </c>
      <c r="H23" s="441">
        <f>SUM(H21:H22)</f>
        <v>100</v>
      </c>
      <c r="N23" s="109"/>
      <c r="S23" s="109"/>
      <c r="T23" s="109"/>
      <c r="U23" s="109"/>
      <c r="V23" s="109"/>
      <c r="W23" s="109"/>
      <c r="X23" s="333"/>
      <c r="Y23" s="333"/>
      <c r="Z23" s="333"/>
    </row>
    <row r="24" spans="1:26" ht="12" customHeight="1" x14ac:dyDescent="0.3">
      <c r="A24" s="469">
        <v>73</v>
      </c>
      <c r="B24" s="480"/>
      <c r="C24" s="481">
        <v>1</v>
      </c>
      <c r="D24" s="325"/>
      <c r="E24" s="6"/>
      <c r="F24" s="113" t="s">
        <v>27</v>
      </c>
      <c r="G24" s="113" t="s">
        <v>28</v>
      </c>
      <c r="H24" s="9"/>
      <c r="N24" s="109"/>
      <c r="S24" s="109"/>
      <c r="T24" s="109"/>
      <c r="U24" s="109"/>
      <c r="V24" s="109"/>
      <c r="W24" s="109"/>
      <c r="X24" s="109"/>
      <c r="Y24" s="109"/>
      <c r="Z24" s="109"/>
    </row>
    <row r="25" spans="1:26" ht="12" customHeight="1" thickBot="1" x14ac:dyDescent="0.35">
      <c r="A25" s="469">
        <v>74</v>
      </c>
      <c r="B25" s="480"/>
      <c r="C25" s="481">
        <v>3</v>
      </c>
      <c r="D25" s="325"/>
      <c r="E25" s="11"/>
      <c r="F25" s="442">
        <f>F21/F23</f>
        <v>1</v>
      </c>
      <c r="G25" s="442">
        <f>G22/G23</f>
        <v>0.68656716417910446</v>
      </c>
      <c r="H25" s="208"/>
      <c r="N25" s="109"/>
      <c r="S25" s="109"/>
      <c r="T25" s="109"/>
      <c r="U25" s="109"/>
      <c r="V25" s="109"/>
      <c r="W25" s="109"/>
      <c r="X25" s="109"/>
      <c r="Y25" s="109"/>
      <c r="Z25" s="109"/>
    </row>
    <row r="26" spans="1:26" ht="12" customHeight="1" thickBot="1" x14ac:dyDescent="0.35">
      <c r="A26" s="469">
        <v>75</v>
      </c>
      <c r="B26" s="480"/>
      <c r="C26" s="481">
        <v>3</v>
      </c>
      <c r="D26" s="325"/>
      <c r="N26" s="109"/>
      <c r="S26" s="109"/>
      <c r="T26" s="109"/>
      <c r="U26" s="109"/>
      <c r="V26" s="109"/>
      <c r="W26" s="109"/>
      <c r="X26" s="109"/>
      <c r="Y26" s="109"/>
      <c r="Z26" s="109"/>
    </row>
    <row r="27" spans="1:26" ht="12" customHeight="1" x14ac:dyDescent="0.3">
      <c r="A27" s="469">
        <v>76</v>
      </c>
      <c r="B27" s="480"/>
      <c r="C27" s="481">
        <v>3</v>
      </c>
      <c r="D27" s="325"/>
      <c r="E27" s="452" t="s">
        <v>258</v>
      </c>
      <c r="F27" s="424"/>
      <c r="G27" s="424"/>
      <c r="H27" s="425"/>
      <c r="N27" s="109"/>
      <c r="T27" s="113"/>
      <c r="U27" s="113"/>
      <c r="V27" s="109"/>
      <c r="W27" s="327"/>
      <c r="X27" s="329"/>
      <c r="Y27" s="329"/>
      <c r="Z27" s="109"/>
    </row>
    <row r="28" spans="1:26" ht="12" customHeight="1" x14ac:dyDescent="0.3">
      <c r="A28" s="469">
        <v>77</v>
      </c>
      <c r="B28" s="480"/>
      <c r="C28" s="481">
        <v>2</v>
      </c>
      <c r="D28" s="325"/>
      <c r="E28" s="330"/>
      <c r="F28" s="439" t="s">
        <v>198</v>
      </c>
      <c r="G28" s="439" t="s">
        <v>199</v>
      </c>
      <c r="H28" s="440"/>
      <c r="N28" s="109"/>
      <c r="T28" s="113"/>
      <c r="U28" s="113"/>
      <c r="V28" s="109"/>
      <c r="W28" s="327"/>
      <c r="X28" s="329"/>
      <c r="Y28" s="329"/>
      <c r="Z28" s="333"/>
    </row>
    <row r="29" spans="1:26" ht="12" customHeight="1" x14ac:dyDescent="0.3">
      <c r="A29" s="469">
        <v>78</v>
      </c>
      <c r="B29" s="480"/>
      <c r="C29" s="481">
        <v>2</v>
      </c>
      <c r="D29" s="325"/>
      <c r="E29" s="446" t="s">
        <v>268</v>
      </c>
      <c r="F29" s="444">
        <v>30</v>
      </c>
      <c r="G29" s="445">
        <v>3</v>
      </c>
      <c r="H29" s="447">
        <f>SUM(F29:G29)</f>
        <v>33</v>
      </c>
      <c r="N29" s="109"/>
      <c r="T29" s="113"/>
      <c r="U29" s="113"/>
      <c r="V29" s="109"/>
      <c r="W29" s="327"/>
      <c r="X29" s="329"/>
      <c r="Y29" s="329"/>
      <c r="Z29" s="333"/>
    </row>
    <row r="30" spans="1:26" ht="12" customHeight="1" x14ac:dyDescent="0.3">
      <c r="A30" s="469">
        <v>79</v>
      </c>
      <c r="B30" s="480"/>
      <c r="C30" s="481">
        <v>3</v>
      </c>
      <c r="D30" s="325"/>
      <c r="E30" s="448" t="s">
        <v>269</v>
      </c>
      <c r="F30" s="445">
        <v>3</v>
      </c>
      <c r="G30" s="444">
        <v>64</v>
      </c>
      <c r="H30" s="449">
        <f>SUM(F30:G30)</f>
        <v>67</v>
      </c>
      <c r="N30" s="109"/>
      <c r="R30" s="113"/>
      <c r="S30" s="327"/>
      <c r="T30" s="109"/>
      <c r="U30" s="109"/>
      <c r="V30" s="109"/>
      <c r="W30" s="109"/>
      <c r="X30" s="333"/>
      <c r="Y30" s="333"/>
      <c r="Z30" s="333"/>
    </row>
    <row r="31" spans="1:26" ht="12" customHeight="1" x14ac:dyDescent="0.3">
      <c r="A31" s="469">
        <v>80</v>
      </c>
      <c r="B31" s="480"/>
      <c r="C31" s="481">
        <v>3</v>
      </c>
      <c r="D31" s="325"/>
      <c r="E31" s="443" t="s">
        <v>3</v>
      </c>
      <c r="F31" s="326">
        <f>SUM(F29:F30)</f>
        <v>33</v>
      </c>
      <c r="G31" s="326">
        <f>SUM(G29:G30)</f>
        <v>67</v>
      </c>
      <c r="H31" s="441">
        <f>SUM(H29:H30)</f>
        <v>100</v>
      </c>
      <c r="N31" s="109"/>
      <c r="S31" s="109"/>
      <c r="T31" s="109"/>
      <c r="U31" s="109"/>
      <c r="V31" s="109"/>
      <c r="W31" s="109"/>
      <c r="X31" s="109"/>
      <c r="Y31" s="109"/>
      <c r="Z31" s="109"/>
    </row>
    <row r="32" spans="1:26" ht="12" customHeight="1" x14ac:dyDescent="0.3">
      <c r="A32" s="469">
        <v>81</v>
      </c>
      <c r="B32" s="480"/>
      <c r="C32" s="481">
        <v>3</v>
      </c>
      <c r="D32" s="325"/>
      <c r="E32" s="6"/>
      <c r="F32" s="113" t="s">
        <v>27</v>
      </c>
      <c r="G32" s="113" t="s">
        <v>28</v>
      </c>
      <c r="H32" s="9"/>
      <c r="N32" s="109"/>
      <c r="S32" s="109"/>
      <c r="T32" s="109"/>
      <c r="U32" s="109"/>
      <c r="V32" s="109"/>
      <c r="W32" s="109"/>
      <c r="X32" s="109"/>
      <c r="Y32" s="109"/>
      <c r="Z32" s="109"/>
    </row>
    <row r="33" spans="1:26" ht="12" customHeight="1" thickBot="1" x14ac:dyDescent="0.35">
      <c r="A33" s="469">
        <v>82</v>
      </c>
      <c r="B33" s="480"/>
      <c r="C33" s="481">
        <v>3</v>
      </c>
      <c r="D33" s="325"/>
      <c r="E33" s="11"/>
      <c r="F33" s="442">
        <f>F29/F31</f>
        <v>0.90909090909090906</v>
      </c>
      <c r="G33" s="442">
        <f>G30/G31</f>
        <v>0.95522388059701491</v>
      </c>
      <c r="H33" s="208"/>
      <c r="N33" s="109"/>
      <c r="S33" s="109"/>
      <c r="T33" s="109"/>
      <c r="U33" s="109"/>
      <c r="V33" s="109"/>
      <c r="W33" s="109"/>
      <c r="X33" s="109"/>
      <c r="Y33" s="109"/>
      <c r="Z33" s="109"/>
    </row>
    <row r="34" spans="1:26" ht="12" customHeight="1" thickBot="1" x14ac:dyDescent="0.35">
      <c r="A34" s="469">
        <v>83</v>
      </c>
      <c r="B34" s="480"/>
      <c r="C34" s="481">
        <v>3</v>
      </c>
      <c r="D34" s="325"/>
      <c r="N34" s="109"/>
      <c r="S34" s="109"/>
      <c r="T34" s="113"/>
      <c r="U34" s="113"/>
      <c r="V34" s="109"/>
      <c r="W34" s="327"/>
      <c r="X34" s="329"/>
      <c r="Y34" s="329"/>
      <c r="Z34" s="329"/>
    </row>
    <row r="35" spans="1:26" ht="12" customHeight="1" x14ac:dyDescent="0.3">
      <c r="A35" s="469">
        <v>84</v>
      </c>
      <c r="B35" s="480"/>
      <c r="C35" s="481">
        <v>4</v>
      </c>
      <c r="D35" s="325"/>
      <c r="E35" s="452" t="s">
        <v>264</v>
      </c>
      <c r="F35" s="450"/>
      <c r="G35" s="450"/>
      <c r="H35" s="451"/>
      <c r="N35" s="109"/>
      <c r="S35" s="109"/>
      <c r="T35" s="113"/>
      <c r="U35" s="113"/>
      <c r="V35" s="109"/>
      <c r="W35" s="327"/>
      <c r="X35" s="329"/>
      <c r="Y35" s="329"/>
      <c r="Z35" s="333"/>
    </row>
    <row r="36" spans="1:26" ht="12" customHeight="1" x14ac:dyDescent="0.3">
      <c r="A36" s="469">
        <v>85</v>
      </c>
      <c r="B36" s="480"/>
      <c r="C36" s="481">
        <v>3</v>
      </c>
      <c r="D36" s="325"/>
      <c r="E36" s="330"/>
      <c r="F36" s="439" t="s">
        <v>198</v>
      </c>
      <c r="G36" s="439" t="s">
        <v>199</v>
      </c>
      <c r="H36" s="440"/>
      <c r="N36" s="109"/>
      <c r="S36" s="109"/>
      <c r="T36" s="109"/>
      <c r="U36" s="109"/>
      <c r="V36" s="109"/>
      <c r="W36" s="109"/>
      <c r="X36" s="333"/>
      <c r="Y36" s="333"/>
      <c r="Z36" s="333"/>
    </row>
    <row r="37" spans="1:26" ht="12" customHeight="1" x14ac:dyDescent="0.3">
      <c r="A37" s="469">
        <v>86</v>
      </c>
      <c r="B37" s="480"/>
      <c r="C37" s="481">
        <v>3</v>
      </c>
      <c r="D37" s="325"/>
      <c r="E37" s="446" t="s">
        <v>270</v>
      </c>
      <c r="F37" s="444">
        <v>9</v>
      </c>
      <c r="G37" s="445">
        <v>0</v>
      </c>
      <c r="H37" s="447">
        <f>SUM(F37:G37)</f>
        <v>9</v>
      </c>
      <c r="N37" s="109"/>
      <c r="S37" s="109"/>
      <c r="T37" s="109"/>
      <c r="U37" s="109"/>
      <c r="V37" s="109"/>
      <c r="W37" s="109"/>
      <c r="X37" s="109"/>
      <c r="Y37" s="109"/>
      <c r="Z37" s="109"/>
    </row>
    <row r="38" spans="1:26" ht="12" customHeight="1" x14ac:dyDescent="0.3">
      <c r="A38" s="469">
        <v>87</v>
      </c>
      <c r="B38" s="480"/>
      <c r="C38" s="481">
        <v>3</v>
      </c>
      <c r="D38" s="325"/>
      <c r="E38" s="448" t="s">
        <v>271</v>
      </c>
      <c r="F38" s="445">
        <v>24</v>
      </c>
      <c r="G38" s="444">
        <v>67</v>
      </c>
      <c r="H38" s="449">
        <f>SUM(F38:G38)</f>
        <v>91</v>
      </c>
      <c r="N38" s="109"/>
      <c r="S38" s="109"/>
      <c r="T38" s="109"/>
      <c r="U38" s="109"/>
      <c r="V38" s="109"/>
      <c r="W38" s="109"/>
      <c r="X38" s="109"/>
      <c r="Y38" s="109"/>
      <c r="Z38" s="109"/>
    </row>
    <row r="39" spans="1:26" ht="12" customHeight="1" x14ac:dyDescent="0.3">
      <c r="A39" s="469">
        <v>88</v>
      </c>
      <c r="B39" s="480"/>
      <c r="C39" s="481">
        <v>3</v>
      </c>
      <c r="D39" s="325"/>
      <c r="E39" s="443" t="s">
        <v>3</v>
      </c>
      <c r="F39" s="326">
        <f>SUM(F37:F38)</f>
        <v>33</v>
      </c>
      <c r="G39" s="326">
        <f>SUM(G37:G38)</f>
        <v>67</v>
      </c>
      <c r="H39" s="441">
        <f>SUM(H37:H38)</f>
        <v>100</v>
      </c>
      <c r="J39" s="312"/>
      <c r="K39" s="335"/>
      <c r="N39" s="109"/>
      <c r="S39" s="109"/>
      <c r="T39" s="109"/>
      <c r="U39" s="109"/>
      <c r="V39" s="109"/>
      <c r="W39" s="109"/>
      <c r="X39" s="109"/>
      <c r="Y39" s="109"/>
      <c r="Z39" s="109"/>
    </row>
    <row r="40" spans="1:26" ht="12" customHeight="1" x14ac:dyDescent="0.3">
      <c r="A40" s="469">
        <v>89</v>
      </c>
      <c r="B40" s="480"/>
      <c r="C40" s="481">
        <v>2</v>
      </c>
      <c r="D40" s="325"/>
      <c r="E40" s="6"/>
      <c r="F40" s="113" t="s">
        <v>27</v>
      </c>
      <c r="G40" s="113" t="s">
        <v>28</v>
      </c>
      <c r="H40" s="9"/>
      <c r="L40" s="336"/>
      <c r="N40" s="109"/>
      <c r="S40" s="109"/>
      <c r="T40" s="109"/>
      <c r="U40" s="109"/>
      <c r="V40" s="109"/>
      <c r="W40" s="109"/>
      <c r="X40" s="109"/>
      <c r="Y40" s="109"/>
      <c r="Z40" s="109"/>
    </row>
    <row r="41" spans="1:26" ht="12" customHeight="1" thickBot="1" x14ac:dyDescent="0.4">
      <c r="A41" s="469">
        <v>90</v>
      </c>
      <c r="B41" s="480"/>
      <c r="C41" s="481">
        <v>2</v>
      </c>
      <c r="D41" s="325"/>
      <c r="E41" s="11"/>
      <c r="F41" s="442">
        <f>F37/F39</f>
        <v>0.27272727272727271</v>
      </c>
      <c r="G41" s="442">
        <f>G38/G39</f>
        <v>1</v>
      </c>
      <c r="H41" s="208"/>
      <c r="J41" s="148"/>
      <c r="K41" s="108"/>
      <c r="L41" s="336"/>
      <c r="N41" s="109"/>
      <c r="S41" s="109"/>
      <c r="T41" s="109"/>
      <c r="U41" s="109"/>
      <c r="V41" s="109"/>
      <c r="W41" s="109"/>
      <c r="X41" s="109"/>
      <c r="Y41" s="109"/>
      <c r="Z41" s="109"/>
    </row>
    <row r="42" spans="1:26" ht="12" customHeight="1" thickBot="1" x14ac:dyDescent="0.4">
      <c r="A42" s="469">
        <v>91</v>
      </c>
      <c r="B42" s="480"/>
      <c r="C42" s="481">
        <v>1</v>
      </c>
      <c r="D42" s="325"/>
      <c r="K42" s="108"/>
      <c r="L42" s="336"/>
      <c r="N42" s="109"/>
      <c r="S42" s="109"/>
      <c r="T42" s="109"/>
      <c r="U42" s="109"/>
      <c r="V42" s="109"/>
      <c r="W42" s="109"/>
      <c r="X42" s="109"/>
      <c r="Y42" s="109"/>
      <c r="Z42" s="109"/>
    </row>
    <row r="43" spans="1:26" ht="12" customHeight="1" x14ac:dyDescent="0.35">
      <c r="A43" s="469">
        <v>92</v>
      </c>
      <c r="B43" s="480"/>
      <c r="C43" s="481">
        <v>1</v>
      </c>
      <c r="D43" s="325"/>
      <c r="E43" s="452" t="s">
        <v>265</v>
      </c>
      <c r="F43" s="450"/>
      <c r="G43" s="450"/>
      <c r="H43" s="451"/>
      <c r="K43" s="108"/>
      <c r="N43" s="109"/>
      <c r="O43" s="33"/>
      <c r="S43" s="109"/>
      <c r="T43" s="109"/>
      <c r="U43" s="109"/>
      <c r="V43" s="109"/>
      <c r="W43" s="109"/>
      <c r="X43" s="109"/>
      <c r="Y43" s="109"/>
      <c r="Z43" s="109"/>
    </row>
    <row r="44" spans="1:26" ht="12" customHeight="1" x14ac:dyDescent="0.3">
      <c r="A44" s="469">
        <v>93</v>
      </c>
      <c r="B44" s="480"/>
      <c r="C44" s="481">
        <v>1</v>
      </c>
      <c r="D44" s="325"/>
      <c r="E44" s="330"/>
      <c r="F44" s="439" t="s">
        <v>198</v>
      </c>
      <c r="G44" s="439" t="s">
        <v>199</v>
      </c>
      <c r="H44" s="440" t="s">
        <v>3</v>
      </c>
      <c r="N44" s="109"/>
      <c r="S44" s="109"/>
      <c r="T44" s="113"/>
      <c r="U44" s="113"/>
      <c r="V44" s="109"/>
      <c r="W44" s="327"/>
      <c r="X44" s="329"/>
      <c r="Y44" s="329"/>
      <c r="Z44" s="333"/>
    </row>
    <row r="45" spans="1:26" ht="12" customHeight="1" x14ac:dyDescent="0.3">
      <c r="A45" s="469">
        <v>94</v>
      </c>
      <c r="B45" s="480"/>
      <c r="C45" s="481">
        <v>1</v>
      </c>
      <c r="D45" s="325"/>
      <c r="E45" s="446" t="s">
        <v>272</v>
      </c>
      <c r="F45" s="444">
        <v>0</v>
      </c>
      <c r="G45" s="445">
        <v>0</v>
      </c>
      <c r="H45" s="447">
        <f>SUM(F45:G45)</f>
        <v>0</v>
      </c>
      <c r="N45" s="109"/>
      <c r="S45" s="109"/>
      <c r="T45" s="113"/>
      <c r="U45" s="113"/>
      <c r="V45" s="109"/>
      <c r="W45" s="327"/>
      <c r="X45" s="329"/>
      <c r="Y45" s="329"/>
      <c r="Z45" s="333"/>
    </row>
    <row r="46" spans="1:26" ht="12" customHeight="1" x14ac:dyDescent="0.3">
      <c r="A46" s="469">
        <v>95</v>
      </c>
      <c r="B46" s="480"/>
      <c r="C46" s="481">
        <v>1</v>
      </c>
      <c r="D46" s="325"/>
      <c r="E46" s="448" t="s">
        <v>273</v>
      </c>
      <c r="F46" s="445">
        <v>33</v>
      </c>
      <c r="G46" s="444">
        <v>67</v>
      </c>
      <c r="H46" s="449">
        <f>SUM(F46:G46)</f>
        <v>100</v>
      </c>
      <c r="N46" s="109"/>
      <c r="S46" s="109"/>
      <c r="T46" s="109"/>
      <c r="U46" s="109"/>
      <c r="V46" s="109"/>
      <c r="W46" s="109"/>
      <c r="X46" s="333"/>
      <c r="Y46" s="333"/>
      <c r="Z46" s="333"/>
    </row>
    <row r="47" spans="1:26" ht="12" customHeight="1" x14ac:dyDescent="0.3">
      <c r="A47" s="469">
        <v>96</v>
      </c>
      <c r="B47" s="480"/>
      <c r="C47" s="481">
        <v>1</v>
      </c>
      <c r="D47" s="325"/>
      <c r="E47" s="443" t="s">
        <v>3</v>
      </c>
      <c r="F47" s="326">
        <f>SUM(F45:F46)</f>
        <v>33</v>
      </c>
      <c r="G47" s="326">
        <f>SUM(G45:G46)</f>
        <v>67</v>
      </c>
      <c r="H47" s="441">
        <f>SUM(H45:H46)</f>
        <v>100</v>
      </c>
      <c r="J47" s="19"/>
      <c r="K47" s="19"/>
      <c r="L47" s="19"/>
      <c r="M47" s="19"/>
      <c r="N47" s="19"/>
      <c r="O47" s="19"/>
      <c r="P47" s="19"/>
      <c r="Q47" s="19"/>
      <c r="S47" s="109"/>
      <c r="T47" s="109"/>
      <c r="U47" s="109"/>
      <c r="V47" s="109"/>
      <c r="W47" s="109"/>
      <c r="X47" s="109"/>
      <c r="Y47" s="109"/>
      <c r="Z47" s="109"/>
    </row>
    <row r="48" spans="1:26" ht="12" customHeight="1" x14ac:dyDescent="0.3">
      <c r="A48" s="469">
        <v>97</v>
      </c>
      <c r="B48" s="480"/>
      <c r="C48" s="481">
        <v>1</v>
      </c>
      <c r="D48" s="325"/>
      <c r="E48" s="6"/>
      <c r="F48" s="113" t="s">
        <v>27</v>
      </c>
      <c r="G48" s="113" t="s">
        <v>28</v>
      </c>
      <c r="H48" s="9"/>
      <c r="J48" s="19"/>
      <c r="K48" s="19"/>
      <c r="L48" s="19"/>
      <c r="M48" s="19"/>
      <c r="N48" s="19"/>
      <c r="O48" s="19"/>
      <c r="P48" s="19"/>
      <c r="Q48" s="19"/>
      <c r="S48" s="109"/>
      <c r="T48" s="109"/>
      <c r="U48" s="109"/>
      <c r="V48" s="109"/>
      <c r="W48" s="109"/>
      <c r="X48" s="109"/>
      <c r="Y48" s="109"/>
      <c r="Z48" s="109"/>
    </row>
    <row r="49" spans="1:26" ht="12" customHeight="1" thickBot="1" x14ac:dyDescent="0.35">
      <c r="A49" s="469">
        <v>98</v>
      </c>
      <c r="B49" s="480"/>
      <c r="C49" s="481">
        <v>1</v>
      </c>
      <c r="D49" s="325"/>
      <c r="E49" s="11"/>
      <c r="F49" s="442">
        <f>F45/F47</f>
        <v>0</v>
      </c>
      <c r="G49" s="442">
        <f>G46/G47</f>
        <v>1</v>
      </c>
      <c r="H49" s="208"/>
      <c r="N49" s="109"/>
      <c r="S49" s="109"/>
      <c r="T49" s="109"/>
      <c r="U49" s="109"/>
      <c r="V49" s="109"/>
      <c r="W49" s="109"/>
      <c r="X49" s="109"/>
      <c r="Y49" s="109"/>
      <c r="Z49" s="109"/>
    </row>
    <row r="50" spans="1:26" ht="12" customHeight="1" x14ac:dyDescent="0.3">
      <c r="A50" s="469">
        <v>99</v>
      </c>
      <c r="B50" s="343"/>
      <c r="C50" s="481">
        <v>1</v>
      </c>
      <c r="D50" s="334"/>
      <c r="J50" s="109"/>
      <c r="N50" s="109"/>
      <c r="S50" s="109"/>
      <c r="T50" s="109"/>
      <c r="U50" s="109"/>
      <c r="V50" s="109"/>
      <c r="W50" s="109"/>
      <c r="X50" s="109"/>
      <c r="Y50" s="109"/>
      <c r="Z50" s="109"/>
    </row>
    <row r="51" spans="1:26" ht="12" customHeight="1" x14ac:dyDescent="0.3">
      <c r="A51" s="469">
        <v>100</v>
      </c>
      <c r="B51" s="343"/>
      <c r="C51" s="481">
        <v>1</v>
      </c>
      <c r="D51" s="334"/>
      <c r="I51" s="334"/>
      <c r="J51" s="109"/>
      <c r="N51" s="109"/>
      <c r="S51" s="109"/>
      <c r="T51" s="109"/>
      <c r="U51" s="109"/>
      <c r="V51" s="109"/>
      <c r="W51" s="109"/>
      <c r="X51" s="109"/>
      <c r="Y51" s="109"/>
      <c r="Z51" s="109"/>
    </row>
    <row r="52" spans="1:26" ht="12" customHeight="1" x14ac:dyDescent="0.3">
      <c r="A52" s="469">
        <v>101</v>
      </c>
      <c r="B52" s="343"/>
      <c r="C52" s="481">
        <v>1</v>
      </c>
      <c r="G52" s="334"/>
      <c r="H52" s="334"/>
      <c r="I52" s="334"/>
      <c r="N52" s="109"/>
      <c r="S52" s="109"/>
      <c r="T52" s="109"/>
      <c r="U52" s="109"/>
      <c r="V52" s="109"/>
      <c r="W52" s="109"/>
      <c r="X52" s="109"/>
      <c r="Y52" s="109"/>
      <c r="Z52" s="109"/>
    </row>
    <row r="53" spans="1:26" ht="12" customHeight="1" x14ac:dyDescent="0.3">
      <c r="A53" s="469">
        <v>102</v>
      </c>
      <c r="B53" s="343"/>
      <c r="C53" s="481">
        <v>1</v>
      </c>
      <c r="N53" s="109"/>
      <c r="S53" s="109"/>
      <c r="T53" s="109"/>
      <c r="U53" s="109"/>
      <c r="V53" s="109"/>
      <c r="W53" s="109"/>
      <c r="X53" s="109"/>
      <c r="Y53" s="109"/>
      <c r="Z53" s="109"/>
    </row>
    <row r="54" spans="1:26" ht="12" customHeight="1" x14ac:dyDescent="0.3">
      <c r="A54" s="469">
        <v>103</v>
      </c>
      <c r="B54" s="361"/>
      <c r="C54" s="486"/>
      <c r="N54" s="109"/>
      <c r="S54" s="109"/>
      <c r="T54" s="109"/>
      <c r="U54" s="109"/>
      <c r="V54" s="109"/>
      <c r="W54" s="109"/>
      <c r="X54" s="109"/>
      <c r="Y54" s="109"/>
      <c r="Z54" s="109"/>
    </row>
    <row r="55" spans="1:26" ht="12" customHeight="1" x14ac:dyDescent="0.3">
      <c r="A55" s="337"/>
      <c r="B55" s="492">
        <f>SUM(B6:B54)</f>
        <v>33</v>
      </c>
      <c r="C55" s="508">
        <f>SUM(C3:C54)</f>
        <v>67</v>
      </c>
      <c r="N55" s="109"/>
      <c r="S55" s="109"/>
      <c r="T55" s="109"/>
      <c r="U55" s="109"/>
      <c r="V55" s="109"/>
      <c r="W55" s="109"/>
      <c r="X55" s="109"/>
      <c r="Y55" s="109"/>
      <c r="Z55" s="109"/>
    </row>
    <row r="56" spans="1:26" x14ac:dyDescent="0.3">
      <c r="N56" s="109"/>
      <c r="S56" s="109"/>
      <c r="T56" s="113"/>
      <c r="U56" s="113"/>
      <c r="V56" s="109"/>
      <c r="W56" s="327"/>
      <c r="X56" s="329"/>
      <c r="Y56" s="329"/>
      <c r="Z56" s="109"/>
    </row>
    <row r="57" spans="1:26" x14ac:dyDescent="0.3">
      <c r="N57" s="109"/>
      <c r="S57" s="109"/>
      <c r="T57" s="113"/>
      <c r="U57" s="113"/>
      <c r="V57" s="109"/>
      <c r="W57" s="327"/>
      <c r="X57" s="329"/>
      <c r="Y57" s="329"/>
      <c r="Z57" s="333"/>
    </row>
    <row r="58" spans="1:26" x14ac:dyDescent="0.3">
      <c r="N58" s="109"/>
      <c r="S58" s="109"/>
      <c r="T58" s="113"/>
      <c r="U58" s="113"/>
      <c r="V58" s="109"/>
      <c r="W58" s="327"/>
      <c r="X58" s="329"/>
      <c r="Y58" s="329"/>
      <c r="Z58" s="333"/>
    </row>
    <row r="59" spans="1:26" x14ac:dyDescent="0.3">
      <c r="S59" s="109"/>
      <c r="T59" s="109"/>
      <c r="U59" s="109"/>
      <c r="V59" s="109"/>
      <c r="W59" s="109"/>
      <c r="X59" s="333"/>
      <c r="Y59" s="333"/>
      <c r="Z59" s="333"/>
    </row>
    <row r="60" spans="1:26" x14ac:dyDescent="0.3">
      <c r="S60" s="109"/>
      <c r="T60" s="109"/>
      <c r="U60" s="109"/>
      <c r="V60" s="109"/>
      <c r="W60" s="109"/>
      <c r="X60" s="333"/>
      <c r="Y60" s="333"/>
      <c r="Z60" s="333"/>
    </row>
    <row r="61" spans="1:26" x14ac:dyDescent="0.3">
      <c r="G61" s="109"/>
    </row>
    <row r="67" spans="7:16" x14ac:dyDescent="0.3">
      <c r="P67" s="337"/>
    </row>
    <row r="68" spans="7:16" x14ac:dyDescent="0.3">
      <c r="P68" s="337"/>
    </row>
    <row r="69" spans="7:16" x14ac:dyDescent="0.3">
      <c r="P69" s="337"/>
    </row>
    <row r="70" spans="7:16" x14ac:dyDescent="0.3">
      <c r="P70" s="337"/>
    </row>
    <row r="71" spans="7:16" x14ac:dyDescent="0.3">
      <c r="P71" s="337"/>
    </row>
    <row r="72" spans="7:16" x14ac:dyDescent="0.3">
      <c r="P72" s="337"/>
    </row>
    <row r="73" spans="7:16" x14ac:dyDescent="0.3">
      <c r="P73" s="337"/>
    </row>
    <row r="74" spans="7:16" x14ac:dyDescent="0.3">
      <c r="P74" s="338"/>
    </row>
    <row r="75" spans="7:16" x14ac:dyDescent="0.3">
      <c r="P75" s="338"/>
    </row>
    <row r="76" spans="7:16" x14ac:dyDescent="0.3">
      <c r="G76" s="337"/>
      <c r="P76" s="338"/>
    </row>
    <row r="77" spans="7:16" x14ac:dyDescent="0.3">
      <c r="G77" s="337"/>
      <c r="P77" s="338"/>
    </row>
    <row r="78" spans="7:16" x14ac:dyDescent="0.3">
      <c r="G78" s="337"/>
      <c r="P78" s="338"/>
    </row>
    <row r="79" spans="7:16" x14ac:dyDescent="0.3">
      <c r="G79" s="337"/>
      <c r="P79" s="338"/>
    </row>
    <row r="80" spans="7:16" x14ac:dyDescent="0.3">
      <c r="G80" s="337"/>
      <c r="P80" s="338"/>
    </row>
    <row r="81" spans="7:16" x14ac:dyDescent="0.3">
      <c r="G81" s="337"/>
      <c r="P81" s="338"/>
    </row>
    <row r="82" spans="7:16" x14ac:dyDescent="0.3">
      <c r="G82" s="337"/>
      <c r="P82" s="337"/>
    </row>
    <row r="83" spans="7:16" x14ac:dyDescent="0.3">
      <c r="G83" s="337"/>
      <c r="H83" s="337"/>
      <c r="I83" s="338"/>
      <c r="J83" s="338"/>
      <c r="K83" s="338"/>
      <c r="L83" s="338"/>
      <c r="M83" s="338"/>
      <c r="N83" s="338"/>
      <c r="O83" s="338"/>
      <c r="P83" s="337"/>
    </row>
    <row r="84" spans="7:16" x14ac:dyDescent="0.3">
      <c r="G84" s="337"/>
      <c r="H84" s="337"/>
      <c r="I84" s="338"/>
      <c r="J84" s="338"/>
      <c r="K84" s="338"/>
      <c r="L84" s="338"/>
      <c r="M84" s="338"/>
      <c r="N84" s="338"/>
      <c r="O84" s="338"/>
      <c r="P84" s="337"/>
    </row>
    <row r="85" spans="7:16" x14ac:dyDescent="0.3">
      <c r="G85" s="337"/>
      <c r="H85" s="337"/>
      <c r="I85" s="338"/>
      <c r="J85" s="338"/>
      <c r="K85" s="338"/>
      <c r="L85" s="338"/>
      <c r="M85" s="338"/>
      <c r="N85" s="338"/>
      <c r="O85" s="338"/>
      <c r="P85" s="337"/>
    </row>
    <row r="86" spans="7:16" x14ac:dyDescent="0.3">
      <c r="G86" s="337"/>
      <c r="H86" s="337"/>
      <c r="I86" s="338"/>
      <c r="J86" s="338"/>
      <c r="K86" s="338"/>
      <c r="L86" s="338"/>
      <c r="M86" s="338"/>
      <c r="N86" s="338"/>
      <c r="O86" s="338"/>
      <c r="P86" s="337"/>
    </row>
    <row r="87" spans="7:16" x14ac:dyDescent="0.3">
      <c r="G87" s="337"/>
      <c r="H87" s="337"/>
      <c r="I87" s="338"/>
      <c r="J87" s="338"/>
      <c r="K87" s="338"/>
      <c r="L87" s="338"/>
      <c r="M87" s="338"/>
      <c r="N87" s="338"/>
      <c r="O87" s="338"/>
      <c r="P87" s="337"/>
    </row>
    <row r="88" spans="7:16" x14ac:dyDescent="0.3">
      <c r="G88" s="337"/>
      <c r="H88" s="337"/>
      <c r="I88" s="338"/>
      <c r="J88" s="338"/>
      <c r="K88" s="338"/>
      <c r="L88" s="338"/>
      <c r="M88" s="338"/>
      <c r="N88" s="338"/>
      <c r="O88" s="338"/>
      <c r="P88" s="337"/>
    </row>
    <row r="89" spans="7:16" x14ac:dyDescent="0.3">
      <c r="G89" s="337"/>
      <c r="H89" s="337"/>
      <c r="I89" s="338"/>
      <c r="J89" s="338"/>
      <c r="K89" s="338"/>
      <c r="L89" s="338"/>
      <c r="M89" s="338"/>
      <c r="N89" s="338"/>
      <c r="O89" s="338"/>
      <c r="P89" s="337"/>
    </row>
    <row r="90" spans="7:16" x14ac:dyDescent="0.3">
      <c r="G90" s="337"/>
      <c r="H90" s="337"/>
      <c r="I90" s="338"/>
      <c r="J90" s="338"/>
      <c r="K90" s="338"/>
      <c r="L90" s="338"/>
      <c r="M90" s="338"/>
      <c r="N90" s="338"/>
      <c r="O90" s="338"/>
      <c r="P90" s="337"/>
    </row>
    <row r="91" spans="7:16" x14ac:dyDescent="0.3">
      <c r="G91" s="337"/>
      <c r="H91" s="337"/>
      <c r="I91" s="337"/>
      <c r="J91" s="337"/>
      <c r="K91" s="337"/>
      <c r="L91" s="337"/>
      <c r="M91" s="337"/>
      <c r="N91" s="337"/>
      <c r="O91" s="337"/>
      <c r="P91" s="337"/>
    </row>
    <row r="92" spans="7:16" x14ac:dyDescent="0.3">
      <c r="G92" s="337"/>
      <c r="H92" s="337"/>
      <c r="I92" s="337"/>
      <c r="J92" s="337"/>
      <c r="K92" s="337"/>
      <c r="L92" s="337"/>
      <c r="M92" s="337"/>
      <c r="N92" s="337"/>
      <c r="O92" s="337"/>
      <c r="P92" s="337"/>
    </row>
    <row r="93" spans="7:16" x14ac:dyDescent="0.3">
      <c r="G93" s="337"/>
      <c r="H93" s="337"/>
      <c r="I93" s="337"/>
      <c r="J93" s="337"/>
      <c r="K93" s="337"/>
      <c r="L93" s="337"/>
      <c r="M93" s="337"/>
      <c r="N93" s="337"/>
      <c r="O93" s="337"/>
      <c r="P93" s="337"/>
    </row>
    <row r="94" spans="7:16" x14ac:dyDescent="0.3">
      <c r="G94" s="337"/>
      <c r="H94" s="337"/>
      <c r="I94" s="337"/>
      <c r="J94" s="337"/>
      <c r="K94" s="337"/>
      <c r="L94" s="337"/>
      <c r="M94" s="337"/>
      <c r="N94" s="337"/>
      <c r="O94" s="337"/>
      <c r="P94" s="337"/>
    </row>
    <row r="95" spans="7:16" x14ac:dyDescent="0.3">
      <c r="G95" s="337"/>
      <c r="H95" s="337"/>
      <c r="I95" s="337"/>
      <c r="J95" s="337"/>
      <c r="K95" s="337"/>
      <c r="L95" s="337"/>
      <c r="M95" s="337"/>
      <c r="N95" s="337"/>
      <c r="O95" s="337"/>
      <c r="P95" s="337"/>
    </row>
    <row r="96" spans="7:16" x14ac:dyDescent="0.3">
      <c r="G96" s="337"/>
      <c r="H96" s="337"/>
      <c r="I96" s="337"/>
      <c r="J96" s="337"/>
      <c r="K96" s="337"/>
      <c r="L96" s="337"/>
      <c r="M96" s="337"/>
      <c r="N96" s="337"/>
      <c r="O96" s="337"/>
      <c r="P96" s="337"/>
    </row>
    <row r="97" spans="7:16" x14ac:dyDescent="0.3">
      <c r="G97" s="337"/>
      <c r="H97" s="337"/>
      <c r="I97" s="337"/>
      <c r="J97" s="337"/>
      <c r="K97" s="337"/>
      <c r="L97" s="337"/>
      <c r="M97" s="337"/>
      <c r="N97" s="337"/>
      <c r="O97" s="337"/>
      <c r="P97" s="337"/>
    </row>
    <row r="98" spans="7:16" x14ac:dyDescent="0.3">
      <c r="G98" s="337"/>
      <c r="H98" s="337"/>
      <c r="I98" s="337"/>
      <c r="J98" s="337"/>
      <c r="K98" s="337"/>
      <c r="L98" s="337"/>
      <c r="M98" s="337"/>
      <c r="N98" s="337"/>
      <c r="O98" s="337"/>
      <c r="P98" s="337"/>
    </row>
    <row r="99" spans="7:16" x14ac:dyDescent="0.3">
      <c r="G99" s="337"/>
      <c r="H99" s="337"/>
      <c r="I99" s="337"/>
      <c r="J99" s="337"/>
      <c r="K99" s="337"/>
      <c r="L99" s="337"/>
      <c r="M99" s="337"/>
      <c r="N99" s="337"/>
      <c r="O99" s="337"/>
      <c r="P99" s="337"/>
    </row>
    <row r="100" spans="7:16" x14ac:dyDescent="0.3">
      <c r="G100" s="337"/>
      <c r="H100" s="337"/>
      <c r="I100" s="337"/>
      <c r="J100" s="337"/>
      <c r="K100" s="337"/>
      <c r="L100" s="337"/>
      <c r="M100" s="337"/>
      <c r="N100" s="337"/>
      <c r="O100" s="337"/>
      <c r="P100" s="337"/>
    </row>
    <row r="101" spans="7:16" x14ac:dyDescent="0.3">
      <c r="G101" s="337"/>
      <c r="H101" s="337"/>
      <c r="I101" s="337"/>
      <c r="J101" s="337"/>
      <c r="K101" s="337"/>
      <c r="L101" s="337"/>
      <c r="M101" s="337"/>
      <c r="N101" s="337"/>
      <c r="O101" s="337"/>
      <c r="P101" s="337"/>
    </row>
    <row r="102" spans="7:16" x14ac:dyDescent="0.3">
      <c r="G102" s="337"/>
      <c r="H102" s="337"/>
      <c r="I102" s="337"/>
      <c r="J102" s="337"/>
      <c r="K102" s="337"/>
      <c r="L102" s="337"/>
      <c r="M102" s="337"/>
      <c r="N102" s="337"/>
      <c r="O102" s="337"/>
      <c r="P102" s="337"/>
    </row>
    <row r="103" spans="7:16" x14ac:dyDescent="0.3">
      <c r="G103" s="337"/>
      <c r="H103" s="337"/>
      <c r="I103" s="337"/>
      <c r="J103" s="337"/>
      <c r="K103" s="337"/>
      <c r="L103" s="337"/>
      <c r="M103" s="337"/>
      <c r="N103" s="337"/>
      <c r="O103" s="337"/>
      <c r="P103" s="337"/>
    </row>
    <row r="104" spans="7:16" x14ac:dyDescent="0.3">
      <c r="G104" s="337"/>
      <c r="H104" s="337"/>
      <c r="I104" s="337"/>
      <c r="J104" s="337"/>
      <c r="K104" s="337"/>
      <c r="L104" s="337"/>
      <c r="M104" s="337"/>
      <c r="N104" s="337"/>
      <c r="O104" s="337"/>
      <c r="P104" s="337"/>
    </row>
    <row r="105" spans="7:16" x14ac:dyDescent="0.3">
      <c r="G105" s="337"/>
      <c r="H105" s="337"/>
      <c r="I105" s="337"/>
      <c r="J105" s="337"/>
      <c r="K105" s="337"/>
      <c r="L105" s="337"/>
      <c r="M105" s="337"/>
      <c r="N105" s="337"/>
      <c r="O105" s="337"/>
      <c r="P105" s="337"/>
    </row>
    <row r="106" spans="7:16" x14ac:dyDescent="0.3">
      <c r="G106" s="337"/>
      <c r="H106" s="337"/>
      <c r="I106" s="337"/>
      <c r="J106" s="337"/>
      <c r="K106" s="337"/>
      <c r="L106" s="337"/>
      <c r="M106" s="337"/>
      <c r="N106" s="337"/>
      <c r="O106" s="337"/>
      <c r="P106" s="337"/>
    </row>
    <row r="107" spans="7:16" x14ac:dyDescent="0.3">
      <c r="G107" s="337"/>
      <c r="H107" s="337"/>
      <c r="I107" s="337"/>
      <c r="J107" s="337"/>
      <c r="K107" s="337"/>
      <c r="L107" s="337"/>
      <c r="M107" s="337"/>
      <c r="N107" s="337"/>
      <c r="O107" s="337"/>
      <c r="P107" s="337"/>
    </row>
    <row r="108" spans="7:16" x14ac:dyDescent="0.3">
      <c r="G108" s="337"/>
      <c r="H108" s="337"/>
      <c r="I108" s="337"/>
      <c r="J108" s="337"/>
      <c r="K108" s="337"/>
      <c r="L108" s="337"/>
      <c r="M108" s="337"/>
      <c r="N108" s="337"/>
      <c r="O108" s="337"/>
      <c r="P108" s="337"/>
    </row>
    <row r="109" spans="7:16" x14ac:dyDescent="0.3">
      <c r="G109" s="337"/>
      <c r="H109" s="337"/>
      <c r="I109" s="337"/>
      <c r="J109" s="337"/>
      <c r="K109" s="337"/>
      <c r="L109" s="337"/>
      <c r="M109" s="337"/>
      <c r="N109" s="337"/>
      <c r="O109" s="337"/>
      <c r="P109" s="337"/>
    </row>
    <row r="110" spans="7:16" x14ac:dyDescent="0.3">
      <c r="G110" s="337"/>
      <c r="H110" s="337"/>
      <c r="I110" s="337"/>
      <c r="J110" s="337"/>
      <c r="K110" s="337"/>
      <c r="L110" s="337"/>
      <c r="M110" s="337"/>
      <c r="N110" s="337"/>
      <c r="O110" s="337"/>
      <c r="P110" s="337"/>
    </row>
    <row r="111" spans="7:16" x14ac:dyDescent="0.3">
      <c r="G111" s="337"/>
      <c r="H111" s="337"/>
      <c r="I111" s="337"/>
      <c r="J111" s="337"/>
      <c r="K111" s="337"/>
      <c r="L111" s="337"/>
      <c r="M111" s="337"/>
      <c r="N111" s="337"/>
      <c r="O111" s="337"/>
      <c r="P111" s="337"/>
    </row>
    <row r="112" spans="7:16" x14ac:dyDescent="0.3">
      <c r="G112" s="337"/>
      <c r="H112" s="337"/>
      <c r="I112" s="337"/>
      <c r="J112" s="337"/>
      <c r="K112" s="337"/>
      <c r="L112" s="337"/>
      <c r="M112" s="337"/>
      <c r="N112" s="337"/>
      <c r="O112" s="337"/>
      <c r="P112" s="337"/>
    </row>
    <row r="113" spans="4:16" x14ac:dyDescent="0.3">
      <c r="G113" s="337"/>
      <c r="H113" s="337"/>
      <c r="I113" s="337"/>
      <c r="J113" s="337"/>
      <c r="K113" s="337"/>
      <c r="L113" s="337"/>
      <c r="M113" s="337"/>
      <c r="N113" s="337"/>
      <c r="O113" s="337"/>
      <c r="P113" s="337"/>
    </row>
    <row r="114" spans="4:16" x14ac:dyDescent="0.3">
      <c r="G114" s="337"/>
      <c r="H114" s="337"/>
      <c r="I114" s="337"/>
      <c r="J114" s="337"/>
      <c r="K114" s="337"/>
      <c r="L114" s="337"/>
      <c r="M114" s="337"/>
      <c r="N114" s="337"/>
      <c r="O114" s="337"/>
      <c r="P114" s="337"/>
    </row>
    <row r="115" spans="4:16" x14ac:dyDescent="0.3">
      <c r="G115" s="337"/>
      <c r="H115" s="337"/>
      <c r="I115" s="337"/>
      <c r="J115" s="337"/>
      <c r="K115" s="337"/>
      <c r="L115" s="337"/>
      <c r="M115" s="337"/>
      <c r="N115" s="337"/>
      <c r="O115" s="337"/>
      <c r="P115" s="337"/>
    </row>
    <row r="116" spans="4:16" x14ac:dyDescent="0.3">
      <c r="G116" s="337"/>
      <c r="H116" s="337"/>
      <c r="I116" s="337"/>
      <c r="J116" s="337"/>
      <c r="K116" s="337"/>
      <c r="L116" s="337"/>
      <c r="M116" s="337"/>
      <c r="N116" s="337"/>
      <c r="O116" s="337"/>
      <c r="P116" s="337"/>
    </row>
    <row r="117" spans="4:16" x14ac:dyDescent="0.3">
      <c r="G117" s="337"/>
      <c r="H117" s="337"/>
      <c r="I117" s="337"/>
      <c r="J117" s="337"/>
      <c r="K117" s="337"/>
      <c r="L117" s="337"/>
      <c r="M117" s="337"/>
      <c r="N117" s="337"/>
      <c r="O117" s="337"/>
      <c r="P117" s="337"/>
    </row>
    <row r="118" spans="4:16" x14ac:dyDescent="0.3">
      <c r="G118" s="337"/>
      <c r="H118" s="337"/>
      <c r="I118" s="337"/>
      <c r="J118" s="337"/>
      <c r="K118" s="337"/>
      <c r="L118" s="337"/>
      <c r="M118" s="337"/>
      <c r="N118" s="337"/>
      <c r="O118" s="337"/>
      <c r="P118" s="337"/>
    </row>
    <row r="119" spans="4:16" x14ac:dyDescent="0.3">
      <c r="G119" s="337"/>
      <c r="H119" s="337"/>
      <c r="I119" s="337"/>
      <c r="J119" s="337"/>
      <c r="K119" s="337"/>
      <c r="L119" s="337"/>
      <c r="M119" s="337"/>
      <c r="N119" s="337"/>
      <c r="O119" s="337"/>
      <c r="P119" s="337"/>
    </row>
    <row r="120" spans="4:16" x14ac:dyDescent="0.3">
      <c r="G120" s="337"/>
      <c r="H120" s="337"/>
      <c r="I120" s="337"/>
      <c r="J120" s="337"/>
      <c r="K120" s="337"/>
      <c r="L120" s="337"/>
      <c r="M120" s="337"/>
      <c r="N120" s="337"/>
      <c r="O120" s="337"/>
      <c r="P120" s="337"/>
    </row>
    <row r="121" spans="4:16" x14ac:dyDescent="0.3">
      <c r="D121" s="337"/>
      <c r="E121" s="337"/>
      <c r="F121" s="337"/>
      <c r="G121" s="337"/>
      <c r="H121" s="337"/>
      <c r="I121" s="337"/>
      <c r="J121" s="337"/>
      <c r="K121" s="337"/>
      <c r="L121" s="337"/>
      <c r="M121" s="337"/>
      <c r="N121" s="337"/>
      <c r="O121" s="337"/>
      <c r="P121" s="337"/>
    </row>
    <row r="122" spans="4:16" x14ac:dyDescent="0.3">
      <c r="D122" s="337"/>
      <c r="E122" s="337"/>
      <c r="F122" s="337"/>
      <c r="G122" s="337"/>
      <c r="H122" s="337"/>
      <c r="I122" s="337"/>
      <c r="J122" s="337"/>
      <c r="K122" s="337"/>
      <c r="L122" s="337"/>
      <c r="M122" s="337"/>
      <c r="N122" s="337"/>
      <c r="O122" s="337"/>
      <c r="P122" s="337"/>
    </row>
  </sheetData>
  <mergeCells count="4">
    <mergeCell ref="J2:L2"/>
    <mergeCell ref="N2:N3"/>
    <mergeCell ref="O2:O3"/>
    <mergeCell ref="P2:P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D175"/>
  <sheetViews>
    <sheetView zoomScale="40" zoomScaleNormal="40" workbookViewId="0"/>
  </sheetViews>
  <sheetFormatPr baseColWidth="10" defaultRowHeight="14.5" x14ac:dyDescent="0.35"/>
  <cols>
    <col min="2" max="3" width="3" customWidth="1"/>
    <col min="4" max="12" width="2.81640625" customWidth="1"/>
    <col min="13" max="13" width="2.81640625" style="460" customWidth="1"/>
    <col min="14" max="83" width="2.81640625" customWidth="1"/>
  </cols>
  <sheetData>
    <row r="1" spans="1:14" ht="54.75" customHeight="1" x14ac:dyDescent="0.35">
      <c r="A1" s="461" t="s">
        <v>253</v>
      </c>
      <c r="B1" s="461"/>
      <c r="C1" s="461"/>
      <c r="D1" s="487" t="s">
        <v>203</v>
      </c>
      <c r="E1" s="461"/>
      <c r="F1" s="461"/>
      <c r="G1" s="461"/>
      <c r="H1" s="461"/>
      <c r="I1" s="461"/>
      <c r="J1" s="461"/>
      <c r="K1" s="461"/>
      <c r="L1" s="461"/>
      <c r="M1" s="462"/>
      <c r="N1" s="488" t="s">
        <v>204</v>
      </c>
    </row>
    <row r="2" spans="1:14" x14ac:dyDescent="0.35">
      <c r="A2" s="341">
        <v>52</v>
      </c>
      <c r="B2" s="341"/>
      <c r="C2" s="341"/>
      <c r="D2" s="509"/>
      <c r="E2" s="360"/>
      <c r="F2" s="360"/>
      <c r="G2" s="360"/>
      <c r="H2" s="360"/>
      <c r="I2" s="360"/>
      <c r="J2" s="360"/>
      <c r="K2" s="360"/>
      <c r="L2" s="360"/>
      <c r="M2" s="360"/>
      <c r="N2" s="342"/>
    </row>
    <row r="3" spans="1:14" x14ac:dyDescent="0.35">
      <c r="A3" s="341">
        <v>53</v>
      </c>
      <c r="B3" s="341"/>
      <c r="C3" s="341"/>
      <c r="D3" s="485"/>
      <c r="E3" s="360"/>
      <c r="F3" s="360"/>
      <c r="G3" s="360"/>
      <c r="H3" s="360"/>
      <c r="I3" s="360"/>
      <c r="J3" s="360"/>
      <c r="K3" s="360"/>
      <c r="L3" s="360"/>
      <c r="M3" s="360"/>
      <c r="N3" s="343"/>
    </row>
    <row r="4" spans="1:14" x14ac:dyDescent="0.35">
      <c r="A4" s="341">
        <v>54</v>
      </c>
      <c r="B4" s="341"/>
      <c r="C4" s="341"/>
      <c r="D4" s="485"/>
      <c r="E4" s="360"/>
      <c r="F4" s="360"/>
      <c r="G4" s="360"/>
      <c r="H4" s="360"/>
      <c r="I4" s="360"/>
      <c r="J4" s="360"/>
      <c r="K4" s="360"/>
      <c r="L4" s="360"/>
      <c r="M4" s="360"/>
      <c r="N4" s="343"/>
    </row>
    <row r="5" spans="1:14" x14ac:dyDescent="0.35">
      <c r="A5" s="341">
        <v>55</v>
      </c>
      <c r="B5" s="341"/>
      <c r="C5" s="341"/>
      <c r="D5" s="490">
        <v>1</v>
      </c>
      <c r="E5" s="360"/>
      <c r="F5" s="465">
        <v>1</v>
      </c>
      <c r="G5" s="360"/>
      <c r="H5" s="360"/>
      <c r="I5" s="360"/>
      <c r="J5" s="360"/>
      <c r="K5" s="360"/>
      <c r="L5" s="360"/>
      <c r="M5" s="360"/>
      <c r="N5" s="343"/>
    </row>
    <row r="6" spans="1:14" x14ac:dyDescent="0.35">
      <c r="A6" s="341">
        <v>56</v>
      </c>
      <c r="B6" s="341"/>
      <c r="C6" s="341"/>
      <c r="D6" s="480">
        <v>1</v>
      </c>
      <c r="E6" s="360"/>
      <c r="F6" s="465">
        <v>1</v>
      </c>
      <c r="G6" s="360"/>
      <c r="H6" s="360"/>
      <c r="I6" s="360"/>
      <c r="J6" s="360"/>
      <c r="K6" s="360"/>
      <c r="L6" s="360"/>
      <c r="M6" s="360"/>
      <c r="N6" s="343"/>
    </row>
    <row r="7" spans="1:14" x14ac:dyDescent="0.35">
      <c r="A7" s="341">
        <v>57</v>
      </c>
      <c r="B7" s="341"/>
      <c r="C7" s="341"/>
      <c r="D7" s="480">
        <v>1</v>
      </c>
      <c r="E7" s="360"/>
      <c r="F7" s="465">
        <v>1</v>
      </c>
      <c r="G7" s="360"/>
      <c r="H7" s="360"/>
      <c r="I7" s="360"/>
      <c r="J7" s="360"/>
      <c r="K7" s="360"/>
      <c r="L7" s="360"/>
      <c r="M7" s="360"/>
      <c r="N7" s="343"/>
    </row>
    <row r="8" spans="1:14" x14ac:dyDescent="0.35">
      <c r="A8" s="341">
        <v>58</v>
      </c>
      <c r="B8" s="341"/>
      <c r="C8" s="341"/>
      <c r="D8" s="480">
        <v>1</v>
      </c>
      <c r="E8" s="360"/>
      <c r="F8" s="465">
        <v>1</v>
      </c>
      <c r="G8" s="360"/>
      <c r="H8" s="360"/>
      <c r="I8" s="360"/>
      <c r="J8" s="360"/>
      <c r="K8" s="360"/>
      <c r="L8" s="360"/>
      <c r="M8" s="360"/>
      <c r="N8" s="343"/>
    </row>
    <row r="9" spans="1:14" x14ac:dyDescent="0.35">
      <c r="A9" s="341">
        <v>59</v>
      </c>
      <c r="B9" s="341"/>
      <c r="C9" s="341"/>
      <c r="D9" s="480">
        <v>2</v>
      </c>
      <c r="E9" s="360"/>
      <c r="F9" s="465">
        <v>1</v>
      </c>
      <c r="G9" s="465">
        <v>1</v>
      </c>
      <c r="H9" s="360"/>
      <c r="I9" s="360"/>
      <c r="J9" s="360"/>
      <c r="K9" s="360"/>
      <c r="L9" s="360"/>
      <c r="M9" s="360"/>
      <c r="N9" s="343"/>
    </row>
    <row r="10" spans="1:14" x14ac:dyDescent="0.35">
      <c r="A10" s="341">
        <v>60</v>
      </c>
      <c r="B10" s="341"/>
      <c r="C10" s="341"/>
      <c r="D10" s="480">
        <v>3</v>
      </c>
      <c r="E10" s="360"/>
      <c r="F10" s="465">
        <v>1</v>
      </c>
      <c r="G10" s="465">
        <v>1</v>
      </c>
      <c r="H10" s="465">
        <v>1</v>
      </c>
      <c r="I10" s="360"/>
      <c r="J10" s="360"/>
      <c r="K10" s="360"/>
      <c r="L10" s="360"/>
      <c r="M10" s="360"/>
      <c r="N10" s="343"/>
    </row>
    <row r="11" spans="1:14" x14ac:dyDescent="0.35">
      <c r="A11" s="341">
        <v>61</v>
      </c>
      <c r="B11" s="341"/>
      <c r="C11" s="341"/>
      <c r="D11" s="480">
        <v>3</v>
      </c>
      <c r="E11" s="360"/>
      <c r="F11" s="465">
        <v>1</v>
      </c>
      <c r="G11" s="465">
        <v>1</v>
      </c>
      <c r="H11" s="465">
        <v>1</v>
      </c>
      <c r="I11" s="360"/>
      <c r="J11" s="360"/>
      <c r="K11" s="360"/>
      <c r="L11" s="360"/>
      <c r="M11" s="360"/>
      <c r="N11" s="343"/>
    </row>
    <row r="12" spans="1:14" x14ac:dyDescent="0.35">
      <c r="A12" s="341">
        <v>62</v>
      </c>
      <c r="B12" s="341"/>
      <c r="C12" s="341"/>
      <c r="D12" s="480">
        <v>3</v>
      </c>
      <c r="E12" s="360"/>
      <c r="F12" s="465">
        <v>1</v>
      </c>
      <c r="G12" s="465">
        <v>1</v>
      </c>
      <c r="H12" s="465">
        <v>1</v>
      </c>
      <c r="I12" s="360"/>
      <c r="J12" s="360"/>
      <c r="K12" s="360"/>
      <c r="L12" s="360"/>
      <c r="M12" s="360"/>
      <c r="N12" s="343"/>
    </row>
    <row r="13" spans="1:14" x14ac:dyDescent="0.35">
      <c r="A13" s="341">
        <v>63</v>
      </c>
      <c r="B13" s="341"/>
      <c r="C13" s="341"/>
      <c r="D13" s="480">
        <v>3</v>
      </c>
      <c r="E13" s="360"/>
      <c r="F13" s="465">
        <v>1</v>
      </c>
      <c r="G13" s="465">
        <v>1</v>
      </c>
      <c r="H13" s="465">
        <v>1</v>
      </c>
      <c r="I13" s="360"/>
      <c r="J13" s="360"/>
      <c r="K13" s="360"/>
      <c r="L13" s="360"/>
      <c r="M13" s="360"/>
      <c r="N13" s="343"/>
    </row>
    <row r="14" spans="1:14" x14ac:dyDescent="0.35">
      <c r="A14" s="341">
        <v>64</v>
      </c>
      <c r="B14" s="341"/>
      <c r="C14" s="341"/>
      <c r="D14" s="480">
        <v>3</v>
      </c>
      <c r="E14" s="360"/>
      <c r="F14" s="465">
        <v>1</v>
      </c>
      <c r="G14" s="465">
        <v>1</v>
      </c>
      <c r="H14" s="465">
        <v>1</v>
      </c>
      <c r="I14" s="360"/>
      <c r="J14" s="360"/>
      <c r="K14" s="360"/>
      <c r="L14" s="360"/>
      <c r="M14" s="360"/>
      <c r="N14" s="343"/>
    </row>
    <row r="15" spans="1:14" x14ac:dyDescent="0.35">
      <c r="A15" s="341">
        <v>65</v>
      </c>
      <c r="B15" s="341"/>
      <c r="C15" s="341"/>
      <c r="D15" s="480">
        <v>3</v>
      </c>
      <c r="E15" s="360"/>
      <c r="F15" s="465">
        <v>1</v>
      </c>
      <c r="G15" s="465">
        <v>1</v>
      </c>
      <c r="H15" s="465">
        <v>1</v>
      </c>
      <c r="I15" s="360"/>
      <c r="J15" s="360"/>
      <c r="K15" s="360"/>
      <c r="L15" s="360"/>
      <c r="M15" s="360"/>
      <c r="N15" s="343"/>
    </row>
    <row r="16" spans="1:14" x14ac:dyDescent="0.35">
      <c r="A16" s="341">
        <v>66</v>
      </c>
      <c r="B16" s="341"/>
      <c r="C16" s="341"/>
      <c r="D16" s="480">
        <v>2</v>
      </c>
      <c r="E16" s="360"/>
      <c r="F16" s="465">
        <v>1</v>
      </c>
      <c r="G16" s="465">
        <v>1</v>
      </c>
      <c r="H16" s="360"/>
      <c r="I16" s="360"/>
      <c r="J16" s="360"/>
      <c r="K16" s="360"/>
      <c r="L16" s="360"/>
      <c r="M16" s="360"/>
      <c r="N16" s="343"/>
    </row>
    <row r="17" spans="1:18" x14ac:dyDescent="0.35">
      <c r="A17" s="341">
        <v>67</v>
      </c>
      <c r="B17" s="341"/>
      <c r="C17" s="341"/>
      <c r="D17" s="480">
        <v>2</v>
      </c>
      <c r="E17" s="360"/>
      <c r="F17" s="465">
        <v>1</v>
      </c>
      <c r="G17" s="465">
        <v>1</v>
      </c>
      <c r="H17" s="360"/>
      <c r="I17" s="360"/>
      <c r="J17" s="360"/>
      <c r="K17" s="360"/>
      <c r="L17" s="360"/>
      <c r="M17" s="360"/>
      <c r="N17" s="481">
        <v>1</v>
      </c>
      <c r="P17" s="468">
        <v>1</v>
      </c>
    </row>
    <row r="18" spans="1:18" x14ac:dyDescent="0.35">
      <c r="A18" s="341">
        <v>68</v>
      </c>
      <c r="B18" s="341"/>
      <c r="C18" s="341"/>
      <c r="D18" s="480">
        <v>1</v>
      </c>
      <c r="E18" s="360"/>
      <c r="F18" s="465">
        <v>1</v>
      </c>
      <c r="G18" s="360"/>
      <c r="H18" s="360"/>
      <c r="I18" s="360"/>
      <c r="J18" s="360"/>
      <c r="K18" s="360"/>
      <c r="L18" s="360"/>
      <c r="M18" s="360"/>
      <c r="N18" s="481">
        <v>1</v>
      </c>
      <c r="P18" s="468">
        <v>1</v>
      </c>
    </row>
    <row r="19" spans="1:18" x14ac:dyDescent="0.35">
      <c r="A19" s="341">
        <v>69</v>
      </c>
      <c r="B19" s="341"/>
      <c r="C19" s="341"/>
      <c r="D19" s="480">
        <v>1</v>
      </c>
      <c r="E19" s="360"/>
      <c r="F19" s="465">
        <v>1</v>
      </c>
      <c r="G19" s="360"/>
      <c r="H19" s="360"/>
      <c r="I19" s="360"/>
      <c r="J19" s="360"/>
      <c r="K19" s="360"/>
      <c r="L19" s="360"/>
      <c r="M19" s="360"/>
      <c r="N19" s="481">
        <v>1</v>
      </c>
      <c r="P19" s="468">
        <v>1</v>
      </c>
    </row>
    <row r="20" spans="1:18" x14ac:dyDescent="0.35">
      <c r="A20" s="341">
        <v>70</v>
      </c>
      <c r="B20" s="341"/>
      <c r="C20" s="341"/>
      <c r="D20" s="480">
        <v>1</v>
      </c>
      <c r="E20" s="360"/>
      <c r="F20" s="465">
        <v>1</v>
      </c>
      <c r="G20" s="360"/>
      <c r="H20" s="360"/>
      <c r="I20" s="360"/>
      <c r="J20" s="360"/>
      <c r="K20" s="360"/>
      <c r="L20" s="360"/>
      <c r="M20" s="360"/>
      <c r="N20" s="481">
        <v>1</v>
      </c>
      <c r="P20" s="468">
        <v>1</v>
      </c>
    </row>
    <row r="21" spans="1:18" x14ac:dyDescent="0.35">
      <c r="A21" s="341">
        <v>71</v>
      </c>
      <c r="B21" s="341"/>
      <c r="C21" s="341"/>
      <c r="D21" s="480">
        <v>1</v>
      </c>
      <c r="E21" s="360"/>
      <c r="F21" s="465">
        <v>1</v>
      </c>
      <c r="G21" s="360"/>
      <c r="H21" s="360"/>
      <c r="I21" s="360"/>
      <c r="J21" s="360"/>
      <c r="K21" s="360"/>
      <c r="L21" s="360"/>
      <c r="M21" s="360"/>
      <c r="N21" s="481">
        <v>1</v>
      </c>
      <c r="P21" s="468">
        <v>1</v>
      </c>
    </row>
    <row r="22" spans="1:18" x14ac:dyDescent="0.35">
      <c r="A22" s="341">
        <v>72</v>
      </c>
      <c r="B22" s="341"/>
      <c r="C22" s="341"/>
      <c r="D22" s="480">
        <v>1</v>
      </c>
      <c r="E22" s="360"/>
      <c r="F22" s="465">
        <v>1</v>
      </c>
      <c r="G22" s="360"/>
      <c r="H22" s="360"/>
      <c r="I22" s="360"/>
      <c r="J22" s="360"/>
      <c r="K22" s="360"/>
      <c r="L22" s="360"/>
      <c r="M22" s="360"/>
      <c r="N22" s="481">
        <v>1</v>
      </c>
      <c r="P22" s="468">
        <v>1</v>
      </c>
    </row>
    <row r="23" spans="1:18" x14ac:dyDescent="0.35">
      <c r="A23" s="341">
        <v>73</v>
      </c>
      <c r="B23" s="341"/>
      <c r="C23" s="341"/>
      <c r="D23" s="480"/>
      <c r="E23" s="360"/>
      <c r="F23" s="360"/>
      <c r="G23" s="360"/>
      <c r="H23" s="360"/>
      <c r="I23" s="360"/>
      <c r="J23" s="360"/>
      <c r="K23" s="360"/>
      <c r="L23" s="360"/>
      <c r="M23" s="360"/>
      <c r="N23" s="481">
        <v>1</v>
      </c>
      <c r="P23" s="468">
        <v>1</v>
      </c>
    </row>
    <row r="24" spans="1:18" x14ac:dyDescent="0.35">
      <c r="A24" s="341">
        <v>74</v>
      </c>
      <c r="B24" s="341"/>
      <c r="C24" s="341"/>
      <c r="D24" s="480"/>
      <c r="E24" s="360"/>
      <c r="F24" s="360"/>
      <c r="G24" s="360"/>
      <c r="H24" s="360"/>
      <c r="I24" s="360"/>
      <c r="J24" s="360"/>
      <c r="K24" s="360"/>
      <c r="L24" s="360"/>
      <c r="M24" s="360"/>
      <c r="N24" s="481">
        <v>3</v>
      </c>
      <c r="P24" s="468">
        <v>1</v>
      </c>
      <c r="Q24" s="468">
        <v>1</v>
      </c>
      <c r="R24" s="468">
        <v>1</v>
      </c>
    </row>
    <row r="25" spans="1:18" x14ac:dyDescent="0.35">
      <c r="A25" s="341">
        <v>75</v>
      </c>
      <c r="B25" s="341"/>
      <c r="C25" s="341"/>
      <c r="D25" s="480"/>
      <c r="E25" s="360"/>
      <c r="F25" s="360"/>
      <c r="G25" s="360"/>
      <c r="H25" s="360"/>
      <c r="I25" s="360"/>
      <c r="J25" s="360"/>
      <c r="K25" s="360"/>
      <c r="L25" s="360"/>
      <c r="M25" s="360"/>
      <c r="N25" s="481">
        <v>3</v>
      </c>
      <c r="P25" s="468">
        <v>1</v>
      </c>
      <c r="Q25" s="468">
        <v>1</v>
      </c>
      <c r="R25" s="468">
        <v>1</v>
      </c>
    </row>
    <row r="26" spans="1:18" x14ac:dyDescent="0.35">
      <c r="A26" s="341">
        <v>76</v>
      </c>
      <c r="B26" s="341"/>
      <c r="C26" s="341"/>
      <c r="D26" s="480"/>
      <c r="E26" s="360"/>
      <c r="F26" s="360"/>
      <c r="G26" s="360"/>
      <c r="H26" s="360"/>
      <c r="I26" s="360"/>
      <c r="J26" s="360"/>
      <c r="K26" s="360"/>
      <c r="L26" s="360"/>
      <c r="M26" s="360"/>
      <c r="N26" s="481">
        <v>3</v>
      </c>
      <c r="P26" s="468">
        <v>1</v>
      </c>
      <c r="Q26" s="468">
        <v>1</v>
      </c>
      <c r="R26" s="468">
        <v>1</v>
      </c>
    </row>
    <row r="27" spans="1:18" x14ac:dyDescent="0.35">
      <c r="A27" s="341">
        <v>77</v>
      </c>
      <c r="B27" s="341"/>
      <c r="C27" s="341"/>
      <c r="D27" s="480"/>
      <c r="E27" s="360"/>
      <c r="F27" s="360"/>
      <c r="G27" s="360"/>
      <c r="H27" s="360"/>
      <c r="I27" s="360"/>
      <c r="J27" s="360"/>
      <c r="K27" s="360"/>
      <c r="L27" s="360"/>
      <c r="M27" s="360"/>
      <c r="N27" s="481">
        <v>2</v>
      </c>
      <c r="P27" s="468">
        <v>1</v>
      </c>
      <c r="Q27" s="468">
        <v>1</v>
      </c>
    </row>
    <row r="28" spans="1:18" x14ac:dyDescent="0.35">
      <c r="A28" s="341">
        <v>78</v>
      </c>
      <c r="B28" s="341"/>
      <c r="C28" s="341"/>
      <c r="D28" s="480"/>
      <c r="E28" s="360"/>
      <c r="F28" s="360"/>
      <c r="G28" s="360"/>
      <c r="H28" s="360"/>
      <c r="I28" s="360"/>
      <c r="J28" s="360"/>
      <c r="K28" s="360"/>
      <c r="L28" s="360"/>
      <c r="M28" s="360"/>
      <c r="N28" s="481">
        <v>2</v>
      </c>
      <c r="P28" s="468">
        <v>1</v>
      </c>
      <c r="Q28" s="468">
        <v>1</v>
      </c>
    </row>
    <row r="29" spans="1:18" x14ac:dyDescent="0.35">
      <c r="A29" s="341">
        <v>79</v>
      </c>
      <c r="B29" s="341"/>
      <c r="C29" s="341"/>
      <c r="D29" s="480"/>
      <c r="E29" s="360"/>
      <c r="F29" s="360"/>
      <c r="G29" s="360"/>
      <c r="H29" s="360"/>
      <c r="I29" s="360"/>
      <c r="J29" s="360"/>
      <c r="K29" s="360"/>
      <c r="L29" s="360"/>
      <c r="M29" s="360"/>
      <c r="N29" s="481">
        <v>3</v>
      </c>
      <c r="P29" s="468">
        <v>1</v>
      </c>
      <c r="Q29" s="468">
        <v>1</v>
      </c>
      <c r="R29" s="468">
        <v>1</v>
      </c>
    </row>
    <row r="30" spans="1:18" x14ac:dyDescent="0.35">
      <c r="A30" s="341">
        <v>80</v>
      </c>
      <c r="B30" s="341"/>
      <c r="C30" s="341"/>
      <c r="D30" s="480"/>
      <c r="E30" s="360"/>
      <c r="F30" s="360"/>
      <c r="G30" s="360"/>
      <c r="H30" s="360"/>
      <c r="I30" s="360"/>
      <c r="J30" s="360"/>
      <c r="K30" s="360"/>
      <c r="L30" s="360"/>
      <c r="M30" s="360"/>
      <c r="N30" s="481">
        <v>3</v>
      </c>
      <c r="P30" s="468">
        <v>1</v>
      </c>
      <c r="Q30" s="468">
        <v>1</v>
      </c>
      <c r="R30" s="468">
        <v>1</v>
      </c>
    </row>
    <row r="31" spans="1:18" x14ac:dyDescent="0.35">
      <c r="A31" s="341">
        <v>81</v>
      </c>
      <c r="B31" s="341"/>
      <c r="C31" s="341"/>
      <c r="D31" s="480"/>
      <c r="E31" s="360"/>
      <c r="F31" s="360"/>
      <c r="G31" s="360"/>
      <c r="H31" s="360"/>
      <c r="I31" s="360"/>
      <c r="J31" s="360"/>
      <c r="K31" s="360"/>
      <c r="L31" s="360"/>
      <c r="M31" s="360"/>
      <c r="N31" s="481">
        <v>3</v>
      </c>
      <c r="P31" s="468">
        <v>1</v>
      </c>
      <c r="Q31" s="468">
        <v>1</v>
      </c>
      <c r="R31" s="468">
        <v>1</v>
      </c>
    </row>
    <row r="32" spans="1:18" x14ac:dyDescent="0.35">
      <c r="A32" s="341">
        <v>82</v>
      </c>
      <c r="B32" s="341"/>
      <c r="C32" s="341"/>
      <c r="D32" s="480"/>
      <c r="E32" s="360"/>
      <c r="F32" s="360"/>
      <c r="G32" s="360"/>
      <c r="H32" s="360"/>
      <c r="I32" s="360"/>
      <c r="J32" s="360"/>
      <c r="K32" s="360"/>
      <c r="L32" s="360"/>
      <c r="M32" s="360"/>
      <c r="N32" s="481">
        <v>3</v>
      </c>
      <c r="P32" s="468">
        <v>1</v>
      </c>
      <c r="Q32" s="468">
        <v>1</v>
      </c>
      <c r="R32" s="468">
        <v>1</v>
      </c>
    </row>
    <row r="33" spans="1:82" s="466" customFormat="1" x14ac:dyDescent="0.35">
      <c r="A33" s="341">
        <v>83</v>
      </c>
      <c r="B33" s="341"/>
      <c r="C33" s="341"/>
      <c r="D33" s="480"/>
      <c r="E33" s="113"/>
      <c r="F33" s="360"/>
      <c r="G33" s="360"/>
      <c r="H33" s="360"/>
      <c r="I33" s="360"/>
      <c r="J33" s="360"/>
      <c r="K33" s="360"/>
      <c r="L33" s="113"/>
      <c r="M33" s="113"/>
      <c r="N33" s="481">
        <v>3</v>
      </c>
      <c r="P33" s="468">
        <v>1</v>
      </c>
      <c r="Q33" s="468">
        <v>1</v>
      </c>
      <c r="R33" s="468">
        <v>1</v>
      </c>
      <c r="S33"/>
      <c r="T33"/>
      <c r="U33"/>
      <c r="V33"/>
      <c r="W33"/>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row>
    <row r="34" spans="1:82" x14ac:dyDescent="0.35">
      <c r="A34" s="341">
        <v>84</v>
      </c>
      <c r="B34" s="341"/>
      <c r="C34" s="341"/>
      <c r="D34" s="480"/>
      <c r="E34" s="360"/>
      <c r="F34" s="360"/>
      <c r="G34" s="360"/>
      <c r="H34" s="360"/>
      <c r="I34" s="360"/>
      <c r="J34" s="360"/>
      <c r="K34" s="360"/>
      <c r="L34" s="360"/>
      <c r="M34" s="360"/>
      <c r="N34" s="481">
        <v>4</v>
      </c>
      <c r="P34" s="468">
        <v>1</v>
      </c>
      <c r="Q34" s="468">
        <v>1</v>
      </c>
      <c r="R34" s="468">
        <v>1</v>
      </c>
      <c r="S34" s="468">
        <v>1</v>
      </c>
    </row>
    <row r="35" spans="1:82" x14ac:dyDescent="0.35">
      <c r="A35" s="341">
        <v>85</v>
      </c>
      <c r="B35" s="341"/>
      <c r="C35" s="341"/>
      <c r="D35" s="480"/>
      <c r="E35" s="360"/>
      <c r="F35" s="360"/>
      <c r="G35" s="360"/>
      <c r="H35" s="360"/>
      <c r="I35" s="360"/>
      <c r="J35" s="360"/>
      <c r="K35" s="360"/>
      <c r="L35" s="360"/>
      <c r="M35" s="360"/>
      <c r="N35" s="481">
        <v>3</v>
      </c>
      <c r="P35" s="468">
        <v>1</v>
      </c>
      <c r="Q35" s="468">
        <v>1</v>
      </c>
      <c r="R35" s="468">
        <v>1</v>
      </c>
    </row>
    <row r="36" spans="1:82" x14ac:dyDescent="0.35">
      <c r="A36" s="341">
        <v>86</v>
      </c>
      <c r="B36" s="341"/>
      <c r="C36" s="341"/>
      <c r="D36" s="480"/>
      <c r="E36" s="360"/>
      <c r="F36" s="360"/>
      <c r="G36" s="360"/>
      <c r="H36" s="360"/>
      <c r="I36" s="360"/>
      <c r="J36" s="360"/>
      <c r="K36" s="360"/>
      <c r="L36" s="360"/>
      <c r="M36" s="360"/>
      <c r="N36" s="481">
        <v>3</v>
      </c>
      <c r="P36" s="468">
        <v>1</v>
      </c>
      <c r="Q36" s="468">
        <v>1</v>
      </c>
      <c r="R36" s="468">
        <v>1</v>
      </c>
    </row>
    <row r="37" spans="1:82" x14ac:dyDescent="0.35">
      <c r="A37" s="341">
        <v>87</v>
      </c>
      <c r="B37" s="341"/>
      <c r="C37" s="341"/>
      <c r="D37" s="480"/>
      <c r="E37" s="360"/>
      <c r="F37" s="360"/>
      <c r="G37" s="360"/>
      <c r="H37" s="360"/>
      <c r="I37" s="360"/>
      <c r="J37" s="360"/>
      <c r="K37" s="360"/>
      <c r="L37" s="360"/>
      <c r="M37" s="360"/>
      <c r="N37" s="481">
        <v>3</v>
      </c>
      <c r="P37" s="468">
        <v>1</v>
      </c>
      <c r="Q37" s="468">
        <v>1</v>
      </c>
      <c r="R37" s="468">
        <v>1</v>
      </c>
    </row>
    <row r="38" spans="1:82" x14ac:dyDescent="0.35">
      <c r="A38" s="341">
        <v>88</v>
      </c>
      <c r="B38" s="341"/>
      <c r="C38" s="341"/>
      <c r="D38" s="480"/>
      <c r="E38" s="360"/>
      <c r="F38" s="360"/>
      <c r="G38" s="360"/>
      <c r="H38" s="360"/>
      <c r="I38" s="360"/>
      <c r="J38" s="360"/>
      <c r="K38" s="360"/>
      <c r="L38" s="360"/>
      <c r="M38" s="360"/>
      <c r="N38" s="481">
        <v>3</v>
      </c>
      <c r="P38" s="468">
        <v>1</v>
      </c>
      <c r="Q38" s="468">
        <v>1</v>
      </c>
      <c r="R38" s="468">
        <v>1</v>
      </c>
    </row>
    <row r="39" spans="1:82" x14ac:dyDescent="0.35">
      <c r="A39" s="341">
        <v>89</v>
      </c>
      <c r="B39" s="341"/>
      <c r="C39" s="341"/>
      <c r="D39" s="480"/>
      <c r="E39" s="360"/>
      <c r="F39" s="360"/>
      <c r="G39" s="360"/>
      <c r="H39" s="360"/>
      <c r="I39" s="360"/>
      <c r="J39" s="360"/>
      <c r="K39" s="360"/>
      <c r="L39" s="360"/>
      <c r="M39" s="360"/>
      <c r="N39" s="481">
        <v>2</v>
      </c>
      <c r="P39" s="468">
        <v>1</v>
      </c>
      <c r="Q39" s="468">
        <v>1</v>
      </c>
    </row>
    <row r="40" spans="1:82" x14ac:dyDescent="0.35">
      <c r="A40" s="341">
        <v>90</v>
      </c>
      <c r="B40" s="341"/>
      <c r="C40" s="341"/>
      <c r="D40" s="480"/>
      <c r="E40" s="360"/>
      <c r="F40" s="360"/>
      <c r="G40" s="360"/>
      <c r="H40" s="360"/>
      <c r="I40" s="360"/>
      <c r="J40" s="360"/>
      <c r="K40" s="360"/>
      <c r="L40" s="360"/>
      <c r="M40" s="360"/>
      <c r="N40" s="481">
        <v>2</v>
      </c>
      <c r="P40" s="468">
        <v>1</v>
      </c>
      <c r="Q40" s="468">
        <v>1</v>
      </c>
    </row>
    <row r="41" spans="1:82" x14ac:dyDescent="0.35">
      <c r="A41" s="341">
        <v>91</v>
      </c>
      <c r="B41" s="341"/>
      <c r="C41" s="341"/>
      <c r="D41" s="480"/>
      <c r="E41" s="360"/>
      <c r="F41" s="360"/>
      <c r="G41" s="360"/>
      <c r="H41" s="360"/>
      <c r="I41" s="360"/>
      <c r="J41" s="360"/>
      <c r="K41" s="360"/>
      <c r="L41" s="360"/>
      <c r="M41" s="360"/>
      <c r="N41" s="481">
        <v>1</v>
      </c>
      <c r="P41" s="468">
        <v>1</v>
      </c>
    </row>
    <row r="42" spans="1:82" x14ac:dyDescent="0.35">
      <c r="A42" s="341">
        <v>92</v>
      </c>
      <c r="B42" s="341"/>
      <c r="C42" s="341"/>
      <c r="D42" s="480"/>
      <c r="E42" s="360"/>
      <c r="F42" s="360"/>
      <c r="G42" s="360"/>
      <c r="H42" s="360"/>
      <c r="I42" s="360"/>
      <c r="J42" s="360"/>
      <c r="K42" s="360"/>
      <c r="L42" s="360"/>
      <c r="M42" s="360"/>
      <c r="N42" s="481">
        <v>1</v>
      </c>
      <c r="P42" s="468">
        <v>1</v>
      </c>
    </row>
    <row r="43" spans="1:82" x14ac:dyDescent="0.35">
      <c r="A43" s="341">
        <v>93</v>
      </c>
      <c r="B43" s="341"/>
      <c r="C43" s="341"/>
      <c r="D43" s="480"/>
      <c r="E43" s="360"/>
      <c r="F43" s="360"/>
      <c r="G43" s="360"/>
      <c r="H43" s="360"/>
      <c r="I43" s="360"/>
      <c r="J43" s="360"/>
      <c r="K43" s="360"/>
      <c r="L43" s="360"/>
      <c r="M43" s="360"/>
      <c r="N43" s="481">
        <v>1</v>
      </c>
      <c r="P43" s="468">
        <v>1</v>
      </c>
    </row>
    <row r="44" spans="1:82" x14ac:dyDescent="0.35">
      <c r="A44" s="341">
        <v>94</v>
      </c>
      <c r="B44" s="341"/>
      <c r="C44" s="341"/>
      <c r="D44" s="480"/>
      <c r="E44" s="360"/>
      <c r="F44" s="360"/>
      <c r="G44" s="360"/>
      <c r="H44" s="360"/>
      <c r="I44" s="360"/>
      <c r="J44" s="360"/>
      <c r="K44" s="360"/>
      <c r="L44" s="360"/>
      <c r="M44" s="360"/>
      <c r="N44" s="481">
        <v>1</v>
      </c>
      <c r="P44" s="468">
        <v>1</v>
      </c>
    </row>
    <row r="45" spans="1:82" x14ac:dyDescent="0.35">
      <c r="A45" s="341">
        <v>95</v>
      </c>
      <c r="B45" s="341"/>
      <c r="C45" s="341"/>
      <c r="D45" s="480"/>
      <c r="E45" s="360"/>
      <c r="F45" s="360"/>
      <c r="G45" s="360"/>
      <c r="H45" s="360"/>
      <c r="I45" s="360"/>
      <c r="J45" s="360"/>
      <c r="K45" s="360"/>
      <c r="L45" s="360"/>
      <c r="M45" s="360"/>
      <c r="N45" s="481">
        <v>1</v>
      </c>
      <c r="P45" s="468">
        <v>1</v>
      </c>
    </row>
    <row r="46" spans="1:82" x14ac:dyDescent="0.35">
      <c r="A46" s="341">
        <v>96</v>
      </c>
      <c r="B46" s="341"/>
      <c r="C46" s="341"/>
      <c r="D46" s="480"/>
      <c r="E46" s="360"/>
      <c r="F46" s="360"/>
      <c r="G46" s="360"/>
      <c r="H46" s="360"/>
      <c r="I46" s="360"/>
      <c r="J46" s="360"/>
      <c r="K46" s="360"/>
      <c r="L46" s="360"/>
      <c r="M46" s="360"/>
      <c r="N46" s="481">
        <v>1</v>
      </c>
      <c r="P46" s="468">
        <v>1</v>
      </c>
    </row>
    <row r="47" spans="1:82" x14ac:dyDescent="0.35">
      <c r="A47" s="341">
        <v>97</v>
      </c>
      <c r="B47" s="341"/>
      <c r="C47" s="341"/>
      <c r="D47" s="480"/>
      <c r="E47" s="360"/>
      <c r="F47" s="360"/>
      <c r="G47" s="360"/>
      <c r="H47" s="360"/>
      <c r="I47" s="360"/>
      <c r="J47" s="360"/>
      <c r="K47" s="360"/>
      <c r="L47" s="360"/>
      <c r="M47" s="360"/>
      <c r="N47" s="481">
        <v>1</v>
      </c>
      <c r="P47" s="468">
        <v>1</v>
      </c>
    </row>
    <row r="48" spans="1:82" x14ac:dyDescent="0.35">
      <c r="A48" s="341">
        <v>98</v>
      </c>
      <c r="B48" s="341"/>
      <c r="C48" s="341"/>
      <c r="D48" s="480"/>
      <c r="E48" s="360"/>
      <c r="F48" s="360"/>
      <c r="G48" s="360"/>
      <c r="H48" s="360"/>
      <c r="I48" s="360"/>
      <c r="J48" s="360"/>
      <c r="K48" s="360"/>
      <c r="L48" s="360"/>
      <c r="M48" s="360"/>
      <c r="N48" s="481">
        <v>1</v>
      </c>
      <c r="P48" s="468">
        <v>1</v>
      </c>
    </row>
    <row r="49" spans="1:59" x14ac:dyDescent="0.35">
      <c r="A49" s="341">
        <v>99</v>
      </c>
      <c r="B49" s="341"/>
      <c r="C49" s="341"/>
      <c r="D49" s="343"/>
      <c r="E49" s="360"/>
      <c r="F49" s="360"/>
      <c r="G49" s="360"/>
      <c r="H49" s="360"/>
      <c r="I49" s="360"/>
      <c r="J49" s="360"/>
      <c r="K49" s="360"/>
      <c r="L49" s="360"/>
      <c r="M49" s="360"/>
      <c r="N49" s="481">
        <v>1</v>
      </c>
      <c r="P49" s="468">
        <v>1</v>
      </c>
    </row>
    <row r="50" spans="1:59" x14ac:dyDescent="0.35">
      <c r="A50" s="341">
        <v>100</v>
      </c>
      <c r="B50" s="341"/>
      <c r="C50" s="341"/>
      <c r="D50" s="343"/>
      <c r="E50" s="360"/>
      <c r="F50" s="360"/>
      <c r="G50" s="360"/>
      <c r="H50" s="360"/>
      <c r="I50" s="360"/>
      <c r="J50" s="360"/>
      <c r="K50" s="360"/>
      <c r="L50" s="360"/>
      <c r="M50" s="360"/>
      <c r="N50" s="481">
        <v>1</v>
      </c>
      <c r="P50" s="468">
        <v>1</v>
      </c>
    </row>
    <row r="51" spans="1:59" x14ac:dyDescent="0.35">
      <c r="A51" s="341">
        <v>101</v>
      </c>
      <c r="B51" s="341"/>
      <c r="C51" s="341"/>
      <c r="D51" s="343"/>
      <c r="E51" s="360"/>
      <c r="F51" s="360"/>
      <c r="G51" s="360"/>
      <c r="H51" s="360"/>
      <c r="I51" s="360"/>
      <c r="J51" s="360"/>
      <c r="K51" s="360"/>
      <c r="L51" s="360"/>
      <c r="M51" s="360"/>
      <c r="N51" s="481">
        <v>1</v>
      </c>
      <c r="P51" s="468">
        <v>1</v>
      </c>
    </row>
    <row r="52" spans="1:59" x14ac:dyDescent="0.35">
      <c r="A52" s="341">
        <v>102</v>
      </c>
      <c r="B52" s="341"/>
      <c r="C52" s="341"/>
      <c r="D52" s="343"/>
      <c r="E52" s="360"/>
      <c r="F52" s="360"/>
      <c r="G52" s="360"/>
      <c r="H52" s="360"/>
      <c r="I52" s="360"/>
      <c r="J52" s="360"/>
      <c r="K52" s="360"/>
      <c r="L52" s="360"/>
      <c r="M52" s="360"/>
      <c r="N52" s="481">
        <v>1</v>
      </c>
      <c r="P52" s="468">
        <v>1</v>
      </c>
    </row>
    <row r="53" spans="1:59" x14ac:dyDescent="0.35">
      <c r="A53" s="341">
        <v>103</v>
      </c>
      <c r="B53" s="341"/>
      <c r="C53" s="341"/>
      <c r="D53" s="361"/>
      <c r="E53" s="360"/>
      <c r="F53" s="360"/>
      <c r="G53" s="360"/>
      <c r="H53" s="360"/>
      <c r="I53" s="360"/>
      <c r="J53" s="360"/>
      <c r="K53" s="360"/>
      <c r="L53" s="360"/>
      <c r="M53" s="360"/>
      <c r="N53" s="486"/>
    </row>
    <row r="54" spans="1:59" x14ac:dyDescent="0.35">
      <c r="A54" s="337"/>
      <c r="B54" s="337"/>
      <c r="C54" s="337"/>
      <c r="D54" s="492">
        <f>SUM(D5:D53)</f>
        <v>33</v>
      </c>
      <c r="E54" s="341"/>
      <c r="F54" s="341"/>
      <c r="G54" s="341"/>
      <c r="H54" s="341"/>
      <c r="I54" s="341"/>
      <c r="J54" s="341"/>
      <c r="K54" s="341"/>
      <c r="L54" s="341"/>
      <c r="M54" s="360"/>
      <c r="N54" s="508">
        <f>SUM(N2:N53)</f>
        <v>67</v>
      </c>
    </row>
    <row r="56" spans="1:59" x14ac:dyDescent="0.35">
      <c r="D56" s="360"/>
      <c r="E56" s="360"/>
      <c r="F56" s="360"/>
      <c r="G56" s="360"/>
      <c r="Q56" s="360"/>
      <c r="R56" s="360"/>
      <c r="S56" s="360"/>
      <c r="T56" s="360"/>
      <c r="U56" s="360"/>
    </row>
    <row r="57" spans="1:59" x14ac:dyDescent="0.35">
      <c r="D57" s="360"/>
      <c r="E57" s="360"/>
      <c r="F57" s="360"/>
      <c r="G57" s="360"/>
      <c r="H57" s="360"/>
      <c r="O57" s="360"/>
      <c r="P57" s="360"/>
      <c r="Q57" s="360"/>
      <c r="R57" s="360"/>
      <c r="S57" s="360"/>
      <c r="T57" s="360"/>
      <c r="U57" s="360"/>
    </row>
    <row r="59" spans="1:59" x14ac:dyDescent="0.35">
      <c r="D59" s="360"/>
      <c r="E59" s="360"/>
      <c r="F59" s="360"/>
      <c r="G59" s="360"/>
      <c r="H59" s="360"/>
      <c r="I59" s="360"/>
      <c r="J59" s="360"/>
      <c r="T59" s="360"/>
      <c r="U59" s="360"/>
      <c r="V59" s="360"/>
      <c r="W59" s="360"/>
      <c r="X59" s="360"/>
    </row>
    <row r="60" spans="1:59" x14ac:dyDescent="0.35">
      <c r="D60" s="360"/>
      <c r="E60" s="360"/>
      <c r="F60" s="360"/>
      <c r="G60" s="360"/>
      <c r="H60" s="360"/>
      <c r="I60" s="360"/>
      <c r="J60" s="360"/>
      <c r="K60" s="360"/>
      <c r="L60" s="465">
        <v>1</v>
      </c>
      <c r="M60" s="465">
        <v>1</v>
      </c>
      <c r="N60" s="465">
        <v>1</v>
      </c>
      <c r="O60" s="465">
        <v>1</v>
      </c>
      <c r="P60" s="465">
        <v>1</v>
      </c>
      <c r="Q60" s="465">
        <v>1</v>
      </c>
      <c r="R60" s="360"/>
      <c r="S60" s="360"/>
      <c r="T60" s="360"/>
      <c r="U60" s="360"/>
      <c r="V60" s="360"/>
      <c r="W60" s="360"/>
      <c r="X60" s="360"/>
      <c r="AT60" s="360"/>
      <c r="AU60" s="360"/>
      <c r="AV60" s="360"/>
      <c r="AW60" s="360"/>
      <c r="AX60" s="360"/>
      <c r="AY60" s="360"/>
      <c r="AZ60" s="360"/>
      <c r="BA60" s="360"/>
      <c r="BB60" s="360"/>
      <c r="BC60" s="360"/>
    </row>
    <row r="61" spans="1:59" x14ac:dyDescent="0.35">
      <c r="K61" s="465">
        <v>1</v>
      </c>
      <c r="L61" s="465">
        <v>1</v>
      </c>
      <c r="M61" s="465">
        <v>1</v>
      </c>
      <c r="N61" s="465">
        <v>1</v>
      </c>
      <c r="O61" s="465">
        <v>1</v>
      </c>
      <c r="P61" s="465">
        <v>1</v>
      </c>
      <c r="Q61" s="465">
        <v>1</v>
      </c>
      <c r="R61" s="465">
        <v>1</v>
      </c>
      <c r="S61" s="465">
        <v>1</v>
      </c>
      <c r="AT61" s="360"/>
      <c r="AU61" s="360"/>
      <c r="AV61" s="360"/>
      <c r="AW61" s="360"/>
      <c r="AX61" s="360"/>
      <c r="AY61" s="360"/>
      <c r="AZ61" s="360"/>
      <c r="BA61" s="360"/>
      <c r="BB61" s="360"/>
      <c r="BC61" s="360"/>
    </row>
    <row r="62" spans="1:59" x14ac:dyDescent="0.35">
      <c r="A62" t="s">
        <v>203</v>
      </c>
      <c r="D62" s="360"/>
      <c r="E62" s="360"/>
      <c r="F62" s="360"/>
      <c r="G62" s="465">
        <v>1</v>
      </c>
      <c r="H62" s="465">
        <v>1</v>
      </c>
      <c r="I62" s="465">
        <v>1</v>
      </c>
      <c r="J62" s="465">
        <v>1</v>
      </c>
      <c r="K62" s="465">
        <v>1</v>
      </c>
      <c r="L62" s="465">
        <v>1</v>
      </c>
      <c r="M62" s="465">
        <v>1</v>
      </c>
      <c r="N62" s="465">
        <v>1</v>
      </c>
      <c r="O62" s="465">
        <v>1</v>
      </c>
      <c r="P62" s="465">
        <v>1</v>
      </c>
      <c r="Q62" s="465">
        <v>1</v>
      </c>
      <c r="R62" s="465">
        <v>1</v>
      </c>
      <c r="S62" s="465">
        <v>1</v>
      </c>
      <c r="T62" s="465">
        <v>1</v>
      </c>
      <c r="U62" s="465">
        <v>1</v>
      </c>
      <c r="V62" s="465">
        <v>1</v>
      </c>
      <c r="W62" s="465">
        <v>1</v>
      </c>
      <c r="X62" s="465">
        <v>1</v>
      </c>
      <c r="AT62" s="360"/>
      <c r="AU62" s="360"/>
      <c r="AV62" s="360"/>
      <c r="AW62" s="360"/>
      <c r="AX62" s="360"/>
      <c r="AY62" s="360"/>
      <c r="AZ62" s="360"/>
      <c r="BA62" s="360"/>
      <c r="BB62" s="360"/>
      <c r="BC62" s="360"/>
    </row>
    <row r="63" spans="1:59" x14ac:dyDescent="0.35">
      <c r="M63"/>
    </row>
    <row r="64" spans="1:59" x14ac:dyDescent="0.35">
      <c r="A64" s="461" t="s">
        <v>253</v>
      </c>
      <c r="B64" s="461"/>
      <c r="C64" s="461"/>
      <c r="D64" s="471">
        <v>52</v>
      </c>
      <c r="E64" s="471">
        <v>53</v>
      </c>
      <c r="F64" s="471">
        <v>54</v>
      </c>
      <c r="G64" s="471">
        <v>55</v>
      </c>
      <c r="H64" s="471">
        <v>56</v>
      </c>
      <c r="I64" s="471">
        <v>57</v>
      </c>
      <c r="J64" s="471">
        <v>58</v>
      </c>
      <c r="K64" s="471">
        <v>59</v>
      </c>
      <c r="L64" s="471">
        <v>60</v>
      </c>
      <c r="M64" s="471">
        <v>61</v>
      </c>
      <c r="N64" s="471">
        <v>62</v>
      </c>
      <c r="O64" s="471">
        <v>63</v>
      </c>
      <c r="P64" s="471">
        <v>64</v>
      </c>
      <c r="Q64" s="471">
        <v>65</v>
      </c>
      <c r="R64" s="471">
        <v>66</v>
      </c>
      <c r="S64" s="471">
        <v>67</v>
      </c>
      <c r="T64" s="471">
        <v>68</v>
      </c>
      <c r="U64" s="471">
        <v>69</v>
      </c>
      <c r="V64" s="471">
        <v>70</v>
      </c>
      <c r="W64" s="471">
        <v>71</v>
      </c>
      <c r="X64" s="471">
        <v>72</v>
      </c>
      <c r="Y64" s="471">
        <v>73</v>
      </c>
      <c r="Z64" s="471">
        <v>74</v>
      </c>
      <c r="AA64" s="471">
        <v>75</v>
      </c>
      <c r="AB64" s="471">
        <v>76</v>
      </c>
      <c r="AC64" s="471">
        <v>77</v>
      </c>
      <c r="AD64" s="471">
        <v>78</v>
      </c>
      <c r="AE64" s="471">
        <v>79</v>
      </c>
      <c r="AF64" s="471">
        <v>80</v>
      </c>
      <c r="AG64" s="471">
        <v>81</v>
      </c>
      <c r="AH64" s="471">
        <v>82</v>
      </c>
      <c r="AI64" s="471">
        <v>83</v>
      </c>
      <c r="AJ64" s="471">
        <v>84</v>
      </c>
      <c r="AK64" s="471">
        <v>85</v>
      </c>
      <c r="AL64" s="471">
        <v>86</v>
      </c>
      <c r="AM64" s="471">
        <v>87</v>
      </c>
      <c r="AN64" s="471">
        <v>88</v>
      </c>
      <c r="AO64" s="471">
        <v>89</v>
      </c>
      <c r="AP64" s="471">
        <v>90</v>
      </c>
      <c r="AQ64" s="471">
        <v>91</v>
      </c>
      <c r="AR64" s="471">
        <v>92</v>
      </c>
      <c r="AS64" s="471">
        <v>93</v>
      </c>
      <c r="AT64" s="471">
        <v>94</v>
      </c>
      <c r="AU64" s="471">
        <v>95</v>
      </c>
      <c r="AV64" s="471">
        <v>96</v>
      </c>
      <c r="AW64" s="471">
        <v>97</v>
      </c>
      <c r="AX64" s="471">
        <v>98</v>
      </c>
      <c r="AY64" s="471">
        <v>99</v>
      </c>
      <c r="AZ64" s="472">
        <v>100</v>
      </c>
      <c r="BA64" s="472">
        <v>101</v>
      </c>
      <c r="BB64" s="472">
        <v>102</v>
      </c>
      <c r="BC64" s="472">
        <v>103</v>
      </c>
      <c r="BD64" s="466"/>
      <c r="BE64" s="466"/>
      <c r="BF64" s="466"/>
      <c r="BG64" s="466"/>
    </row>
    <row r="65" spans="1:55" x14ac:dyDescent="0.35">
      <c r="A65" s="461"/>
      <c r="B65" s="461"/>
      <c r="C65" s="46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2"/>
      <c r="BA65" s="472"/>
      <c r="BB65" s="472"/>
      <c r="BC65" s="472"/>
    </row>
    <row r="66" spans="1:55" x14ac:dyDescent="0.35">
      <c r="A66" t="s">
        <v>204</v>
      </c>
      <c r="M66"/>
      <c r="S66" s="468">
        <v>1</v>
      </c>
      <c r="T66" s="468">
        <v>1</v>
      </c>
      <c r="U66" s="468">
        <v>1</v>
      </c>
      <c r="V66" s="468">
        <v>1</v>
      </c>
      <c r="W66" s="468">
        <v>1</v>
      </c>
      <c r="X66" s="468">
        <v>1</v>
      </c>
      <c r="Y66" s="468">
        <v>1</v>
      </c>
      <c r="Z66" s="468">
        <v>1</v>
      </c>
      <c r="AA66" s="468">
        <v>1</v>
      </c>
      <c r="AB66" s="468">
        <v>1</v>
      </c>
      <c r="AC66" s="468">
        <v>1</v>
      </c>
      <c r="AD66" s="468">
        <v>1</v>
      </c>
      <c r="AE66" s="468">
        <v>1</v>
      </c>
      <c r="AF66" s="468">
        <v>1</v>
      </c>
      <c r="AG66" s="468">
        <v>1</v>
      </c>
      <c r="AH66" s="468">
        <v>1</v>
      </c>
      <c r="AI66" s="468">
        <v>1</v>
      </c>
      <c r="AJ66" s="468">
        <v>1</v>
      </c>
      <c r="AK66" s="468">
        <v>1</v>
      </c>
      <c r="AL66" s="468">
        <v>1</v>
      </c>
      <c r="AM66" s="468">
        <v>1</v>
      </c>
      <c r="AN66" s="468">
        <v>1</v>
      </c>
      <c r="AO66" s="468">
        <v>1</v>
      </c>
      <c r="AP66" s="468">
        <v>1</v>
      </c>
      <c r="AQ66" s="468">
        <v>1</v>
      </c>
      <c r="AR66" s="468">
        <v>1</v>
      </c>
      <c r="AS66" s="468">
        <v>1</v>
      </c>
      <c r="AT66" s="468">
        <v>1</v>
      </c>
      <c r="AU66" s="468">
        <v>1</v>
      </c>
      <c r="AV66" s="468">
        <v>1</v>
      </c>
      <c r="AW66" s="468">
        <v>1</v>
      </c>
      <c r="AX66" s="468">
        <v>1</v>
      </c>
      <c r="AY66" s="468">
        <v>1</v>
      </c>
      <c r="AZ66" s="468">
        <v>1</v>
      </c>
      <c r="BA66" s="468">
        <v>1</v>
      </c>
      <c r="BB66" s="468">
        <v>1</v>
      </c>
    </row>
    <row r="67" spans="1:55" x14ac:dyDescent="0.35">
      <c r="M67"/>
      <c r="Z67" s="468">
        <v>1</v>
      </c>
      <c r="AA67" s="468">
        <v>1</v>
      </c>
      <c r="AB67" s="468">
        <v>1</v>
      </c>
      <c r="AC67" s="468">
        <v>1</v>
      </c>
      <c r="AD67" s="468">
        <v>1</v>
      </c>
      <c r="AE67" s="468">
        <v>1</v>
      </c>
      <c r="AF67" s="468">
        <v>1</v>
      </c>
      <c r="AG67" s="468">
        <v>1</v>
      </c>
      <c r="AH67" s="468">
        <v>1</v>
      </c>
      <c r="AI67" s="468">
        <v>1</v>
      </c>
      <c r="AJ67" s="468">
        <v>1</v>
      </c>
      <c r="AK67" s="468">
        <v>1</v>
      </c>
      <c r="AL67" s="468">
        <v>1</v>
      </c>
      <c r="AM67" s="468">
        <v>1</v>
      </c>
      <c r="AN67" s="468">
        <v>1</v>
      </c>
      <c r="AO67" s="468">
        <v>1</v>
      </c>
      <c r="AP67" s="468">
        <v>1</v>
      </c>
    </row>
    <row r="68" spans="1:55" x14ac:dyDescent="0.35">
      <c r="M68"/>
      <c r="Z68" s="468">
        <v>1</v>
      </c>
      <c r="AA68" s="468">
        <v>1</v>
      </c>
      <c r="AB68" s="468">
        <v>1</v>
      </c>
      <c r="AE68" s="468">
        <v>1</v>
      </c>
      <c r="AF68" s="468">
        <v>1</v>
      </c>
      <c r="AG68" s="468">
        <v>1</v>
      </c>
      <c r="AH68" s="468">
        <v>1</v>
      </c>
      <c r="AI68" s="468">
        <v>1</v>
      </c>
      <c r="AJ68" s="468">
        <v>1</v>
      </c>
      <c r="AK68" s="468">
        <v>1</v>
      </c>
      <c r="AL68" s="468">
        <v>1</v>
      </c>
      <c r="AM68" s="468">
        <v>1</v>
      </c>
      <c r="AN68" s="468">
        <v>1</v>
      </c>
    </row>
    <row r="69" spans="1:55" x14ac:dyDescent="0.35">
      <c r="M69"/>
      <c r="AJ69" s="468">
        <v>1</v>
      </c>
    </row>
    <row r="70" spans="1:55" x14ac:dyDescent="0.35">
      <c r="M70"/>
    </row>
    <row r="71" spans="1:55" x14ac:dyDescent="0.35">
      <c r="M71"/>
    </row>
    <row r="72" spans="1:55" x14ac:dyDescent="0.35">
      <c r="M72"/>
    </row>
    <row r="73" spans="1:55" x14ac:dyDescent="0.35">
      <c r="M73"/>
    </row>
    <row r="74" spans="1:55" x14ac:dyDescent="0.35">
      <c r="M74"/>
      <c r="AI74" s="470"/>
    </row>
    <row r="76" spans="1:55" x14ac:dyDescent="0.35">
      <c r="M76"/>
    </row>
    <row r="77" spans="1:55" x14ac:dyDescent="0.35">
      <c r="D77" s="360"/>
      <c r="E77" s="360"/>
      <c r="F77" s="360"/>
      <c r="G77" s="360"/>
      <c r="H77" s="360"/>
      <c r="I77" s="360"/>
      <c r="J77" s="360"/>
      <c r="K77" s="360"/>
      <c r="L77" s="465">
        <v>1</v>
      </c>
      <c r="M77" s="465">
        <v>1</v>
      </c>
      <c r="N77" s="465">
        <v>1</v>
      </c>
      <c r="O77" s="465">
        <v>1</v>
      </c>
      <c r="P77" s="465">
        <v>1</v>
      </c>
      <c r="Q77" s="465">
        <v>1</v>
      </c>
      <c r="R77" s="360"/>
      <c r="S77" s="360"/>
      <c r="T77" s="360"/>
      <c r="U77" s="360"/>
      <c r="V77" s="360"/>
      <c r="W77" s="360"/>
      <c r="X77" s="360"/>
    </row>
    <row r="78" spans="1:55" x14ac:dyDescent="0.35">
      <c r="K78" s="465">
        <v>1</v>
      </c>
      <c r="L78" s="465">
        <v>1</v>
      </c>
      <c r="M78" s="465">
        <v>1</v>
      </c>
      <c r="N78" s="465">
        <v>1</v>
      </c>
      <c r="O78" s="465">
        <v>1</v>
      </c>
      <c r="P78" s="465">
        <v>1</v>
      </c>
      <c r="Q78" s="465">
        <v>1</v>
      </c>
      <c r="R78" s="465">
        <v>1</v>
      </c>
      <c r="S78" s="465">
        <v>1</v>
      </c>
    </row>
    <row r="79" spans="1:55" x14ac:dyDescent="0.35">
      <c r="A79" t="s">
        <v>203</v>
      </c>
      <c r="D79" s="360"/>
      <c r="E79" s="360"/>
      <c r="F79" s="360"/>
      <c r="G79" s="465">
        <v>1</v>
      </c>
      <c r="H79" s="465">
        <v>1</v>
      </c>
      <c r="I79" s="465">
        <v>1</v>
      </c>
      <c r="J79" s="465">
        <v>1</v>
      </c>
      <c r="K79" s="465">
        <v>1</v>
      </c>
      <c r="L79" s="465">
        <v>1</v>
      </c>
      <c r="M79" s="465">
        <v>1</v>
      </c>
      <c r="N79" s="465">
        <v>1</v>
      </c>
      <c r="O79" s="465">
        <v>1</v>
      </c>
      <c r="P79" s="465">
        <v>1</v>
      </c>
      <c r="Q79" s="465">
        <v>1</v>
      </c>
      <c r="R79" s="465">
        <v>1</v>
      </c>
      <c r="S79" s="465">
        <v>1</v>
      </c>
      <c r="T79" s="465">
        <v>1</v>
      </c>
      <c r="U79" s="465">
        <v>1</v>
      </c>
      <c r="V79" s="465">
        <v>1</v>
      </c>
      <c r="W79" s="465">
        <v>1</v>
      </c>
      <c r="X79" s="465">
        <v>1</v>
      </c>
    </row>
    <row r="80" spans="1:55" x14ac:dyDescent="0.35">
      <c r="M80"/>
    </row>
    <row r="81" spans="1:59" x14ac:dyDescent="0.35">
      <c r="A81" s="461" t="s">
        <v>253</v>
      </c>
      <c r="B81" s="477"/>
      <c r="C81" s="477"/>
      <c r="D81" s="473">
        <v>52</v>
      </c>
      <c r="E81" s="473">
        <v>53</v>
      </c>
      <c r="F81" s="473">
        <v>54</v>
      </c>
      <c r="G81" s="473">
        <v>55</v>
      </c>
      <c r="H81" s="473">
        <v>56</v>
      </c>
      <c r="I81" s="473">
        <v>57</v>
      </c>
      <c r="J81" s="473">
        <v>58</v>
      </c>
      <c r="K81" s="473">
        <v>59</v>
      </c>
      <c r="L81" s="473">
        <v>60</v>
      </c>
      <c r="M81" s="473">
        <v>61</v>
      </c>
      <c r="N81" s="473">
        <v>62</v>
      </c>
      <c r="O81" s="473">
        <v>63</v>
      </c>
      <c r="P81" s="473">
        <v>64</v>
      </c>
      <c r="Q81" s="473">
        <v>65</v>
      </c>
      <c r="R81" s="473">
        <v>66</v>
      </c>
      <c r="S81" s="473">
        <v>67</v>
      </c>
      <c r="T81" s="473">
        <v>68</v>
      </c>
      <c r="U81" s="473">
        <v>69</v>
      </c>
      <c r="V81" s="473">
        <v>70</v>
      </c>
      <c r="W81" s="473">
        <v>71</v>
      </c>
      <c r="X81" s="473">
        <v>72</v>
      </c>
      <c r="Y81" s="473">
        <v>73</v>
      </c>
      <c r="Z81" s="473">
        <v>74</v>
      </c>
      <c r="AA81" s="473">
        <v>75</v>
      </c>
      <c r="AB81" s="473">
        <v>76</v>
      </c>
      <c r="AC81" s="473">
        <v>77</v>
      </c>
      <c r="AD81" s="473">
        <v>78</v>
      </c>
      <c r="AE81" s="473">
        <v>79</v>
      </c>
      <c r="AF81" s="473">
        <v>80</v>
      </c>
      <c r="AG81" s="473">
        <v>81</v>
      </c>
      <c r="AH81" s="473">
        <v>82</v>
      </c>
      <c r="AI81" s="473">
        <v>83</v>
      </c>
      <c r="AJ81" s="473">
        <v>84</v>
      </c>
      <c r="AK81" s="473">
        <v>85</v>
      </c>
      <c r="AL81" s="473">
        <v>86</v>
      </c>
      <c r="AM81" s="473">
        <v>87</v>
      </c>
      <c r="AN81" s="473">
        <v>88</v>
      </c>
      <c r="AO81" s="473">
        <v>89</v>
      </c>
      <c r="AP81" s="473">
        <v>90</v>
      </c>
      <c r="AQ81" s="473">
        <v>91</v>
      </c>
      <c r="AR81" s="473">
        <v>92</v>
      </c>
      <c r="AS81" s="473">
        <v>93</v>
      </c>
      <c r="AT81" s="473">
        <v>94</v>
      </c>
      <c r="AU81" s="473">
        <v>95</v>
      </c>
      <c r="AV81" s="473">
        <v>96</v>
      </c>
      <c r="AW81" s="473">
        <v>97</v>
      </c>
      <c r="AX81" s="473">
        <v>98</v>
      </c>
      <c r="AY81" s="473">
        <v>99</v>
      </c>
      <c r="AZ81" s="474">
        <v>100</v>
      </c>
      <c r="BA81" s="474">
        <v>101</v>
      </c>
      <c r="BB81" s="474">
        <v>102</v>
      </c>
      <c r="BC81" s="474">
        <v>103</v>
      </c>
      <c r="BD81" s="467"/>
      <c r="BE81" s="467"/>
      <c r="BF81" s="467"/>
      <c r="BG81" s="467"/>
    </row>
    <row r="82" spans="1:59" x14ac:dyDescent="0.35">
      <c r="A82" s="461"/>
      <c r="B82" s="461"/>
      <c r="C82" s="46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2"/>
      <c r="BA82" s="472"/>
      <c r="BB82" s="472"/>
      <c r="BC82" s="472"/>
    </row>
    <row r="83" spans="1:59" x14ac:dyDescent="0.35">
      <c r="A83" t="s">
        <v>204</v>
      </c>
      <c r="M83"/>
      <c r="S83" s="468">
        <v>1</v>
      </c>
      <c r="T83" s="468">
        <v>1</v>
      </c>
      <c r="U83" s="468">
        <v>1</v>
      </c>
      <c r="V83" s="468">
        <v>1</v>
      </c>
      <c r="W83" s="468">
        <v>1</v>
      </c>
      <c r="X83" s="468">
        <v>1</v>
      </c>
      <c r="Y83" s="468">
        <v>1</v>
      </c>
      <c r="Z83" s="468">
        <v>1</v>
      </c>
      <c r="AA83" s="468">
        <v>1</v>
      </c>
      <c r="AB83" s="468">
        <v>1</v>
      </c>
      <c r="AC83" s="468">
        <v>1</v>
      </c>
      <c r="AD83" s="468">
        <v>1</v>
      </c>
      <c r="AE83" s="468">
        <v>1</v>
      </c>
      <c r="AF83" s="468">
        <v>1</v>
      </c>
      <c r="AG83" s="468">
        <v>1</v>
      </c>
      <c r="AH83" s="468">
        <v>1</v>
      </c>
      <c r="AI83" s="468">
        <v>1</v>
      </c>
      <c r="AJ83" s="468">
        <v>1</v>
      </c>
      <c r="AK83" s="468">
        <v>1</v>
      </c>
      <c r="AL83" s="468">
        <v>1</v>
      </c>
      <c r="AM83" s="468">
        <v>1</v>
      </c>
      <c r="AN83" s="468">
        <v>1</v>
      </c>
      <c r="AO83" s="468">
        <v>1</v>
      </c>
      <c r="AP83" s="468">
        <v>1</v>
      </c>
      <c r="AQ83" s="468">
        <v>1</v>
      </c>
      <c r="AR83" s="468">
        <v>1</v>
      </c>
      <c r="AS83" s="468">
        <v>1</v>
      </c>
      <c r="AT83" s="468">
        <v>1</v>
      </c>
      <c r="AU83" s="468">
        <v>1</v>
      </c>
      <c r="AV83" s="468">
        <v>1</v>
      </c>
      <c r="AW83" s="468">
        <v>1</v>
      </c>
      <c r="AX83" s="468">
        <v>1</v>
      </c>
      <c r="AY83" s="468">
        <v>1</v>
      </c>
      <c r="AZ83" s="468">
        <v>1</v>
      </c>
      <c r="BA83" s="468">
        <v>1</v>
      </c>
      <c r="BB83" s="468">
        <v>1</v>
      </c>
    </row>
    <row r="84" spans="1:59" x14ac:dyDescent="0.35">
      <c r="M84"/>
      <c r="Z84" s="468">
        <v>1</v>
      </c>
      <c r="AA84" s="468">
        <v>1</v>
      </c>
      <c r="AB84" s="468">
        <v>1</v>
      </c>
      <c r="AC84" s="468">
        <v>1</v>
      </c>
      <c r="AD84" s="468">
        <v>1</v>
      </c>
      <c r="AE84" s="468">
        <v>1</v>
      </c>
      <c r="AF84" s="468">
        <v>1</v>
      </c>
      <c r="AG84" s="468">
        <v>1</v>
      </c>
      <c r="AH84" s="468">
        <v>1</v>
      </c>
      <c r="AI84" s="468">
        <v>1</v>
      </c>
      <c r="AJ84" s="468">
        <v>1</v>
      </c>
      <c r="AK84" s="468">
        <v>1</v>
      </c>
      <c r="AL84" s="468">
        <v>1</v>
      </c>
      <c r="AM84" s="468">
        <v>1</v>
      </c>
      <c r="AN84" s="468">
        <v>1</v>
      </c>
      <c r="AO84" s="468">
        <v>1</v>
      </c>
      <c r="AP84" s="468">
        <v>1</v>
      </c>
    </row>
    <row r="85" spans="1:59" x14ac:dyDescent="0.35">
      <c r="M85"/>
      <c r="Z85" s="468">
        <v>1</v>
      </c>
      <c r="AA85" s="468">
        <v>1</v>
      </c>
      <c r="AB85" s="468">
        <v>1</v>
      </c>
      <c r="AE85" s="468">
        <v>1</v>
      </c>
      <c r="AF85" s="468">
        <v>1</v>
      </c>
      <c r="AG85" s="468">
        <v>1</v>
      </c>
      <c r="AH85" s="468">
        <v>1</v>
      </c>
      <c r="AI85" s="468">
        <v>1</v>
      </c>
      <c r="AJ85" s="468">
        <v>1</v>
      </c>
      <c r="AK85" s="468">
        <v>1</v>
      </c>
      <c r="AL85" s="468">
        <v>1</v>
      </c>
      <c r="AM85" s="468">
        <v>1</v>
      </c>
      <c r="AN85" s="468">
        <v>1</v>
      </c>
    </row>
    <row r="86" spans="1:59" x14ac:dyDescent="0.35">
      <c r="M86"/>
      <c r="AJ86" s="468">
        <v>1</v>
      </c>
    </row>
    <row r="87" spans="1:59" x14ac:dyDescent="0.35">
      <c r="M87"/>
    </row>
    <row r="88" spans="1:59" x14ac:dyDescent="0.35">
      <c r="M88"/>
    </row>
    <row r="89" spans="1:59" x14ac:dyDescent="0.35">
      <c r="M89"/>
    </row>
    <row r="90" spans="1:59" x14ac:dyDescent="0.35">
      <c r="M90"/>
    </row>
    <row r="93" spans="1:59" x14ac:dyDescent="0.35">
      <c r="M93"/>
    </row>
    <row r="94" spans="1:59" x14ac:dyDescent="0.35">
      <c r="D94" s="360"/>
      <c r="E94" s="360"/>
      <c r="F94" s="360"/>
      <c r="G94" s="360"/>
      <c r="H94" s="360"/>
      <c r="I94" s="360"/>
      <c r="J94" s="360"/>
      <c r="K94" s="360"/>
      <c r="L94" s="465">
        <v>1</v>
      </c>
      <c r="M94" s="465">
        <v>1</v>
      </c>
      <c r="N94" s="465">
        <v>1</v>
      </c>
      <c r="O94" s="465">
        <v>1</v>
      </c>
      <c r="P94" s="465">
        <v>1</v>
      </c>
      <c r="Q94" s="465">
        <v>1</v>
      </c>
      <c r="R94" s="360"/>
      <c r="S94" s="360"/>
      <c r="T94" s="360"/>
      <c r="U94" s="360"/>
      <c r="V94" s="360"/>
      <c r="W94" s="360"/>
      <c r="X94" s="360"/>
    </row>
    <row r="95" spans="1:59" x14ac:dyDescent="0.35">
      <c r="K95" s="465">
        <v>1</v>
      </c>
      <c r="L95" s="465">
        <v>1</v>
      </c>
      <c r="M95" s="465">
        <v>1</v>
      </c>
      <c r="N95" s="465">
        <v>1</v>
      </c>
      <c r="O95" s="465">
        <v>1</v>
      </c>
      <c r="P95" s="465">
        <v>1</v>
      </c>
      <c r="Q95" s="465">
        <v>1</v>
      </c>
      <c r="R95" s="465">
        <v>1</v>
      </c>
      <c r="S95" s="465">
        <v>1</v>
      </c>
    </row>
    <row r="96" spans="1:59" x14ac:dyDescent="0.35">
      <c r="A96" t="s">
        <v>203</v>
      </c>
      <c r="D96" s="360"/>
      <c r="E96" s="360"/>
      <c r="F96" s="360"/>
      <c r="G96" s="465">
        <v>1</v>
      </c>
      <c r="H96" s="465">
        <v>1</v>
      </c>
      <c r="I96" s="465">
        <v>1</v>
      </c>
      <c r="J96" s="465">
        <v>1</v>
      </c>
      <c r="K96" s="465">
        <v>1</v>
      </c>
      <c r="L96" s="465">
        <v>1</v>
      </c>
      <c r="M96" s="465">
        <v>1</v>
      </c>
      <c r="N96" s="465">
        <v>1</v>
      </c>
      <c r="O96" s="465">
        <v>1</v>
      </c>
      <c r="P96" s="465">
        <v>1</v>
      </c>
      <c r="Q96" s="465">
        <v>1</v>
      </c>
      <c r="R96" s="465">
        <v>1</v>
      </c>
      <c r="S96" s="465">
        <v>1</v>
      </c>
      <c r="T96" s="465">
        <v>1</v>
      </c>
      <c r="U96" s="465">
        <v>1</v>
      </c>
      <c r="V96" s="465">
        <v>1</v>
      </c>
      <c r="W96" s="465">
        <v>1</v>
      </c>
      <c r="X96" s="465">
        <v>1</v>
      </c>
    </row>
    <row r="97" spans="1:59" x14ac:dyDescent="0.35">
      <c r="M97"/>
    </row>
    <row r="98" spans="1:59" x14ac:dyDescent="0.35">
      <c r="A98" s="461" t="s">
        <v>253</v>
      </c>
      <c r="B98" s="477"/>
      <c r="C98" s="477"/>
      <c r="D98" s="473">
        <v>52</v>
      </c>
      <c r="E98" s="473">
        <v>53</v>
      </c>
      <c r="F98" s="473">
        <v>54</v>
      </c>
      <c r="G98" s="473">
        <v>55</v>
      </c>
      <c r="H98" s="473">
        <v>56</v>
      </c>
      <c r="I98" s="473">
        <v>57</v>
      </c>
      <c r="J98" s="473">
        <v>58</v>
      </c>
      <c r="K98" s="473">
        <v>59</v>
      </c>
      <c r="L98" s="473">
        <v>60</v>
      </c>
      <c r="M98" s="473">
        <v>61</v>
      </c>
      <c r="N98" s="473">
        <v>62</v>
      </c>
      <c r="O98" s="473">
        <v>63</v>
      </c>
      <c r="P98" s="473">
        <v>64</v>
      </c>
      <c r="Q98" s="473">
        <v>65</v>
      </c>
      <c r="R98" s="473">
        <v>66</v>
      </c>
      <c r="S98" s="473">
        <v>67</v>
      </c>
      <c r="T98" s="473">
        <v>68</v>
      </c>
      <c r="U98" s="473">
        <v>69</v>
      </c>
      <c r="V98" s="473">
        <v>70</v>
      </c>
      <c r="W98" s="473">
        <v>71</v>
      </c>
      <c r="X98" s="473">
        <v>72</v>
      </c>
      <c r="Y98" s="473">
        <v>73</v>
      </c>
      <c r="Z98" s="473">
        <v>74</v>
      </c>
      <c r="AA98" s="473">
        <v>75</v>
      </c>
      <c r="AB98" s="473">
        <v>76</v>
      </c>
      <c r="AC98" s="473">
        <v>77</v>
      </c>
      <c r="AD98" s="473">
        <v>78</v>
      </c>
      <c r="AE98" s="473">
        <v>79</v>
      </c>
      <c r="AF98" s="473">
        <v>80</v>
      </c>
      <c r="AG98" s="473">
        <v>81</v>
      </c>
      <c r="AH98" s="473">
        <v>82</v>
      </c>
      <c r="AI98" s="473">
        <v>83</v>
      </c>
      <c r="AJ98" s="473">
        <v>84</v>
      </c>
      <c r="AK98" s="473">
        <v>85</v>
      </c>
      <c r="AL98" s="473">
        <v>86</v>
      </c>
      <c r="AM98" s="473">
        <v>87</v>
      </c>
      <c r="AN98" s="473">
        <v>88</v>
      </c>
      <c r="AO98" s="473">
        <v>89</v>
      </c>
      <c r="AP98" s="475">
        <v>90</v>
      </c>
      <c r="AQ98" s="475">
        <v>91</v>
      </c>
      <c r="AR98" s="475">
        <v>92</v>
      </c>
      <c r="AS98" s="475">
        <v>93</v>
      </c>
      <c r="AT98" s="475">
        <v>94</v>
      </c>
      <c r="AU98" s="475">
        <v>95</v>
      </c>
      <c r="AV98" s="475">
        <v>96</v>
      </c>
      <c r="AW98" s="475">
        <v>97</v>
      </c>
      <c r="AX98" s="475">
        <v>98</v>
      </c>
      <c r="AY98" s="475">
        <v>99</v>
      </c>
      <c r="AZ98" s="476">
        <v>100</v>
      </c>
      <c r="BA98" s="476">
        <v>101</v>
      </c>
      <c r="BB98" s="476">
        <v>102</v>
      </c>
      <c r="BC98" s="476">
        <v>103</v>
      </c>
      <c r="BD98" s="467"/>
      <c r="BE98" s="467"/>
      <c r="BF98" s="467"/>
      <c r="BG98" s="467"/>
    </row>
    <row r="99" spans="1:59" x14ac:dyDescent="0.35">
      <c r="A99" s="461"/>
      <c r="B99" s="461"/>
      <c r="C99" s="46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2"/>
      <c r="BA99" s="472"/>
      <c r="BB99" s="472"/>
      <c r="BC99" s="472"/>
    </row>
    <row r="100" spans="1:59" x14ac:dyDescent="0.35">
      <c r="A100" t="s">
        <v>204</v>
      </c>
      <c r="M100"/>
      <c r="S100" s="468">
        <v>1</v>
      </c>
      <c r="T100" s="468">
        <v>1</v>
      </c>
      <c r="U100" s="468">
        <v>1</v>
      </c>
      <c r="V100" s="468">
        <v>1</v>
      </c>
      <c r="W100" s="468">
        <v>1</v>
      </c>
      <c r="X100" s="468">
        <v>1</v>
      </c>
      <c r="Y100" s="468">
        <v>1</v>
      </c>
      <c r="Z100" s="468">
        <v>1</v>
      </c>
      <c r="AA100" s="468">
        <v>1</v>
      </c>
      <c r="AB100" s="468">
        <v>1</v>
      </c>
      <c r="AC100" s="468">
        <v>1</v>
      </c>
      <c r="AD100" s="468">
        <v>1</v>
      </c>
      <c r="AE100" s="468">
        <v>1</v>
      </c>
      <c r="AF100" s="468">
        <v>1</v>
      </c>
      <c r="AG100" s="468">
        <v>1</v>
      </c>
      <c r="AH100" s="468">
        <v>1</v>
      </c>
      <c r="AI100" s="468">
        <v>1</v>
      </c>
      <c r="AJ100" s="468">
        <v>1</v>
      </c>
      <c r="AK100" s="468">
        <v>1</v>
      </c>
      <c r="AL100" s="468">
        <v>1</v>
      </c>
      <c r="AM100" s="468">
        <v>1</v>
      </c>
      <c r="AN100" s="468">
        <v>1</v>
      </c>
      <c r="AO100" s="468">
        <v>1</v>
      </c>
      <c r="AP100" s="468">
        <v>1</v>
      </c>
      <c r="AQ100" s="468">
        <v>1</v>
      </c>
      <c r="AR100" s="468">
        <v>1</v>
      </c>
      <c r="AS100" s="468">
        <v>1</v>
      </c>
      <c r="AT100" s="468">
        <v>1</v>
      </c>
      <c r="AU100" s="468">
        <v>1</v>
      </c>
      <c r="AV100" s="468">
        <v>1</v>
      </c>
      <c r="AW100" s="468">
        <v>1</v>
      </c>
      <c r="AX100" s="468">
        <v>1</v>
      </c>
      <c r="AY100" s="468">
        <v>1</v>
      </c>
      <c r="AZ100" s="468">
        <v>1</v>
      </c>
      <c r="BA100" s="468">
        <v>1</v>
      </c>
      <c r="BB100" s="468">
        <v>1</v>
      </c>
    </row>
    <row r="101" spans="1:59" x14ac:dyDescent="0.35">
      <c r="M101"/>
      <c r="Z101" s="468">
        <v>1</v>
      </c>
      <c r="AA101" s="468">
        <v>1</v>
      </c>
      <c r="AB101" s="468">
        <v>1</v>
      </c>
      <c r="AC101" s="468">
        <v>1</v>
      </c>
      <c r="AD101" s="468">
        <v>1</v>
      </c>
      <c r="AE101" s="468">
        <v>1</v>
      </c>
      <c r="AF101" s="468">
        <v>1</v>
      </c>
      <c r="AG101" s="468">
        <v>1</v>
      </c>
      <c r="AH101" s="468">
        <v>1</v>
      </c>
      <c r="AI101" s="468">
        <v>1</v>
      </c>
      <c r="AJ101" s="468">
        <v>1</v>
      </c>
      <c r="AK101" s="468">
        <v>1</v>
      </c>
      <c r="AL101" s="468">
        <v>1</v>
      </c>
      <c r="AM101" s="468">
        <v>1</v>
      </c>
      <c r="AN101" s="468">
        <v>1</v>
      </c>
      <c r="AO101" s="468">
        <v>1</v>
      </c>
      <c r="AP101" s="468">
        <v>1</v>
      </c>
    </row>
    <row r="102" spans="1:59" x14ac:dyDescent="0.35">
      <c r="M102"/>
      <c r="Z102" s="468">
        <v>1</v>
      </c>
      <c r="AA102" s="468">
        <v>1</v>
      </c>
      <c r="AB102" s="468">
        <v>1</v>
      </c>
      <c r="AE102" s="468">
        <v>1</v>
      </c>
      <c r="AF102" s="468">
        <v>1</v>
      </c>
      <c r="AG102" s="468">
        <v>1</v>
      </c>
      <c r="AH102" s="468">
        <v>1</v>
      </c>
      <c r="AI102" s="468">
        <v>1</v>
      </c>
      <c r="AJ102" s="468">
        <v>1</v>
      </c>
      <c r="AK102" s="468">
        <v>1</v>
      </c>
      <c r="AL102" s="468">
        <v>1</v>
      </c>
      <c r="AM102" s="468">
        <v>1</v>
      </c>
      <c r="AN102" s="468">
        <v>1</v>
      </c>
    </row>
    <row r="103" spans="1:59" x14ac:dyDescent="0.35">
      <c r="M103"/>
      <c r="AJ103" s="468">
        <v>1</v>
      </c>
    </row>
    <row r="104" spans="1:59" x14ac:dyDescent="0.35">
      <c r="M104"/>
    </row>
    <row r="105" spans="1:59" x14ac:dyDescent="0.35">
      <c r="M105"/>
    </row>
    <row r="106" spans="1:59" x14ac:dyDescent="0.35">
      <c r="M106"/>
    </row>
    <row r="107" spans="1:59" x14ac:dyDescent="0.35">
      <c r="M107"/>
    </row>
    <row r="109" spans="1:59" x14ac:dyDescent="0.35">
      <c r="M109"/>
    </row>
    <row r="110" spans="1:59" x14ac:dyDescent="0.35">
      <c r="M110"/>
    </row>
    <row r="111" spans="1:59" x14ac:dyDescent="0.35">
      <c r="D111" s="360"/>
      <c r="E111" s="360"/>
      <c r="F111" s="360"/>
      <c r="G111" s="360"/>
      <c r="H111" s="360"/>
      <c r="I111" s="360"/>
      <c r="J111" s="360"/>
      <c r="K111" s="360"/>
      <c r="L111" s="465">
        <v>1</v>
      </c>
      <c r="M111" s="465">
        <v>1</v>
      </c>
      <c r="N111" s="465">
        <v>1</v>
      </c>
      <c r="O111" s="465">
        <v>1</v>
      </c>
      <c r="P111" s="465">
        <v>1</v>
      </c>
      <c r="Q111" s="465">
        <v>1</v>
      </c>
      <c r="R111" s="360"/>
      <c r="S111" s="360"/>
      <c r="T111" s="360"/>
      <c r="U111" s="360"/>
      <c r="V111" s="360"/>
      <c r="W111" s="360"/>
      <c r="X111" s="360"/>
    </row>
    <row r="112" spans="1:59" x14ac:dyDescent="0.35">
      <c r="K112" s="465">
        <v>1</v>
      </c>
      <c r="L112" s="465">
        <v>1</v>
      </c>
      <c r="M112" s="465">
        <v>1</v>
      </c>
      <c r="N112" s="465">
        <v>1</v>
      </c>
      <c r="O112" s="465">
        <v>1</v>
      </c>
      <c r="P112" s="465">
        <v>1</v>
      </c>
      <c r="Q112" s="465">
        <v>1</v>
      </c>
      <c r="R112" s="465">
        <v>1</v>
      </c>
      <c r="S112" s="465">
        <v>1</v>
      </c>
    </row>
    <row r="113" spans="1:59" x14ac:dyDescent="0.35">
      <c r="A113" t="s">
        <v>203</v>
      </c>
      <c r="D113" s="360"/>
      <c r="E113" s="360"/>
      <c r="F113" s="360"/>
      <c r="G113" s="465">
        <v>1</v>
      </c>
      <c r="H113" s="465">
        <v>1</v>
      </c>
      <c r="I113" s="465">
        <v>1</v>
      </c>
      <c r="J113" s="465">
        <v>1</v>
      </c>
      <c r="K113" s="465">
        <v>1</v>
      </c>
      <c r="L113" s="465">
        <v>1</v>
      </c>
      <c r="M113" s="465">
        <v>1</v>
      </c>
      <c r="N113" s="465">
        <v>1</v>
      </c>
      <c r="O113" s="465">
        <v>1</v>
      </c>
      <c r="P113" s="465">
        <v>1</v>
      </c>
      <c r="Q113" s="465">
        <v>1</v>
      </c>
      <c r="R113" s="465">
        <v>1</v>
      </c>
      <c r="S113" s="465">
        <v>1</v>
      </c>
      <c r="T113" s="465">
        <v>1</v>
      </c>
      <c r="U113" s="465">
        <v>1</v>
      </c>
      <c r="V113" s="465">
        <v>1</v>
      </c>
      <c r="W113" s="465">
        <v>1</v>
      </c>
      <c r="X113" s="465">
        <v>1</v>
      </c>
    </row>
    <row r="114" spans="1:59" x14ac:dyDescent="0.35">
      <c r="M114"/>
    </row>
    <row r="115" spans="1:59" x14ac:dyDescent="0.35">
      <c r="A115" s="461" t="s">
        <v>253</v>
      </c>
      <c r="B115" s="477"/>
      <c r="C115" s="477"/>
      <c r="D115" s="473">
        <v>52</v>
      </c>
      <c r="E115" s="473">
        <v>53</v>
      </c>
      <c r="F115" s="473">
        <v>54</v>
      </c>
      <c r="G115" s="473">
        <v>55</v>
      </c>
      <c r="H115" s="473">
        <v>56</v>
      </c>
      <c r="I115" s="473">
        <v>57</v>
      </c>
      <c r="J115" s="473">
        <v>58</v>
      </c>
      <c r="K115" s="473">
        <v>59</v>
      </c>
      <c r="L115" s="473">
        <v>60</v>
      </c>
      <c r="M115" s="473">
        <v>61</v>
      </c>
      <c r="N115" s="473">
        <v>62</v>
      </c>
      <c r="O115" s="473">
        <v>63</v>
      </c>
      <c r="P115" s="473">
        <v>64</v>
      </c>
      <c r="Q115" s="473">
        <v>65</v>
      </c>
      <c r="R115" s="473">
        <v>66</v>
      </c>
      <c r="S115" s="473">
        <v>67</v>
      </c>
      <c r="T115" s="473">
        <v>68</v>
      </c>
      <c r="U115" s="473">
        <v>69</v>
      </c>
      <c r="V115" s="473">
        <v>70</v>
      </c>
      <c r="W115" s="473">
        <v>71</v>
      </c>
      <c r="X115" s="473">
        <v>72</v>
      </c>
      <c r="Y115" s="473">
        <v>73</v>
      </c>
      <c r="Z115" s="473">
        <v>74</v>
      </c>
      <c r="AA115" s="473">
        <v>75</v>
      </c>
      <c r="AB115" s="473">
        <v>76</v>
      </c>
      <c r="AC115" s="473">
        <v>77</v>
      </c>
      <c r="AD115" s="473">
        <v>78</v>
      </c>
      <c r="AE115" s="473">
        <v>79</v>
      </c>
      <c r="AF115" s="475">
        <v>80</v>
      </c>
      <c r="AG115" s="475">
        <v>81</v>
      </c>
      <c r="AH115" s="475">
        <v>82</v>
      </c>
      <c r="AI115" s="475">
        <v>83</v>
      </c>
      <c r="AJ115" s="475">
        <v>84</v>
      </c>
      <c r="AK115" s="475">
        <v>85</v>
      </c>
      <c r="AL115" s="475">
        <v>86</v>
      </c>
      <c r="AM115" s="475">
        <v>87</v>
      </c>
      <c r="AN115" s="475">
        <v>88</v>
      </c>
      <c r="AO115" s="475">
        <v>89</v>
      </c>
      <c r="AP115" s="475">
        <v>90</v>
      </c>
      <c r="AQ115" s="475">
        <v>91</v>
      </c>
      <c r="AR115" s="475">
        <v>92</v>
      </c>
      <c r="AS115" s="475">
        <v>93</v>
      </c>
      <c r="AT115" s="475">
        <v>94</v>
      </c>
      <c r="AU115" s="475">
        <v>95</v>
      </c>
      <c r="AV115" s="475">
        <v>96</v>
      </c>
      <c r="AW115" s="475">
        <v>97</v>
      </c>
      <c r="AX115" s="475">
        <v>98</v>
      </c>
      <c r="AY115" s="475">
        <v>99</v>
      </c>
      <c r="AZ115" s="476">
        <v>100</v>
      </c>
      <c r="BA115" s="476">
        <v>101</v>
      </c>
      <c r="BB115" s="476">
        <v>102</v>
      </c>
      <c r="BC115" s="476">
        <v>103</v>
      </c>
      <c r="BD115" s="467"/>
      <c r="BE115" s="467"/>
      <c r="BF115" s="467"/>
      <c r="BG115" s="467"/>
    </row>
    <row r="116" spans="1:59" x14ac:dyDescent="0.35">
      <c r="A116" s="461"/>
      <c r="B116" s="461"/>
      <c r="C116" s="461"/>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2"/>
      <c r="BA116" s="472"/>
      <c r="BB116" s="472"/>
      <c r="BC116" s="472"/>
    </row>
    <row r="117" spans="1:59" x14ac:dyDescent="0.35">
      <c r="A117" t="s">
        <v>204</v>
      </c>
      <c r="M117"/>
      <c r="S117" s="468">
        <v>1</v>
      </c>
      <c r="T117" s="468">
        <v>1</v>
      </c>
      <c r="U117" s="468">
        <v>1</v>
      </c>
      <c r="V117" s="468">
        <v>1</v>
      </c>
      <c r="W117" s="468">
        <v>1</v>
      </c>
      <c r="X117" s="468">
        <v>1</v>
      </c>
      <c r="Y117" s="468">
        <v>1</v>
      </c>
      <c r="Z117" s="468">
        <v>1</v>
      </c>
      <c r="AA117" s="468">
        <v>1</v>
      </c>
      <c r="AB117" s="468">
        <v>1</v>
      </c>
      <c r="AC117" s="468">
        <v>1</v>
      </c>
      <c r="AD117" s="468">
        <v>1</v>
      </c>
      <c r="AE117" s="468">
        <v>1</v>
      </c>
      <c r="AF117" s="468">
        <v>1</v>
      </c>
      <c r="AG117" s="468">
        <v>1</v>
      </c>
      <c r="AH117" s="468">
        <v>1</v>
      </c>
      <c r="AI117" s="468">
        <v>1</v>
      </c>
      <c r="AJ117" s="468">
        <v>1</v>
      </c>
      <c r="AK117" s="468">
        <v>1</v>
      </c>
      <c r="AL117" s="468">
        <v>1</v>
      </c>
      <c r="AM117" s="468">
        <v>1</v>
      </c>
      <c r="AN117" s="468">
        <v>1</v>
      </c>
      <c r="AO117" s="468">
        <v>1</v>
      </c>
      <c r="AP117" s="468">
        <v>1</v>
      </c>
      <c r="AQ117" s="468">
        <v>1</v>
      </c>
      <c r="AR117" s="468">
        <v>1</v>
      </c>
      <c r="AS117" s="468">
        <v>1</v>
      </c>
      <c r="AT117" s="468">
        <v>1</v>
      </c>
      <c r="AU117" s="468">
        <v>1</v>
      </c>
      <c r="AV117" s="468">
        <v>1</v>
      </c>
      <c r="AW117" s="468">
        <v>1</v>
      </c>
      <c r="AX117" s="468">
        <v>1</v>
      </c>
      <c r="AY117" s="468">
        <v>1</v>
      </c>
      <c r="AZ117" s="468">
        <v>1</v>
      </c>
      <c r="BA117" s="468">
        <v>1</v>
      </c>
      <c r="BB117" s="468">
        <v>1</v>
      </c>
    </row>
    <row r="118" spans="1:59" x14ac:dyDescent="0.35">
      <c r="M118"/>
      <c r="Z118" s="468">
        <v>1</v>
      </c>
      <c r="AA118" s="468">
        <v>1</v>
      </c>
      <c r="AB118" s="468">
        <v>1</v>
      </c>
      <c r="AC118" s="468">
        <v>1</v>
      </c>
      <c r="AD118" s="468">
        <v>1</v>
      </c>
      <c r="AE118" s="468">
        <v>1</v>
      </c>
      <c r="AF118" s="468">
        <v>1</v>
      </c>
      <c r="AG118" s="468">
        <v>1</v>
      </c>
      <c r="AH118" s="468">
        <v>1</v>
      </c>
      <c r="AI118" s="468">
        <v>1</v>
      </c>
      <c r="AJ118" s="468">
        <v>1</v>
      </c>
      <c r="AK118" s="468">
        <v>1</v>
      </c>
      <c r="AL118" s="468">
        <v>1</v>
      </c>
      <c r="AM118" s="468">
        <v>1</v>
      </c>
      <c r="AN118" s="468">
        <v>1</v>
      </c>
      <c r="AO118" s="468">
        <v>1</v>
      </c>
      <c r="AP118" s="468">
        <v>1</v>
      </c>
    </row>
    <row r="119" spans="1:59" x14ac:dyDescent="0.35">
      <c r="M119"/>
      <c r="Z119" s="468">
        <v>1</v>
      </c>
      <c r="AA119" s="468">
        <v>1</v>
      </c>
      <c r="AB119" s="468">
        <v>1</v>
      </c>
      <c r="AE119" s="468">
        <v>1</v>
      </c>
      <c r="AF119" s="468">
        <v>1</v>
      </c>
      <c r="AG119" s="468">
        <v>1</v>
      </c>
      <c r="AH119" s="468">
        <v>1</v>
      </c>
      <c r="AI119" s="468">
        <v>1</v>
      </c>
      <c r="AJ119" s="468">
        <v>1</v>
      </c>
      <c r="AK119" s="468">
        <v>1</v>
      </c>
      <c r="AL119" s="468">
        <v>1</v>
      </c>
      <c r="AM119" s="468">
        <v>1</v>
      </c>
      <c r="AN119" s="468">
        <v>1</v>
      </c>
    </row>
    <row r="120" spans="1:59" x14ac:dyDescent="0.35">
      <c r="M120"/>
      <c r="AJ120" s="468">
        <v>1</v>
      </c>
    </row>
    <row r="121" spans="1:59" x14ac:dyDescent="0.35">
      <c r="M121"/>
    </row>
    <row r="122" spans="1:59" x14ac:dyDescent="0.35">
      <c r="M122"/>
    </row>
    <row r="123" spans="1:59" x14ac:dyDescent="0.35">
      <c r="M123"/>
    </row>
    <row r="124" spans="1:59" x14ac:dyDescent="0.35">
      <c r="M124"/>
    </row>
    <row r="127" spans="1:59" x14ac:dyDescent="0.35">
      <c r="M127"/>
    </row>
    <row r="128" spans="1:59" x14ac:dyDescent="0.35">
      <c r="D128" s="360"/>
      <c r="E128" s="360"/>
      <c r="F128" s="360"/>
      <c r="G128" s="360"/>
      <c r="H128" s="360"/>
      <c r="I128" s="360"/>
      <c r="J128" s="360"/>
      <c r="K128" s="360"/>
      <c r="L128" s="465">
        <v>1</v>
      </c>
      <c r="M128" s="465">
        <v>1</v>
      </c>
      <c r="N128" s="465">
        <v>1</v>
      </c>
      <c r="O128" s="465">
        <v>1</v>
      </c>
      <c r="P128" s="465">
        <v>1</v>
      </c>
      <c r="Q128" s="465">
        <v>1</v>
      </c>
      <c r="R128" s="360"/>
      <c r="S128" s="360"/>
      <c r="T128" s="360"/>
      <c r="U128" s="360"/>
      <c r="V128" s="360"/>
      <c r="W128" s="360"/>
      <c r="X128" s="360"/>
    </row>
    <row r="129" spans="1:59" x14ac:dyDescent="0.35">
      <c r="K129" s="465">
        <v>1</v>
      </c>
      <c r="L129" s="465">
        <v>1</v>
      </c>
      <c r="M129" s="465">
        <v>1</v>
      </c>
      <c r="N129" s="465">
        <v>1</v>
      </c>
      <c r="O129" s="465">
        <v>1</v>
      </c>
      <c r="P129" s="465">
        <v>1</v>
      </c>
      <c r="Q129" s="465">
        <v>1</v>
      </c>
      <c r="R129" s="465">
        <v>1</v>
      </c>
      <c r="S129" s="465">
        <v>1</v>
      </c>
    </row>
    <row r="130" spans="1:59" x14ac:dyDescent="0.35">
      <c r="A130" t="s">
        <v>203</v>
      </c>
      <c r="D130" s="360"/>
      <c r="E130" s="360"/>
      <c r="F130" s="360"/>
      <c r="G130" s="465">
        <v>1</v>
      </c>
      <c r="H130" s="465">
        <v>1</v>
      </c>
      <c r="I130" s="465">
        <v>1</v>
      </c>
      <c r="J130" s="465">
        <v>1</v>
      </c>
      <c r="K130" s="465">
        <v>1</v>
      </c>
      <c r="L130" s="465">
        <v>1</v>
      </c>
      <c r="M130" s="465">
        <v>1</v>
      </c>
      <c r="N130" s="465">
        <v>1</v>
      </c>
      <c r="O130" s="465">
        <v>1</v>
      </c>
      <c r="P130" s="465">
        <v>1</v>
      </c>
      <c r="Q130" s="465">
        <v>1</v>
      </c>
      <c r="R130" s="465">
        <v>1</v>
      </c>
      <c r="S130" s="465">
        <v>1</v>
      </c>
      <c r="T130" s="465">
        <v>1</v>
      </c>
      <c r="U130" s="465">
        <v>1</v>
      </c>
      <c r="V130" s="465">
        <v>1</v>
      </c>
      <c r="W130" s="465">
        <v>1</v>
      </c>
      <c r="X130" s="465">
        <v>1</v>
      </c>
    </row>
    <row r="131" spans="1:59" x14ac:dyDescent="0.35">
      <c r="M131"/>
    </row>
    <row r="132" spans="1:59" x14ac:dyDescent="0.35">
      <c r="A132" s="461" t="s">
        <v>253</v>
      </c>
      <c r="B132" s="477"/>
      <c r="C132" s="477"/>
      <c r="D132" s="473">
        <v>52</v>
      </c>
      <c r="E132" s="473">
        <v>53</v>
      </c>
      <c r="F132" s="473">
        <v>54</v>
      </c>
      <c r="G132" s="473">
        <v>55</v>
      </c>
      <c r="H132" s="473">
        <v>56</v>
      </c>
      <c r="I132" s="473">
        <v>57</v>
      </c>
      <c r="J132" s="473">
        <v>58</v>
      </c>
      <c r="K132" s="473">
        <v>59</v>
      </c>
      <c r="L132" s="473">
        <v>60</v>
      </c>
      <c r="M132" s="473">
        <v>61</v>
      </c>
      <c r="N132" s="473">
        <v>62</v>
      </c>
      <c r="O132" s="473">
        <v>63</v>
      </c>
      <c r="P132" s="473">
        <v>64</v>
      </c>
      <c r="Q132" s="473">
        <v>65</v>
      </c>
      <c r="R132" s="473">
        <v>66</v>
      </c>
      <c r="S132" s="473">
        <v>67</v>
      </c>
      <c r="T132" s="473">
        <v>68</v>
      </c>
      <c r="U132" s="473">
        <v>69</v>
      </c>
      <c r="V132" s="475">
        <v>70</v>
      </c>
      <c r="W132" s="475">
        <v>71</v>
      </c>
      <c r="X132" s="475">
        <v>72</v>
      </c>
      <c r="Y132" s="475">
        <v>73</v>
      </c>
      <c r="Z132" s="475">
        <v>74</v>
      </c>
      <c r="AA132" s="475">
        <v>75</v>
      </c>
      <c r="AB132" s="475">
        <v>76</v>
      </c>
      <c r="AC132" s="475">
        <v>77</v>
      </c>
      <c r="AD132" s="475">
        <v>78</v>
      </c>
      <c r="AE132" s="475">
        <v>79</v>
      </c>
      <c r="AF132" s="475">
        <v>80</v>
      </c>
      <c r="AG132" s="475">
        <v>81</v>
      </c>
      <c r="AH132" s="475">
        <v>82</v>
      </c>
      <c r="AI132" s="475">
        <v>83</v>
      </c>
      <c r="AJ132" s="475">
        <v>84</v>
      </c>
      <c r="AK132" s="475">
        <v>85</v>
      </c>
      <c r="AL132" s="475">
        <v>86</v>
      </c>
      <c r="AM132" s="475">
        <v>87</v>
      </c>
      <c r="AN132" s="475">
        <v>88</v>
      </c>
      <c r="AO132" s="475">
        <v>89</v>
      </c>
      <c r="AP132" s="475">
        <v>90</v>
      </c>
      <c r="AQ132" s="475">
        <v>91</v>
      </c>
      <c r="AR132" s="475">
        <v>92</v>
      </c>
      <c r="AS132" s="475">
        <v>93</v>
      </c>
      <c r="AT132" s="475">
        <v>94</v>
      </c>
      <c r="AU132" s="475">
        <v>95</v>
      </c>
      <c r="AV132" s="475">
        <v>96</v>
      </c>
      <c r="AW132" s="475">
        <v>97</v>
      </c>
      <c r="AX132" s="475">
        <v>98</v>
      </c>
      <c r="AY132" s="475">
        <v>99</v>
      </c>
      <c r="AZ132" s="476">
        <v>100</v>
      </c>
      <c r="BA132" s="476">
        <v>101</v>
      </c>
      <c r="BB132" s="476">
        <v>102</v>
      </c>
      <c r="BC132" s="476">
        <v>103</v>
      </c>
      <c r="BD132" s="467"/>
      <c r="BE132" s="467"/>
      <c r="BF132" s="467"/>
      <c r="BG132" s="467"/>
    </row>
    <row r="133" spans="1:59" x14ac:dyDescent="0.35">
      <c r="A133" s="461"/>
      <c r="B133" s="461"/>
      <c r="C133" s="461"/>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1"/>
      <c r="AA133" s="471"/>
      <c r="AB133" s="471"/>
      <c r="AC133" s="471"/>
      <c r="AD133" s="471"/>
      <c r="AE133" s="471"/>
      <c r="AF133" s="471"/>
      <c r="AG133" s="471"/>
      <c r="AH133" s="471"/>
      <c r="AI133" s="471"/>
      <c r="AJ133" s="471"/>
      <c r="AK133" s="471"/>
      <c r="AL133" s="471"/>
      <c r="AM133" s="471"/>
      <c r="AN133" s="471"/>
      <c r="AO133" s="471"/>
      <c r="AP133" s="471"/>
      <c r="AQ133" s="471"/>
      <c r="AR133" s="471"/>
      <c r="AS133" s="471"/>
      <c r="AT133" s="471"/>
      <c r="AU133" s="471"/>
      <c r="AV133" s="471"/>
      <c r="AW133" s="471"/>
      <c r="AX133" s="471"/>
      <c r="AY133" s="471"/>
      <c r="AZ133" s="472"/>
      <c r="BA133" s="472"/>
      <c r="BB133" s="472"/>
      <c r="BC133" s="472"/>
    </row>
    <row r="134" spans="1:59" x14ac:dyDescent="0.35">
      <c r="A134" t="s">
        <v>204</v>
      </c>
      <c r="M134"/>
      <c r="S134" s="468">
        <v>1</v>
      </c>
      <c r="T134" s="468">
        <v>1</v>
      </c>
      <c r="U134" s="468">
        <v>1</v>
      </c>
      <c r="V134" s="468">
        <v>1</v>
      </c>
      <c r="W134" s="468">
        <v>1</v>
      </c>
      <c r="X134" s="468">
        <v>1</v>
      </c>
      <c r="Y134" s="468">
        <v>1</v>
      </c>
      <c r="Z134" s="468">
        <v>1</v>
      </c>
      <c r="AA134" s="468">
        <v>1</v>
      </c>
      <c r="AB134" s="468">
        <v>1</v>
      </c>
      <c r="AC134" s="468">
        <v>1</v>
      </c>
      <c r="AD134" s="468">
        <v>1</v>
      </c>
      <c r="AE134" s="468">
        <v>1</v>
      </c>
      <c r="AF134" s="468">
        <v>1</v>
      </c>
      <c r="AG134" s="468">
        <v>1</v>
      </c>
      <c r="AH134" s="468">
        <v>1</v>
      </c>
      <c r="AI134" s="468">
        <v>1</v>
      </c>
      <c r="AJ134" s="468">
        <v>1</v>
      </c>
      <c r="AK134" s="468">
        <v>1</v>
      </c>
      <c r="AL134" s="468">
        <v>1</v>
      </c>
      <c r="AM134" s="468">
        <v>1</v>
      </c>
      <c r="AN134" s="468">
        <v>1</v>
      </c>
      <c r="AO134" s="468">
        <v>1</v>
      </c>
      <c r="AP134" s="468">
        <v>1</v>
      </c>
      <c r="AQ134" s="468">
        <v>1</v>
      </c>
      <c r="AR134" s="468">
        <v>1</v>
      </c>
      <c r="AS134" s="468">
        <v>1</v>
      </c>
      <c r="AT134" s="468">
        <v>1</v>
      </c>
      <c r="AU134" s="468">
        <v>1</v>
      </c>
      <c r="AV134" s="468">
        <v>1</v>
      </c>
      <c r="AW134" s="468">
        <v>1</v>
      </c>
      <c r="AX134" s="468">
        <v>1</v>
      </c>
      <c r="AY134" s="468">
        <v>1</v>
      </c>
      <c r="AZ134" s="468">
        <v>1</v>
      </c>
      <c r="BA134" s="468">
        <v>1</v>
      </c>
      <c r="BB134" s="468">
        <v>1</v>
      </c>
    </row>
    <row r="135" spans="1:59" x14ac:dyDescent="0.35">
      <c r="M135"/>
      <c r="Z135" s="468">
        <v>1</v>
      </c>
      <c r="AA135" s="468">
        <v>1</v>
      </c>
      <c r="AB135" s="468">
        <v>1</v>
      </c>
      <c r="AC135" s="468">
        <v>1</v>
      </c>
      <c r="AD135" s="468">
        <v>1</v>
      </c>
      <c r="AE135" s="468">
        <v>1</v>
      </c>
      <c r="AF135" s="468">
        <v>1</v>
      </c>
      <c r="AG135" s="468">
        <v>1</v>
      </c>
      <c r="AH135" s="468">
        <v>1</v>
      </c>
      <c r="AI135" s="468">
        <v>1</v>
      </c>
      <c r="AJ135" s="468">
        <v>1</v>
      </c>
      <c r="AK135" s="468">
        <v>1</v>
      </c>
      <c r="AL135" s="468">
        <v>1</v>
      </c>
      <c r="AM135" s="468">
        <v>1</v>
      </c>
      <c r="AN135" s="468">
        <v>1</v>
      </c>
      <c r="AO135" s="468">
        <v>1</v>
      </c>
      <c r="AP135" s="468">
        <v>1</v>
      </c>
    </row>
    <row r="136" spans="1:59" x14ac:dyDescent="0.35">
      <c r="M136"/>
      <c r="Z136" s="468">
        <v>1</v>
      </c>
      <c r="AA136" s="468">
        <v>1</v>
      </c>
      <c r="AB136" s="468">
        <v>1</v>
      </c>
      <c r="AE136" s="468">
        <v>1</v>
      </c>
      <c r="AF136" s="468">
        <v>1</v>
      </c>
      <c r="AG136" s="468">
        <v>1</v>
      </c>
      <c r="AH136" s="468">
        <v>1</v>
      </c>
      <c r="AI136" s="468">
        <v>1</v>
      </c>
      <c r="AJ136" s="468">
        <v>1</v>
      </c>
      <c r="AK136" s="468">
        <v>1</v>
      </c>
      <c r="AL136" s="468">
        <v>1</v>
      </c>
      <c r="AM136" s="468">
        <v>1</v>
      </c>
      <c r="AN136" s="468">
        <v>1</v>
      </c>
    </row>
    <row r="137" spans="1:59" x14ac:dyDescent="0.35">
      <c r="M137"/>
      <c r="AJ137" s="468">
        <v>1</v>
      </c>
    </row>
    <row r="138" spans="1:59" x14ac:dyDescent="0.35">
      <c r="M138"/>
    </row>
    <row r="139" spans="1:59" x14ac:dyDescent="0.35">
      <c r="M139"/>
    </row>
    <row r="140" spans="1:59" x14ac:dyDescent="0.35">
      <c r="M140"/>
    </row>
    <row r="141" spans="1:59" x14ac:dyDescent="0.35">
      <c r="M141"/>
    </row>
    <row r="144" spans="1:59" x14ac:dyDescent="0.35">
      <c r="M144"/>
    </row>
    <row r="145" spans="1:59" x14ac:dyDescent="0.35">
      <c r="D145" s="360"/>
      <c r="E145" s="360"/>
      <c r="F145" s="360"/>
      <c r="G145" s="360"/>
      <c r="H145" s="360"/>
      <c r="I145" s="360"/>
      <c r="J145" s="360"/>
      <c r="K145" s="360"/>
      <c r="L145" s="465">
        <v>1</v>
      </c>
      <c r="M145" s="465">
        <v>1</v>
      </c>
      <c r="N145" s="465">
        <v>1</v>
      </c>
      <c r="O145" s="465">
        <v>1</v>
      </c>
      <c r="P145" s="465">
        <v>1</v>
      </c>
      <c r="Q145" s="465">
        <v>1</v>
      </c>
      <c r="R145" s="360"/>
      <c r="S145" s="360"/>
      <c r="T145" s="360"/>
      <c r="U145" s="360"/>
      <c r="V145" s="360"/>
      <c r="W145" s="360"/>
      <c r="X145" s="360"/>
    </row>
    <row r="146" spans="1:59" x14ac:dyDescent="0.35">
      <c r="K146" s="465">
        <v>1</v>
      </c>
      <c r="L146" s="465">
        <v>1</v>
      </c>
      <c r="M146" s="465">
        <v>1</v>
      </c>
      <c r="N146" s="465">
        <v>1</v>
      </c>
      <c r="O146" s="465">
        <v>1</v>
      </c>
      <c r="P146" s="465">
        <v>1</v>
      </c>
      <c r="Q146" s="465">
        <v>1</v>
      </c>
      <c r="R146" s="465">
        <v>1</v>
      </c>
      <c r="S146" s="465">
        <v>1</v>
      </c>
    </row>
    <row r="147" spans="1:59" x14ac:dyDescent="0.35">
      <c r="A147" t="s">
        <v>203</v>
      </c>
      <c r="D147" s="360"/>
      <c r="E147" s="360"/>
      <c r="F147" s="360"/>
      <c r="G147" s="465">
        <v>1</v>
      </c>
      <c r="H147" s="465">
        <v>1</v>
      </c>
      <c r="I147" s="465">
        <v>1</v>
      </c>
      <c r="J147" s="465">
        <v>1</v>
      </c>
      <c r="K147" s="465">
        <v>1</v>
      </c>
      <c r="L147" s="465">
        <v>1</v>
      </c>
      <c r="M147" s="465">
        <v>1</v>
      </c>
      <c r="N147" s="465">
        <v>1</v>
      </c>
      <c r="O147" s="465">
        <v>1</v>
      </c>
      <c r="P147" s="465">
        <v>1</v>
      </c>
      <c r="Q147" s="465">
        <v>1</v>
      </c>
      <c r="R147" s="465">
        <v>1</v>
      </c>
      <c r="S147" s="465">
        <v>1</v>
      </c>
      <c r="T147" s="465">
        <v>1</v>
      </c>
      <c r="U147" s="465">
        <v>1</v>
      </c>
      <c r="V147" s="465">
        <v>1</v>
      </c>
      <c r="W147" s="465">
        <v>1</v>
      </c>
      <c r="X147" s="465">
        <v>1</v>
      </c>
    </row>
    <row r="148" spans="1:59" x14ac:dyDescent="0.35">
      <c r="M148"/>
    </row>
    <row r="149" spans="1:59" x14ac:dyDescent="0.35">
      <c r="A149" s="461" t="s">
        <v>253</v>
      </c>
      <c r="B149" s="477"/>
      <c r="C149" s="477"/>
      <c r="D149" s="473">
        <v>52</v>
      </c>
      <c r="E149" s="473">
        <v>53</v>
      </c>
      <c r="F149" s="473">
        <v>54</v>
      </c>
      <c r="G149" s="473">
        <v>55</v>
      </c>
      <c r="H149" s="473">
        <v>56</v>
      </c>
      <c r="I149" s="473">
        <v>57</v>
      </c>
      <c r="J149" s="473">
        <v>58</v>
      </c>
      <c r="K149" s="473">
        <v>59</v>
      </c>
      <c r="L149" s="473">
        <v>60</v>
      </c>
      <c r="M149" s="475">
        <v>61</v>
      </c>
      <c r="N149" s="475">
        <v>62</v>
      </c>
      <c r="O149" s="475">
        <v>63</v>
      </c>
      <c r="P149" s="475">
        <v>64</v>
      </c>
      <c r="Q149" s="475">
        <v>65</v>
      </c>
      <c r="R149" s="475">
        <v>66</v>
      </c>
      <c r="S149" s="475">
        <v>67</v>
      </c>
      <c r="T149" s="475">
        <v>68</v>
      </c>
      <c r="U149" s="475">
        <v>69</v>
      </c>
      <c r="V149" s="475">
        <v>70</v>
      </c>
      <c r="W149" s="475">
        <v>71</v>
      </c>
      <c r="X149" s="475">
        <v>72</v>
      </c>
      <c r="Y149" s="475">
        <v>73</v>
      </c>
      <c r="Z149" s="475">
        <v>74</v>
      </c>
      <c r="AA149" s="475">
        <v>75</v>
      </c>
      <c r="AB149" s="475">
        <v>76</v>
      </c>
      <c r="AC149" s="475">
        <v>77</v>
      </c>
      <c r="AD149" s="475">
        <v>78</v>
      </c>
      <c r="AE149" s="475">
        <v>79</v>
      </c>
      <c r="AF149" s="475">
        <v>80</v>
      </c>
      <c r="AG149" s="475">
        <v>81</v>
      </c>
      <c r="AH149" s="475">
        <v>82</v>
      </c>
      <c r="AI149" s="475">
        <v>83</v>
      </c>
      <c r="AJ149" s="475">
        <v>84</v>
      </c>
      <c r="AK149" s="475">
        <v>85</v>
      </c>
      <c r="AL149" s="475">
        <v>86</v>
      </c>
      <c r="AM149" s="475">
        <v>87</v>
      </c>
      <c r="AN149" s="475">
        <v>88</v>
      </c>
      <c r="AO149" s="475">
        <v>89</v>
      </c>
      <c r="AP149" s="475">
        <v>90</v>
      </c>
      <c r="AQ149" s="475">
        <v>91</v>
      </c>
      <c r="AR149" s="475">
        <v>92</v>
      </c>
      <c r="AS149" s="475">
        <v>93</v>
      </c>
      <c r="AT149" s="475">
        <v>94</v>
      </c>
      <c r="AU149" s="475">
        <v>95</v>
      </c>
      <c r="AV149" s="475">
        <v>96</v>
      </c>
      <c r="AW149" s="475">
        <v>97</v>
      </c>
      <c r="AX149" s="475">
        <v>98</v>
      </c>
      <c r="AY149" s="475">
        <v>99</v>
      </c>
      <c r="AZ149" s="476">
        <v>100</v>
      </c>
      <c r="BA149" s="476">
        <v>101</v>
      </c>
      <c r="BB149" s="476">
        <v>102</v>
      </c>
      <c r="BC149" s="476">
        <v>103</v>
      </c>
      <c r="BD149" s="467"/>
      <c r="BE149" s="467"/>
      <c r="BF149" s="467"/>
      <c r="BG149" s="467"/>
    </row>
    <row r="150" spans="1:59" x14ac:dyDescent="0.35">
      <c r="A150" s="461"/>
      <c r="B150" s="461"/>
      <c r="C150" s="46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1"/>
      <c r="AJ150" s="471"/>
      <c r="AK150" s="471"/>
      <c r="AL150" s="471"/>
      <c r="AM150" s="471"/>
      <c r="AN150" s="471"/>
      <c r="AO150" s="471"/>
      <c r="AP150" s="471"/>
      <c r="AQ150" s="471"/>
      <c r="AR150" s="471"/>
      <c r="AS150" s="471"/>
      <c r="AT150" s="471"/>
      <c r="AU150" s="471"/>
      <c r="AV150" s="471"/>
      <c r="AW150" s="471"/>
      <c r="AX150" s="471"/>
      <c r="AY150" s="471"/>
      <c r="AZ150" s="472"/>
      <c r="BA150" s="472"/>
      <c r="BB150" s="472"/>
      <c r="BC150" s="472"/>
    </row>
    <row r="151" spans="1:59" x14ac:dyDescent="0.35">
      <c r="A151" t="s">
        <v>204</v>
      </c>
      <c r="M151"/>
      <c r="S151" s="468">
        <v>1</v>
      </c>
      <c r="T151" s="468">
        <v>1</v>
      </c>
      <c r="U151" s="468">
        <v>1</v>
      </c>
      <c r="V151" s="468">
        <v>1</v>
      </c>
      <c r="W151" s="468">
        <v>1</v>
      </c>
      <c r="X151" s="468">
        <v>1</v>
      </c>
      <c r="Y151" s="468">
        <v>1</v>
      </c>
      <c r="Z151" s="468">
        <v>1</v>
      </c>
      <c r="AA151" s="468">
        <v>1</v>
      </c>
      <c r="AB151" s="468">
        <v>1</v>
      </c>
      <c r="AC151" s="468">
        <v>1</v>
      </c>
      <c r="AD151" s="468">
        <v>1</v>
      </c>
      <c r="AE151" s="468">
        <v>1</v>
      </c>
      <c r="AF151" s="468">
        <v>1</v>
      </c>
      <c r="AG151" s="468">
        <v>1</v>
      </c>
      <c r="AH151" s="468">
        <v>1</v>
      </c>
      <c r="AI151" s="468">
        <v>1</v>
      </c>
      <c r="AJ151" s="468">
        <v>1</v>
      </c>
      <c r="AK151" s="468">
        <v>1</v>
      </c>
      <c r="AL151" s="468">
        <v>1</v>
      </c>
      <c r="AM151" s="468">
        <v>1</v>
      </c>
      <c r="AN151" s="468">
        <v>1</v>
      </c>
      <c r="AO151" s="468">
        <v>1</v>
      </c>
      <c r="AP151" s="468">
        <v>1</v>
      </c>
      <c r="AQ151" s="468">
        <v>1</v>
      </c>
      <c r="AR151" s="468">
        <v>1</v>
      </c>
      <c r="AS151" s="468">
        <v>1</v>
      </c>
      <c r="AT151" s="468">
        <v>1</v>
      </c>
      <c r="AU151" s="468">
        <v>1</v>
      </c>
      <c r="AV151" s="468">
        <v>1</v>
      </c>
      <c r="AW151" s="468">
        <v>1</v>
      </c>
      <c r="AX151" s="468">
        <v>1</v>
      </c>
      <c r="AY151" s="468">
        <v>1</v>
      </c>
      <c r="AZ151" s="468">
        <v>1</v>
      </c>
      <c r="BA151" s="468">
        <v>1</v>
      </c>
      <c r="BB151" s="468">
        <v>1</v>
      </c>
    </row>
    <row r="152" spans="1:59" x14ac:dyDescent="0.35">
      <c r="M152"/>
      <c r="Z152" s="468">
        <v>1</v>
      </c>
      <c r="AA152" s="468">
        <v>1</v>
      </c>
      <c r="AB152" s="468">
        <v>1</v>
      </c>
      <c r="AC152" s="468">
        <v>1</v>
      </c>
      <c r="AD152" s="468">
        <v>1</v>
      </c>
      <c r="AE152" s="468">
        <v>1</v>
      </c>
      <c r="AF152" s="468">
        <v>1</v>
      </c>
      <c r="AG152" s="468">
        <v>1</v>
      </c>
      <c r="AH152" s="468">
        <v>1</v>
      </c>
      <c r="AI152" s="468">
        <v>1</v>
      </c>
      <c r="AJ152" s="468">
        <v>1</v>
      </c>
      <c r="AK152" s="468">
        <v>1</v>
      </c>
      <c r="AL152" s="468">
        <v>1</v>
      </c>
      <c r="AM152" s="468">
        <v>1</v>
      </c>
      <c r="AN152" s="468">
        <v>1</v>
      </c>
      <c r="AO152" s="468">
        <v>1</v>
      </c>
      <c r="AP152" s="468">
        <v>1</v>
      </c>
    </row>
    <row r="153" spans="1:59" x14ac:dyDescent="0.35">
      <c r="M153"/>
      <c r="Z153" s="468">
        <v>1</v>
      </c>
      <c r="AA153" s="468">
        <v>1</v>
      </c>
      <c r="AB153" s="468">
        <v>1</v>
      </c>
      <c r="AE153" s="468">
        <v>1</v>
      </c>
      <c r="AF153" s="468">
        <v>1</v>
      </c>
      <c r="AG153" s="468">
        <v>1</v>
      </c>
      <c r="AH153" s="468">
        <v>1</v>
      </c>
      <c r="AI153" s="468">
        <v>1</v>
      </c>
      <c r="AJ153" s="468">
        <v>1</v>
      </c>
      <c r="AK153" s="468">
        <v>1</v>
      </c>
      <c r="AL153" s="468">
        <v>1</v>
      </c>
      <c r="AM153" s="468">
        <v>1</v>
      </c>
      <c r="AN153" s="468">
        <v>1</v>
      </c>
    </row>
    <row r="154" spans="1:59" x14ac:dyDescent="0.35">
      <c r="M154"/>
      <c r="AJ154" s="468">
        <v>1</v>
      </c>
    </row>
    <row r="155" spans="1:59" x14ac:dyDescent="0.35">
      <c r="M155"/>
    </row>
    <row r="156" spans="1:59" x14ac:dyDescent="0.35">
      <c r="M156"/>
    </row>
    <row r="157" spans="1:59" x14ac:dyDescent="0.35">
      <c r="M157"/>
    </row>
    <row r="158" spans="1:59" x14ac:dyDescent="0.35">
      <c r="M158"/>
    </row>
    <row r="160" spans="1:59" x14ac:dyDescent="0.35">
      <c r="M160"/>
    </row>
    <row r="161" spans="1:59" x14ac:dyDescent="0.35">
      <c r="M161"/>
    </row>
    <row r="162" spans="1:59" x14ac:dyDescent="0.35">
      <c r="D162" s="360"/>
      <c r="E162" s="360"/>
      <c r="F162" s="360"/>
      <c r="G162" s="360"/>
      <c r="H162" s="360"/>
      <c r="I162" s="360"/>
      <c r="J162" s="360"/>
      <c r="K162" s="360"/>
      <c r="L162" s="465">
        <v>1</v>
      </c>
      <c r="M162" s="465">
        <v>1</v>
      </c>
      <c r="N162" s="465">
        <v>1</v>
      </c>
      <c r="O162" s="465">
        <v>1</v>
      </c>
      <c r="P162" s="465">
        <v>1</v>
      </c>
      <c r="Q162" s="465">
        <v>1</v>
      </c>
      <c r="R162" s="360"/>
      <c r="S162" s="360"/>
      <c r="T162" s="360"/>
      <c r="U162" s="360"/>
      <c r="V162" s="360"/>
      <c r="W162" s="360"/>
      <c r="X162" s="360"/>
    </row>
    <row r="163" spans="1:59" x14ac:dyDescent="0.35">
      <c r="K163" s="465">
        <v>1</v>
      </c>
      <c r="L163" s="465">
        <v>1</v>
      </c>
      <c r="M163" s="465">
        <v>1</v>
      </c>
      <c r="N163" s="465">
        <v>1</v>
      </c>
      <c r="O163" s="465">
        <v>1</v>
      </c>
      <c r="P163" s="465">
        <v>1</v>
      </c>
      <c r="Q163" s="465">
        <v>1</v>
      </c>
      <c r="R163" s="465">
        <v>1</v>
      </c>
      <c r="S163" s="465">
        <v>1</v>
      </c>
    </row>
    <row r="164" spans="1:59" x14ac:dyDescent="0.35">
      <c r="A164" t="s">
        <v>203</v>
      </c>
      <c r="D164" s="360"/>
      <c r="E164" s="360"/>
      <c r="F164" s="360"/>
      <c r="G164" s="465">
        <v>1</v>
      </c>
      <c r="H164" s="465">
        <v>1</v>
      </c>
      <c r="I164" s="465">
        <v>1</v>
      </c>
      <c r="J164" s="465">
        <v>1</v>
      </c>
      <c r="K164" s="465">
        <v>1</v>
      </c>
      <c r="L164" s="465">
        <v>1</v>
      </c>
      <c r="M164" s="465">
        <v>1</v>
      </c>
      <c r="N164" s="465">
        <v>1</v>
      </c>
      <c r="O164" s="465">
        <v>1</v>
      </c>
      <c r="P164" s="465">
        <v>1</v>
      </c>
      <c r="Q164" s="465">
        <v>1</v>
      </c>
      <c r="R164" s="465">
        <v>1</v>
      </c>
      <c r="S164" s="465">
        <v>1</v>
      </c>
      <c r="T164" s="465">
        <v>1</v>
      </c>
      <c r="U164" s="465">
        <v>1</v>
      </c>
      <c r="V164" s="465">
        <v>1</v>
      </c>
      <c r="W164" s="465">
        <v>1</v>
      </c>
      <c r="X164" s="465">
        <v>1</v>
      </c>
    </row>
    <row r="165" spans="1:59" x14ac:dyDescent="0.35">
      <c r="M165"/>
    </row>
    <row r="166" spans="1:59" x14ac:dyDescent="0.35">
      <c r="A166" s="461" t="s">
        <v>253</v>
      </c>
      <c r="B166" s="477"/>
      <c r="C166" s="477"/>
      <c r="D166" s="475">
        <v>52</v>
      </c>
      <c r="E166" s="475">
        <v>53</v>
      </c>
      <c r="F166" s="475">
        <v>54</v>
      </c>
      <c r="G166" s="475">
        <v>55</v>
      </c>
      <c r="H166" s="475">
        <v>56</v>
      </c>
      <c r="I166" s="475">
        <v>57</v>
      </c>
      <c r="J166" s="475">
        <v>58</v>
      </c>
      <c r="K166" s="475">
        <v>59</v>
      </c>
      <c r="L166" s="475">
        <v>60</v>
      </c>
      <c r="M166" s="475">
        <v>61</v>
      </c>
      <c r="N166" s="475">
        <v>62</v>
      </c>
      <c r="O166" s="475">
        <v>63</v>
      </c>
      <c r="P166" s="475">
        <v>64</v>
      </c>
      <c r="Q166" s="475">
        <v>65</v>
      </c>
      <c r="R166" s="475">
        <v>66</v>
      </c>
      <c r="S166" s="475">
        <v>67</v>
      </c>
      <c r="T166" s="475">
        <v>68</v>
      </c>
      <c r="U166" s="475">
        <v>69</v>
      </c>
      <c r="V166" s="475">
        <v>70</v>
      </c>
      <c r="W166" s="475">
        <v>71</v>
      </c>
      <c r="X166" s="475">
        <v>72</v>
      </c>
      <c r="Y166" s="475">
        <v>73</v>
      </c>
      <c r="Z166" s="475">
        <v>74</v>
      </c>
      <c r="AA166" s="475">
        <v>75</v>
      </c>
      <c r="AB166" s="475">
        <v>76</v>
      </c>
      <c r="AC166" s="475">
        <v>77</v>
      </c>
      <c r="AD166" s="475">
        <v>78</v>
      </c>
      <c r="AE166" s="475">
        <v>79</v>
      </c>
      <c r="AF166" s="475">
        <v>80</v>
      </c>
      <c r="AG166" s="475">
        <v>81</v>
      </c>
      <c r="AH166" s="475">
        <v>82</v>
      </c>
      <c r="AI166" s="475">
        <v>83</v>
      </c>
      <c r="AJ166" s="475">
        <v>84</v>
      </c>
      <c r="AK166" s="475">
        <v>85</v>
      </c>
      <c r="AL166" s="475">
        <v>86</v>
      </c>
      <c r="AM166" s="475">
        <v>87</v>
      </c>
      <c r="AN166" s="475">
        <v>88</v>
      </c>
      <c r="AO166" s="475">
        <v>89</v>
      </c>
      <c r="AP166" s="475">
        <v>90</v>
      </c>
      <c r="AQ166" s="475">
        <v>91</v>
      </c>
      <c r="AR166" s="475">
        <v>92</v>
      </c>
      <c r="AS166" s="475">
        <v>93</v>
      </c>
      <c r="AT166" s="475">
        <v>94</v>
      </c>
      <c r="AU166" s="475">
        <v>95</v>
      </c>
      <c r="AV166" s="475">
        <v>96</v>
      </c>
      <c r="AW166" s="475">
        <v>97</v>
      </c>
      <c r="AX166" s="475">
        <v>98</v>
      </c>
      <c r="AY166" s="475">
        <v>99</v>
      </c>
      <c r="AZ166" s="476">
        <v>100</v>
      </c>
      <c r="BA166" s="476">
        <v>101</v>
      </c>
      <c r="BB166" s="476">
        <v>102</v>
      </c>
      <c r="BC166" s="476">
        <v>103</v>
      </c>
      <c r="BD166" s="467"/>
      <c r="BE166" s="467"/>
      <c r="BF166" s="467"/>
      <c r="BG166" s="467"/>
    </row>
    <row r="167" spans="1:59" x14ac:dyDescent="0.35">
      <c r="A167" s="461"/>
      <c r="B167" s="461"/>
      <c r="C167" s="461"/>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1"/>
      <c r="AL167" s="471"/>
      <c r="AM167" s="471"/>
      <c r="AN167" s="471"/>
      <c r="AO167" s="471"/>
      <c r="AP167" s="471"/>
      <c r="AQ167" s="471"/>
      <c r="AR167" s="471"/>
      <c r="AS167" s="471"/>
      <c r="AT167" s="471"/>
      <c r="AU167" s="471"/>
      <c r="AV167" s="471"/>
      <c r="AW167" s="471"/>
      <c r="AX167" s="471"/>
      <c r="AY167" s="471"/>
      <c r="AZ167" s="472"/>
      <c r="BA167" s="472"/>
      <c r="BB167" s="472"/>
      <c r="BC167" s="472"/>
    </row>
    <row r="168" spans="1:59" x14ac:dyDescent="0.35">
      <c r="A168" t="s">
        <v>204</v>
      </c>
      <c r="M168"/>
      <c r="S168" s="468">
        <v>1</v>
      </c>
      <c r="T168" s="468">
        <v>1</v>
      </c>
      <c r="U168" s="468">
        <v>1</v>
      </c>
      <c r="V168" s="468">
        <v>1</v>
      </c>
      <c r="W168" s="468">
        <v>1</v>
      </c>
      <c r="X168" s="468">
        <v>1</v>
      </c>
      <c r="Y168" s="468">
        <v>1</v>
      </c>
      <c r="Z168" s="468">
        <v>1</v>
      </c>
      <c r="AA168" s="468">
        <v>1</v>
      </c>
      <c r="AB168" s="468">
        <v>1</v>
      </c>
      <c r="AC168" s="468">
        <v>1</v>
      </c>
      <c r="AD168" s="468">
        <v>1</v>
      </c>
      <c r="AE168" s="468">
        <v>1</v>
      </c>
      <c r="AF168" s="468">
        <v>1</v>
      </c>
      <c r="AG168" s="468">
        <v>1</v>
      </c>
      <c r="AH168" s="468">
        <v>1</v>
      </c>
      <c r="AI168" s="468">
        <v>1</v>
      </c>
      <c r="AJ168" s="468">
        <v>1</v>
      </c>
      <c r="AK168" s="468">
        <v>1</v>
      </c>
      <c r="AL168" s="468">
        <v>1</v>
      </c>
      <c r="AM168" s="468">
        <v>1</v>
      </c>
      <c r="AN168" s="468">
        <v>1</v>
      </c>
      <c r="AO168" s="468">
        <v>1</v>
      </c>
      <c r="AP168" s="468">
        <v>1</v>
      </c>
      <c r="AQ168" s="468">
        <v>1</v>
      </c>
      <c r="AR168" s="468">
        <v>1</v>
      </c>
      <c r="AS168" s="468">
        <v>1</v>
      </c>
      <c r="AT168" s="468">
        <v>1</v>
      </c>
      <c r="AU168" s="468">
        <v>1</v>
      </c>
      <c r="AV168" s="468">
        <v>1</v>
      </c>
      <c r="AW168" s="468">
        <v>1</v>
      </c>
      <c r="AX168" s="468">
        <v>1</v>
      </c>
      <c r="AY168" s="468">
        <v>1</v>
      </c>
      <c r="AZ168" s="468">
        <v>1</v>
      </c>
      <c r="BA168" s="468">
        <v>1</v>
      </c>
      <c r="BB168" s="468">
        <v>1</v>
      </c>
    </row>
    <row r="169" spans="1:59" x14ac:dyDescent="0.35">
      <c r="M169"/>
      <c r="Z169" s="468">
        <v>1</v>
      </c>
      <c r="AA169" s="468">
        <v>1</v>
      </c>
      <c r="AB169" s="468">
        <v>1</v>
      </c>
      <c r="AC169" s="468">
        <v>1</v>
      </c>
      <c r="AD169" s="468">
        <v>1</v>
      </c>
      <c r="AE169" s="468">
        <v>1</v>
      </c>
      <c r="AF169" s="468">
        <v>1</v>
      </c>
      <c r="AG169" s="468">
        <v>1</v>
      </c>
      <c r="AH169" s="468">
        <v>1</v>
      </c>
      <c r="AI169" s="468">
        <v>1</v>
      </c>
      <c r="AJ169" s="468">
        <v>1</v>
      </c>
      <c r="AK169" s="468">
        <v>1</v>
      </c>
      <c r="AL169" s="468">
        <v>1</v>
      </c>
      <c r="AM169" s="468">
        <v>1</v>
      </c>
      <c r="AN169" s="468">
        <v>1</v>
      </c>
      <c r="AO169" s="468">
        <v>1</v>
      </c>
      <c r="AP169" s="468">
        <v>1</v>
      </c>
    </row>
    <row r="170" spans="1:59" x14ac:dyDescent="0.35">
      <c r="M170"/>
      <c r="Z170" s="468">
        <v>1</v>
      </c>
      <c r="AA170" s="468">
        <v>1</v>
      </c>
      <c r="AB170" s="468">
        <v>1</v>
      </c>
      <c r="AE170" s="468">
        <v>1</v>
      </c>
      <c r="AF170" s="468">
        <v>1</v>
      </c>
      <c r="AG170" s="468">
        <v>1</v>
      </c>
      <c r="AH170" s="468">
        <v>1</v>
      </c>
      <c r="AI170" s="468">
        <v>1</v>
      </c>
      <c r="AJ170" s="468">
        <v>1</v>
      </c>
      <c r="AK170" s="468">
        <v>1</v>
      </c>
      <c r="AL170" s="468">
        <v>1</v>
      </c>
      <c r="AM170" s="468">
        <v>1</v>
      </c>
      <c r="AN170" s="468">
        <v>1</v>
      </c>
    </row>
    <row r="171" spans="1:59" x14ac:dyDescent="0.35">
      <c r="M171"/>
      <c r="AJ171" s="468">
        <v>1</v>
      </c>
    </row>
    <row r="172" spans="1:59" x14ac:dyDescent="0.35">
      <c r="M172"/>
    </row>
    <row r="173" spans="1:59" x14ac:dyDescent="0.35">
      <c r="M173"/>
    </row>
    <row r="174" spans="1:59" x14ac:dyDescent="0.35">
      <c r="M174"/>
    </row>
    <row r="175" spans="1:59" x14ac:dyDescent="0.35">
      <c r="M175"/>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N70"/>
  <sheetViews>
    <sheetView zoomScale="85" zoomScaleNormal="85" workbookViewId="0"/>
  </sheetViews>
  <sheetFormatPr baseColWidth="10" defaultRowHeight="13" x14ac:dyDescent="0.3"/>
  <cols>
    <col min="1" max="1" width="3.26953125" style="223" customWidth="1"/>
    <col min="2" max="2" width="27.1796875" style="223" customWidth="1"/>
    <col min="3" max="3" width="19.54296875" style="223" customWidth="1"/>
    <col min="4" max="4" width="17.81640625" style="223" customWidth="1"/>
    <col min="5" max="5" width="18.54296875" style="223" customWidth="1"/>
    <col min="6" max="6" width="16.7265625" style="223" customWidth="1"/>
    <col min="7" max="7" width="16.453125" style="223" customWidth="1"/>
    <col min="8" max="8" width="12.453125" style="223" customWidth="1"/>
    <col min="9" max="9" width="18.26953125" style="223" customWidth="1"/>
    <col min="10" max="10" width="11.54296875" style="223" customWidth="1"/>
    <col min="11" max="11" width="15.453125" style="223" customWidth="1"/>
    <col min="12" max="12" width="12.1796875" style="223" bestFit="1" customWidth="1"/>
    <col min="13" max="13" width="11.54296875" style="223" bestFit="1" customWidth="1"/>
    <col min="14" max="15" width="11.453125" style="223"/>
    <col min="16" max="18" width="12.7265625" style="223" bestFit="1" customWidth="1"/>
    <col min="19" max="19" width="13.453125" style="223" customWidth="1"/>
    <col min="20" max="20" width="11.453125" style="223"/>
    <col min="21" max="22" width="12.7265625" style="223" bestFit="1" customWidth="1"/>
    <col min="23" max="23" width="11.54296875" style="223" bestFit="1" customWidth="1"/>
    <col min="24" max="256" width="11.453125" style="223"/>
    <col min="257" max="257" width="1.54296875" style="223" customWidth="1"/>
    <col min="258" max="258" width="27.1796875" style="223" customWidth="1"/>
    <col min="259" max="259" width="19.54296875" style="223" customWidth="1"/>
    <col min="260" max="260" width="17.81640625" style="223" customWidth="1"/>
    <col min="261" max="261" width="18.54296875" style="223" customWidth="1"/>
    <col min="262" max="262" width="16.7265625" style="223" customWidth="1"/>
    <col min="263" max="263" width="15.54296875" style="223" customWidth="1"/>
    <col min="264" max="264" width="12.453125" style="223" customWidth="1"/>
    <col min="265" max="265" width="18.26953125" style="223" customWidth="1"/>
    <col min="266" max="266" width="11.54296875" style="223" customWidth="1"/>
    <col min="267" max="267" width="15.453125" style="223" customWidth="1"/>
    <col min="268" max="268" width="12.1796875" style="223" bestFit="1" customWidth="1"/>
    <col min="269" max="269" width="11.54296875" style="223" bestFit="1" customWidth="1"/>
    <col min="270" max="271" width="11.453125" style="223"/>
    <col min="272" max="274" width="12.7265625" style="223" bestFit="1" customWidth="1"/>
    <col min="275" max="275" width="13.453125" style="223" customWidth="1"/>
    <col min="276" max="276" width="11.453125" style="223"/>
    <col min="277" max="278" width="12.7265625" style="223" bestFit="1" customWidth="1"/>
    <col min="279" max="279" width="11.54296875" style="223" bestFit="1" customWidth="1"/>
    <col min="280" max="512" width="11.453125" style="223"/>
    <col min="513" max="513" width="1.54296875" style="223" customWidth="1"/>
    <col min="514" max="514" width="27.1796875" style="223" customWidth="1"/>
    <col min="515" max="515" width="19.54296875" style="223" customWidth="1"/>
    <col min="516" max="516" width="17.81640625" style="223" customWidth="1"/>
    <col min="517" max="517" width="18.54296875" style="223" customWidth="1"/>
    <col min="518" max="518" width="16.7265625" style="223" customWidth="1"/>
    <col min="519" max="519" width="15.54296875" style="223" customWidth="1"/>
    <col min="520" max="520" width="12.453125" style="223" customWidth="1"/>
    <col min="521" max="521" width="18.26953125" style="223" customWidth="1"/>
    <col min="522" max="522" width="11.54296875" style="223" customWidth="1"/>
    <col min="523" max="523" width="15.453125" style="223" customWidth="1"/>
    <col min="524" max="524" width="12.1796875" style="223" bestFit="1" customWidth="1"/>
    <col min="525" max="525" width="11.54296875" style="223" bestFit="1" customWidth="1"/>
    <col min="526" max="527" width="11.453125" style="223"/>
    <col min="528" max="530" width="12.7265625" style="223" bestFit="1" customWidth="1"/>
    <col min="531" max="531" width="13.453125" style="223" customWidth="1"/>
    <col min="532" max="532" width="11.453125" style="223"/>
    <col min="533" max="534" width="12.7265625" style="223" bestFit="1" customWidth="1"/>
    <col min="535" max="535" width="11.54296875" style="223" bestFit="1" customWidth="1"/>
    <col min="536" max="768" width="11.453125" style="223"/>
    <col min="769" max="769" width="1.54296875" style="223" customWidth="1"/>
    <col min="770" max="770" width="27.1796875" style="223" customWidth="1"/>
    <col min="771" max="771" width="19.54296875" style="223" customWidth="1"/>
    <col min="772" max="772" width="17.81640625" style="223" customWidth="1"/>
    <col min="773" max="773" width="18.54296875" style="223" customWidth="1"/>
    <col min="774" max="774" width="16.7265625" style="223" customWidth="1"/>
    <col min="775" max="775" width="15.54296875" style="223" customWidth="1"/>
    <col min="776" max="776" width="12.453125" style="223" customWidth="1"/>
    <col min="777" max="777" width="18.26953125" style="223" customWidth="1"/>
    <col min="778" max="778" width="11.54296875" style="223" customWidth="1"/>
    <col min="779" max="779" width="15.453125" style="223" customWidth="1"/>
    <col min="780" max="780" width="12.1796875" style="223" bestFit="1" customWidth="1"/>
    <col min="781" max="781" width="11.54296875" style="223" bestFit="1" customWidth="1"/>
    <col min="782" max="783" width="11.453125" style="223"/>
    <col min="784" max="786" width="12.7265625" style="223" bestFit="1" customWidth="1"/>
    <col min="787" max="787" width="13.453125" style="223" customWidth="1"/>
    <col min="788" max="788" width="11.453125" style="223"/>
    <col min="789" max="790" width="12.7265625" style="223" bestFit="1" customWidth="1"/>
    <col min="791" max="791" width="11.54296875" style="223" bestFit="1" customWidth="1"/>
    <col min="792" max="1024" width="11.453125" style="223"/>
    <col min="1025" max="1025" width="1.54296875" style="223" customWidth="1"/>
    <col min="1026" max="1026" width="27.1796875" style="223" customWidth="1"/>
    <col min="1027" max="1027" width="19.54296875" style="223" customWidth="1"/>
    <col min="1028" max="1028" width="17.81640625" style="223" customWidth="1"/>
    <col min="1029" max="1029" width="18.54296875" style="223" customWidth="1"/>
    <col min="1030" max="1030" width="16.7265625" style="223" customWidth="1"/>
    <col min="1031" max="1031" width="15.54296875" style="223" customWidth="1"/>
    <col min="1032" max="1032" width="12.453125" style="223" customWidth="1"/>
    <col min="1033" max="1033" width="18.26953125" style="223" customWidth="1"/>
    <col min="1034" max="1034" width="11.54296875" style="223" customWidth="1"/>
    <col min="1035" max="1035" width="15.453125" style="223" customWidth="1"/>
    <col min="1036" max="1036" width="12.1796875" style="223" bestFit="1" customWidth="1"/>
    <col min="1037" max="1037" width="11.54296875" style="223" bestFit="1" customWidth="1"/>
    <col min="1038" max="1039" width="11.453125" style="223"/>
    <col min="1040" max="1042" width="12.7265625" style="223" bestFit="1" customWidth="1"/>
    <col min="1043" max="1043" width="13.453125" style="223" customWidth="1"/>
    <col min="1044" max="1044" width="11.453125" style="223"/>
    <col min="1045" max="1046" width="12.7265625" style="223" bestFit="1" customWidth="1"/>
    <col min="1047" max="1047" width="11.54296875" style="223" bestFit="1" customWidth="1"/>
    <col min="1048" max="1280" width="11.453125" style="223"/>
    <col min="1281" max="1281" width="1.54296875" style="223" customWidth="1"/>
    <col min="1282" max="1282" width="27.1796875" style="223" customWidth="1"/>
    <col min="1283" max="1283" width="19.54296875" style="223" customWidth="1"/>
    <col min="1284" max="1284" width="17.81640625" style="223" customWidth="1"/>
    <col min="1285" max="1285" width="18.54296875" style="223" customWidth="1"/>
    <col min="1286" max="1286" width="16.7265625" style="223" customWidth="1"/>
    <col min="1287" max="1287" width="15.54296875" style="223" customWidth="1"/>
    <col min="1288" max="1288" width="12.453125" style="223" customWidth="1"/>
    <col min="1289" max="1289" width="18.26953125" style="223" customWidth="1"/>
    <col min="1290" max="1290" width="11.54296875" style="223" customWidth="1"/>
    <col min="1291" max="1291" width="15.453125" style="223" customWidth="1"/>
    <col min="1292" max="1292" width="12.1796875" style="223" bestFit="1" customWidth="1"/>
    <col min="1293" max="1293" width="11.54296875" style="223" bestFit="1" customWidth="1"/>
    <col min="1294" max="1295" width="11.453125" style="223"/>
    <col min="1296" max="1298" width="12.7265625" style="223" bestFit="1" customWidth="1"/>
    <col min="1299" max="1299" width="13.453125" style="223" customWidth="1"/>
    <col min="1300" max="1300" width="11.453125" style="223"/>
    <col min="1301" max="1302" width="12.7265625" style="223" bestFit="1" customWidth="1"/>
    <col min="1303" max="1303" width="11.54296875" style="223" bestFit="1" customWidth="1"/>
    <col min="1304" max="1536" width="11.453125" style="223"/>
    <col min="1537" max="1537" width="1.54296875" style="223" customWidth="1"/>
    <col min="1538" max="1538" width="27.1796875" style="223" customWidth="1"/>
    <col min="1539" max="1539" width="19.54296875" style="223" customWidth="1"/>
    <col min="1540" max="1540" width="17.81640625" style="223" customWidth="1"/>
    <col min="1541" max="1541" width="18.54296875" style="223" customWidth="1"/>
    <col min="1542" max="1542" width="16.7265625" style="223" customWidth="1"/>
    <col min="1543" max="1543" width="15.54296875" style="223" customWidth="1"/>
    <col min="1544" max="1544" width="12.453125" style="223" customWidth="1"/>
    <col min="1545" max="1545" width="18.26953125" style="223" customWidth="1"/>
    <col min="1546" max="1546" width="11.54296875" style="223" customWidth="1"/>
    <col min="1547" max="1547" width="15.453125" style="223" customWidth="1"/>
    <col min="1548" max="1548" width="12.1796875" style="223" bestFit="1" customWidth="1"/>
    <col min="1549" max="1549" width="11.54296875" style="223" bestFit="1" customWidth="1"/>
    <col min="1550" max="1551" width="11.453125" style="223"/>
    <col min="1552" max="1554" width="12.7265625" style="223" bestFit="1" customWidth="1"/>
    <col min="1555" max="1555" width="13.453125" style="223" customWidth="1"/>
    <col min="1556" max="1556" width="11.453125" style="223"/>
    <col min="1557" max="1558" width="12.7265625" style="223" bestFit="1" customWidth="1"/>
    <col min="1559" max="1559" width="11.54296875" style="223" bestFit="1" customWidth="1"/>
    <col min="1560" max="1792" width="11.453125" style="223"/>
    <col min="1793" max="1793" width="1.54296875" style="223" customWidth="1"/>
    <col min="1794" max="1794" width="27.1796875" style="223" customWidth="1"/>
    <col min="1795" max="1795" width="19.54296875" style="223" customWidth="1"/>
    <col min="1796" max="1796" width="17.81640625" style="223" customWidth="1"/>
    <col min="1797" max="1797" width="18.54296875" style="223" customWidth="1"/>
    <col min="1798" max="1798" width="16.7265625" style="223" customWidth="1"/>
    <col min="1799" max="1799" width="15.54296875" style="223" customWidth="1"/>
    <col min="1800" max="1800" width="12.453125" style="223" customWidth="1"/>
    <col min="1801" max="1801" width="18.26953125" style="223" customWidth="1"/>
    <col min="1802" max="1802" width="11.54296875" style="223" customWidth="1"/>
    <col min="1803" max="1803" width="15.453125" style="223" customWidth="1"/>
    <col min="1804" max="1804" width="12.1796875" style="223" bestFit="1" customWidth="1"/>
    <col min="1805" max="1805" width="11.54296875" style="223" bestFit="1" customWidth="1"/>
    <col min="1806" max="1807" width="11.453125" style="223"/>
    <col min="1808" max="1810" width="12.7265625" style="223" bestFit="1" customWidth="1"/>
    <col min="1811" max="1811" width="13.453125" style="223" customWidth="1"/>
    <col min="1812" max="1812" width="11.453125" style="223"/>
    <col min="1813" max="1814" width="12.7265625" style="223" bestFit="1" customWidth="1"/>
    <col min="1815" max="1815" width="11.54296875" style="223" bestFit="1" customWidth="1"/>
    <col min="1816" max="2048" width="11.453125" style="223"/>
    <col min="2049" max="2049" width="1.54296875" style="223" customWidth="1"/>
    <col min="2050" max="2050" width="27.1796875" style="223" customWidth="1"/>
    <col min="2051" max="2051" width="19.54296875" style="223" customWidth="1"/>
    <col min="2052" max="2052" width="17.81640625" style="223" customWidth="1"/>
    <col min="2053" max="2053" width="18.54296875" style="223" customWidth="1"/>
    <col min="2054" max="2054" width="16.7265625" style="223" customWidth="1"/>
    <col min="2055" max="2055" width="15.54296875" style="223" customWidth="1"/>
    <col min="2056" max="2056" width="12.453125" style="223" customWidth="1"/>
    <col min="2057" max="2057" width="18.26953125" style="223" customWidth="1"/>
    <col min="2058" max="2058" width="11.54296875" style="223" customWidth="1"/>
    <col min="2059" max="2059" width="15.453125" style="223" customWidth="1"/>
    <col min="2060" max="2060" width="12.1796875" style="223" bestFit="1" customWidth="1"/>
    <col min="2061" max="2061" width="11.54296875" style="223" bestFit="1" customWidth="1"/>
    <col min="2062" max="2063" width="11.453125" style="223"/>
    <col min="2064" max="2066" width="12.7265625" style="223" bestFit="1" customWidth="1"/>
    <col min="2067" max="2067" width="13.453125" style="223" customWidth="1"/>
    <col min="2068" max="2068" width="11.453125" style="223"/>
    <col min="2069" max="2070" width="12.7265625" style="223" bestFit="1" customWidth="1"/>
    <col min="2071" max="2071" width="11.54296875" style="223" bestFit="1" customWidth="1"/>
    <col min="2072" max="2304" width="11.453125" style="223"/>
    <col min="2305" max="2305" width="1.54296875" style="223" customWidth="1"/>
    <col min="2306" max="2306" width="27.1796875" style="223" customWidth="1"/>
    <col min="2307" max="2307" width="19.54296875" style="223" customWidth="1"/>
    <col min="2308" max="2308" width="17.81640625" style="223" customWidth="1"/>
    <col min="2309" max="2309" width="18.54296875" style="223" customWidth="1"/>
    <col min="2310" max="2310" width="16.7265625" style="223" customWidth="1"/>
    <col min="2311" max="2311" width="15.54296875" style="223" customWidth="1"/>
    <col min="2312" max="2312" width="12.453125" style="223" customWidth="1"/>
    <col min="2313" max="2313" width="18.26953125" style="223" customWidth="1"/>
    <col min="2314" max="2314" width="11.54296875" style="223" customWidth="1"/>
    <col min="2315" max="2315" width="15.453125" style="223" customWidth="1"/>
    <col min="2316" max="2316" width="12.1796875" style="223" bestFit="1" customWidth="1"/>
    <col min="2317" max="2317" width="11.54296875" style="223" bestFit="1" customWidth="1"/>
    <col min="2318" max="2319" width="11.453125" style="223"/>
    <col min="2320" max="2322" width="12.7265625" style="223" bestFit="1" customWidth="1"/>
    <col min="2323" max="2323" width="13.453125" style="223" customWidth="1"/>
    <col min="2324" max="2324" width="11.453125" style="223"/>
    <col min="2325" max="2326" width="12.7265625" style="223" bestFit="1" customWidth="1"/>
    <col min="2327" max="2327" width="11.54296875" style="223" bestFit="1" customWidth="1"/>
    <col min="2328" max="2560" width="11.453125" style="223"/>
    <col min="2561" max="2561" width="1.54296875" style="223" customWidth="1"/>
    <col min="2562" max="2562" width="27.1796875" style="223" customWidth="1"/>
    <col min="2563" max="2563" width="19.54296875" style="223" customWidth="1"/>
    <col min="2564" max="2564" width="17.81640625" style="223" customWidth="1"/>
    <col min="2565" max="2565" width="18.54296875" style="223" customWidth="1"/>
    <col min="2566" max="2566" width="16.7265625" style="223" customWidth="1"/>
    <col min="2567" max="2567" width="15.54296875" style="223" customWidth="1"/>
    <col min="2568" max="2568" width="12.453125" style="223" customWidth="1"/>
    <col min="2569" max="2569" width="18.26953125" style="223" customWidth="1"/>
    <col min="2570" max="2570" width="11.54296875" style="223" customWidth="1"/>
    <col min="2571" max="2571" width="15.453125" style="223" customWidth="1"/>
    <col min="2572" max="2572" width="12.1796875" style="223" bestFit="1" customWidth="1"/>
    <col min="2573" max="2573" width="11.54296875" style="223" bestFit="1" customWidth="1"/>
    <col min="2574" max="2575" width="11.453125" style="223"/>
    <col min="2576" max="2578" width="12.7265625" style="223" bestFit="1" customWidth="1"/>
    <col min="2579" max="2579" width="13.453125" style="223" customWidth="1"/>
    <col min="2580" max="2580" width="11.453125" style="223"/>
    <col min="2581" max="2582" width="12.7265625" style="223" bestFit="1" customWidth="1"/>
    <col min="2583" max="2583" width="11.54296875" style="223" bestFit="1" customWidth="1"/>
    <col min="2584" max="2816" width="11.453125" style="223"/>
    <col min="2817" max="2817" width="1.54296875" style="223" customWidth="1"/>
    <col min="2818" max="2818" width="27.1796875" style="223" customWidth="1"/>
    <col min="2819" max="2819" width="19.54296875" style="223" customWidth="1"/>
    <col min="2820" max="2820" width="17.81640625" style="223" customWidth="1"/>
    <col min="2821" max="2821" width="18.54296875" style="223" customWidth="1"/>
    <col min="2822" max="2822" width="16.7265625" style="223" customWidth="1"/>
    <col min="2823" max="2823" width="15.54296875" style="223" customWidth="1"/>
    <col min="2824" max="2824" width="12.453125" style="223" customWidth="1"/>
    <col min="2825" max="2825" width="18.26953125" style="223" customWidth="1"/>
    <col min="2826" max="2826" width="11.54296875" style="223" customWidth="1"/>
    <col min="2827" max="2827" width="15.453125" style="223" customWidth="1"/>
    <col min="2828" max="2828" width="12.1796875" style="223" bestFit="1" customWidth="1"/>
    <col min="2829" max="2829" width="11.54296875" style="223" bestFit="1" customWidth="1"/>
    <col min="2830" max="2831" width="11.453125" style="223"/>
    <col min="2832" max="2834" width="12.7265625" style="223" bestFit="1" customWidth="1"/>
    <col min="2835" max="2835" width="13.453125" style="223" customWidth="1"/>
    <col min="2836" max="2836" width="11.453125" style="223"/>
    <col min="2837" max="2838" width="12.7265625" style="223" bestFit="1" customWidth="1"/>
    <col min="2839" max="2839" width="11.54296875" style="223" bestFit="1" customWidth="1"/>
    <col min="2840" max="3072" width="11.453125" style="223"/>
    <col min="3073" max="3073" width="1.54296875" style="223" customWidth="1"/>
    <col min="3074" max="3074" width="27.1796875" style="223" customWidth="1"/>
    <col min="3075" max="3075" width="19.54296875" style="223" customWidth="1"/>
    <col min="3076" max="3076" width="17.81640625" style="223" customWidth="1"/>
    <col min="3077" max="3077" width="18.54296875" style="223" customWidth="1"/>
    <col min="3078" max="3078" width="16.7265625" style="223" customWidth="1"/>
    <col min="3079" max="3079" width="15.54296875" style="223" customWidth="1"/>
    <col min="3080" max="3080" width="12.453125" style="223" customWidth="1"/>
    <col min="3081" max="3081" width="18.26953125" style="223" customWidth="1"/>
    <col min="3082" max="3082" width="11.54296875" style="223" customWidth="1"/>
    <col min="3083" max="3083" width="15.453125" style="223" customWidth="1"/>
    <col min="3084" max="3084" width="12.1796875" style="223" bestFit="1" customWidth="1"/>
    <col min="3085" max="3085" width="11.54296875" style="223" bestFit="1" customWidth="1"/>
    <col min="3086" max="3087" width="11.453125" style="223"/>
    <col min="3088" max="3090" width="12.7265625" style="223" bestFit="1" customWidth="1"/>
    <col min="3091" max="3091" width="13.453125" style="223" customWidth="1"/>
    <col min="3092" max="3092" width="11.453125" style="223"/>
    <col min="3093" max="3094" width="12.7265625" style="223" bestFit="1" customWidth="1"/>
    <col min="3095" max="3095" width="11.54296875" style="223" bestFit="1" customWidth="1"/>
    <col min="3096" max="3328" width="11.453125" style="223"/>
    <col min="3329" max="3329" width="1.54296875" style="223" customWidth="1"/>
    <col min="3330" max="3330" width="27.1796875" style="223" customWidth="1"/>
    <col min="3331" max="3331" width="19.54296875" style="223" customWidth="1"/>
    <col min="3332" max="3332" width="17.81640625" style="223" customWidth="1"/>
    <col min="3333" max="3333" width="18.54296875" style="223" customWidth="1"/>
    <col min="3334" max="3334" width="16.7265625" style="223" customWidth="1"/>
    <col min="3335" max="3335" width="15.54296875" style="223" customWidth="1"/>
    <col min="3336" max="3336" width="12.453125" style="223" customWidth="1"/>
    <col min="3337" max="3337" width="18.26953125" style="223" customWidth="1"/>
    <col min="3338" max="3338" width="11.54296875" style="223" customWidth="1"/>
    <col min="3339" max="3339" width="15.453125" style="223" customWidth="1"/>
    <col min="3340" max="3340" width="12.1796875" style="223" bestFit="1" customWidth="1"/>
    <col min="3341" max="3341" width="11.54296875" style="223" bestFit="1" customWidth="1"/>
    <col min="3342" max="3343" width="11.453125" style="223"/>
    <col min="3344" max="3346" width="12.7265625" style="223" bestFit="1" customWidth="1"/>
    <col min="3347" max="3347" width="13.453125" style="223" customWidth="1"/>
    <col min="3348" max="3348" width="11.453125" style="223"/>
    <col min="3349" max="3350" width="12.7265625" style="223" bestFit="1" customWidth="1"/>
    <col min="3351" max="3351" width="11.54296875" style="223" bestFit="1" customWidth="1"/>
    <col min="3352" max="3584" width="11.453125" style="223"/>
    <col min="3585" max="3585" width="1.54296875" style="223" customWidth="1"/>
    <col min="3586" max="3586" width="27.1796875" style="223" customWidth="1"/>
    <col min="3587" max="3587" width="19.54296875" style="223" customWidth="1"/>
    <col min="3588" max="3588" width="17.81640625" style="223" customWidth="1"/>
    <col min="3589" max="3589" width="18.54296875" style="223" customWidth="1"/>
    <col min="3590" max="3590" width="16.7265625" style="223" customWidth="1"/>
    <col min="3591" max="3591" width="15.54296875" style="223" customWidth="1"/>
    <col min="3592" max="3592" width="12.453125" style="223" customWidth="1"/>
    <col min="3593" max="3593" width="18.26953125" style="223" customWidth="1"/>
    <col min="3594" max="3594" width="11.54296875" style="223" customWidth="1"/>
    <col min="3595" max="3595" width="15.453125" style="223" customWidth="1"/>
    <col min="3596" max="3596" width="12.1796875" style="223" bestFit="1" customWidth="1"/>
    <col min="3597" max="3597" width="11.54296875" style="223" bestFit="1" customWidth="1"/>
    <col min="3598" max="3599" width="11.453125" style="223"/>
    <col min="3600" max="3602" width="12.7265625" style="223" bestFit="1" customWidth="1"/>
    <col min="3603" max="3603" width="13.453125" style="223" customWidth="1"/>
    <col min="3604" max="3604" width="11.453125" style="223"/>
    <col min="3605" max="3606" width="12.7265625" style="223" bestFit="1" customWidth="1"/>
    <col min="3607" max="3607" width="11.54296875" style="223" bestFit="1" customWidth="1"/>
    <col min="3608" max="3840" width="11.453125" style="223"/>
    <col min="3841" max="3841" width="1.54296875" style="223" customWidth="1"/>
    <col min="3842" max="3842" width="27.1796875" style="223" customWidth="1"/>
    <col min="3843" max="3843" width="19.54296875" style="223" customWidth="1"/>
    <col min="3844" max="3844" width="17.81640625" style="223" customWidth="1"/>
    <col min="3845" max="3845" width="18.54296875" style="223" customWidth="1"/>
    <col min="3846" max="3846" width="16.7265625" style="223" customWidth="1"/>
    <col min="3847" max="3847" width="15.54296875" style="223" customWidth="1"/>
    <col min="3848" max="3848" width="12.453125" style="223" customWidth="1"/>
    <col min="3849" max="3849" width="18.26953125" style="223" customWidth="1"/>
    <col min="3850" max="3850" width="11.54296875" style="223" customWidth="1"/>
    <col min="3851" max="3851" width="15.453125" style="223" customWidth="1"/>
    <col min="3852" max="3852" width="12.1796875" style="223" bestFit="1" customWidth="1"/>
    <col min="3853" max="3853" width="11.54296875" style="223" bestFit="1" customWidth="1"/>
    <col min="3854" max="3855" width="11.453125" style="223"/>
    <col min="3856" max="3858" width="12.7265625" style="223" bestFit="1" customWidth="1"/>
    <col min="3859" max="3859" width="13.453125" style="223" customWidth="1"/>
    <col min="3860" max="3860" width="11.453125" style="223"/>
    <col min="3861" max="3862" width="12.7265625" style="223" bestFit="1" customWidth="1"/>
    <col min="3863" max="3863" width="11.54296875" style="223" bestFit="1" customWidth="1"/>
    <col min="3864" max="4096" width="11.453125" style="223"/>
    <col min="4097" max="4097" width="1.54296875" style="223" customWidth="1"/>
    <col min="4098" max="4098" width="27.1796875" style="223" customWidth="1"/>
    <col min="4099" max="4099" width="19.54296875" style="223" customWidth="1"/>
    <col min="4100" max="4100" width="17.81640625" style="223" customWidth="1"/>
    <col min="4101" max="4101" width="18.54296875" style="223" customWidth="1"/>
    <col min="4102" max="4102" width="16.7265625" style="223" customWidth="1"/>
    <col min="4103" max="4103" width="15.54296875" style="223" customWidth="1"/>
    <col min="4104" max="4104" width="12.453125" style="223" customWidth="1"/>
    <col min="4105" max="4105" width="18.26953125" style="223" customWidth="1"/>
    <col min="4106" max="4106" width="11.54296875" style="223" customWidth="1"/>
    <col min="4107" max="4107" width="15.453125" style="223" customWidth="1"/>
    <col min="4108" max="4108" width="12.1796875" style="223" bestFit="1" customWidth="1"/>
    <col min="4109" max="4109" width="11.54296875" style="223" bestFit="1" customWidth="1"/>
    <col min="4110" max="4111" width="11.453125" style="223"/>
    <col min="4112" max="4114" width="12.7265625" style="223" bestFit="1" customWidth="1"/>
    <col min="4115" max="4115" width="13.453125" style="223" customWidth="1"/>
    <col min="4116" max="4116" width="11.453125" style="223"/>
    <col min="4117" max="4118" width="12.7265625" style="223" bestFit="1" customWidth="1"/>
    <col min="4119" max="4119" width="11.54296875" style="223" bestFit="1" customWidth="1"/>
    <col min="4120" max="4352" width="11.453125" style="223"/>
    <col min="4353" max="4353" width="1.54296875" style="223" customWidth="1"/>
    <col min="4354" max="4354" width="27.1796875" style="223" customWidth="1"/>
    <col min="4355" max="4355" width="19.54296875" style="223" customWidth="1"/>
    <col min="4356" max="4356" width="17.81640625" style="223" customWidth="1"/>
    <col min="4357" max="4357" width="18.54296875" style="223" customWidth="1"/>
    <col min="4358" max="4358" width="16.7265625" style="223" customWidth="1"/>
    <col min="4359" max="4359" width="15.54296875" style="223" customWidth="1"/>
    <col min="4360" max="4360" width="12.453125" style="223" customWidth="1"/>
    <col min="4361" max="4361" width="18.26953125" style="223" customWidth="1"/>
    <col min="4362" max="4362" width="11.54296875" style="223" customWidth="1"/>
    <col min="4363" max="4363" width="15.453125" style="223" customWidth="1"/>
    <col min="4364" max="4364" width="12.1796875" style="223" bestFit="1" customWidth="1"/>
    <col min="4365" max="4365" width="11.54296875" style="223" bestFit="1" customWidth="1"/>
    <col min="4366" max="4367" width="11.453125" style="223"/>
    <col min="4368" max="4370" width="12.7265625" style="223" bestFit="1" customWidth="1"/>
    <col min="4371" max="4371" width="13.453125" style="223" customWidth="1"/>
    <col min="4372" max="4372" width="11.453125" style="223"/>
    <col min="4373" max="4374" width="12.7265625" style="223" bestFit="1" customWidth="1"/>
    <col min="4375" max="4375" width="11.54296875" style="223" bestFit="1" customWidth="1"/>
    <col min="4376" max="4608" width="11.453125" style="223"/>
    <col min="4609" max="4609" width="1.54296875" style="223" customWidth="1"/>
    <col min="4610" max="4610" width="27.1796875" style="223" customWidth="1"/>
    <col min="4611" max="4611" width="19.54296875" style="223" customWidth="1"/>
    <col min="4612" max="4612" width="17.81640625" style="223" customWidth="1"/>
    <col min="4613" max="4613" width="18.54296875" style="223" customWidth="1"/>
    <col min="4614" max="4614" width="16.7265625" style="223" customWidth="1"/>
    <col min="4615" max="4615" width="15.54296875" style="223" customWidth="1"/>
    <col min="4616" max="4616" width="12.453125" style="223" customWidth="1"/>
    <col min="4617" max="4617" width="18.26953125" style="223" customWidth="1"/>
    <col min="4618" max="4618" width="11.54296875" style="223" customWidth="1"/>
    <col min="4619" max="4619" width="15.453125" style="223" customWidth="1"/>
    <col min="4620" max="4620" width="12.1796875" style="223" bestFit="1" customWidth="1"/>
    <col min="4621" max="4621" width="11.54296875" style="223" bestFit="1" customWidth="1"/>
    <col min="4622" max="4623" width="11.453125" style="223"/>
    <col min="4624" max="4626" width="12.7265625" style="223" bestFit="1" customWidth="1"/>
    <col min="4627" max="4627" width="13.453125" style="223" customWidth="1"/>
    <col min="4628" max="4628" width="11.453125" style="223"/>
    <col min="4629" max="4630" width="12.7265625" style="223" bestFit="1" customWidth="1"/>
    <col min="4631" max="4631" width="11.54296875" style="223" bestFit="1" customWidth="1"/>
    <col min="4632" max="4864" width="11.453125" style="223"/>
    <col min="4865" max="4865" width="1.54296875" style="223" customWidth="1"/>
    <col min="4866" max="4866" width="27.1796875" style="223" customWidth="1"/>
    <col min="4867" max="4867" width="19.54296875" style="223" customWidth="1"/>
    <col min="4868" max="4868" width="17.81640625" style="223" customWidth="1"/>
    <col min="4869" max="4869" width="18.54296875" style="223" customWidth="1"/>
    <col min="4870" max="4870" width="16.7265625" style="223" customWidth="1"/>
    <col min="4871" max="4871" width="15.54296875" style="223" customWidth="1"/>
    <col min="4872" max="4872" width="12.453125" style="223" customWidth="1"/>
    <col min="4873" max="4873" width="18.26953125" style="223" customWidth="1"/>
    <col min="4874" max="4874" width="11.54296875" style="223" customWidth="1"/>
    <col min="4875" max="4875" width="15.453125" style="223" customWidth="1"/>
    <col min="4876" max="4876" width="12.1796875" style="223" bestFit="1" customWidth="1"/>
    <col min="4877" max="4877" width="11.54296875" style="223" bestFit="1" customWidth="1"/>
    <col min="4878" max="4879" width="11.453125" style="223"/>
    <col min="4880" max="4882" width="12.7265625" style="223" bestFit="1" customWidth="1"/>
    <col min="4883" max="4883" width="13.453125" style="223" customWidth="1"/>
    <col min="4884" max="4884" width="11.453125" style="223"/>
    <col min="4885" max="4886" width="12.7265625" style="223" bestFit="1" customWidth="1"/>
    <col min="4887" max="4887" width="11.54296875" style="223" bestFit="1" customWidth="1"/>
    <col min="4888" max="5120" width="11.453125" style="223"/>
    <col min="5121" max="5121" width="1.54296875" style="223" customWidth="1"/>
    <col min="5122" max="5122" width="27.1796875" style="223" customWidth="1"/>
    <col min="5123" max="5123" width="19.54296875" style="223" customWidth="1"/>
    <col min="5124" max="5124" width="17.81640625" style="223" customWidth="1"/>
    <col min="5125" max="5125" width="18.54296875" style="223" customWidth="1"/>
    <col min="5126" max="5126" width="16.7265625" style="223" customWidth="1"/>
    <col min="5127" max="5127" width="15.54296875" style="223" customWidth="1"/>
    <col min="5128" max="5128" width="12.453125" style="223" customWidth="1"/>
    <col min="5129" max="5129" width="18.26953125" style="223" customWidth="1"/>
    <col min="5130" max="5130" width="11.54296875" style="223" customWidth="1"/>
    <col min="5131" max="5131" width="15.453125" style="223" customWidth="1"/>
    <col min="5132" max="5132" width="12.1796875" style="223" bestFit="1" customWidth="1"/>
    <col min="5133" max="5133" width="11.54296875" style="223" bestFit="1" customWidth="1"/>
    <col min="5134" max="5135" width="11.453125" style="223"/>
    <col min="5136" max="5138" width="12.7265625" style="223" bestFit="1" customWidth="1"/>
    <col min="5139" max="5139" width="13.453125" style="223" customWidth="1"/>
    <col min="5140" max="5140" width="11.453125" style="223"/>
    <col min="5141" max="5142" width="12.7265625" style="223" bestFit="1" customWidth="1"/>
    <col min="5143" max="5143" width="11.54296875" style="223" bestFit="1" customWidth="1"/>
    <col min="5144" max="5376" width="11.453125" style="223"/>
    <col min="5377" max="5377" width="1.54296875" style="223" customWidth="1"/>
    <col min="5378" max="5378" width="27.1796875" style="223" customWidth="1"/>
    <col min="5379" max="5379" width="19.54296875" style="223" customWidth="1"/>
    <col min="5380" max="5380" width="17.81640625" style="223" customWidth="1"/>
    <col min="5381" max="5381" width="18.54296875" style="223" customWidth="1"/>
    <col min="5382" max="5382" width="16.7265625" style="223" customWidth="1"/>
    <col min="5383" max="5383" width="15.54296875" style="223" customWidth="1"/>
    <col min="5384" max="5384" width="12.453125" style="223" customWidth="1"/>
    <col min="5385" max="5385" width="18.26953125" style="223" customWidth="1"/>
    <col min="5386" max="5386" width="11.54296875" style="223" customWidth="1"/>
    <col min="5387" max="5387" width="15.453125" style="223" customWidth="1"/>
    <col min="5388" max="5388" width="12.1796875" style="223" bestFit="1" customWidth="1"/>
    <col min="5389" max="5389" width="11.54296875" style="223" bestFit="1" customWidth="1"/>
    <col min="5390" max="5391" width="11.453125" style="223"/>
    <col min="5392" max="5394" width="12.7265625" style="223" bestFit="1" customWidth="1"/>
    <col min="5395" max="5395" width="13.453125" style="223" customWidth="1"/>
    <col min="5396" max="5396" width="11.453125" style="223"/>
    <col min="5397" max="5398" width="12.7265625" style="223" bestFit="1" customWidth="1"/>
    <col min="5399" max="5399" width="11.54296875" style="223" bestFit="1" customWidth="1"/>
    <col min="5400" max="5632" width="11.453125" style="223"/>
    <col min="5633" max="5633" width="1.54296875" style="223" customWidth="1"/>
    <col min="5634" max="5634" width="27.1796875" style="223" customWidth="1"/>
    <col min="5635" max="5635" width="19.54296875" style="223" customWidth="1"/>
    <col min="5636" max="5636" width="17.81640625" style="223" customWidth="1"/>
    <col min="5637" max="5637" width="18.54296875" style="223" customWidth="1"/>
    <col min="5638" max="5638" width="16.7265625" style="223" customWidth="1"/>
    <col min="5639" max="5639" width="15.54296875" style="223" customWidth="1"/>
    <col min="5640" max="5640" width="12.453125" style="223" customWidth="1"/>
    <col min="5641" max="5641" width="18.26953125" style="223" customWidth="1"/>
    <col min="5642" max="5642" width="11.54296875" style="223" customWidth="1"/>
    <col min="5643" max="5643" width="15.453125" style="223" customWidth="1"/>
    <col min="5644" max="5644" width="12.1796875" style="223" bestFit="1" customWidth="1"/>
    <col min="5645" max="5645" width="11.54296875" style="223" bestFit="1" customWidth="1"/>
    <col min="5646" max="5647" width="11.453125" style="223"/>
    <col min="5648" max="5650" width="12.7265625" style="223" bestFit="1" customWidth="1"/>
    <col min="5651" max="5651" width="13.453125" style="223" customWidth="1"/>
    <col min="5652" max="5652" width="11.453125" style="223"/>
    <col min="5653" max="5654" width="12.7265625" style="223" bestFit="1" customWidth="1"/>
    <col min="5655" max="5655" width="11.54296875" style="223" bestFit="1" customWidth="1"/>
    <col min="5656" max="5888" width="11.453125" style="223"/>
    <col min="5889" max="5889" width="1.54296875" style="223" customWidth="1"/>
    <col min="5890" max="5890" width="27.1796875" style="223" customWidth="1"/>
    <col min="5891" max="5891" width="19.54296875" style="223" customWidth="1"/>
    <col min="5892" max="5892" width="17.81640625" style="223" customWidth="1"/>
    <col min="5893" max="5893" width="18.54296875" style="223" customWidth="1"/>
    <col min="5894" max="5894" width="16.7265625" style="223" customWidth="1"/>
    <col min="5895" max="5895" width="15.54296875" style="223" customWidth="1"/>
    <col min="5896" max="5896" width="12.453125" style="223" customWidth="1"/>
    <col min="5897" max="5897" width="18.26953125" style="223" customWidth="1"/>
    <col min="5898" max="5898" width="11.54296875" style="223" customWidth="1"/>
    <col min="5899" max="5899" width="15.453125" style="223" customWidth="1"/>
    <col min="5900" max="5900" width="12.1796875" style="223" bestFit="1" customWidth="1"/>
    <col min="5901" max="5901" width="11.54296875" style="223" bestFit="1" customWidth="1"/>
    <col min="5902" max="5903" width="11.453125" style="223"/>
    <col min="5904" max="5906" width="12.7265625" style="223" bestFit="1" customWidth="1"/>
    <col min="5907" max="5907" width="13.453125" style="223" customWidth="1"/>
    <col min="5908" max="5908" width="11.453125" style="223"/>
    <col min="5909" max="5910" width="12.7265625" style="223" bestFit="1" customWidth="1"/>
    <col min="5911" max="5911" width="11.54296875" style="223" bestFit="1" customWidth="1"/>
    <col min="5912" max="6144" width="11.453125" style="223"/>
    <col min="6145" max="6145" width="1.54296875" style="223" customWidth="1"/>
    <col min="6146" max="6146" width="27.1796875" style="223" customWidth="1"/>
    <col min="6147" max="6147" width="19.54296875" style="223" customWidth="1"/>
    <col min="6148" max="6148" width="17.81640625" style="223" customWidth="1"/>
    <col min="6149" max="6149" width="18.54296875" style="223" customWidth="1"/>
    <col min="6150" max="6150" width="16.7265625" style="223" customWidth="1"/>
    <col min="6151" max="6151" width="15.54296875" style="223" customWidth="1"/>
    <col min="6152" max="6152" width="12.453125" style="223" customWidth="1"/>
    <col min="6153" max="6153" width="18.26953125" style="223" customWidth="1"/>
    <col min="6154" max="6154" width="11.54296875" style="223" customWidth="1"/>
    <col min="6155" max="6155" width="15.453125" style="223" customWidth="1"/>
    <col min="6156" max="6156" width="12.1796875" style="223" bestFit="1" customWidth="1"/>
    <col min="6157" max="6157" width="11.54296875" style="223" bestFit="1" customWidth="1"/>
    <col min="6158" max="6159" width="11.453125" style="223"/>
    <col min="6160" max="6162" width="12.7265625" style="223" bestFit="1" customWidth="1"/>
    <col min="6163" max="6163" width="13.453125" style="223" customWidth="1"/>
    <col min="6164" max="6164" width="11.453125" style="223"/>
    <col min="6165" max="6166" width="12.7265625" style="223" bestFit="1" customWidth="1"/>
    <col min="6167" max="6167" width="11.54296875" style="223" bestFit="1" customWidth="1"/>
    <col min="6168" max="6400" width="11.453125" style="223"/>
    <col min="6401" max="6401" width="1.54296875" style="223" customWidth="1"/>
    <col min="6402" max="6402" width="27.1796875" style="223" customWidth="1"/>
    <col min="6403" max="6403" width="19.54296875" style="223" customWidth="1"/>
    <col min="6404" max="6404" width="17.81640625" style="223" customWidth="1"/>
    <col min="6405" max="6405" width="18.54296875" style="223" customWidth="1"/>
    <col min="6406" max="6406" width="16.7265625" style="223" customWidth="1"/>
    <col min="6407" max="6407" width="15.54296875" style="223" customWidth="1"/>
    <col min="6408" max="6408" width="12.453125" style="223" customWidth="1"/>
    <col min="6409" max="6409" width="18.26953125" style="223" customWidth="1"/>
    <col min="6410" max="6410" width="11.54296875" style="223" customWidth="1"/>
    <col min="6411" max="6411" width="15.453125" style="223" customWidth="1"/>
    <col min="6412" max="6412" width="12.1796875" style="223" bestFit="1" customWidth="1"/>
    <col min="6413" max="6413" width="11.54296875" style="223" bestFit="1" customWidth="1"/>
    <col min="6414" max="6415" width="11.453125" style="223"/>
    <col min="6416" max="6418" width="12.7265625" style="223" bestFit="1" customWidth="1"/>
    <col min="6419" max="6419" width="13.453125" style="223" customWidth="1"/>
    <col min="6420" max="6420" width="11.453125" style="223"/>
    <col min="6421" max="6422" width="12.7265625" style="223" bestFit="1" customWidth="1"/>
    <col min="6423" max="6423" width="11.54296875" style="223" bestFit="1" customWidth="1"/>
    <col min="6424" max="6656" width="11.453125" style="223"/>
    <col min="6657" max="6657" width="1.54296875" style="223" customWidth="1"/>
    <col min="6658" max="6658" width="27.1796875" style="223" customWidth="1"/>
    <col min="6659" max="6659" width="19.54296875" style="223" customWidth="1"/>
    <col min="6660" max="6660" width="17.81640625" style="223" customWidth="1"/>
    <col min="6661" max="6661" width="18.54296875" style="223" customWidth="1"/>
    <col min="6662" max="6662" width="16.7265625" style="223" customWidth="1"/>
    <col min="6663" max="6663" width="15.54296875" style="223" customWidth="1"/>
    <col min="6664" max="6664" width="12.453125" style="223" customWidth="1"/>
    <col min="6665" max="6665" width="18.26953125" style="223" customWidth="1"/>
    <col min="6666" max="6666" width="11.54296875" style="223" customWidth="1"/>
    <col min="6667" max="6667" width="15.453125" style="223" customWidth="1"/>
    <col min="6668" max="6668" width="12.1796875" style="223" bestFit="1" customWidth="1"/>
    <col min="6669" max="6669" width="11.54296875" style="223" bestFit="1" customWidth="1"/>
    <col min="6670" max="6671" width="11.453125" style="223"/>
    <col min="6672" max="6674" width="12.7265625" style="223" bestFit="1" customWidth="1"/>
    <col min="6675" max="6675" width="13.453125" style="223" customWidth="1"/>
    <col min="6676" max="6676" width="11.453125" style="223"/>
    <col min="6677" max="6678" width="12.7265625" style="223" bestFit="1" customWidth="1"/>
    <col min="6679" max="6679" width="11.54296875" style="223" bestFit="1" customWidth="1"/>
    <col min="6680" max="6912" width="11.453125" style="223"/>
    <col min="6913" max="6913" width="1.54296875" style="223" customWidth="1"/>
    <col min="6914" max="6914" width="27.1796875" style="223" customWidth="1"/>
    <col min="6915" max="6915" width="19.54296875" style="223" customWidth="1"/>
    <col min="6916" max="6916" width="17.81640625" style="223" customWidth="1"/>
    <col min="6917" max="6917" width="18.54296875" style="223" customWidth="1"/>
    <col min="6918" max="6918" width="16.7265625" style="223" customWidth="1"/>
    <col min="6919" max="6919" width="15.54296875" style="223" customWidth="1"/>
    <col min="6920" max="6920" width="12.453125" style="223" customWidth="1"/>
    <col min="6921" max="6921" width="18.26953125" style="223" customWidth="1"/>
    <col min="6922" max="6922" width="11.54296875" style="223" customWidth="1"/>
    <col min="6923" max="6923" width="15.453125" style="223" customWidth="1"/>
    <col min="6924" max="6924" width="12.1796875" style="223" bestFit="1" customWidth="1"/>
    <col min="6925" max="6925" width="11.54296875" style="223" bestFit="1" customWidth="1"/>
    <col min="6926" max="6927" width="11.453125" style="223"/>
    <col min="6928" max="6930" width="12.7265625" style="223" bestFit="1" customWidth="1"/>
    <col min="6931" max="6931" width="13.453125" style="223" customWidth="1"/>
    <col min="6932" max="6932" width="11.453125" style="223"/>
    <col min="6933" max="6934" width="12.7265625" style="223" bestFit="1" customWidth="1"/>
    <col min="6935" max="6935" width="11.54296875" style="223" bestFit="1" customWidth="1"/>
    <col min="6936" max="7168" width="11.453125" style="223"/>
    <col min="7169" max="7169" width="1.54296875" style="223" customWidth="1"/>
    <col min="7170" max="7170" width="27.1796875" style="223" customWidth="1"/>
    <col min="7171" max="7171" width="19.54296875" style="223" customWidth="1"/>
    <col min="7172" max="7172" width="17.81640625" style="223" customWidth="1"/>
    <col min="7173" max="7173" width="18.54296875" style="223" customWidth="1"/>
    <col min="7174" max="7174" width="16.7265625" style="223" customWidth="1"/>
    <col min="7175" max="7175" width="15.54296875" style="223" customWidth="1"/>
    <col min="7176" max="7176" width="12.453125" style="223" customWidth="1"/>
    <col min="7177" max="7177" width="18.26953125" style="223" customWidth="1"/>
    <col min="7178" max="7178" width="11.54296875" style="223" customWidth="1"/>
    <col min="7179" max="7179" width="15.453125" style="223" customWidth="1"/>
    <col min="7180" max="7180" width="12.1796875" style="223" bestFit="1" customWidth="1"/>
    <col min="7181" max="7181" width="11.54296875" style="223" bestFit="1" customWidth="1"/>
    <col min="7182" max="7183" width="11.453125" style="223"/>
    <col min="7184" max="7186" width="12.7265625" style="223" bestFit="1" customWidth="1"/>
    <col min="7187" max="7187" width="13.453125" style="223" customWidth="1"/>
    <col min="7188" max="7188" width="11.453125" style="223"/>
    <col min="7189" max="7190" width="12.7265625" style="223" bestFit="1" customWidth="1"/>
    <col min="7191" max="7191" width="11.54296875" style="223" bestFit="1" customWidth="1"/>
    <col min="7192" max="7424" width="11.453125" style="223"/>
    <col min="7425" max="7425" width="1.54296875" style="223" customWidth="1"/>
    <col min="7426" max="7426" width="27.1796875" style="223" customWidth="1"/>
    <col min="7427" max="7427" width="19.54296875" style="223" customWidth="1"/>
    <col min="7428" max="7428" width="17.81640625" style="223" customWidth="1"/>
    <col min="7429" max="7429" width="18.54296875" style="223" customWidth="1"/>
    <col min="7430" max="7430" width="16.7265625" style="223" customWidth="1"/>
    <col min="7431" max="7431" width="15.54296875" style="223" customWidth="1"/>
    <col min="7432" max="7432" width="12.453125" style="223" customWidth="1"/>
    <col min="7433" max="7433" width="18.26953125" style="223" customWidth="1"/>
    <col min="7434" max="7434" width="11.54296875" style="223" customWidth="1"/>
    <col min="7435" max="7435" width="15.453125" style="223" customWidth="1"/>
    <col min="7436" max="7436" width="12.1796875" style="223" bestFit="1" customWidth="1"/>
    <col min="7437" max="7437" width="11.54296875" style="223" bestFit="1" customWidth="1"/>
    <col min="7438" max="7439" width="11.453125" style="223"/>
    <col min="7440" max="7442" width="12.7265625" style="223" bestFit="1" customWidth="1"/>
    <col min="7443" max="7443" width="13.453125" style="223" customWidth="1"/>
    <col min="7444" max="7444" width="11.453125" style="223"/>
    <col min="7445" max="7446" width="12.7265625" style="223" bestFit="1" customWidth="1"/>
    <col min="7447" max="7447" width="11.54296875" style="223" bestFit="1" customWidth="1"/>
    <col min="7448" max="7680" width="11.453125" style="223"/>
    <col min="7681" max="7681" width="1.54296875" style="223" customWidth="1"/>
    <col min="7682" max="7682" width="27.1796875" style="223" customWidth="1"/>
    <col min="7683" max="7683" width="19.54296875" style="223" customWidth="1"/>
    <col min="7684" max="7684" width="17.81640625" style="223" customWidth="1"/>
    <col min="7685" max="7685" width="18.54296875" style="223" customWidth="1"/>
    <col min="7686" max="7686" width="16.7265625" style="223" customWidth="1"/>
    <col min="7687" max="7687" width="15.54296875" style="223" customWidth="1"/>
    <col min="7688" max="7688" width="12.453125" style="223" customWidth="1"/>
    <col min="7689" max="7689" width="18.26953125" style="223" customWidth="1"/>
    <col min="7690" max="7690" width="11.54296875" style="223" customWidth="1"/>
    <col min="7691" max="7691" width="15.453125" style="223" customWidth="1"/>
    <col min="7692" max="7692" width="12.1796875" style="223" bestFit="1" customWidth="1"/>
    <col min="7693" max="7693" width="11.54296875" style="223" bestFit="1" customWidth="1"/>
    <col min="7694" max="7695" width="11.453125" style="223"/>
    <col min="7696" max="7698" width="12.7265625" style="223" bestFit="1" customWidth="1"/>
    <col min="7699" max="7699" width="13.453125" style="223" customWidth="1"/>
    <col min="7700" max="7700" width="11.453125" style="223"/>
    <col min="7701" max="7702" width="12.7265625" style="223" bestFit="1" customWidth="1"/>
    <col min="7703" max="7703" width="11.54296875" style="223" bestFit="1" customWidth="1"/>
    <col min="7704" max="7936" width="11.453125" style="223"/>
    <col min="7937" max="7937" width="1.54296875" style="223" customWidth="1"/>
    <col min="7938" max="7938" width="27.1796875" style="223" customWidth="1"/>
    <col min="7939" max="7939" width="19.54296875" style="223" customWidth="1"/>
    <col min="7940" max="7940" width="17.81640625" style="223" customWidth="1"/>
    <col min="7941" max="7941" width="18.54296875" style="223" customWidth="1"/>
    <col min="7942" max="7942" width="16.7265625" style="223" customWidth="1"/>
    <col min="7943" max="7943" width="15.54296875" style="223" customWidth="1"/>
    <col min="7944" max="7944" width="12.453125" style="223" customWidth="1"/>
    <col min="7945" max="7945" width="18.26953125" style="223" customWidth="1"/>
    <col min="7946" max="7946" width="11.54296875" style="223" customWidth="1"/>
    <col min="7947" max="7947" width="15.453125" style="223" customWidth="1"/>
    <col min="7948" max="7948" width="12.1796875" style="223" bestFit="1" customWidth="1"/>
    <col min="7949" max="7949" width="11.54296875" style="223" bestFit="1" customWidth="1"/>
    <col min="7950" max="7951" width="11.453125" style="223"/>
    <col min="7952" max="7954" width="12.7265625" style="223" bestFit="1" customWidth="1"/>
    <col min="7955" max="7955" width="13.453125" style="223" customWidth="1"/>
    <col min="7956" max="7956" width="11.453125" style="223"/>
    <col min="7957" max="7958" width="12.7265625" style="223" bestFit="1" customWidth="1"/>
    <col min="7959" max="7959" width="11.54296875" style="223" bestFit="1" customWidth="1"/>
    <col min="7960" max="8192" width="11.453125" style="223"/>
    <col min="8193" max="8193" width="1.54296875" style="223" customWidth="1"/>
    <col min="8194" max="8194" width="27.1796875" style="223" customWidth="1"/>
    <col min="8195" max="8195" width="19.54296875" style="223" customWidth="1"/>
    <col min="8196" max="8196" width="17.81640625" style="223" customWidth="1"/>
    <col min="8197" max="8197" width="18.54296875" style="223" customWidth="1"/>
    <col min="8198" max="8198" width="16.7265625" style="223" customWidth="1"/>
    <col min="8199" max="8199" width="15.54296875" style="223" customWidth="1"/>
    <col min="8200" max="8200" width="12.453125" style="223" customWidth="1"/>
    <col min="8201" max="8201" width="18.26953125" style="223" customWidth="1"/>
    <col min="8202" max="8202" width="11.54296875" style="223" customWidth="1"/>
    <col min="8203" max="8203" width="15.453125" style="223" customWidth="1"/>
    <col min="8204" max="8204" width="12.1796875" style="223" bestFit="1" customWidth="1"/>
    <col min="8205" max="8205" width="11.54296875" style="223" bestFit="1" customWidth="1"/>
    <col min="8206" max="8207" width="11.453125" style="223"/>
    <col min="8208" max="8210" width="12.7265625" style="223" bestFit="1" customWidth="1"/>
    <col min="8211" max="8211" width="13.453125" style="223" customWidth="1"/>
    <col min="8212" max="8212" width="11.453125" style="223"/>
    <col min="8213" max="8214" width="12.7265625" style="223" bestFit="1" customWidth="1"/>
    <col min="8215" max="8215" width="11.54296875" style="223" bestFit="1" customWidth="1"/>
    <col min="8216" max="8448" width="11.453125" style="223"/>
    <col min="8449" max="8449" width="1.54296875" style="223" customWidth="1"/>
    <col min="8450" max="8450" width="27.1796875" style="223" customWidth="1"/>
    <col min="8451" max="8451" width="19.54296875" style="223" customWidth="1"/>
    <col min="8452" max="8452" width="17.81640625" style="223" customWidth="1"/>
    <col min="8453" max="8453" width="18.54296875" style="223" customWidth="1"/>
    <col min="8454" max="8454" width="16.7265625" style="223" customWidth="1"/>
    <col min="8455" max="8455" width="15.54296875" style="223" customWidth="1"/>
    <col min="8456" max="8456" width="12.453125" style="223" customWidth="1"/>
    <col min="8457" max="8457" width="18.26953125" style="223" customWidth="1"/>
    <col min="8458" max="8458" width="11.54296875" style="223" customWidth="1"/>
    <col min="8459" max="8459" width="15.453125" style="223" customWidth="1"/>
    <col min="8460" max="8460" width="12.1796875" style="223" bestFit="1" customWidth="1"/>
    <col min="8461" max="8461" width="11.54296875" style="223" bestFit="1" customWidth="1"/>
    <col min="8462" max="8463" width="11.453125" style="223"/>
    <col min="8464" max="8466" width="12.7265625" style="223" bestFit="1" customWidth="1"/>
    <col min="8467" max="8467" width="13.453125" style="223" customWidth="1"/>
    <col min="8468" max="8468" width="11.453125" style="223"/>
    <col min="8469" max="8470" width="12.7265625" style="223" bestFit="1" customWidth="1"/>
    <col min="8471" max="8471" width="11.54296875" style="223" bestFit="1" customWidth="1"/>
    <col min="8472" max="8704" width="11.453125" style="223"/>
    <col min="8705" max="8705" width="1.54296875" style="223" customWidth="1"/>
    <col min="8706" max="8706" width="27.1796875" style="223" customWidth="1"/>
    <col min="8707" max="8707" width="19.54296875" style="223" customWidth="1"/>
    <col min="8708" max="8708" width="17.81640625" style="223" customWidth="1"/>
    <col min="8709" max="8709" width="18.54296875" style="223" customWidth="1"/>
    <col min="8710" max="8710" width="16.7265625" style="223" customWidth="1"/>
    <col min="8711" max="8711" width="15.54296875" style="223" customWidth="1"/>
    <col min="8712" max="8712" width="12.453125" style="223" customWidth="1"/>
    <col min="8713" max="8713" width="18.26953125" style="223" customWidth="1"/>
    <col min="8714" max="8714" width="11.54296875" style="223" customWidth="1"/>
    <col min="8715" max="8715" width="15.453125" style="223" customWidth="1"/>
    <col min="8716" max="8716" width="12.1796875" style="223" bestFit="1" customWidth="1"/>
    <col min="8717" max="8717" width="11.54296875" style="223" bestFit="1" customWidth="1"/>
    <col min="8718" max="8719" width="11.453125" style="223"/>
    <col min="8720" max="8722" width="12.7265625" style="223" bestFit="1" customWidth="1"/>
    <col min="8723" max="8723" width="13.453125" style="223" customWidth="1"/>
    <col min="8724" max="8724" width="11.453125" style="223"/>
    <col min="8725" max="8726" width="12.7265625" style="223" bestFit="1" customWidth="1"/>
    <col min="8727" max="8727" width="11.54296875" style="223" bestFit="1" customWidth="1"/>
    <col min="8728" max="8960" width="11.453125" style="223"/>
    <col min="8961" max="8961" width="1.54296875" style="223" customWidth="1"/>
    <col min="8962" max="8962" width="27.1796875" style="223" customWidth="1"/>
    <col min="8963" max="8963" width="19.54296875" style="223" customWidth="1"/>
    <col min="8964" max="8964" width="17.81640625" style="223" customWidth="1"/>
    <col min="8965" max="8965" width="18.54296875" style="223" customWidth="1"/>
    <col min="8966" max="8966" width="16.7265625" style="223" customWidth="1"/>
    <col min="8967" max="8967" width="15.54296875" style="223" customWidth="1"/>
    <col min="8968" max="8968" width="12.453125" style="223" customWidth="1"/>
    <col min="8969" max="8969" width="18.26953125" style="223" customWidth="1"/>
    <col min="8970" max="8970" width="11.54296875" style="223" customWidth="1"/>
    <col min="8971" max="8971" width="15.453125" style="223" customWidth="1"/>
    <col min="8972" max="8972" width="12.1796875" style="223" bestFit="1" customWidth="1"/>
    <col min="8973" max="8973" width="11.54296875" style="223" bestFit="1" customWidth="1"/>
    <col min="8974" max="8975" width="11.453125" style="223"/>
    <col min="8976" max="8978" width="12.7265625" style="223" bestFit="1" customWidth="1"/>
    <col min="8979" max="8979" width="13.453125" style="223" customWidth="1"/>
    <col min="8980" max="8980" width="11.453125" style="223"/>
    <col min="8981" max="8982" width="12.7265625" style="223" bestFit="1" customWidth="1"/>
    <col min="8983" max="8983" width="11.54296875" style="223" bestFit="1" customWidth="1"/>
    <col min="8984" max="9216" width="11.453125" style="223"/>
    <col min="9217" max="9217" width="1.54296875" style="223" customWidth="1"/>
    <col min="9218" max="9218" width="27.1796875" style="223" customWidth="1"/>
    <col min="9219" max="9219" width="19.54296875" style="223" customWidth="1"/>
    <col min="9220" max="9220" width="17.81640625" style="223" customWidth="1"/>
    <col min="9221" max="9221" width="18.54296875" style="223" customWidth="1"/>
    <col min="9222" max="9222" width="16.7265625" style="223" customWidth="1"/>
    <col min="9223" max="9223" width="15.54296875" style="223" customWidth="1"/>
    <col min="9224" max="9224" width="12.453125" style="223" customWidth="1"/>
    <col min="9225" max="9225" width="18.26953125" style="223" customWidth="1"/>
    <col min="9226" max="9226" width="11.54296875" style="223" customWidth="1"/>
    <col min="9227" max="9227" width="15.453125" style="223" customWidth="1"/>
    <col min="9228" max="9228" width="12.1796875" style="223" bestFit="1" customWidth="1"/>
    <col min="9229" max="9229" width="11.54296875" style="223" bestFit="1" customWidth="1"/>
    <col min="9230" max="9231" width="11.453125" style="223"/>
    <col min="9232" max="9234" width="12.7265625" style="223" bestFit="1" customWidth="1"/>
    <col min="9235" max="9235" width="13.453125" style="223" customWidth="1"/>
    <col min="9236" max="9236" width="11.453125" style="223"/>
    <col min="9237" max="9238" width="12.7265625" style="223" bestFit="1" customWidth="1"/>
    <col min="9239" max="9239" width="11.54296875" style="223" bestFit="1" customWidth="1"/>
    <col min="9240" max="9472" width="11.453125" style="223"/>
    <col min="9473" max="9473" width="1.54296875" style="223" customWidth="1"/>
    <col min="9474" max="9474" width="27.1796875" style="223" customWidth="1"/>
    <col min="9475" max="9475" width="19.54296875" style="223" customWidth="1"/>
    <col min="9476" max="9476" width="17.81640625" style="223" customWidth="1"/>
    <col min="9477" max="9477" width="18.54296875" style="223" customWidth="1"/>
    <col min="9478" max="9478" width="16.7265625" style="223" customWidth="1"/>
    <col min="9479" max="9479" width="15.54296875" style="223" customWidth="1"/>
    <col min="9480" max="9480" width="12.453125" style="223" customWidth="1"/>
    <col min="9481" max="9481" width="18.26953125" style="223" customWidth="1"/>
    <col min="9482" max="9482" width="11.54296875" style="223" customWidth="1"/>
    <col min="9483" max="9483" width="15.453125" style="223" customWidth="1"/>
    <col min="9484" max="9484" width="12.1796875" style="223" bestFit="1" customWidth="1"/>
    <col min="9485" max="9485" width="11.54296875" style="223" bestFit="1" customWidth="1"/>
    <col min="9486" max="9487" width="11.453125" style="223"/>
    <col min="9488" max="9490" width="12.7265625" style="223" bestFit="1" customWidth="1"/>
    <col min="9491" max="9491" width="13.453125" style="223" customWidth="1"/>
    <col min="9492" max="9492" width="11.453125" style="223"/>
    <col min="9493" max="9494" width="12.7265625" style="223" bestFit="1" customWidth="1"/>
    <col min="9495" max="9495" width="11.54296875" style="223" bestFit="1" customWidth="1"/>
    <col min="9496" max="9728" width="11.453125" style="223"/>
    <col min="9729" max="9729" width="1.54296875" style="223" customWidth="1"/>
    <col min="9730" max="9730" width="27.1796875" style="223" customWidth="1"/>
    <col min="9731" max="9731" width="19.54296875" style="223" customWidth="1"/>
    <col min="9732" max="9732" width="17.81640625" style="223" customWidth="1"/>
    <col min="9733" max="9733" width="18.54296875" style="223" customWidth="1"/>
    <col min="9734" max="9734" width="16.7265625" style="223" customWidth="1"/>
    <col min="9735" max="9735" width="15.54296875" style="223" customWidth="1"/>
    <col min="9736" max="9736" width="12.453125" style="223" customWidth="1"/>
    <col min="9737" max="9737" width="18.26953125" style="223" customWidth="1"/>
    <col min="9738" max="9738" width="11.54296875" style="223" customWidth="1"/>
    <col min="9739" max="9739" width="15.453125" style="223" customWidth="1"/>
    <col min="9740" max="9740" width="12.1796875" style="223" bestFit="1" customWidth="1"/>
    <col min="9741" max="9741" width="11.54296875" style="223" bestFit="1" customWidth="1"/>
    <col min="9742" max="9743" width="11.453125" style="223"/>
    <col min="9744" max="9746" width="12.7265625" style="223" bestFit="1" customWidth="1"/>
    <col min="9747" max="9747" width="13.453125" style="223" customWidth="1"/>
    <col min="9748" max="9748" width="11.453125" style="223"/>
    <col min="9749" max="9750" width="12.7265625" style="223" bestFit="1" customWidth="1"/>
    <col min="9751" max="9751" width="11.54296875" style="223" bestFit="1" customWidth="1"/>
    <col min="9752" max="9984" width="11.453125" style="223"/>
    <col min="9985" max="9985" width="1.54296875" style="223" customWidth="1"/>
    <col min="9986" max="9986" width="27.1796875" style="223" customWidth="1"/>
    <col min="9987" max="9987" width="19.54296875" style="223" customWidth="1"/>
    <col min="9988" max="9988" width="17.81640625" style="223" customWidth="1"/>
    <col min="9989" max="9989" width="18.54296875" style="223" customWidth="1"/>
    <col min="9990" max="9990" width="16.7265625" style="223" customWidth="1"/>
    <col min="9991" max="9991" width="15.54296875" style="223" customWidth="1"/>
    <col min="9992" max="9992" width="12.453125" style="223" customWidth="1"/>
    <col min="9993" max="9993" width="18.26953125" style="223" customWidth="1"/>
    <col min="9994" max="9994" width="11.54296875" style="223" customWidth="1"/>
    <col min="9995" max="9995" width="15.453125" style="223" customWidth="1"/>
    <col min="9996" max="9996" width="12.1796875" style="223" bestFit="1" customWidth="1"/>
    <col min="9997" max="9997" width="11.54296875" style="223" bestFit="1" customWidth="1"/>
    <col min="9998" max="9999" width="11.453125" style="223"/>
    <col min="10000" max="10002" width="12.7265625" style="223" bestFit="1" customWidth="1"/>
    <col min="10003" max="10003" width="13.453125" style="223" customWidth="1"/>
    <col min="10004" max="10004" width="11.453125" style="223"/>
    <col min="10005" max="10006" width="12.7265625" style="223" bestFit="1" customWidth="1"/>
    <col min="10007" max="10007" width="11.54296875" style="223" bestFit="1" customWidth="1"/>
    <col min="10008" max="10240" width="11.453125" style="223"/>
    <col min="10241" max="10241" width="1.54296875" style="223" customWidth="1"/>
    <col min="10242" max="10242" width="27.1796875" style="223" customWidth="1"/>
    <col min="10243" max="10243" width="19.54296875" style="223" customWidth="1"/>
    <col min="10244" max="10244" width="17.81640625" style="223" customWidth="1"/>
    <col min="10245" max="10245" width="18.54296875" style="223" customWidth="1"/>
    <col min="10246" max="10246" width="16.7265625" style="223" customWidth="1"/>
    <col min="10247" max="10247" width="15.54296875" style="223" customWidth="1"/>
    <col min="10248" max="10248" width="12.453125" style="223" customWidth="1"/>
    <col min="10249" max="10249" width="18.26953125" style="223" customWidth="1"/>
    <col min="10250" max="10250" width="11.54296875" style="223" customWidth="1"/>
    <col min="10251" max="10251" width="15.453125" style="223" customWidth="1"/>
    <col min="10252" max="10252" width="12.1796875" style="223" bestFit="1" customWidth="1"/>
    <col min="10253" max="10253" width="11.54296875" style="223" bestFit="1" customWidth="1"/>
    <col min="10254" max="10255" width="11.453125" style="223"/>
    <col min="10256" max="10258" width="12.7265625" style="223" bestFit="1" customWidth="1"/>
    <col min="10259" max="10259" width="13.453125" style="223" customWidth="1"/>
    <col min="10260" max="10260" width="11.453125" style="223"/>
    <col min="10261" max="10262" width="12.7265625" style="223" bestFit="1" customWidth="1"/>
    <col min="10263" max="10263" width="11.54296875" style="223" bestFit="1" customWidth="1"/>
    <col min="10264" max="10496" width="11.453125" style="223"/>
    <col min="10497" max="10497" width="1.54296875" style="223" customWidth="1"/>
    <col min="10498" max="10498" width="27.1796875" style="223" customWidth="1"/>
    <col min="10499" max="10499" width="19.54296875" style="223" customWidth="1"/>
    <col min="10500" max="10500" width="17.81640625" style="223" customWidth="1"/>
    <col min="10501" max="10501" width="18.54296875" style="223" customWidth="1"/>
    <col min="10502" max="10502" width="16.7265625" style="223" customWidth="1"/>
    <col min="10503" max="10503" width="15.54296875" style="223" customWidth="1"/>
    <col min="10504" max="10504" width="12.453125" style="223" customWidth="1"/>
    <col min="10505" max="10505" width="18.26953125" style="223" customWidth="1"/>
    <col min="10506" max="10506" width="11.54296875" style="223" customWidth="1"/>
    <col min="10507" max="10507" width="15.453125" style="223" customWidth="1"/>
    <col min="10508" max="10508" width="12.1796875" style="223" bestFit="1" customWidth="1"/>
    <col min="10509" max="10509" width="11.54296875" style="223" bestFit="1" customWidth="1"/>
    <col min="10510" max="10511" width="11.453125" style="223"/>
    <col min="10512" max="10514" width="12.7265625" style="223" bestFit="1" customWidth="1"/>
    <col min="10515" max="10515" width="13.453125" style="223" customWidth="1"/>
    <col min="10516" max="10516" width="11.453125" style="223"/>
    <col min="10517" max="10518" width="12.7265625" style="223" bestFit="1" customWidth="1"/>
    <col min="10519" max="10519" width="11.54296875" style="223" bestFit="1" customWidth="1"/>
    <col min="10520" max="10752" width="11.453125" style="223"/>
    <col min="10753" max="10753" width="1.54296875" style="223" customWidth="1"/>
    <col min="10754" max="10754" width="27.1796875" style="223" customWidth="1"/>
    <col min="10755" max="10755" width="19.54296875" style="223" customWidth="1"/>
    <col min="10756" max="10756" width="17.81640625" style="223" customWidth="1"/>
    <col min="10757" max="10757" width="18.54296875" style="223" customWidth="1"/>
    <col min="10758" max="10758" width="16.7265625" style="223" customWidth="1"/>
    <col min="10759" max="10759" width="15.54296875" style="223" customWidth="1"/>
    <col min="10760" max="10760" width="12.453125" style="223" customWidth="1"/>
    <col min="10761" max="10761" width="18.26953125" style="223" customWidth="1"/>
    <col min="10762" max="10762" width="11.54296875" style="223" customWidth="1"/>
    <col min="10763" max="10763" width="15.453125" style="223" customWidth="1"/>
    <col min="10764" max="10764" width="12.1796875" style="223" bestFit="1" customWidth="1"/>
    <col min="10765" max="10765" width="11.54296875" style="223" bestFit="1" customWidth="1"/>
    <col min="10766" max="10767" width="11.453125" style="223"/>
    <col min="10768" max="10770" width="12.7265625" style="223" bestFit="1" customWidth="1"/>
    <col min="10771" max="10771" width="13.453125" style="223" customWidth="1"/>
    <col min="10772" max="10772" width="11.453125" style="223"/>
    <col min="10773" max="10774" width="12.7265625" style="223" bestFit="1" customWidth="1"/>
    <col min="10775" max="10775" width="11.54296875" style="223" bestFit="1" customWidth="1"/>
    <col min="10776" max="11008" width="11.453125" style="223"/>
    <col min="11009" max="11009" width="1.54296875" style="223" customWidth="1"/>
    <col min="11010" max="11010" width="27.1796875" style="223" customWidth="1"/>
    <col min="11011" max="11011" width="19.54296875" style="223" customWidth="1"/>
    <col min="11012" max="11012" width="17.81640625" style="223" customWidth="1"/>
    <col min="11013" max="11013" width="18.54296875" style="223" customWidth="1"/>
    <col min="11014" max="11014" width="16.7265625" style="223" customWidth="1"/>
    <col min="11015" max="11015" width="15.54296875" style="223" customWidth="1"/>
    <col min="11016" max="11016" width="12.453125" style="223" customWidth="1"/>
    <col min="11017" max="11017" width="18.26953125" style="223" customWidth="1"/>
    <col min="11018" max="11018" width="11.54296875" style="223" customWidth="1"/>
    <col min="11019" max="11019" width="15.453125" style="223" customWidth="1"/>
    <col min="11020" max="11020" width="12.1796875" style="223" bestFit="1" customWidth="1"/>
    <col min="11021" max="11021" width="11.54296875" style="223" bestFit="1" customWidth="1"/>
    <col min="11022" max="11023" width="11.453125" style="223"/>
    <col min="11024" max="11026" width="12.7265625" style="223" bestFit="1" customWidth="1"/>
    <col min="11027" max="11027" width="13.453125" style="223" customWidth="1"/>
    <col min="11028" max="11028" width="11.453125" style="223"/>
    <col min="11029" max="11030" width="12.7265625" style="223" bestFit="1" customWidth="1"/>
    <col min="11031" max="11031" width="11.54296875" style="223" bestFit="1" customWidth="1"/>
    <col min="11032" max="11264" width="11.453125" style="223"/>
    <col min="11265" max="11265" width="1.54296875" style="223" customWidth="1"/>
    <col min="11266" max="11266" width="27.1796875" style="223" customWidth="1"/>
    <col min="11267" max="11267" width="19.54296875" style="223" customWidth="1"/>
    <col min="11268" max="11268" width="17.81640625" style="223" customWidth="1"/>
    <col min="11269" max="11269" width="18.54296875" style="223" customWidth="1"/>
    <col min="11270" max="11270" width="16.7265625" style="223" customWidth="1"/>
    <col min="11271" max="11271" width="15.54296875" style="223" customWidth="1"/>
    <col min="11272" max="11272" width="12.453125" style="223" customWidth="1"/>
    <col min="11273" max="11273" width="18.26953125" style="223" customWidth="1"/>
    <col min="11274" max="11274" width="11.54296875" style="223" customWidth="1"/>
    <col min="11275" max="11275" width="15.453125" style="223" customWidth="1"/>
    <col min="11276" max="11276" width="12.1796875" style="223" bestFit="1" customWidth="1"/>
    <col min="11277" max="11277" width="11.54296875" style="223" bestFit="1" customWidth="1"/>
    <col min="11278" max="11279" width="11.453125" style="223"/>
    <col min="11280" max="11282" width="12.7265625" style="223" bestFit="1" customWidth="1"/>
    <col min="11283" max="11283" width="13.453125" style="223" customWidth="1"/>
    <col min="11284" max="11284" width="11.453125" style="223"/>
    <col min="11285" max="11286" width="12.7265625" style="223" bestFit="1" customWidth="1"/>
    <col min="11287" max="11287" width="11.54296875" style="223" bestFit="1" customWidth="1"/>
    <col min="11288" max="11520" width="11.453125" style="223"/>
    <col min="11521" max="11521" width="1.54296875" style="223" customWidth="1"/>
    <col min="11522" max="11522" width="27.1796875" style="223" customWidth="1"/>
    <col min="11523" max="11523" width="19.54296875" style="223" customWidth="1"/>
    <col min="11524" max="11524" width="17.81640625" style="223" customWidth="1"/>
    <col min="11525" max="11525" width="18.54296875" style="223" customWidth="1"/>
    <col min="11526" max="11526" width="16.7265625" style="223" customWidth="1"/>
    <col min="11527" max="11527" width="15.54296875" style="223" customWidth="1"/>
    <col min="11528" max="11528" width="12.453125" style="223" customWidth="1"/>
    <col min="11529" max="11529" width="18.26953125" style="223" customWidth="1"/>
    <col min="11530" max="11530" width="11.54296875" style="223" customWidth="1"/>
    <col min="11531" max="11531" width="15.453125" style="223" customWidth="1"/>
    <col min="11532" max="11532" width="12.1796875" style="223" bestFit="1" customWidth="1"/>
    <col min="11533" max="11533" width="11.54296875" style="223" bestFit="1" customWidth="1"/>
    <col min="11534" max="11535" width="11.453125" style="223"/>
    <col min="11536" max="11538" width="12.7265625" style="223" bestFit="1" customWidth="1"/>
    <col min="11539" max="11539" width="13.453125" style="223" customWidth="1"/>
    <col min="11540" max="11540" width="11.453125" style="223"/>
    <col min="11541" max="11542" width="12.7265625" style="223" bestFit="1" customWidth="1"/>
    <col min="11543" max="11543" width="11.54296875" style="223" bestFit="1" customWidth="1"/>
    <col min="11544" max="11776" width="11.453125" style="223"/>
    <col min="11777" max="11777" width="1.54296875" style="223" customWidth="1"/>
    <col min="11778" max="11778" width="27.1796875" style="223" customWidth="1"/>
    <col min="11779" max="11779" width="19.54296875" style="223" customWidth="1"/>
    <col min="11780" max="11780" width="17.81640625" style="223" customWidth="1"/>
    <col min="11781" max="11781" width="18.54296875" style="223" customWidth="1"/>
    <col min="11782" max="11782" width="16.7265625" style="223" customWidth="1"/>
    <col min="11783" max="11783" width="15.54296875" style="223" customWidth="1"/>
    <col min="11784" max="11784" width="12.453125" style="223" customWidth="1"/>
    <col min="11785" max="11785" width="18.26953125" style="223" customWidth="1"/>
    <col min="11786" max="11786" width="11.54296875" style="223" customWidth="1"/>
    <col min="11787" max="11787" width="15.453125" style="223" customWidth="1"/>
    <col min="11788" max="11788" width="12.1796875" style="223" bestFit="1" customWidth="1"/>
    <col min="11789" max="11789" width="11.54296875" style="223" bestFit="1" customWidth="1"/>
    <col min="11790" max="11791" width="11.453125" style="223"/>
    <col min="11792" max="11794" width="12.7265625" style="223" bestFit="1" customWidth="1"/>
    <col min="11795" max="11795" width="13.453125" style="223" customWidth="1"/>
    <col min="11796" max="11796" width="11.453125" style="223"/>
    <col min="11797" max="11798" width="12.7265625" style="223" bestFit="1" customWidth="1"/>
    <col min="11799" max="11799" width="11.54296875" style="223" bestFit="1" customWidth="1"/>
    <col min="11800" max="12032" width="11.453125" style="223"/>
    <col min="12033" max="12033" width="1.54296875" style="223" customWidth="1"/>
    <col min="12034" max="12034" width="27.1796875" style="223" customWidth="1"/>
    <col min="12035" max="12035" width="19.54296875" style="223" customWidth="1"/>
    <col min="12036" max="12036" width="17.81640625" style="223" customWidth="1"/>
    <col min="12037" max="12037" width="18.54296875" style="223" customWidth="1"/>
    <col min="12038" max="12038" width="16.7265625" style="223" customWidth="1"/>
    <col min="12039" max="12039" width="15.54296875" style="223" customWidth="1"/>
    <col min="12040" max="12040" width="12.453125" style="223" customWidth="1"/>
    <col min="12041" max="12041" width="18.26953125" style="223" customWidth="1"/>
    <col min="12042" max="12042" width="11.54296875" style="223" customWidth="1"/>
    <col min="12043" max="12043" width="15.453125" style="223" customWidth="1"/>
    <col min="12044" max="12044" width="12.1796875" style="223" bestFit="1" customWidth="1"/>
    <col min="12045" max="12045" width="11.54296875" style="223" bestFit="1" customWidth="1"/>
    <col min="12046" max="12047" width="11.453125" style="223"/>
    <col min="12048" max="12050" width="12.7265625" style="223" bestFit="1" customWidth="1"/>
    <col min="12051" max="12051" width="13.453125" style="223" customWidth="1"/>
    <col min="12052" max="12052" width="11.453125" style="223"/>
    <col min="12053" max="12054" width="12.7265625" style="223" bestFit="1" customWidth="1"/>
    <col min="12055" max="12055" width="11.54296875" style="223" bestFit="1" customWidth="1"/>
    <col min="12056" max="12288" width="11.453125" style="223"/>
    <col min="12289" max="12289" width="1.54296875" style="223" customWidth="1"/>
    <col min="12290" max="12290" width="27.1796875" style="223" customWidth="1"/>
    <col min="12291" max="12291" width="19.54296875" style="223" customWidth="1"/>
    <col min="12292" max="12292" width="17.81640625" style="223" customWidth="1"/>
    <col min="12293" max="12293" width="18.54296875" style="223" customWidth="1"/>
    <col min="12294" max="12294" width="16.7265625" style="223" customWidth="1"/>
    <col min="12295" max="12295" width="15.54296875" style="223" customWidth="1"/>
    <col min="12296" max="12296" width="12.453125" style="223" customWidth="1"/>
    <col min="12297" max="12297" width="18.26953125" style="223" customWidth="1"/>
    <col min="12298" max="12298" width="11.54296875" style="223" customWidth="1"/>
    <col min="12299" max="12299" width="15.453125" style="223" customWidth="1"/>
    <col min="12300" max="12300" width="12.1796875" style="223" bestFit="1" customWidth="1"/>
    <col min="12301" max="12301" width="11.54296875" style="223" bestFit="1" customWidth="1"/>
    <col min="12302" max="12303" width="11.453125" style="223"/>
    <col min="12304" max="12306" width="12.7265625" style="223" bestFit="1" customWidth="1"/>
    <col min="12307" max="12307" width="13.453125" style="223" customWidth="1"/>
    <col min="12308" max="12308" width="11.453125" style="223"/>
    <col min="12309" max="12310" width="12.7265625" style="223" bestFit="1" customWidth="1"/>
    <col min="12311" max="12311" width="11.54296875" style="223" bestFit="1" customWidth="1"/>
    <col min="12312" max="12544" width="11.453125" style="223"/>
    <col min="12545" max="12545" width="1.54296875" style="223" customWidth="1"/>
    <col min="12546" max="12546" width="27.1796875" style="223" customWidth="1"/>
    <col min="12547" max="12547" width="19.54296875" style="223" customWidth="1"/>
    <col min="12548" max="12548" width="17.81640625" style="223" customWidth="1"/>
    <col min="12549" max="12549" width="18.54296875" style="223" customWidth="1"/>
    <col min="12550" max="12550" width="16.7265625" style="223" customWidth="1"/>
    <col min="12551" max="12551" width="15.54296875" style="223" customWidth="1"/>
    <col min="12552" max="12552" width="12.453125" style="223" customWidth="1"/>
    <col min="12553" max="12553" width="18.26953125" style="223" customWidth="1"/>
    <col min="12554" max="12554" width="11.54296875" style="223" customWidth="1"/>
    <col min="12555" max="12555" width="15.453125" style="223" customWidth="1"/>
    <col min="12556" max="12556" width="12.1796875" style="223" bestFit="1" customWidth="1"/>
    <col min="12557" max="12557" width="11.54296875" style="223" bestFit="1" customWidth="1"/>
    <col min="12558" max="12559" width="11.453125" style="223"/>
    <col min="12560" max="12562" width="12.7265625" style="223" bestFit="1" customWidth="1"/>
    <col min="12563" max="12563" width="13.453125" style="223" customWidth="1"/>
    <col min="12564" max="12564" width="11.453125" style="223"/>
    <col min="12565" max="12566" width="12.7265625" style="223" bestFit="1" customWidth="1"/>
    <col min="12567" max="12567" width="11.54296875" style="223" bestFit="1" customWidth="1"/>
    <col min="12568" max="12800" width="11.453125" style="223"/>
    <col min="12801" max="12801" width="1.54296875" style="223" customWidth="1"/>
    <col min="12802" max="12802" width="27.1796875" style="223" customWidth="1"/>
    <col min="12803" max="12803" width="19.54296875" style="223" customWidth="1"/>
    <col min="12804" max="12804" width="17.81640625" style="223" customWidth="1"/>
    <col min="12805" max="12805" width="18.54296875" style="223" customWidth="1"/>
    <col min="12806" max="12806" width="16.7265625" style="223" customWidth="1"/>
    <col min="12807" max="12807" width="15.54296875" style="223" customWidth="1"/>
    <col min="12808" max="12808" width="12.453125" style="223" customWidth="1"/>
    <col min="12809" max="12809" width="18.26953125" style="223" customWidth="1"/>
    <col min="12810" max="12810" width="11.54296875" style="223" customWidth="1"/>
    <col min="12811" max="12811" width="15.453125" style="223" customWidth="1"/>
    <col min="12812" max="12812" width="12.1796875" style="223" bestFit="1" customWidth="1"/>
    <col min="12813" max="12813" width="11.54296875" style="223" bestFit="1" customWidth="1"/>
    <col min="12814" max="12815" width="11.453125" style="223"/>
    <col min="12816" max="12818" width="12.7265625" style="223" bestFit="1" customWidth="1"/>
    <col min="12819" max="12819" width="13.453125" style="223" customWidth="1"/>
    <col min="12820" max="12820" width="11.453125" style="223"/>
    <col min="12821" max="12822" width="12.7265625" style="223" bestFit="1" customWidth="1"/>
    <col min="12823" max="12823" width="11.54296875" style="223" bestFit="1" customWidth="1"/>
    <col min="12824" max="13056" width="11.453125" style="223"/>
    <col min="13057" max="13057" width="1.54296875" style="223" customWidth="1"/>
    <col min="13058" max="13058" width="27.1796875" style="223" customWidth="1"/>
    <col min="13059" max="13059" width="19.54296875" style="223" customWidth="1"/>
    <col min="13060" max="13060" width="17.81640625" style="223" customWidth="1"/>
    <col min="13061" max="13061" width="18.54296875" style="223" customWidth="1"/>
    <col min="13062" max="13062" width="16.7265625" style="223" customWidth="1"/>
    <col min="13063" max="13063" width="15.54296875" style="223" customWidth="1"/>
    <col min="13064" max="13064" width="12.453125" style="223" customWidth="1"/>
    <col min="13065" max="13065" width="18.26953125" style="223" customWidth="1"/>
    <col min="13066" max="13066" width="11.54296875" style="223" customWidth="1"/>
    <col min="13067" max="13067" width="15.453125" style="223" customWidth="1"/>
    <col min="13068" max="13068" width="12.1796875" style="223" bestFit="1" customWidth="1"/>
    <col min="13069" max="13069" width="11.54296875" style="223" bestFit="1" customWidth="1"/>
    <col min="13070" max="13071" width="11.453125" style="223"/>
    <col min="13072" max="13074" width="12.7265625" style="223" bestFit="1" customWidth="1"/>
    <col min="13075" max="13075" width="13.453125" style="223" customWidth="1"/>
    <col min="13076" max="13076" width="11.453125" style="223"/>
    <col min="13077" max="13078" width="12.7265625" style="223" bestFit="1" customWidth="1"/>
    <col min="13079" max="13079" width="11.54296875" style="223" bestFit="1" customWidth="1"/>
    <col min="13080" max="13312" width="11.453125" style="223"/>
    <col min="13313" max="13313" width="1.54296875" style="223" customWidth="1"/>
    <col min="13314" max="13314" width="27.1796875" style="223" customWidth="1"/>
    <col min="13315" max="13315" width="19.54296875" style="223" customWidth="1"/>
    <col min="13316" max="13316" width="17.81640625" style="223" customWidth="1"/>
    <col min="13317" max="13317" width="18.54296875" style="223" customWidth="1"/>
    <col min="13318" max="13318" width="16.7265625" style="223" customWidth="1"/>
    <col min="13319" max="13319" width="15.54296875" style="223" customWidth="1"/>
    <col min="13320" max="13320" width="12.453125" style="223" customWidth="1"/>
    <col min="13321" max="13321" width="18.26953125" style="223" customWidth="1"/>
    <col min="13322" max="13322" width="11.54296875" style="223" customWidth="1"/>
    <col min="13323" max="13323" width="15.453125" style="223" customWidth="1"/>
    <col min="13324" max="13324" width="12.1796875" style="223" bestFit="1" customWidth="1"/>
    <col min="13325" max="13325" width="11.54296875" style="223" bestFit="1" customWidth="1"/>
    <col min="13326" max="13327" width="11.453125" style="223"/>
    <col min="13328" max="13330" width="12.7265625" style="223" bestFit="1" customWidth="1"/>
    <col min="13331" max="13331" width="13.453125" style="223" customWidth="1"/>
    <col min="13332" max="13332" width="11.453125" style="223"/>
    <col min="13333" max="13334" width="12.7265625" style="223" bestFit="1" customWidth="1"/>
    <col min="13335" max="13335" width="11.54296875" style="223" bestFit="1" customWidth="1"/>
    <col min="13336" max="13568" width="11.453125" style="223"/>
    <col min="13569" max="13569" width="1.54296875" style="223" customWidth="1"/>
    <col min="13570" max="13570" width="27.1796875" style="223" customWidth="1"/>
    <col min="13571" max="13571" width="19.54296875" style="223" customWidth="1"/>
    <col min="13572" max="13572" width="17.81640625" style="223" customWidth="1"/>
    <col min="13573" max="13573" width="18.54296875" style="223" customWidth="1"/>
    <col min="13574" max="13574" width="16.7265625" style="223" customWidth="1"/>
    <col min="13575" max="13575" width="15.54296875" style="223" customWidth="1"/>
    <col min="13576" max="13576" width="12.453125" style="223" customWidth="1"/>
    <col min="13577" max="13577" width="18.26953125" style="223" customWidth="1"/>
    <col min="13578" max="13578" width="11.54296875" style="223" customWidth="1"/>
    <col min="13579" max="13579" width="15.453125" style="223" customWidth="1"/>
    <col min="13580" max="13580" width="12.1796875" style="223" bestFit="1" customWidth="1"/>
    <col min="13581" max="13581" width="11.54296875" style="223" bestFit="1" customWidth="1"/>
    <col min="13582" max="13583" width="11.453125" style="223"/>
    <col min="13584" max="13586" width="12.7265625" style="223" bestFit="1" customWidth="1"/>
    <col min="13587" max="13587" width="13.453125" style="223" customWidth="1"/>
    <col min="13588" max="13588" width="11.453125" style="223"/>
    <col min="13589" max="13590" width="12.7265625" style="223" bestFit="1" customWidth="1"/>
    <col min="13591" max="13591" width="11.54296875" style="223" bestFit="1" customWidth="1"/>
    <col min="13592" max="13824" width="11.453125" style="223"/>
    <col min="13825" max="13825" width="1.54296875" style="223" customWidth="1"/>
    <col min="13826" max="13826" width="27.1796875" style="223" customWidth="1"/>
    <col min="13827" max="13827" width="19.54296875" style="223" customWidth="1"/>
    <col min="13828" max="13828" width="17.81640625" style="223" customWidth="1"/>
    <col min="13829" max="13829" width="18.54296875" style="223" customWidth="1"/>
    <col min="13830" max="13830" width="16.7265625" style="223" customWidth="1"/>
    <col min="13831" max="13831" width="15.54296875" style="223" customWidth="1"/>
    <col min="13832" max="13832" width="12.453125" style="223" customWidth="1"/>
    <col min="13833" max="13833" width="18.26953125" style="223" customWidth="1"/>
    <col min="13834" max="13834" width="11.54296875" style="223" customWidth="1"/>
    <col min="13835" max="13835" width="15.453125" style="223" customWidth="1"/>
    <col min="13836" max="13836" width="12.1796875" style="223" bestFit="1" customWidth="1"/>
    <col min="13837" max="13837" width="11.54296875" style="223" bestFit="1" customWidth="1"/>
    <col min="13838" max="13839" width="11.453125" style="223"/>
    <col min="13840" max="13842" width="12.7265625" style="223" bestFit="1" customWidth="1"/>
    <col min="13843" max="13843" width="13.453125" style="223" customWidth="1"/>
    <col min="13844" max="13844" width="11.453125" style="223"/>
    <col min="13845" max="13846" width="12.7265625" style="223" bestFit="1" customWidth="1"/>
    <col min="13847" max="13847" width="11.54296875" style="223" bestFit="1" customWidth="1"/>
    <col min="13848" max="14080" width="11.453125" style="223"/>
    <col min="14081" max="14081" width="1.54296875" style="223" customWidth="1"/>
    <col min="14082" max="14082" width="27.1796875" style="223" customWidth="1"/>
    <col min="14083" max="14083" width="19.54296875" style="223" customWidth="1"/>
    <col min="14084" max="14084" width="17.81640625" style="223" customWidth="1"/>
    <col min="14085" max="14085" width="18.54296875" style="223" customWidth="1"/>
    <col min="14086" max="14086" width="16.7265625" style="223" customWidth="1"/>
    <col min="14087" max="14087" width="15.54296875" style="223" customWidth="1"/>
    <col min="14088" max="14088" width="12.453125" style="223" customWidth="1"/>
    <col min="14089" max="14089" width="18.26953125" style="223" customWidth="1"/>
    <col min="14090" max="14090" width="11.54296875" style="223" customWidth="1"/>
    <col min="14091" max="14091" width="15.453125" style="223" customWidth="1"/>
    <col min="14092" max="14092" width="12.1796875" style="223" bestFit="1" customWidth="1"/>
    <col min="14093" max="14093" width="11.54296875" style="223" bestFit="1" customWidth="1"/>
    <col min="14094" max="14095" width="11.453125" style="223"/>
    <col min="14096" max="14098" width="12.7265625" style="223" bestFit="1" customWidth="1"/>
    <col min="14099" max="14099" width="13.453125" style="223" customWidth="1"/>
    <col min="14100" max="14100" width="11.453125" style="223"/>
    <col min="14101" max="14102" width="12.7265625" style="223" bestFit="1" customWidth="1"/>
    <col min="14103" max="14103" width="11.54296875" style="223" bestFit="1" customWidth="1"/>
    <col min="14104" max="14336" width="11.453125" style="223"/>
    <col min="14337" max="14337" width="1.54296875" style="223" customWidth="1"/>
    <col min="14338" max="14338" width="27.1796875" style="223" customWidth="1"/>
    <col min="14339" max="14339" width="19.54296875" style="223" customWidth="1"/>
    <col min="14340" max="14340" width="17.81640625" style="223" customWidth="1"/>
    <col min="14341" max="14341" width="18.54296875" style="223" customWidth="1"/>
    <col min="14342" max="14342" width="16.7265625" style="223" customWidth="1"/>
    <col min="14343" max="14343" width="15.54296875" style="223" customWidth="1"/>
    <col min="14344" max="14344" width="12.453125" style="223" customWidth="1"/>
    <col min="14345" max="14345" width="18.26953125" style="223" customWidth="1"/>
    <col min="14346" max="14346" width="11.54296875" style="223" customWidth="1"/>
    <col min="14347" max="14347" width="15.453125" style="223" customWidth="1"/>
    <col min="14348" max="14348" width="12.1796875" style="223" bestFit="1" customWidth="1"/>
    <col min="14349" max="14349" width="11.54296875" style="223" bestFit="1" customWidth="1"/>
    <col min="14350" max="14351" width="11.453125" style="223"/>
    <col min="14352" max="14354" width="12.7265625" style="223" bestFit="1" customWidth="1"/>
    <col min="14355" max="14355" width="13.453125" style="223" customWidth="1"/>
    <col min="14356" max="14356" width="11.453125" style="223"/>
    <col min="14357" max="14358" width="12.7265625" style="223" bestFit="1" customWidth="1"/>
    <col min="14359" max="14359" width="11.54296875" style="223" bestFit="1" customWidth="1"/>
    <col min="14360" max="14592" width="11.453125" style="223"/>
    <col min="14593" max="14593" width="1.54296875" style="223" customWidth="1"/>
    <col min="14594" max="14594" width="27.1796875" style="223" customWidth="1"/>
    <col min="14595" max="14595" width="19.54296875" style="223" customWidth="1"/>
    <col min="14596" max="14596" width="17.81640625" style="223" customWidth="1"/>
    <col min="14597" max="14597" width="18.54296875" style="223" customWidth="1"/>
    <col min="14598" max="14598" width="16.7265625" style="223" customWidth="1"/>
    <col min="14599" max="14599" width="15.54296875" style="223" customWidth="1"/>
    <col min="14600" max="14600" width="12.453125" style="223" customWidth="1"/>
    <col min="14601" max="14601" width="18.26953125" style="223" customWidth="1"/>
    <col min="14602" max="14602" width="11.54296875" style="223" customWidth="1"/>
    <col min="14603" max="14603" width="15.453125" style="223" customWidth="1"/>
    <col min="14604" max="14604" width="12.1796875" style="223" bestFit="1" customWidth="1"/>
    <col min="14605" max="14605" width="11.54296875" style="223" bestFit="1" customWidth="1"/>
    <col min="14606" max="14607" width="11.453125" style="223"/>
    <col min="14608" max="14610" width="12.7265625" style="223" bestFit="1" customWidth="1"/>
    <col min="14611" max="14611" width="13.453125" style="223" customWidth="1"/>
    <col min="14612" max="14612" width="11.453125" style="223"/>
    <col min="14613" max="14614" width="12.7265625" style="223" bestFit="1" customWidth="1"/>
    <col min="14615" max="14615" width="11.54296875" style="223" bestFit="1" customWidth="1"/>
    <col min="14616" max="14848" width="11.453125" style="223"/>
    <col min="14849" max="14849" width="1.54296875" style="223" customWidth="1"/>
    <col min="14850" max="14850" width="27.1796875" style="223" customWidth="1"/>
    <col min="14851" max="14851" width="19.54296875" style="223" customWidth="1"/>
    <col min="14852" max="14852" width="17.81640625" style="223" customWidth="1"/>
    <col min="14853" max="14853" width="18.54296875" style="223" customWidth="1"/>
    <col min="14854" max="14854" width="16.7265625" style="223" customWidth="1"/>
    <col min="14855" max="14855" width="15.54296875" style="223" customWidth="1"/>
    <col min="14856" max="14856" width="12.453125" style="223" customWidth="1"/>
    <col min="14857" max="14857" width="18.26953125" style="223" customWidth="1"/>
    <col min="14858" max="14858" width="11.54296875" style="223" customWidth="1"/>
    <col min="14859" max="14859" width="15.453125" style="223" customWidth="1"/>
    <col min="14860" max="14860" width="12.1796875" style="223" bestFit="1" customWidth="1"/>
    <col min="14861" max="14861" width="11.54296875" style="223" bestFit="1" customWidth="1"/>
    <col min="14862" max="14863" width="11.453125" style="223"/>
    <col min="14864" max="14866" width="12.7265625" style="223" bestFit="1" customWidth="1"/>
    <col min="14867" max="14867" width="13.453125" style="223" customWidth="1"/>
    <col min="14868" max="14868" width="11.453125" style="223"/>
    <col min="14869" max="14870" width="12.7265625" style="223" bestFit="1" customWidth="1"/>
    <col min="14871" max="14871" width="11.54296875" style="223" bestFit="1" customWidth="1"/>
    <col min="14872" max="15104" width="11.453125" style="223"/>
    <col min="15105" max="15105" width="1.54296875" style="223" customWidth="1"/>
    <col min="15106" max="15106" width="27.1796875" style="223" customWidth="1"/>
    <col min="15107" max="15107" width="19.54296875" style="223" customWidth="1"/>
    <col min="15108" max="15108" width="17.81640625" style="223" customWidth="1"/>
    <col min="15109" max="15109" width="18.54296875" style="223" customWidth="1"/>
    <col min="15110" max="15110" width="16.7265625" style="223" customWidth="1"/>
    <col min="15111" max="15111" width="15.54296875" style="223" customWidth="1"/>
    <col min="15112" max="15112" width="12.453125" style="223" customWidth="1"/>
    <col min="15113" max="15113" width="18.26953125" style="223" customWidth="1"/>
    <col min="15114" max="15114" width="11.54296875" style="223" customWidth="1"/>
    <col min="15115" max="15115" width="15.453125" style="223" customWidth="1"/>
    <col min="15116" max="15116" width="12.1796875" style="223" bestFit="1" customWidth="1"/>
    <col min="15117" max="15117" width="11.54296875" style="223" bestFit="1" customWidth="1"/>
    <col min="15118" max="15119" width="11.453125" style="223"/>
    <col min="15120" max="15122" width="12.7265625" style="223" bestFit="1" customWidth="1"/>
    <col min="15123" max="15123" width="13.453125" style="223" customWidth="1"/>
    <col min="15124" max="15124" width="11.453125" style="223"/>
    <col min="15125" max="15126" width="12.7265625" style="223" bestFit="1" customWidth="1"/>
    <col min="15127" max="15127" width="11.54296875" style="223" bestFit="1" customWidth="1"/>
    <col min="15128" max="15360" width="11.453125" style="223"/>
    <col min="15361" max="15361" width="1.54296875" style="223" customWidth="1"/>
    <col min="15362" max="15362" width="27.1796875" style="223" customWidth="1"/>
    <col min="15363" max="15363" width="19.54296875" style="223" customWidth="1"/>
    <col min="15364" max="15364" width="17.81640625" style="223" customWidth="1"/>
    <col min="15365" max="15365" width="18.54296875" style="223" customWidth="1"/>
    <col min="15366" max="15366" width="16.7265625" style="223" customWidth="1"/>
    <col min="15367" max="15367" width="15.54296875" style="223" customWidth="1"/>
    <col min="15368" max="15368" width="12.453125" style="223" customWidth="1"/>
    <col min="15369" max="15369" width="18.26953125" style="223" customWidth="1"/>
    <col min="15370" max="15370" width="11.54296875" style="223" customWidth="1"/>
    <col min="15371" max="15371" width="15.453125" style="223" customWidth="1"/>
    <col min="15372" max="15372" width="12.1796875" style="223" bestFit="1" customWidth="1"/>
    <col min="15373" max="15373" width="11.54296875" style="223" bestFit="1" customWidth="1"/>
    <col min="15374" max="15375" width="11.453125" style="223"/>
    <col min="15376" max="15378" width="12.7265625" style="223" bestFit="1" customWidth="1"/>
    <col min="15379" max="15379" width="13.453125" style="223" customWidth="1"/>
    <col min="15380" max="15380" width="11.453125" style="223"/>
    <col min="15381" max="15382" width="12.7265625" style="223" bestFit="1" customWidth="1"/>
    <col min="15383" max="15383" width="11.54296875" style="223" bestFit="1" customWidth="1"/>
    <col min="15384" max="15616" width="11.453125" style="223"/>
    <col min="15617" max="15617" width="1.54296875" style="223" customWidth="1"/>
    <col min="15618" max="15618" width="27.1796875" style="223" customWidth="1"/>
    <col min="15619" max="15619" width="19.54296875" style="223" customWidth="1"/>
    <col min="15620" max="15620" width="17.81640625" style="223" customWidth="1"/>
    <col min="15621" max="15621" width="18.54296875" style="223" customWidth="1"/>
    <col min="15622" max="15622" width="16.7265625" style="223" customWidth="1"/>
    <col min="15623" max="15623" width="15.54296875" style="223" customWidth="1"/>
    <col min="15624" max="15624" width="12.453125" style="223" customWidth="1"/>
    <col min="15625" max="15625" width="18.26953125" style="223" customWidth="1"/>
    <col min="15626" max="15626" width="11.54296875" style="223" customWidth="1"/>
    <col min="15627" max="15627" width="15.453125" style="223" customWidth="1"/>
    <col min="15628" max="15628" width="12.1796875" style="223" bestFit="1" customWidth="1"/>
    <col min="15629" max="15629" width="11.54296875" style="223" bestFit="1" customWidth="1"/>
    <col min="15630" max="15631" width="11.453125" style="223"/>
    <col min="15632" max="15634" width="12.7265625" style="223" bestFit="1" customWidth="1"/>
    <col min="15635" max="15635" width="13.453125" style="223" customWidth="1"/>
    <col min="15636" max="15636" width="11.453125" style="223"/>
    <col min="15637" max="15638" width="12.7265625" style="223" bestFit="1" customWidth="1"/>
    <col min="15639" max="15639" width="11.54296875" style="223" bestFit="1" customWidth="1"/>
    <col min="15640" max="15872" width="11.453125" style="223"/>
    <col min="15873" max="15873" width="1.54296875" style="223" customWidth="1"/>
    <col min="15874" max="15874" width="27.1796875" style="223" customWidth="1"/>
    <col min="15875" max="15875" width="19.54296875" style="223" customWidth="1"/>
    <col min="15876" max="15876" width="17.81640625" style="223" customWidth="1"/>
    <col min="15877" max="15877" width="18.54296875" style="223" customWidth="1"/>
    <col min="15878" max="15878" width="16.7265625" style="223" customWidth="1"/>
    <col min="15879" max="15879" width="15.54296875" style="223" customWidth="1"/>
    <col min="15880" max="15880" width="12.453125" style="223" customWidth="1"/>
    <col min="15881" max="15881" width="18.26953125" style="223" customWidth="1"/>
    <col min="15882" max="15882" width="11.54296875" style="223" customWidth="1"/>
    <col min="15883" max="15883" width="15.453125" style="223" customWidth="1"/>
    <col min="15884" max="15884" width="12.1796875" style="223" bestFit="1" customWidth="1"/>
    <col min="15885" max="15885" width="11.54296875" style="223" bestFit="1" customWidth="1"/>
    <col min="15886" max="15887" width="11.453125" style="223"/>
    <col min="15888" max="15890" width="12.7265625" style="223" bestFit="1" customWidth="1"/>
    <col min="15891" max="15891" width="13.453125" style="223" customWidth="1"/>
    <col min="15892" max="15892" width="11.453125" style="223"/>
    <col min="15893" max="15894" width="12.7265625" style="223" bestFit="1" customWidth="1"/>
    <col min="15895" max="15895" width="11.54296875" style="223" bestFit="1" customWidth="1"/>
    <col min="15896" max="16128" width="11.453125" style="223"/>
    <col min="16129" max="16129" width="1.54296875" style="223" customWidth="1"/>
    <col min="16130" max="16130" width="27.1796875" style="223" customWidth="1"/>
    <col min="16131" max="16131" width="19.54296875" style="223" customWidth="1"/>
    <col min="16132" max="16132" width="17.81640625" style="223" customWidth="1"/>
    <col min="16133" max="16133" width="18.54296875" style="223" customWidth="1"/>
    <col min="16134" max="16134" width="16.7265625" style="223" customWidth="1"/>
    <col min="16135" max="16135" width="15.54296875" style="223" customWidth="1"/>
    <col min="16136" max="16136" width="12.453125" style="223" customWidth="1"/>
    <col min="16137" max="16137" width="18.26953125" style="223" customWidth="1"/>
    <col min="16138" max="16138" width="11.54296875" style="223" customWidth="1"/>
    <col min="16139" max="16139" width="15.453125" style="223" customWidth="1"/>
    <col min="16140" max="16140" width="12.1796875" style="223" bestFit="1" customWidth="1"/>
    <col min="16141" max="16141" width="11.54296875" style="223" bestFit="1" customWidth="1"/>
    <col min="16142" max="16143" width="11.453125" style="223"/>
    <col min="16144" max="16146" width="12.7265625" style="223" bestFit="1" customWidth="1"/>
    <col min="16147" max="16147" width="13.453125" style="223" customWidth="1"/>
    <col min="16148" max="16148" width="11.453125" style="223"/>
    <col min="16149" max="16150" width="12.7265625" style="223" bestFit="1" customWidth="1"/>
    <col min="16151" max="16151" width="11.54296875" style="223" bestFit="1" customWidth="1"/>
    <col min="16152" max="16384" width="11.453125" style="223"/>
  </cols>
  <sheetData>
    <row r="2" spans="2:14" ht="14.5" x14ac:dyDescent="0.35">
      <c r="B2" s="511" t="s">
        <v>290</v>
      </c>
    </row>
    <row r="3" spans="2:14" ht="30.75" customHeight="1" x14ac:dyDescent="0.3">
      <c r="B3" s="633" t="s">
        <v>286</v>
      </c>
      <c r="C3" s="633"/>
      <c r="D3" s="633"/>
      <c r="E3" s="633"/>
      <c r="F3" s="633"/>
      <c r="G3" s="633"/>
      <c r="H3" s="633"/>
    </row>
    <row r="4" spans="2:14" ht="15" thickBot="1" x14ac:dyDescent="0.4">
      <c r="B4" s="511"/>
    </row>
    <row r="5" spans="2:14" ht="22.5" customHeight="1" thickBot="1" x14ac:dyDescent="0.35">
      <c r="B5" s="761" t="s">
        <v>152</v>
      </c>
      <c r="C5" s="762"/>
      <c r="D5" s="762"/>
      <c r="E5" s="763"/>
      <c r="G5" s="764" t="s">
        <v>153</v>
      </c>
      <c r="H5" s="765"/>
      <c r="I5" s="765"/>
      <c r="J5" s="766"/>
    </row>
    <row r="6" spans="2:14" ht="19" customHeight="1" thickBot="1" x14ac:dyDescent="0.35">
      <c r="B6" s="767" t="s">
        <v>189</v>
      </c>
      <c r="C6" s="768"/>
      <c r="D6" s="768"/>
      <c r="E6" s="769"/>
      <c r="G6" s="225" t="s">
        <v>154</v>
      </c>
      <c r="H6" s="226">
        <v>0.25</v>
      </c>
      <c r="I6" s="227" t="s">
        <v>155</v>
      </c>
      <c r="J6" s="228">
        <f>H6/(1+H6)</f>
        <v>0.2</v>
      </c>
    </row>
    <row r="7" spans="2:14" ht="19" customHeight="1" thickBot="1" x14ac:dyDescent="0.35">
      <c r="B7" s="770" t="s">
        <v>156</v>
      </c>
      <c r="C7" s="771"/>
      <c r="D7" s="771"/>
      <c r="E7" s="772"/>
      <c r="G7" s="224"/>
      <c r="H7" s="224"/>
      <c r="I7" s="224"/>
      <c r="J7" s="224"/>
    </row>
    <row r="8" spans="2:14" ht="19" customHeight="1" x14ac:dyDescent="0.3">
      <c r="B8" s="770" t="s">
        <v>191</v>
      </c>
      <c r="C8" s="771"/>
      <c r="D8" s="771"/>
      <c r="E8" s="772"/>
      <c r="G8" s="773" t="s">
        <v>157</v>
      </c>
      <c r="H8" s="774"/>
      <c r="I8" s="774"/>
      <c r="J8" s="775"/>
    </row>
    <row r="9" spans="2:14" ht="19" customHeight="1" thickBot="1" x14ac:dyDescent="0.35">
      <c r="B9" s="779" t="s">
        <v>190</v>
      </c>
      <c r="C9" s="780"/>
      <c r="D9" s="780"/>
      <c r="E9" s="781"/>
      <c r="G9" s="225" t="s">
        <v>158</v>
      </c>
      <c r="H9" s="226">
        <v>0.2</v>
      </c>
      <c r="I9" s="227" t="s">
        <v>159</v>
      </c>
      <c r="J9" s="228">
        <f>H9/(1-H9)</f>
        <v>0.25</v>
      </c>
    </row>
    <row r="11" spans="2:14" x14ac:dyDescent="0.3">
      <c r="B11" s="229"/>
      <c r="H11" s="230"/>
      <c r="I11" s="230"/>
      <c r="J11" s="230"/>
      <c r="K11" s="230"/>
      <c r="L11" s="230"/>
      <c r="M11" s="230"/>
      <c r="N11" s="230"/>
    </row>
    <row r="12" spans="2:14" ht="14.5" x14ac:dyDescent="0.3">
      <c r="B12" s="782" t="s">
        <v>160</v>
      </c>
      <c r="C12" s="783"/>
      <c r="D12" s="783"/>
      <c r="E12" s="783"/>
      <c r="F12" s="783"/>
      <c r="G12" s="783"/>
      <c r="H12" s="783"/>
      <c r="I12" s="783"/>
      <c r="J12" s="784"/>
      <c r="K12" s="230"/>
      <c r="L12" s="230"/>
      <c r="M12" s="230"/>
      <c r="N12" s="230"/>
    </row>
    <row r="13" spans="2:14" ht="19.5" customHeight="1" x14ac:dyDescent="0.3">
      <c r="B13" s="748" t="s">
        <v>161</v>
      </c>
      <c r="C13" s="749"/>
      <c r="D13" s="749"/>
      <c r="E13" s="749"/>
      <c r="F13" s="749"/>
      <c r="G13" s="749"/>
      <c r="H13" s="749"/>
      <c r="I13" s="749"/>
      <c r="J13" s="750"/>
      <c r="K13" s="230"/>
      <c r="L13" s="230"/>
      <c r="M13" s="230"/>
      <c r="N13" s="230"/>
    </row>
    <row r="14" spans="2:14" ht="34.5" customHeight="1" x14ac:dyDescent="0.3">
      <c r="B14" s="748" t="s">
        <v>233</v>
      </c>
      <c r="C14" s="749"/>
      <c r="D14" s="749"/>
      <c r="E14" s="749"/>
      <c r="F14" s="749"/>
      <c r="G14" s="749"/>
      <c r="H14" s="749"/>
      <c r="I14" s="749"/>
      <c r="J14" s="750"/>
      <c r="K14" s="230"/>
      <c r="L14" s="230"/>
      <c r="M14" s="230"/>
      <c r="N14" s="230"/>
    </row>
    <row r="15" spans="2:14" ht="32.25" customHeight="1" x14ac:dyDescent="0.3">
      <c r="B15" s="748" t="s">
        <v>162</v>
      </c>
      <c r="C15" s="749"/>
      <c r="D15" s="749"/>
      <c r="E15" s="749"/>
      <c r="F15" s="749"/>
      <c r="G15" s="749"/>
      <c r="H15" s="749"/>
      <c r="I15" s="749"/>
      <c r="J15" s="750"/>
      <c r="K15" s="230"/>
      <c r="L15" s="230"/>
      <c r="M15" s="230"/>
      <c r="N15" s="230"/>
    </row>
    <row r="16" spans="2:14" ht="28.5" customHeight="1" x14ac:dyDescent="0.3">
      <c r="B16" s="776" t="s">
        <v>315</v>
      </c>
      <c r="C16" s="777"/>
      <c r="D16" s="777"/>
      <c r="E16" s="777"/>
      <c r="F16" s="777"/>
      <c r="G16" s="777"/>
      <c r="H16" s="777"/>
      <c r="I16" s="777"/>
      <c r="J16" s="778"/>
      <c r="K16" s="230"/>
      <c r="L16" s="230"/>
      <c r="M16" s="230"/>
      <c r="N16" s="230"/>
    </row>
    <row r="17" spans="2:14" x14ac:dyDescent="0.3">
      <c r="B17" s="229"/>
      <c r="H17" s="230"/>
      <c r="I17" s="230"/>
      <c r="J17" s="230"/>
      <c r="K17" s="230"/>
      <c r="L17" s="230"/>
      <c r="M17" s="230"/>
      <c r="N17" s="230"/>
    </row>
    <row r="18" spans="2:14" ht="13.5" thickBot="1" x14ac:dyDescent="0.35">
      <c r="B18" s="223" t="s">
        <v>163</v>
      </c>
    </row>
    <row r="19" spans="2:14" ht="13.5" thickBot="1" x14ac:dyDescent="0.35">
      <c r="B19" s="231" t="s">
        <v>94</v>
      </c>
      <c r="C19" s="232">
        <v>100</v>
      </c>
      <c r="D19" s="759" t="s">
        <v>132</v>
      </c>
      <c r="E19" s="760"/>
      <c r="F19" s="233"/>
      <c r="G19" s="234"/>
    </row>
    <row r="20" spans="2:14" x14ac:dyDescent="0.3">
      <c r="B20" s="235" t="s">
        <v>95</v>
      </c>
      <c r="C20" s="236">
        <f>1/201</f>
        <v>4.9751243781094526E-3</v>
      </c>
      <c r="D20" s="237" t="s">
        <v>164</v>
      </c>
      <c r="E20" s="238" t="s">
        <v>165</v>
      </c>
      <c r="F20" s="239" t="s">
        <v>3</v>
      </c>
      <c r="G20" s="240"/>
      <c r="K20" s="241"/>
    </row>
    <row r="21" spans="2:14" x14ac:dyDescent="0.3">
      <c r="B21" s="242" t="s">
        <v>166</v>
      </c>
      <c r="C21" s="243">
        <f>C20/(1-C20)</f>
        <v>5.0000000000000001E-3</v>
      </c>
      <c r="D21" s="244">
        <f>C19*C20</f>
        <v>0.49751243781094528</v>
      </c>
      <c r="E21" s="245">
        <f>C19-D21</f>
        <v>99.50248756218906</v>
      </c>
      <c r="F21" s="246"/>
      <c r="G21" s="240"/>
      <c r="K21" s="241"/>
    </row>
    <row r="22" spans="2:14" x14ac:dyDescent="0.3">
      <c r="B22" s="247" t="s">
        <v>96</v>
      </c>
      <c r="C22" s="248">
        <v>0.9</v>
      </c>
      <c r="D22" s="249"/>
      <c r="F22" s="246"/>
    </row>
    <row r="23" spans="2:14" ht="13.5" thickBot="1" x14ac:dyDescent="0.35">
      <c r="B23" s="250" t="s">
        <v>97</v>
      </c>
      <c r="C23" s="251">
        <v>0.8</v>
      </c>
      <c r="D23" s="252"/>
      <c r="E23" s="253"/>
      <c r="F23" s="254"/>
      <c r="G23" s="429" t="s">
        <v>85</v>
      </c>
    </row>
    <row r="24" spans="2:14" ht="12.75" customHeight="1" x14ac:dyDescent="0.3">
      <c r="B24" s="756" t="s">
        <v>33</v>
      </c>
      <c r="C24" s="746" t="s">
        <v>98</v>
      </c>
      <c r="D24" s="588">
        <f>D21*D30</f>
        <v>0.44776119402985076</v>
      </c>
      <c r="E24" s="255">
        <f>E21-E26</f>
        <v>19.900497512437809</v>
      </c>
      <c r="F24" s="256">
        <f>SUM(D24:E24)</f>
        <v>20.348258706467661</v>
      </c>
      <c r="G24" s="428" t="s">
        <v>234</v>
      </c>
      <c r="H24" s="257" t="s">
        <v>167</v>
      </c>
    </row>
    <row r="25" spans="2:14" ht="13.5" thickBot="1" x14ac:dyDescent="0.35">
      <c r="B25" s="757"/>
      <c r="C25" s="747"/>
      <c r="D25" s="589" t="s">
        <v>168</v>
      </c>
      <c r="E25" s="258" t="s">
        <v>169</v>
      </c>
      <c r="F25" s="259"/>
      <c r="G25" s="260">
        <f>D24/F24</f>
        <v>2.2004889975550123E-2</v>
      </c>
      <c r="H25" s="261">
        <f>G25/(1-G25)</f>
        <v>2.2500000000000003E-2</v>
      </c>
    </row>
    <row r="26" spans="2:14" ht="12.75" customHeight="1" x14ac:dyDescent="0.3">
      <c r="B26" s="757"/>
      <c r="C26" s="746" t="s">
        <v>100</v>
      </c>
      <c r="D26" s="262">
        <f>D21-D24</f>
        <v>4.9751243781094523E-2</v>
      </c>
      <c r="E26" s="588">
        <f>E21*E30</f>
        <v>79.601990049751251</v>
      </c>
      <c r="F26" s="256">
        <f>SUM(D26:E26)</f>
        <v>79.651741293532339</v>
      </c>
      <c r="G26" s="263" t="s">
        <v>17</v>
      </c>
    </row>
    <row r="27" spans="2:14" ht="13.5" thickBot="1" x14ac:dyDescent="0.35">
      <c r="B27" s="758"/>
      <c r="C27" s="747"/>
      <c r="D27" s="258" t="s">
        <v>170</v>
      </c>
      <c r="E27" s="589" t="s">
        <v>171</v>
      </c>
      <c r="F27" s="259"/>
      <c r="G27" s="593">
        <f>E26/F26</f>
        <v>0.99937539038101197</v>
      </c>
    </row>
    <row r="28" spans="2:14" ht="13.5" thickBot="1" x14ac:dyDescent="0.35">
      <c r="B28" s="264"/>
      <c r="C28" s="265" t="s">
        <v>3</v>
      </c>
      <c r="D28" s="245">
        <f>D24+D26</f>
        <v>0.49751243781094528</v>
      </c>
      <c r="E28" s="245">
        <f>E24+E26</f>
        <v>99.50248756218906</v>
      </c>
      <c r="F28" s="266">
        <f>F24+F26</f>
        <v>100</v>
      </c>
    </row>
    <row r="29" spans="2:14" ht="12.75" customHeight="1" x14ac:dyDescent="0.3">
      <c r="B29" s="264"/>
      <c r="D29" s="267" t="s">
        <v>27</v>
      </c>
      <c r="E29" s="267" t="s">
        <v>28</v>
      </c>
      <c r="F29" s="268"/>
      <c r="G29" s="269"/>
    </row>
    <row r="30" spans="2:14" ht="13.5" thickBot="1" x14ac:dyDescent="0.35">
      <c r="B30" s="247"/>
      <c r="D30" s="270">
        <f>C22</f>
        <v>0.9</v>
      </c>
      <c r="E30" s="271">
        <f>C23</f>
        <v>0.8</v>
      </c>
      <c r="F30" s="272"/>
      <c r="G30" s="273"/>
    </row>
    <row r="31" spans="2:14" ht="13.5" thickBot="1" x14ac:dyDescent="0.35">
      <c r="B31" s="274"/>
      <c r="C31" s="275" t="s">
        <v>145</v>
      </c>
      <c r="D31" s="295">
        <f>D30/(1-E30)</f>
        <v>4.5000000000000009</v>
      </c>
      <c r="E31" s="296"/>
      <c r="F31" s="294"/>
      <c r="G31" s="276"/>
    </row>
    <row r="32" spans="2:14" x14ac:dyDescent="0.3">
      <c r="C32" s="277"/>
      <c r="D32" s="278"/>
      <c r="E32" s="279"/>
      <c r="F32" s="279"/>
      <c r="G32" s="279"/>
      <c r="H32" s="280"/>
      <c r="I32" s="281"/>
      <c r="J32" s="282"/>
      <c r="K32" s="283"/>
      <c r="L32" s="283"/>
      <c r="M32" s="283"/>
    </row>
    <row r="33" spans="2:13" x14ac:dyDescent="0.3">
      <c r="C33" s="277"/>
      <c r="D33" s="278"/>
      <c r="E33" s="279"/>
      <c r="F33" s="279"/>
      <c r="G33" s="279"/>
      <c r="H33" s="280"/>
      <c r="I33" s="281"/>
      <c r="J33" s="282"/>
      <c r="K33" s="283"/>
      <c r="L33" s="283"/>
      <c r="M33" s="283"/>
    </row>
    <row r="34" spans="2:13" ht="13.5" thickBot="1" x14ac:dyDescent="0.35">
      <c r="B34" s="223" t="s">
        <v>172</v>
      </c>
      <c r="C34" s="277"/>
      <c r="D34" s="277"/>
      <c r="E34" s="279"/>
      <c r="F34" s="279"/>
      <c r="G34" s="281"/>
      <c r="H34" s="281"/>
      <c r="I34" s="284"/>
      <c r="J34" s="282"/>
      <c r="K34" s="283"/>
      <c r="L34" s="283"/>
    </row>
    <row r="35" spans="2:13" ht="13.5" thickBot="1" x14ac:dyDescent="0.35">
      <c r="B35" s="231" t="s">
        <v>94</v>
      </c>
      <c r="C35" s="232">
        <v>20</v>
      </c>
      <c r="D35" s="759" t="s">
        <v>132</v>
      </c>
      <c r="E35" s="760"/>
      <c r="F35" s="233"/>
      <c r="G35" s="234"/>
    </row>
    <row r="36" spans="2:13" x14ac:dyDescent="0.3">
      <c r="B36" s="235" t="s">
        <v>173</v>
      </c>
      <c r="C36" s="285">
        <f>G25</f>
        <v>2.2004889975550123E-2</v>
      </c>
      <c r="D36" s="237" t="s">
        <v>164</v>
      </c>
      <c r="E36" s="237" t="s">
        <v>165</v>
      </c>
      <c r="F36" s="239" t="s">
        <v>3</v>
      </c>
      <c r="G36" s="240"/>
    </row>
    <row r="37" spans="2:13" x14ac:dyDescent="0.3">
      <c r="B37" s="242" t="s">
        <v>174</v>
      </c>
      <c r="C37" s="243">
        <f>C36/(1-C36)</f>
        <v>2.2500000000000003E-2</v>
      </c>
      <c r="D37" s="286"/>
      <c r="E37" s="286"/>
      <c r="F37" s="246"/>
      <c r="G37" s="240"/>
    </row>
    <row r="38" spans="2:13" x14ac:dyDescent="0.3">
      <c r="B38" s="247" t="s">
        <v>96</v>
      </c>
      <c r="C38" s="248">
        <v>0.7</v>
      </c>
      <c r="D38" s="287">
        <f>C35*C36</f>
        <v>0.44009779951100247</v>
      </c>
      <c r="E38" s="287">
        <f>C35-D38</f>
        <v>19.559902200488999</v>
      </c>
      <c r="F38" s="246"/>
    </row>
    <row r="39" spans="2:13" ht="13.5" thickBot="1" x14ac:dyDescent="0.35">
      <c r="B39" s="250" t="s">
        <v>97</v>
      </c>
      <c r="C39" s="251">
        <v>0.99</v>
      </c>
      <c r="D39" s="252"/>
      <c r="E39" s="252"/>
      <c r="F39" s="254"/>
      <c r="G39" s="429" t="s">
        <v>85</v>
      </c>
    </row>
    <row r="40" spans="2:13" x14ac:dyDescent="0.3">
      <c r="B40" s="756" t="s">
        <v>33</v>
      </c>
      <c r="C40" s="746" t="s">
        <v>98</v>
      </c>
      <c r="D40" s="588">
        <f>D38*D46</f>
        <v>0.30806845965770169</v>
      </c>
      <c r="E40" s="255">
        <f>E38-E42</f>
        <v>0.19559902200489176</v>
      </c>
      <c r="F40" s="256">
        <f>SUM(D40:E40)</f>
        <v>0.50366748166259345</v>
      </c>
      <c r="G40" s="428" t="s">
        <v>235</v>
      </c>
      <c r="H40" s="297" t="s">
        <v>192</v>
      </c>
    </row>
    <row r="41" spans="2:13" ht="13.5" thickBot="1" x14ac:dyDescent="0.35">
      <c r="B41" s="757"/>
      <c r="C41" s="747"/>
      <c r="D41" s="589" t="s">
        <v>168</v>
      </c>
      <c r="E41" s="258" t="s">
        <v>169</v>
      </c>
      <c r="F41" s="259"/>
      <c r="G41" s="260">
        <f>D40/F40</f>
        <v>0.61165048543689104</v>
      </c>
      <c r="H41" s="594">
        <f>G41/(1-G41)</f>
        <v>1.5749999999999857</v>
      </c>
    </row>
    <row r="42" spans="2:13" x14ac:dyDescent="0.3">
      <c r="B42" s="757"/>
      <c r="C42" s="746" t="s">
        <v>100</v>
      </c>
      <c r="D42" s="262">
        <f>D38-D40</f>
        <v>0.13202933985330079</v>
      </c>
      <c r="E42" s="588">
        <f>E38*E46</f>
        <v>19.364303178484107</v>
      </c>
      <c r="F42" s="256">
        <f>SUM(D42:E42)</f>
        <v>19.496332518337407</v>
      </c>
      <c r="G42" s="263" t="s">
        <v>17</v>
      </c>
    </row>
    <row r="43" spans="2:13" ht="13.5" thickBot="1" x14ac:dyDescent="0.35">
      <c r="B43" s="758"/>
      <c r="C43" s="747"/>
      <c r="D43" s="258" t="s">
        <v>170</v>
      </c>
      <c r="E43" s="589" t="s">
        <v>171</v>
      </c>
      <c r="F43" s="259"/>
      <c r="G43" s="593">
        <f>E42/F42</f>
        <v>0.99322799097065462</v>
      </c>
    </row>
    <row r="44" spans="2:13" ht="13.5" thickBot="1" x14ac:dyDescent="0.35">
      <c r="B44" s="264"/>
      <c r="C44" s="265" t="s">
        <v>3</v>
      </c>
      <c r="D44" s="245">
        <f>D40+D42</f>
        <v>0.44009779951100247</v>
      </c>
      <c r="E44" s="245">
        <f>E40+E42</f>
        <v>19.559902200488999</v>
      </c>
      <c r="F44" s="266">
        <f>F40+F42</f>
        <v>20</v>
      </c>
    </row>
    <row r="45" spans="2:13" x14ac:dyDescent="0.3">
      <c r="B45" s="264"/>
      <c r="D45" s="267" t="s">
        <v>27</v>
      </c>
      <c r="E45" s="267" t="s">
        <v>28</v>
      </c>
      <c r="F45" s="268"/>
      <c r="G45" s="269"/>
    </row>
    <row r="46" spans="2:13" ht="13.5" thickBot="1" x14ac:dyDescent="0.35">
      <c r="B46" s="247"/>
      <c r="D46" s="270">
        <f>C38</f>
        <v>0.7</v>
      </c>
      <c r="E46" s="271">
        <f>C39</f>
        <v>0.99</v>
      </c>
      <c r="F46" s="272"/>
      <c r="G46" s="273"/>
    </row>
    <row r="47" spans="2:13" ht="13.5" thickBot="1" x14ac:dyDescent="0.35">
      <c r="B47" s="274"/>
      <c r="C47" s="275" t="s">
        <v>145</v>
      </c>
      <c r="D47" s="295">
        <f>D46/(1-E46)</f>
        <v>69.999999999999929</v>
      </c>
      <c r="E47" s="296"/>
      <c r="F47" s="294"/>
      <c r="G47" s="276"/>
    </row>
    <row r="49" spans="2:9" x14ac:dyDescent="0.3">
      <c r="B49" s="223" t="s">
        <v>175</v>
      </c>
    </row>
    <row r="51" spans="2:9" ht="39.75" customHeight="1" x14ac:dyDescent="0.3">
      <c r="B51" s="288" t="s">
        <v>176</v>
      </c>
      <c r="C51" s="289" t="s">
        <v>291</v>
      </c>
      <c r="D51" s="290" t="s">
        <v>178</v>
      </c>
      <c r="E51" s="224"/>
      <c r="F51" s="224"/>
    </row>
    <row r="52" spans="2:9" x14ac:dyDescent="0.3">
      <c r="B52" s="291">
        <f>C21</f>
        <v>5.0000000000000001E-3</v>
      </c>
      <c r="C52" s="292">
        <f>D31</f>
        <v>4.5000000000000009</v>
      </c>
      <c r="D52" s="288">
        <f>B52*C52</f>
        <v>2.2500000000000006E-2</v>
      </c>
      <c r="E52" s="224"/>
      <c r="F52" s="224"/>
    </row>
    <row r="53" spans="2:9" ht="3.75" customHeight="1" x14ac:dyDescent="0.3">
      <c r="B53" s="224"/>
      <c r="C53" s="224"/>
      <c r="D53" s="224"/>
      <c r="E53" s="224"/>
      <c r="F53" s="224"/>
    </row>
    <row r="54" spans="2:9" ht="45.75" customHeight="1" x14ac:dyDescent="0.3">
      <c r="B54" s="224"/>
      <c r="C54" s="224"/>
      <c r="D54" s="288" t="s">
        <v>167</v>
      </c>
      <c r="E54" s="289" t="s">
        <v>291</v>
      </c>
      <c r="F54" s="290" t="s">
        <v>179</v>
      </c>
    </row>
    <row r="55" spans="2:9" x14ac:dyDescent="0.3">
      <c r="B55" s="224"/>
      <c r="C55" s="224"/>
      <c r="D55" s="288">
        <f>D52</f>
        <v>2.2500000000000006E-2</v>
      </c>
      <c r="E55" s="292">
        <f>D47</f>
        <v>69.999999999999929</v>
      </c>
      <c r="F55" s="595">
        <f>D55*E55</f>
        <v>1.5749999999999988</v>
      </c>
    </row>
    <row r="57" spans="2:9" ht="14.5" x14ac:dyDescent="0.3">
      <c r="B57" s="751" t="s">
        <v>308</v>
      </c>
      <c r="C57" s="751"/>
      <c r="D57" s="751"/>
      <c r="E57" s="751"/>
      <c r="F57" s="751"/>
      <c r="G57" s="751"/>
      <c r="H57" s="751"/>
      <c r="I57" s="751"/>
    </row>
    <row r="58" spans="2:9" ht="14.5" x14ac:dyDescent="0.3">
      <c r="B58" s="752" t="s">
        <v>180</v>
      </c>
      <c r="C58" s="752"/>
      <c r="D58" s="752"/>
      <c r="E58" s="752"/>
      <c r="F58" s="752"/>
      <c r="G58" s="752"/>
      <c r="H58" s="752"/>
      <c r="I58" s="752"/>
    </row>
    <row r="59" spans="2:9" ht="14" x14ac:dyDescent="0.3">
      <c r="B59" s="293"/>
    </row>
    <row r="60" spans="2:9" ht="14.5" x14ac:dyDescent="0.3">
      <c r="B60" s="753" t="s">
        <v>181</v>
      </c>
      <c r="C60" s="754"/>
      <c r="D60" s="754"/>
      <c r="E60" s="754"/>
      <c r="F60" s="754"/>
      <c r="G60" s="754"/>
      <c r="H60" s="754"/>
      <c r="I60" s="755"/>
    </row>
    <row r="61" spans="2:9" ht="22.5" customHeight="1" x14ac:dyDescent="0.3">
      <c r="B61" s="748" t="s">
        <v>182</v>
      </c>
      <c r="C61" s="749"/>
      <c r="D61" s="749"/>
      <c r="E61" s="749"/>
      <c r="F61" s="749"/>
      <c r="G61" s="749"/>
      <c r="H61" s="749"/>
      <c r="I61" s="750"/>
    </row>
    <row r="62" spans="2:9" ht="20.25" customHeight="1" x14ac:dyDescent="0.3">
      <c r="B62" s="748" t="s">
        <v>183</v>
      </c>
      <c r="C62" s="749"/>
      <c r="D62" s="749"/>
      <c r="E62" s="749"/>
      <c r="F62" s="749"/>
      <c r="G62" s="749"/>
      <c r="H62" s="749"/>
      <c r="I62" s="750"/>
    </row>
    <row r="63" spans="2:9" ht="19.5" customHeight="1" x14ac:dyDescent="0.3">
      <c r="B63" s="748" t="s">
        <v>184</v>
      </c>
      <c r="C63" s="749"/>
      <c r="D63" s="749"/>
      <c r="E63" s="749"/>
      <c r="F63" s="749"/>
      <c r="G63" s="749"/>
      <c r="H63" s="749"/>
      <c r="I63" s="750"/>
    </row>
    <row r="64" spans="2:9" ht="36" customHeight="1" x14ac:dyDescent="0.3">
      <c r="B64" s="731" t="s">
        <v>185</v>
      </c>
      <c r="C64" s="732"/>
      <c r="D64" s="732"/>
      <c r="E64" s="732"/>
      <c r="F64" s="732"/>
      <c r="G64" s="732"/>
      <c r="H64" s="732"/>
      <c r="I64" s="733"/>
    </row>
    <row r="65" spans="2:9" ht="14.5" x14ac:dyDescent="0.3">
      <c r="B65" s="144"/>
    </row>
    <row r="66" spans="2:9" ht="19.5" customHeight="1" x14ac:dyDescent="0.3">
      <c r="B66" s="734" t="s">
        <v>229</v>
      </c>
      <c r="C66" s="735"/>
      <c r="D66" s="735"/>
      <c r="E66" s="735"/>
      <c r="F66" s="735"/>
      <c r="G66" s="735"/>
      <c r="H66" s="735"/>
      <c r="I66" s="736"/>
    </row>
    <row r="67" spans="2:9" ht="19.5" customHeight="1" x14ac:dyDescent="0.3">
      <c r="B67" s="737" t="s">
        <v>316</v>
      </c>
      <c r="C67" s="738"/>
      <c r="D67" s="738"/>
      <c r="E67" s="738"/>
      <c r="F67" s="738"/>
      <c r="G67" s="738"/>
      <c r="H67" s="738"/>
      <c r="I67" s="739"/>
    </row>
    <row r="68" spans="2:9" ht="19.5" customHeight="1" x14ac:dyDescent="0.3">
      <c r="B68" s="740" t="s">
        <v>186</v>
      </c>
      <c r="C68" s="741"/>
      <c r="D68" s="741"/>
      <c r="E68" s="741"/>
      <c r="F68" s="741"/>
      <c r="G68" s="741"/>
      <c r="H68" s="741"/>
      <c r="I68" s="742"/>
    </row>
    <row r="69" spans="2:9" ht="19.5" customHeight="1" x14ac:dyDescent="0.3">
      <c r="B69" s="743" t="s">
        <v>187</v>
      </c>
      <c r="C69" s="744"/>
      <c r="D69" s="744"/>
      <c r="E69" s="744"/>
      <c r="F69" s="744"/>
      <c r="G69" s="744"/>
      <c r="H69" s="744"/>
      <c r="I69" s="745"/>
    </row>
    <row r="70" spans="2:9" ht="19.5" customHeight="1" x14ac:dyDescent="0.3">
      <c r="B70" s="728" t="s">
        <v>188</v>
      </c>
      <c r="C70" s="729"/>
      <c r="D70" s="729"/>
      <c r="E70" s="729"/>
      <c r="F70" s="729"/>
      <c r="G70" s="729"/>
      <c r="H70" s="729"/>
      <c r="I70" s="730"/>
    </row>
  </sheetData>
  <mergeCells count="33">
    <mergeCell ref="D19:E19"/>
    <mergeCell ref="B24:B27"/>
    <mergeCell ref="C24:C25"/>
    <mergeCell ref="C26:C27"/>
    <mergeCell ref="B9:E9"/>
    <mergeCell ref="B12:J12"/>
    <mergeCell ref="B7:E7"/>
    <mergeCell ref="B8:E8"/>
    <mergeCell ref="G8:J8"/>
    <mergeCell ref="B16:J16"/>
    <mergeCell ref="B13:J13"/>
    <mergeCell ref="C42:C43"/>
    <mergeCell ref="B15:J15"/>
    <mergeCell ref="B3:H3"/>
    <mergeCell ref="B63:I63"/>
    <mergeCell ref="B57:I57"/>
    <mergeCell ref="B58:I58"/>
    <mergeCell ref="B60:I60"/>
    <mergeCell ref="B61:I61"/>
    <mergeCell ref="B62:I62"/>
    <mergeCell ref="B40:B43"/>
    <mergeCell ref="B14:J14"/>
    <mergeCell ref="C40:C41"/>
    <mergeCell ref="D35:E35"/>
    <mergeCell ref="B5:E5"/>
    <mergeCell ref="G5:J5"/>
    <mergeCell ref="B6:E6"/>
    <mergeCell ref="B70:I70"/>
    <mergeCell ref="B64:I64"/>
    <mergeCell ref="B66:I66"/>
    <mergeCell ref="B67:I67"/>
    <mergeCell ref="B68:I68"/>
    <mergeCell ref="B69:I69"/>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99"/>
  <sheetViews>
    <sheetView zoomScale="85" zoomScaleNormal="85" workbookViewId="0"/>
  </sheetViews>
  <sheetFormatPr baseColWidth="10" defaultRowHeight="13" x14ac:dyDescent="0.3"/>
  <cols>
    <col min="1" max="1" width="1.54296875" style="1" customWidth="1"/>
    <col min="2" max="2" width="17.54296875" style="1" customWidth="1"/>
    <col min="3" max="3" width="19.54296875" style="1" customWidth="1"/>
    <col min="4" max="4" width="19.7265625" style="1" customWidth="1"/>
    <col min="5" max="5" width="18.81640625" style="1" customWidth="1"/>
    <col min="6" max="6" width="19.26953125" style="1" customWidth="1"/>
    <col min="7" max="7" width="21" style="1" customWidth="1"/>
    <col min="8" max="8" width="18.1796875" style="1" customWidth="1"/>
    <col min="9" max="9" width="11.81640625" style="1" customWidth="1"/>
    <col min="10" max="10" width="13.81640625" style="1" customWidth="1"/>
    <col min="11" max="11" width="15.453125" style="1" customWidth="1"/>
    <col min="12" max="12" width="12.1796875" style="1" bestFit="1" customWidth="1"/>
    <col min="13" max="13" width="11.54296875" style="1" bestFit="1" customWidth="1"/>
    <col min="14" max="15" width="11.453125" style="1"/>
    <col min="16" max="18" width="12.7265625" style="1" bestFit="1" customWidth="1"/>
    <col min="19" max="19" width="13.453125" style="1" customWidth="1"/>
    <col min="20" max="20" width="11.453125" style="1"/>
    <col min="21" max="22" width="12.7265625" style="1" bestFit="1" customWidth="1"/>
    <col min="23" max="23" width="11.54296875" style="1" bestFit="1" customWidth="1"/>
    <col min="24" max="256" width="11.453125" style="1"/>
    <col min="257" max="257" width="1.54296875" style="1" customWidth="1"/>
    <col min="258" max="258" width="17.54296875" style="1" customWidth="1"/>
    <col min="259" max="259" width="19.54296875" style="1" customWidth="1"/>
    <col min="260" max="260" width="19.7265625" style="1" customWidth="1"/>
    <col min="261" max="261" width="18.81640625" style="1" customWidth="1"/>
    <col min="262" max="262" width="19.26953125" style="1" customWidth="1"/>
    <col min="263" max="263" width="21" style="1" customWidth="1"/>
    <col min="264" max="264" width="18.1796875" style="1" customWidth="1"/>
    <col min="265" max="265" width="11.81640625" style="1" customWidth="1"/>
    <col min="266" max="266" width="13.81640625" style="1" customWidth="1"/>
    <col min="267" max="267" width="15.453125" style="1" customWidth="1"/>
    <col min="268" max="268" width="12.1796875" style="1" bestFit="1" customWidth="1"/>
    <col min="269" max="269" width="11.54296875" style="1" bestFit="1" customWidth="1"/>
    <col min="270" max="271" width="11.453125" style="1"/>
    <col min="272" max="274" width="12.7265625" style="1" bestFit="1" customWidth="1"/>
    <col min="275" max="275" width="13.453125" style="1" customWidth="1"/>
    <col min="276" max="276" width="11.453125" style="1"/>
    <col min="277" max="278" width="12.7265625" style="1" bestFit="1" customWidth="1"/>
    <col min="279" max="279" width="11.54296875" style="1" bestFit="1" customWidth="1"/>
    <col min="280" max="512" width="11.453125" style="1"/>
    <col min="513" max="513" width="1.54296875" style="1" customWidth="1"/>
    <col min="514" max="514" width="17.54296875" style="1" customWidth="1"/>
    <col min="515" max="515" width="19.54296875" style="1" customWidth="1"/>
    <col min="516" max="516" width="19.7265625" style="1" customWidth="1"/>
    <col min="517" max="517" width="18.81640625" style="1" customWidth="1"/>
    <col min="518" max="518" width="19.26953125" style="1" customWidth="1"/>
    <col min="519" max="519" width="21" style="1" customWidth="1"/>
    <col min="520" max="520" width="18.1796875" style="1" customWidth="1"/>
    <col min="521" max="521" width="11.81640625" style="1" customWidth="1"/>
    <col min="522" max="522" width="13.81640625" style="1" customWidth="1"/>
    <col min="523" max="523" width="15.453125" style="1" customWidth="1"/>
    <col min="524" max="524" width="12.1796875" style="1" bestFit="1" customWidth="1"/>
    <col min="525" max="525" width="11.54296875" style="1" bestFit="1" customWidth="1"/>
    <col min="526" max="527" width="11.453125" style="1"/>
    <col min="528" max="530" width="12.7265625" style="1" bestFit="1" customWidth="1"/>
    <col min="531" max="531" width="13.453125" style="1" customWidth="1"/>
    <col min="532" max="532" width="11.453125" style="1"/>
    <col min="533" max="534" width="12.7265625" style="1" bestFit="1" customWidth="1"/>
    <col min="535" max="535" width="11.54296875" style="1" bestFit="1" customWidth="1"/>
    <col min="536" max="768" width="11.453125" style="1"/>
    <col min="769" max="769" width="1.54296875" style="1" customWidth="1"/>
    <col min="770" max="770" width="17.54296875" style="1" customWidth="1"/>
    <col min="771" max="771" width="19.54296875" style="1" customWidth="1"/>
    <col min="772" max="772" width="19.7265625" style="1" customWidth="1"/>
    <col min="773" max="773" width="18.81640625" style="1" customWidth="1"/>
    <col min="774" max="774" width="19.26953125" style="1" customWidth="1"/>
    <col min="775" max="775" width="21" style="1" customWidth="1"/>
    <col min="776" max="776" width="18.1796875" style="1" customWidth="1"/>
    <col min="777" max="777" width="11.81640625" style="1" customWidth="1"/>
    <col min="778" max="778" width="13.81640625" style="1" customWidth="1"/>
    <col min="779" max="779" width="15.453125" style="1" customWidth="1"/>
    <col min="780" max="780" width="12.1796875" style="1" bestFit="1" customWidth="1"/>
    <col min="781" max="781" width="11.54296875" style="1" bestFit="1" customWidth="1"/>
    <col min="782" max="783" width="11.453125" style="1"/>
    <col min="784" max="786" width="12.7265625" style="1" bestFit="1" customWidth="1"/>
    <col min="787" max="787" width="13.453125" style="1" customWidth="1"/>
    <col min="788" max="788" width="11.453125" style="1"/>
    <col min="789" max="790" width="12.7265625" style="1" bestFit="1" customWidth="1"/>
    <col min="791" max="791" width="11.54296875" style="1" bestFit="1" customWidth="1"/>
    <col min="792" max="1024" width="11.453125" style="1"/>
    <col min="1025" max="1025" width="1.54296875" style="1" customWidth="1"/>
    <col min="1026" max="1026" width="17.54296875" style="1" customWidth="1"/>
    <col min="1027" max="1027" width="19.54296875" style="1" customWidth="1"/>
    <col min="1028" max="1028" width="19.7265625" style="1" customWidth="1"/>
    <col min="1029" max="1029" width="18.81640625" style="1" customWidth="1"/>
    <col min="1030" max="1030" width="19.26953125" style="1" customWidth="1"/>
    <col min="1031" max="1031" width="21" style="1" customWidth="1"/>
    <col min="1032" max="1032" width="18.1796875" style="1" customWidth="1"/>
    <col min="1033" max="1033" width="11.81640625" style="1" customWidth="1"/>
    <col min="1034" max="1034" width="13.81640625" style="1" customWidth="1"/>
    <col min="1035" max="1035" width="15.453125" style="1" customWidth="1"/>
    <col min="1036" max="1036" width="12.1796875" style="1" bestFit="1" customWidth="1"/>
    <col min="1037" max="1037" width="11.54296875" style="1" bestFit="1" customWidth="1"/>
    <col min="1038" max="1039" width="11.453125" style="1"/>
    <col min="1040" max="1042" width="12.7265625" style="1" bestFit="1" customWidth="1"/>
    <col min="1043" max="1043" width="13.453125" style="1" customWidth="1"/>
    <col min="1044" max="1044" width="11.453125" style="1"/>
    <col min="1045" max="1046" width="12.7265625" style="1" bestFit="1" customWidth="1"/>
    <col min="1047" max="1047" width="11.54296875" style="1" bestFit="1" customWidth="1"/>
    <col min="1048" max="1280" width="11.453125" style="1"/>
    <col min="1281" max="1281" width="1.54296875" style="1" customWidth="1"/>
    <col min="1282" max="1282" width="17.54296875" style="1" customWidth="1"/>
    <col min="1283" max="1283" width="19.54296875" style="1" customWidth="1"/>
    <col min="1284" max="1284" width="19.7265625" style="1" customWidth="1"/>
    <col min="1285" max="1285" width="18.81640625" style="1" customWidth="1"/>
    <col min="1286" max="1286" width="19.26953125" style="1" customWidth="1"/>
    <col min="1287" max="1287" width="21" style="1" customWidth="1"/>
    <col min="1288" max="1288" width="18.1796875" style="1" customWidth="1"/>
    <col min="1289" max="1289" width="11.81640625" style="1" customWidth="1"/>
    <col min="1290" max="1290" width="13.81640625" style="1" customWidth="1"/>
    <col min="1291" max="1291" width="15.453125" style="1" customWidth="1"/>
    <col min="1292" max="1292" width="12.1796875" style="1" bestFit="1" customWidth="1"/>
    <col min="1293" max="1293" width="11.54296875" style="1" bestFit="1" customWidth="1"/>
    <col min="1294" max="1295" width="11.453125" style="1"/>
    <col min="1296" max="1298" width="12.7265625" style="1" bestFit="1" customWidth="1"/>
    <col min="1299" max="1299" width="13.453125" style="1" customWidth="1"/>
    <col min="1300" max="1300" width="11.453125" style="1"/>
    <col min="1301" max="1302" width="12.7265625" style="1" bestFit="1" customWidth="1"/>
    <col min="1303" max="1303" width="11.54296875" style="1" bestFit="1" customWidth="1"/>
    <col min="1304" max="1536" width="11.453125" style="1"/>
    <col min="1537" max="1537" width="1.54296875" style="1" customWidth="1"/>
    <col min="1538" max="1538" width="17.54296875" style="1" customWidth="1"/>
    <col min="1539" max="1539" width="19.54296875" style="1" customWidth="1"/>
    <col min="1540" max="1540" width="19.7265625" style="1" customWidth="1"/>
    <col min="1541" max="1541" width="18.81640625" style="1" customWidth="1"/>
    <col min="1542" max="1542" width="19.26953125" style="1" customWidth="1"/>
    <col min="1543" max="1543" width="21" style="1" customWidth="1"/>
    <col min="1544" max="1544" width="18.1796875" style="1" customWidth="1"/>
    <col min="1545" max="1545" width="11.81640625" style="1" customWidth="1"/>
    <col min="1546" max="1546" width="13.81640625" style="1" customWidth="1"/>
    <col min="1547" max="1547" width="15.453125" style="1" customWidth="1"/>
    <col min="1548" max="1548" width="12.1796875" style="1" bestFit="1" customWidth="1"/>
    <col min="1549" max="1549" width="11.54296875" style="1" bestFit="1" customWidth="1"/>
    <col min="1550" max="1551" width="11.453125" style="1"/>
    <col min="1552" max="1554" width="12.7265625" style="1" bestFit="1" customWidth="1"/>
    <col min="1555" max="1555" width="13.453125" style="1" customWidth="1"/>
    <col min="1556" max="1556" width="11.453125" style="1"/>
    <col min="1557" max="1558" width="12.7265625" style="1" bestFit="1" customWidth="1"/>
    <col min="1559" max="1559" width="11.54296875" style="1" bestFit="1" customWidth="1"/>
    <col min="1560" max="1792" width="11.453125" style="1"/>
    <col min="1793" max="1793" width="1.54296875" style="1" customWidth="1"/>
    <col min="1794" max="1794" width="17.54296875" style="1" customWidth="1"/>
    <col min="1795" max="1795" width="19.54296875" style="1" customWidth="1"/>
    <col min="1796" max="1796" width="19.7265625" style="1" customWidth="1"/>
    <col min="1797" max="1797" width="18.81640625" style="1" customWidth="1"/>
    <col min="1798" max="1798" width="19.26953125" style="1" customWidth="1"/>
    <col min="1799" max="1799" width="21" style="1" customWidth="1"/>
    <col min="1800" max="1800" width="18.1796875" style="1" customWidth="1"/>
    <col min="1801" max="1801" width="11.81640625" style="1" customWidth="1"/>
    <col min="1802" max="1802" width="13.81640625" style="1" customWidth="1"/>
    <col min="1803" max="1803" width="15.453125" style="1" customWidth="1"/>
    <col min="1804" max="1804" width="12.1796875" style="1" bestFit="1" customWidth="1"/>
    <col min="1805" max="1805" width="11.54296875" style="1" bestFit="1" customWidth="1"/>
    <col min="1806" max="1807" width="11.453125" style="1"/>
    <col min="1808" max="1810" width="12.7265625" style="1" bestFit="1" customWidth="1"/>
    <col min="1811" max="1811" width="13.453125" style="1" customWidth="1"/>
    <col min="1812" max="1812" width="11.453125" style="1"/>
    <col min="1813" max="1814" width="12.7265625" style="1" bestFit="1" customWidth="1"/>
    <col min="1815" max="1815" width="11.54296875" style="1" bestFit="1" customWidth="1"/>
    <col min="1816" max="2048" width="11.453125" style="1"/>
    <col min="2049" max="2049" width="1.54296875" style="1" customWidth="1"/>
    <col min="2050" max="2050" width="17.54296875" style="1" customWidth="1"/>
    <col min="2051" max="2051" width="19.54296875" style="1" customWidth="1"/>
    <col min="2052" max="2052" width="19.7265625" style="1" customWidth="1"/>
    <col min="2053" max="2053" width="18.81640625" style="1" customWidth="1"/>
    <col min="2054" max="2054" width="19.26953125" style="1" customWidth="1"/>
    <col min="2055" max="2055" width="21" style="1" customWidth="1"/>
    <col min="2056" max="2056" width="18.1796875" style="1" customWidth="1"/>
    <col min="2057" max="2057" width="11.81640625" style="1" customWidth="1"/>
    <col min="2058" max="2058" width="13.81640625" style="1" customWidth="1"/>
    <col min="2059" max="2059" width="15.453125" style="1" customWidth="1"/>
    <col min="2060" max="2060" width="12.1796875" style="1" bestFit="1" customWidth="1"/>
    <col min="2061" max="2061" width="11.54296875" style="1" bestFit="1" customWidth="1"/>
    <col min="2062" max="2063" width="11.453125" style="1"/>
    <col min="2064" max="2066" width="12.7265625" style="1" bestFit="1" customWidth="1"/>
    <col min="2067" max="2067" width="13.453125" style="1" customWidth="1"/>
    <col min="2068" max="2068" width="11.453125" style="1"/>
    <col min="2069" max="2070" width="12.7265625" style="1" bestFit="1" customWidth="1"/>
    <col min="2071" max="2071" width="11.54296875" style="1" bestFit="1" customWidth="1"/>
    <col min="2072" max="2304" width="11.453125" style="1"/>
    <col min="2305" max="2305" width="1.54296875" style="1" customWidth="1"/>
    <col min="2306" max="2306" width="17.54296875" style="1" customWidth="1"/>
    <col min="2307" max="2307" width="19.54296875" style="1" customWidth="1"/>
    <col min="2308" max="2308" width="19.7265625" style="1" customWidth="1"/>
    <col min="2309" max="2309" width="18.81640625" style="1" customWidth="1"/>
    <col min="2310" max="2310" width="19.26953125" style="1" customWidth="1"/>
    <col min="2311" max="2311" width="21" style="1" customWidth="1"/>
    <col min="2312" max="2312" width="18.1796875" style="1" customWidth="1"/>
    <col min="2313" max="2313" width="11.81640625" style="1" customWidth="1"/>
    <col min="2314" max="2314" width="13.81640625" style="1" customWidth="1"/>
    <col min="2315" max="2315" width="15.453125" style="1" customWidth="1"/>
    <col min="2316" max="2316" width="12.1796875" style="1" bestFit="1" customWidth="1"/>
    <col min="2317" max="2317" width="11.54296875" style="1" bestFit="1" customWidth="1"/>
    <col min="2318" max="2319" width="11.453125" style="1"/>
    <col min="2320" max="2322" width="12.7265625" style="1" bestFit="1" customWidth="1"/>
    <col min="2323" max="2323" width="13.453125" style="1" customWidth="1"/>
    <col min="2324" max="2324" width="11.453125" style="1"/>
    <col min="2325" max="2326" width="12.7265625" style="1" bestFit="1" customWidth="1"/>
    <col min="2327" max="2327" width="11.54296875" style="1" bestFit="1" customWidth="1"/>
    <col min="2328" max="2560" width="11.453125" style="1"/>
    <col min="2561" max="2561" width="1.54296875" style="1" customWidth="1"/>
    <col min="2562" max="2562" width="17.54296875" style="1" customWidth="1"/>
    <col min="2563" max="2563" width="19.54296875" style="1" customWidth="1"/>
    <col min="2564" max="2564" width="19.7265625" style="1" customWidth="1"/>
    <col min="2565" max="2565" width="18.81640625" style="1" customWidth="1"/>
    <col min="2566" max="2566" width="19.26953125" style="1" customWidth="1"/>
    <col min="2567" max="2567" width="21" style="1" customWidth="1"/>
    <col min="2568" max="2568" width="18.1796875" style="1" customWidth="1"/>
    <col min="2569" max="2569" width="11.81640625" style="1" customWidth="1"/>
    <col min="2570" max="2570" width="13.81640625" style="1" customWidth="1"/>
    <col min="2571" max="2571" width="15.453125" style="1" customWidth="1"/>
    <col min="2572" max="2572" width="12.1796875" style="1" bestFit="1" customWidth="1"/>
    <col min="2573" max="2573" width="11.54296875" style="1" bestFit="1" customWidth="1"/>
    <col min="2574" max="2575" width="11.453125" style="1"/>
    <col min="2576" max="2578" width="12.7265625" style="1" bestFit="1" customWidth="1"/>
    <col min="2579" max="2579" width="13.453125" style="1" customWidth="1"/>
    <col min="2580" max="2580" width="11.453125" style="1"/>
    <col min="2581" max="2582" width="12.7265625" style="1" bestFit="1" customWidth="1"/>
    <col min="2583" max="2583" width="11.54296875" style="1" bestFit="1" customWidth="1"/>
    <col min="2584" max="2816" width="11.453125" style="1"/>
    <col min="2817" max="2817" width="1.54296875" style="1" customWidth="1"/>
    <col min="2818" max="2818" width="17.54296875" style="1" customWidth="1"/>
    <col min="2819" max="2819" width="19.54296875" style="1" customWidth="1"/>
    <col min="2820" max="2820" width="19.7265625" style="1" customWidth="1"/>
    <col min="2821" max="2821" width="18.81640625" style="1" customWidth="1"/>
    <col min="2822" max="2822" width="19.26953125" style="1" customWidth="1"/>
    <col min="2823" max="2823" width="21" style="1" customWidth="1"/>
    <col min="2824" max="2824" width="18.1796875" style="1" customWidth="1"/>
    <col min="2825" max="2825" width="11.81640625" style="1" customWidth="1"/>
    <col min="2826" max="2826" width="13.81640625" style="1" customWidth="1"/>
    <col min="2827" max="2827" width="15.453125" style="1" customWidth="1"/>
    <col min="2828" max="2828" width="12.1796875" style="1" bestFit="1" customWidth="1"/>
    <col min="2829" max="2829" width="11.54296875" style="1" bestFit="1" customWidth="1"/>
    <col min="2830" max="2831" width="11.453125" style="1"/>
    <col min="2832" max="2834" width="12.7265625" style="1" bestFit="1" customWidth="1"/>
    <col min="2835" max="2835" width="13.453125" style="1" customWidth="1"/>
    <col min="2836" max="2836" width="11.453125" style="1"/>
    <col min="2837" max="2838" width="12.7265625" style="1" bestFit="1" customWidth="1"/>
    <col min="2839" max="2839" width="11.54296875" style="1" bestFit="1" customWidth="1"/>
    <col min="2840" max="3072" width="11.453125" style="1"/>
    <col min="3073" max="3073" width="1.54296875" style="1" customWidth="1"/>
    <col min="3074" max="3074" width="17.54296875" style="1" customWidth="1"/>
    <col min="3075" max="3075" width="19.54296875" style="1" customWidth="1"/>
    <col min="3076" max="3076" width="19.7265625" style="1" customWidth="1"/>
    <col min="3077" max="3077" width="18.81640625" style="1" customWidth="1"/>
    <col min="3078" max="3078" width="19.26953125" style="1" customWidth="1"/>
    <col min="3079" max="3079" width="21" style="1" customWidth="1"/>
    <col min="3080" max="3080" width="18.1796875" style="1" customWidth="1"/>
    <col min="3081" max="3081" width="11.81640625" style="1" customWidth="1"/>
    <col min="3082" max="3082" width="13.81640625" style="1" customWidth="1"/>
    <col min="3083" max="3083" width="15.453125" style="1" customWidth="1"/>
    <col min="3084" max="3084" width="12.1796875" style="1" bestFit="1" customWidth="1"/>
    <col min="3085" max="3085" width="11.54296875" style="1" bestFit="1" customWidth="1"/>
    <col min="3086" max="3087" width="11.453125" style="1"/>
    <col min="3088" max="3090" width="12.7265625" style="1" bestFit="1" customWidth="1"/>
    <col min="3091" max="3091" width="13.453125" style="1" customWidth="1"/>
    <col min="3092" max="3092" width="11.453125" style="1"/>
    <col min="3093" max="3094" width="12.7265625" style="1" bestFit="1" customWidth="1"/>
    <col min="3095" max="3095" width="11.54296875" style="1" bestFit="1" customWidth="1"/>
    <col min="3096" max="3328" width="11.453125" style="1"/>
    <col min="3329" max="3329" width="1.54296875" style="1" customWidth="1"/>
    <col min="3330" max="3330" width="17.54296875" style="1" customWidth="1"/>
    <col min="3331" max="3331" width="19.54296875" style="1" customWidth="1"/>
    <col min="3332" max="3332" width="19.7265625" style="1" customWidth="1"/>
    <col min="3333" max="3333" width="18.81640625" style="1" customWidth="1"/>
    <col min="3334" max="3334" width="19.26953125" style="1" customWidth="1"/>
    <col min="3335" max="3335" width="21" style="1" customWidth="1"/>
    <col min="3336" max="3336" width="18.1796875" style="1" customWidth="1"/>
    <col min="3337" max="3337" width="11.81640625" style="1" customWidth="1"/>
    <col min="3338" max="3338" width="13.81640625" style="1" customWidth="1"/>
    <col min="3339" max="3339" width="15.453125" style="1" customWidth="1"/>
    <col min="3340" max="3340" width="12.1796875" style="1" bestFit="1" customWidth="1"/>
    <col min="3341" max="3341" width="11.54296875" style="1" bestFit="1" customWidth="1"/>
    <col min="3342" max="3343" width="11.453125" style="1"/>
    <col min="3344" max="3346" width="12.7265625" style="1" bestFit="1" customWidth="1"/>
    <col min="3347" max="3347" width="13.453125" style="1" customWidth="1"/>
    <col min="3348" max="3348" width="11.453125" style="1"/>
    <col min="3349" max="3350" width="12.7265625" style="1" bestFit="1" customWidth="1"/>
    <col min="3351" max="3351" width="11.54296875" style="1" bestFit="1" customWidth="1"/>
    <col min="3352" max="3584" width="11.453125" style="1"/>
    <col min="3585" max="3585" width="1.54296875" style="1" customWidth="1"/>
    <col min="3586" max="3586" width="17.54296875" style="1" customWidth="1"/>
    <col min="3587" max="3587" width="19.54296875" style="1" customWidth="1"/>
    <col min="3588" max="3588" width="19.7265625" style="1" customWidth="1"/>
    <col min="3589" max="3589" width="18.81640625" style="1" customWidth="1"/>
    <col min="3590" max="3590" width="19.26953125" style="1" customWidth="1"/>
    <col min="3591" max="3591" width="21" style="1" customWidth="1"/>
    <col min="3592" max="3592" width="18.1796875" style="1" customWidth="1"/>
    <col min="3593" max="3593" width="11.81640625" style="1" customWidth="1"/>
    <col min="3594" max="3594" width="13.81640625" style="1" customWidth="1"/>
    <col min="3595" max="3595" width="15.453125" style="1" customWidth="1"/>
    <col min="3596" max="3596" width="12.1796875" style="1" bestFit="1" customWidth="1"/>
    <col min="3597" max="3597" width="11.54296875" style="1" bestFit="1" customWidth="1"/>
    <col min="3598" max="3599" width="11.453125" style="1"/>
    <col min="3600" max="3602" width="12.7265625" style="1" bestFit="1" customWidth="1"/>
    <col min="3603" max="3603" width="13.453125" style="1" customWidth="1"/>
    <col min="3604" max="3604" width="11.453125" style="1"/>
    <col min="3605" max="3606" width="12.7265625" style="1" bestFit="1" customWidth="1"/>
    <col min="3607" max="3607" width="11.54296875" style="1" bestFit="1" customWidth="1"/>
    <col min="3608" max="3840" width="11.453125" style="1"/>
    <col min="3841" max="3841" width="1.54296875" style="1" customWidth="1"/>
    <col min="3842" max="3842" width="17.54296875" style="1" customWidth="1"/>
    <col min="3843" max="3843" width="19.54296875" style="1" customWidth="1"/>
    <col min="3844" max="3844" width="19.7265625" style="1" customWidth="1"/>
    <col min="3845" max="3845" width="18.81640625" style="1" customWidth="1"/>
    <col min="3846" max="3846" width="19.26953125" style="1" customWidth="1"/>
    <col min="3847" max="3847" width="21" style="1" customWidth="1"/>
    <col min="3848" max="3848" width="18.1796875" style="1" customWidth="1"/>
    <col min="3849" max="3849" width="11.81640625" style="1" customWidth="1"/>
    <col min="3850" max="3850" width="13.81640625" style="1" customWidth="1"/>
    <col min="3851" max="3851" width="15.453125" style="1" customWidth="1"/>
    <col min="3852" max="3852" width="12.1796875" style="1" bestFit="1" customWidth="1"/>
    <col min="3853" max="3853" width="11.54296875" style="1" bestFit="1" customWidth="1"/>
    <col min="3854" max="3855" width="11.453125" style="1"/>
    <col min="3856" max="3858" width="12.7265625" style="1" bestFit="1" customWidth="1"/>
    <col min="3859" max="3859" width="13.453125" style="1" customWidth="1"/>
    <col min="3860" max="3860" width="11.453125" style="1"/>
    <col min="3861" max="3862" width="12.7265625" style="1" bestFit="1" customWidth="1"/>
    <col min="3863" max="3863" width="11.54296875" style="1" bestFit="1" customWidth="1"/>
    <col min="3864" max="4096" width="11.453125" style="1"/>
    <col min="4097" max="4097" width="1.54296875" style="1" customWidth="1"/>
    <col min="4098" max="4098" width="17.54296875" style="1" customWidth="1"/>
    <col min="4099" max="4099" width="19.54296875" style="1" customWidth="1"/>
    <col min="4100" max="4100" width="19.7265625" style="1" customWidth="1"/>
    <col min="4101" max="4101" width="18.81640625" style="1" customWidth="1"/>
    <col min="4102" max="4102" width="19.26953125" style="1" customWidth="1"/>
    <col min="4103" max="4103" width="21" style="1" customWidth="1"/>
    <col min="4104" max="4104" width="18.1796875" style="1" customWidth="1"/>
    <col min="4105" max="4105" width="11.81640625" style="1" customWidth="1"/>
    <col min="4106" max="4106" width="13.81640625" style="1" customWidth="1"/>
    <col min="4107" max="4107" width="15.453125" style="1" customWidth="1"/>
    <col min="4108" max="4108" width="12.1796875" style="1" bestFit="1" customWidth="1"/>
    <col min="4109" max="4109" width="11.54296875" style="1" bestFit="1" customWidth="1"/>
    <col min="4110" max="4111" width="11.453125" style="1"/>
    <col min="4112" max="4114" width="12.7265625" style="1" bestFit="1" customWidth="1"/>
    <col min="4115" max="4115" width="13.453125" style="1" customWidth="1"/>
    <col min="4116" max="4116" width="11.453125" style="1"/>
    <col min="4117" max="4118" width="12.7265625" style="1" bestFit="1" customWidth="1"/>
    <col min="4119" max="4119" width="11.54296875" style="1" bestFit="1" customWidth="1"/>
    <col min="4120" max="4352" width="11.453125" style="1"/>
    <col min="4353" max="4353" width="1.54296875" style="1" customWidth="1"/>
    <col min="4354" max="4354" width="17.54296875" style="1" customWidth="1"/>
    <col min="4355" max="4355" width="19.54296875" style="1" customWidth="1"/>
    <col min="4356" max="4356" width="19.7265625" style="1" customWidth="1"/>
    <col min="4357" max="4357" width="18.81640625" style="1" customWidth="1"/>
    <col min="4358" max="4358" width="19.26953125" style="1" customWidth="1"/>
    <col min="4359" max="4359" width="21" style="1" customWidth="1"/>
    <col min="4360" max="4360" width="18.1796875" style="1" customWidth="1"/>
    <col min="4361" max="4361" width="11.81640625" style="1" customWidth="1"/>
    <col min="4362" max="4362" width="13.81640625" style="1" customWidth="1"/>
    <col min="4363" max="4363" width="15.453125" style="1" customWidth="1"/>
    <col min="4364" max="4364" width="12.1796875" style="1" bestFit="1" customWidth="1"/>
    <col min="4365" max="4365" width="11.54296875" style="1" bestFit="1" customWidth="1"/>
    <col min="4366" max="4367" width="11.453125" style="1"/>
    <col min="4368" max="4370" width="12.7265625" style="1" bestFit="1" customWidth="1"/>
    <col min="4371" max="4371" width="13.453125" style="1" customWidth="1"/>
    <col min="4372" max="4372" width="11.453125" style="1"/>
    <col min="4373" max="4374" width="12.7265625" style="1" bestFit="1" customWidth="1"/>
    <col min="4375" max="4375" width="11.54296875" style="1" bestFit="1" customWidth="1"/>
    <col min="4376" max="4608" width="11.453125" style="1"/>
    <col min="4609" max="4609" width="1.54296875" style="1" customWidth="1"/>
    <col min="4610" max="4610" width="17.54296875" style="1" customWidth="1"/>
    <col min="4611" max="4611" width="19.54296875" style="1" customWidth="1"/>
    <col min="4612" max="4612" width="19.7265625" style="1" customWidth="1"/>
    <col min="4613" max="4613" width="18.81640625" style="1" customWidth="1"/>
    <col min="4614" max="4614" width="19.26953125" style="1" customWidth="1"/>
    <col min="4615" max="4615" width="21" style="1" customWidth="1"/>
    <col min="4616" max="4616" width="18.1796875" style="1" customWidth="1"/>
    <col min="4617" max="4617" width="11.81640625" style="1" customWidth="1"/>
    <col min="4618" max="4618" width="13.81640625" style="1" customWidth="1"/>
    <col min="4619" max="4619" width="15.453125" style="1" customWidth="1"/>
    <col min="4620" max="4620" width="12.1796875" style="1" bestFit="1" customWidth="1"/>
    <col min="4621" max="4621" width="11.54296875" style="1" bestFit="1" customWidth="1"/>
    <col min="4622" max="4623" width="11.453125" style="1"/>
    <col min="4624" max="4626" width="12.7265625" style="1" bestFit="1" customWidth="1"/>
    <col min="4627" max="4627" width="13.453125" style="1" customWidth="1"/>
    <col min="4628" max="4628" width="11.453125" style="1"/>
    <col min="4629" max="4630" width="12.7265625" style="1" bestFit="1" customWidth="1"/>
    <col min="4631" max="4631" width="11.54296875" style="1" bestFit="1" customWidth="1"/>
    <col min="4632" max="4864" width="11.453125" style="1"/>
    <col min="4865" max="4865" width="1.54296875" style="1" customWidth="1"/>
    <col min="4866" max="4866" width="17.54296875" style="1" customWidth="1"/>
    <col min="4867" max="4867" width="19.54296875" style="1" customWidth="1"/>
    <col min="4868" max="4868" width="19.7265625" style="1" customWidth="1"/>
    <col min="4869" max="4869" width="18.81640625" style="1" customWidth="1"/>
    <col min="4870" max="4870" width="19.26953125" style="1" customWidth="1"/>
    <col min="4871" max="4871" width="21" style="1" customWidth="1"/>
    <col min="4872" max="4872" width="18.1796875" style="1" customWidth="1"/>
    <col min="4873" max="4873" width="11.81640625" style="1" customWidth="1"/>
    <col min="4874" max="4874" width="13.81640625" style="1" customWidth="1"/>
    <col min="4875" max="4875" width="15.453125" style="1" customWidth="1"/>
    <col min="4876" max="4876" width="12.1796875" style="1" bestFit="1" customWidth="1"/>
    <col min="4877" max="4877" width="11.54296875" style="1" bestFit="1" customWidth="1"/>
    <col min="4878" max="4879" width="11.453125" style="1"/>
    <col min="4880" max="4882" width="12.7265625" style="1" bestFit="1" customWidth="1"/>
    <col min="4883" max="4883" width="13.453125" style="1" customWidth="1"/>
    <col min="4884" max="4884" width="11.453125" style="1"/>
    <col min="4885" max="4886" width="12.7265625" style="1" bestFit="1" customWidth="1"/>
    <col min="4887" max="4887" width="11.54296875" style="1" bestFit="1" customWidth="1"/>
    <col min="4888" max="5120" width="11.453125" style="1"/>
    <col min="5121" max="5121" width="1.54296875" style="1" customWidth="1"/>
    <col min="5122" max="5122" width="17.54296875" style="1" customWidth="1"/>
    <col min="5123" max="5123" width="19.54296875" style="1" customWidth="1"/>
    <col min="5124" max="5124" width="19.7265625" style="1" customWidth="1"/>
    <col min="5125" max="5125" width="18.81640625" style="1" customWidth="1"/>
    <col min="5126" max="5126" width="19.26953125" style="1" customWidth="1"/>
    <col min="5127" max="5127" width="21" style="1" customWidth="1"/>
    <col min="5128" max="5128" width="18.1796875" style="1" customWidth="1"/>
    <col min="5129" max="5129" width="11.81640625" style="1" customWidth="1"/>
    <col min="5130" max="5130" width="13.81640625" style="1" customWidth="1"/>
    <col min="5131" max="5131" width="15.453125" style="1" customWidth="1"/>
    <col min="5132" max="5132" width="12.1796875" style="1" bestFit="1" customWidth="1"/>
    <col min="5133" max="5133" width="11.54296875" style="1" bestFit="1" customWidth="1"/>
    <col min="5134" max="5135" width="11.453125" style="1"/>
    <col min="5136" max="5138" width="12.7265625" style="1" bestFit="1" customWidth="1"/>
    <col min="5139" max="5139" width="13.453125" style="1" customWidth="1"/>
    <col min="5140" max="5140" width="11.453125" style="1"/>
    <col min="5141" max="5142" width="12.7265625" style="1" bestFit="1" customWidth="1"/>
    <col min="5143" max="5143" width="11.54296875" style="1" bestFit="1" customWidth="1"/>
    <col min="5144" max="5376" width="11.453125" style="1"/>
    <col min="5377" max="5377" width="1.54296875" style="1" customWidth="1"/>
    <col min="5378" max="5378" width="17.54296875" style="1" customWidth="1"/>
    <col min="5379" max="5379" width="19.54296875" style="1" customWidth="1"/>
    <col min="5380" max="5380" width="19.7265625" style="1" customWidth="1"/>
    <col min="5381" max="5381" width="18.81640625" style="1" customWidth="1"/>
    <col min="5382" max="5382" width="19.26953125" style="1" customWidth="1"/>
    <col min="5383" max="5383" width="21" style="1" customWidth="1"/>
    <col min="5384" max="5384" width="18.1796875" style="1" customWidth="1"/>
    <col min="5385" max="5385" width="11.81640625" style="1" customWidth="1"/>
    <col min="5386" max="5386" width="13.81640625" style="1" customWidth="1"/>
    <col min="5387" max="5387" width="15.453125" style="1" customWidth="1"/>
    <col min="5388" max="5388" width="12.1796875" style="1" bestFit="1" customWidth="1"/>
    <col min="5389" max="5389" width="11.54296875" style="1" bestFit="1" customWidth="1"/>
    <col min="5390" max="5391" width="11.453125" style="1"/>
    <col min="5392" max="5394" width="12.7265625" style="1" bestFit="1" customWidth="1"/>
    <col min="5395" max="5395" width="13.453125" style="1" customWidth="1"/>
    <col min="5396" max="5396" width="11.453125" style="1"/>
    <col min="5397" max="5398" width="12.7265625" style="1" bestFit="1" customWidth="1"/>
    <col min="5399" max="5399" width="11.54296875" style="1" bestFit="1" customWidth="1"/>
    <col min="5400" max="5632" width="11.453125" style="1"/>
    <col min="5633" max="5633" width="1.54296875" style="1" customWidth="1"/>
    <col min="5634" max="5634" width="17.54296875" style="1" customWidth="1"/>
    <col min="5635" max="5635" width="19.54296875" style="1" customWidth="1"/>
    <col min="5636" max="5636" width="19.7265625" style="1" customWidth="1"/>
    <col min="5637" max="5637" width="18.81640625" style="1" customWidth="1"/>
    <col min="5638" max="5638" width="19.26953125" style="1" customWidth="1"/>
    <col min="5639" max="5639" width="21" style="1" customWidth="1"/>
    <col min="5640" max="5640" width="18.1796875" style="1" customWidth="1"/>
    <col min="5641" max="5641" width="11.81640625" style="1" customWidth="1"/>
    <col min="5642" max="5642" width="13.81640625" style="1" customWidth="1"/>
    <col min="5643" max="5643" width="15.453125" style="1" customWidth="1"/>
    <col min="5644" max="5644" width="12.1796875" style="1" bestFit="1" customWidth="1"/>
    <col min="5645" max="5645" width="11.54296875" style="1" bestFit="1" customWidth="1"/>
    <col min="5646" max="5647" width="11.453125" style="1"/>
    <col min="5648" max="5650" width="12.7265625" style="1" bestFit="1" customWidth="1"/>
    <col min="5651" max="5651" width="13.453125" style="1" customWidth="1"/>
    <col min="5652" max="5652" width="11.453125" style="1"/>
    <col min="5653" max="5654" width="12.7265625" style="1" bestFit="1" customWidth="1"/>
    <col min="5655" max="5655" width="11.54296875" style="1" bestFit="1" customWidth="1"/>
    <col min="5656" max="5888" width="11.453125" style="1"/>
    <col min="5889" max="5889" width="1.54296875" style="1" customWidth="1"/>
    <col min="5890" max="5890" width="17.54296875" style="1" customWidth="1"/>
    <col min="5891" max="5891" width="19.54296875" style="1" customWidth="1"/>
    <col min="5892" max="5892" width="19.7265625" style="1" customWidth="1"/>
    <col min="5893" max="5893" width="18.81640625" style="1" customWidth="1"/>
    <col min="5894" max="5894" width="19.26953125" style="1" customWidth="1"/>
    <col min="5895" max="5895" width="21" style="1" customWidth="1"/>
    <col min="5896" max="5896" width="18.1796875" style="1" customWidth="1"/>
    <col min="5897" max="5897" width="11.81640625" style="1" customWidth="1"/>
    <col min="5898" max="5898" width="13.81640625" style="1" customWidth="1"/>
    <col min="5899" max="5899" width="15.453125" style="1" customWidth="1"/>
    <col min="5900" max="5900" width="12.1796875" style="1" bestFit="1" customWidth="1"/>
    <col min="5901" max="5901" width="11.54296875" style="1" bestFit="1" customWidth="1"/>
    <col min="5902" max="5903" width="11.453125" style="1"/>
    <col min="5904" max="5906" width="12.7265625" style="1" bestFit="1" customWidth="1"/>
    <col min="5907" max="5907" width="13.453125" style="1" customWidth="1"/>
    <col min="5908" max="5908" width="11.453125" style="1"/>
    <col min="5909" max="5910" width="12.7265625" style="1" bestFit="1" customWidth="1"/>
    <col min="5911" max="5911" width="11.54296875" style="1" bestFit="1" customWidth="1"/>
    <col min="5912" max="6144" width="11.453125" style="1"/>
    <col min="6145" max="6145" width="1.54296875" style="1" customWidth="1"/>
    <col min="6146" max="6146" width="17.54296875" style="1" customWidth="1"/>
    <col min="6147" max="6147" width="19.54296875" style="1" customWidth="1"/>
    <col min="6148" max="6148" width="19.7265625" style="1" customWidth="1"/>
    <col min="6149" max="6149" width="18.81640625" style="1" customWidth="1"/>
    <col min="6150" max="6150" width="19.26953125" style="1" customWidth="1"/>
    <col min="6151" max="6151" width="21" style="1" customWidth="1"/>
    <col min="6152" max="6152" width="18.1796875" style="1" customWidth="1"/>
    <col min="6153" max="6153" width="11.81640625" style="1" customWidth="1"/>
    <col min="6154" max="6154" width="13.81640625" style="1" customWidth="1"/>
    <col min="6155" max="6155" width="15.453125" style="1" customWidth="1"/>
    <col min="6156" max="6156" width="12.1796875" style="1" bestFit="1" customWidth="1"/>
    <col min="6157" max="6157" width="11.54296875" style="1" bestFit="1" customWidth="1"/>
    <col min="6158" max="6159" width="11.453125" style="1"/>
    <col min="6160" max="6162" width="12.7265625" style="1" bestFit="1" customWidth="1"/>
    <col min="6163" max="6163" width="13.453125" style="1" customWidth="1"/>
    <col min="6164" max="6164" width="11.453125" style="1"/>
    <col min="6165" max="6166" width="12.7265625" style="1" bestFit="1" customWidth="1"/>
    <col min="6167" max="6167" width="11.54296875" style="1" bestFit="1" customWidth="1"/>
    <col min="6168" max="6400" width="11.453125" style="1"/>
    <col min="6401" max="6401" width="1.54296875" style="1" customWidth="1"/>
    <col min="6402" max="6402" width="17.54296875" style="1" customWidth="1"/>
    <col min="6403" max="6403" width="19.54296875" style="1" customWidth="1"/>
    <col min="6404" max="6404" width="19.7265625" style="1" customWidth="1"/>
    <col min="6405" max="6405" width="18.81640625" style="1" customWidth="1"/>
    <col min="6406" max="6406" width="19.26953125" style="1" customWidth="1"/>
    <col min="6407" max="6407" width="21" style="1" customWidth="1"/>
    <col min="6408" max="6408" width="18.1796875" style="1" customWidth="1"/>
    <col min="6409" max="6409" width="11.81640625" style="1" customWidth="1"/>
    <col min="6410" max="6410" width="13.81640625" style="1" customWidth="1"/>
    <col min="6411" max="6411" width="15.453125" style="1" customWidth="1"/>
    <col min="6412" max="6412" width="12.1796875" style="1" bestFit="1" customWidth="1"/>
    <col min="6413" max="6413" width="11.54296875" style="1" bestFit="1" customWidth="1"/>
    <col min="6414" max="6415" width="11.453125" style="1"/>
    <col min="6416" max="6418" width="12.7265625" style="1" bestFit="1" customWidth="1"/>
    <col min="6419" max="6419" width="13.453125" style="1" customWidth="1"/>
    <col min="6420" max="6420" width="11.453125" style="1"/>
    <col min="6421" max="6422" width="12.7265625" style="1" bestFit="1" customWidth="1"/>
    <col min="6423" max="6423" width="11.54296875" style="1" bestFit="1" customWidth="1"/>
    <col min="6424" max="6656" width="11.453125" style="1"/>
    <col min="6657" max="6657" width="1.54296875" style="1" customWidth="1"/>
    <col min="6658" max="6658" width="17.54296875" style="1" customWidth="1"/>
    <col min="6659" max="6659" width="19.54296875" style="1" customWidth="1"/>
    <col min="6660" max="6660" width="19.7265625" style="1" customWidth="1"/>
    <col min="6661" max="6661" width="18.81640625" style="1" customWidth="1"/>
    <col min="6662" max="6662" width="19.26953125" style="1" customWidth="1"/>
    <col min="6663" max="6663" width="21" style="1" customWidth="1"/>
    <col min="6664" max="6664" width="18.1796875" style="1" customWidth="1"/>
    <col min="6665" max="6665" width="11.81640625" style="1" customWidth="1"/>
    <col min="6666" max="6666" width="13.81640625" style="1" customWidth="1"/>
    <col min="6667" max="6667" width="15.453125" style="1" customWidth="1"/>
    <col min="6668" max="6668" width="12.1796875" style="1" bestFit="1" customWidth="1"/>
    <col min="6669" max="6669" width="11.54296875" style="1" bestFit="1" customWidth="1"/>
    <col min="6670" max="6671" width="11.453125" style="1"/>
    <col min="6672" max="6674" width="12.7265625" style="1" bestFit="1" customWidth="1"/>
    <col min="6675" max="6675" width="13.453125" style="1" customWidth="1"/>
    <col min="6676" max="6676" width="11.453125" style="1"/>
    <col min="6677" max="6678" width="12.7265625" style="1" bestFit="1" customWidth="1"/>
    <col min="6679" max="6679" width="11.54296875" style="1" bestFit="1" customWidth="1"/>
    <col min="6680" max="6912" width="11.453125" style="1"/>
    <col min="6913" max="6913" width="1.54296875" style="1" customWidth="1"/>
    <col min="6914" max="6914" width="17.54296875" style="1" customWidth="1"/>
    <col min="6915" max="6915" width="19.54296875" style="1" customWidth="1"/>
    <col min="6916" max="6916" width="19.7265625" style="1" customWidth="1"/>
    <col min="6917" max="6917" width="18.81640625" style="1" customWidth="1"/>
    <col min="6918" max="6918" width="19.26953125" style="1" customWidth="1"/>
    <col min="6919" max="6919" width="21" style="1" customWidth="1"/>
    <col min="6920" max="6920" width="18.1796875" style="1" customWidth="1"/>
    <col min="6921" max="6921" width="11.81640625" style="1" customWidth="1"/>
    <col min="6922" max="6922" width="13.81640625" style="1" customWidth="1"/>
    <col min="6923" max="6923" width="15.453125" style="1" customWidth="1"/>
    <col min="6924" max="6924" width="12.1796875" style="1" bestFit="1" customWidth="1"/>
    <col min="6925" max="6925" width="11.54296875" style="1" bestFit="1" customWidth="1"/>
    <col min="6926" max="6927" width="11.453125" style="1"/>
    <col min="6928" max="6930" width="12.7265625" style="1" bestFit="1" customWidth="1"/>
    <col min="6931" max="6931" width="13.453125" style="1" customWidth="1"/>
    <col min="6932" max="6932" width="11.453125" style="1"/>
    <col min="6933" max="6934" width="12.7265625" style="1" bestFit="1" customWidth="1"/>
    <col min="6935" max="6935" width="11.54296875" style="1" bestFit="1" customWidth="1"/>
    <col min="6936" max="7168" width="11.453125" style="1"/>
    <col min="7169" max="7169" width="1.54296875" style="1" customWidth="1"/>
    <col min="7170" max="7170" width="17.54296875" style="1" customWidth="1"/>
    <col min="7171" max="7171" width="19.54296875" style="1" customWidth="1"/>
    <col min="7172" max="7172" width="19.7265625" style="1" customWidth="1"/>
    <col min="7173" max="7173" width="18.81640625" style="1" customWidth="1"/>
    <col min="7174" max="7174" width="19.26953125" style="1" customWidth="1"/>
    <col min="7175" max="7175" width="21" style="1" customWidth="1"/>
    <col min="7176" max="7176" width="18.1796875" style="1" customWidth="1"/>
    <col min="7177" max="7177" width="11.81640625" style="1" customWidth="1"/>
    <col min="7178" max="7178" width="13.81640625" style="1" customWidth="1"/>
    <col min="7179" max="7179" width="15.453125" style="1" customWidth="1"/>
    <col min="7180" max="7180" width="12.1796875" style="1" bestFit="1" customWidth="1"/>
    <col min="7181" max="7181" width="11.54296875" style="1" bestFit="1" customWidth="1"/>
    <col min="7182" max="7183" width="11.453125" style="1"/>
    <col min="7184" max="7186" width="12.7265625" style="1" bestFit="1" customWidth="1"/>
    <col min="7187" max="7187" width="13.453125" style="1" customWidth="1"/>
    <col min="7188" max="7188" width="11.453125" style="1"/>
    <col min="7189" max="7190" width="12.7265625" style="1" bestFit="1" customWidth="1"/>
    <col min="7191" max="7191" width="11.54296875" style="1" bestFit="1" customWidth="1"/>
    <col min="7192" max="7424" width="11.453125" style="1"/>
    <col min="7425" max="7425" width="1.54296875" style="1" customWidth="1"/>
    <col min="7426" max="7426" width="17.54296875" style="1" customWidth="1"/>
    <col min="7427" max="7427" width="19.54296875" style="1" customWidth="1"/>
    <col min="7428" max="7428" width="19.7265625" style="1" customWidth="1"/>
    <col min="7429" max="7429" width="18.81640625" style="1" customWidth="1"/>
    <col min="7430" max="7430" width="19.26953125" style="1" customWidth="1"/>
    <col min="7431" max="7431" width="21" style="1" customWidth="1"/>
    <col min="7432" max="7432" width="18.1796875" style="1" customWidth="1"/>
    <col min="7433" max="7433" width="11.81640625" style="1" customWidth="1"/>
    <col min="7434" max="7434" width="13.81640625" style="1" customWidth="1"/>
    <col min="7435" max="7435" width="15.453125" style="1" customWidth="1"/>
    <col min="7436" max="7436" width="12.1796875" style="1" bestFit="1" customWidth="1"/>
    <col min="7437" max="7437" width="11.54296875" style="1" bestFit="1" customWidth="1"/>
    <col min="7438" max="7439" width="11.453125" style="1"/>
    <col min="7440" max="7442" width="12.7265625" style="1" bestFit="1" customWidth="1"/>
    <col min="7443" max="7443" width="13.453125" style="1" customWidth="1"/>
    <col min="7444" max="7444" width="11.453125" style="1"/>
    <col min="7445" max="7446" width="12.7265625" style="1" bestFit="1" customWidth="1"/>
    <col min="7447" max="7447" width="11.54296875" style="1" bestFit="1" customWidth="1"/>
    <col min="7448" max="7680" width="11.453125" style="1"/>
    <col min="7681" max="7681" width="1.54296875" style="1" customWidth="1"/>
    <col min="7682" max="7682" width="17.54296875" style="1" customWidth="1"/>
    <col min="7683" max="7683" width="19.54296875" style="1" customWidth="1"/>
    <col min="7684" max="7684" width="19.7265625" style="1" customWidth="1"/>
    <col min="7685" max="7685" width="18.81640625" style="1" customWidth="1"/>
    <col min="7686" max="7686" width="19.26953125" style="1" customWidth="1"/>
    <col min="7687" max="7687" width="21" style="1" customWidth="1"/>
    <col min="7688" max="7688" width="18.1796875" style="1" customWidth="1"/>
    <col min="7689" max="7689" width="11.81640625" style="1" customWidth="1"/>
    <col min="7690" max="7690" width="13.81640625" style="1" customWidth="1"/>
    <col min="7691" max="7691" width="15.453125" style="1" customWidth="1"/>
    <col min="7692" max="7692" width="12.1796875" style="1" bestFit="1" customWidth="1"/>
    <col min="7693" max="7693" width="11.54296875" style="1" bestFit="1" customWidth="1"/>
    <col min="7694" max="7695" width="11.453125" style="1"/>
    <col min="7696" max="7698" width="12.7265625" style="1" bestFit="1" customWidth="1"/>
    <col min="7699" max="7699" width="13.453125" style="1" customWidth="1"/>
    <col min="7700" max="7700" width="11.453125" style="1"/>
    <col min="7701" max="7702" width="12.7265625" style="1" bestFit="1" customWidth="1"/>
    <col min="7703" max="7703" width="11.54296875" style="1" bestFit="1" customWidth="1"/>
    <col min="7704" max="7936" width="11.453125" style="1"/>
    <col min="7937" max="7937" width="1.54296875" style="1" customWidth="1"/>
    <col min="7938" max="7938" width="17.54296875" style="1" customWidth="1"/>
    <col min="7939" max="7939" width="19.54296875" style="1" customWidth="1"/>
    <col min="7940" max="7940" width="19.7265625" style="1" customWidth="1"/>
    <col min="7941" max="7941" width="18.81640625" style="1" customWidth="1"/>
    <col min="7942" max="7942" width="19.26953125" style="1" customWidth="1"/>
    <col min="7943" max="7943" width="21" style="1" customWidth="1"/>
    <col min="7944" max="7944" width="18.1796875" style="1" customWidth="1"/>
    <col min="7945" max="7945" width="11.81640625" style="1" customWidth="1"/>
    <col min="7946" max="7946" width="13.81640625" style="1" customWidth="1"/>
    <col min="7947" max="7947" width="15.453125" style="1" customWidth="1"/>
    <col min="7948" max="7948" width="12.1796875" style="1" bestFit="1" customWidth="1"/>
    <col min="7949" max="7949" width="11.54296875" style="1" bestFit="1" customWidth="1"/>
    <col min="7950" max="7951" width="11.453125" style="1"/>
    <col min="7952" max="7954" width="12.7265625" style="1" bestFit="1" customWidth="1"/>
    <col min="7955" max="7955" width="13.453125" style="1" customWidth="1"/>
    <col min="7956" max="7956" width="11.453125" style="1"/>
    <col min="7957" max="7958" width="12.7265625" style="1" bestFit="1" customWidth="1"/>
    <col min="7959" max="7959" width="11.54296875" style="1" bestFit="1" customWidth="1"/>
    <col min="7960" max="8192" width="11.453125" style="1"/>
    <col min="8193" max="8193" width="1.54296875" style="1" customWidth="1"/>
    <col min="8194" max="8194" width="17.54296875" style="1" customWidth="1"/>
    <col min="8195" max="8195" width="19.54296875" style="1" customWidth="1"/>
    <col min="8196" max="8196" width="19.7265625" style="1" customWidth="1"/>
    <col min="8197" max="8197" width="18.81640625" style="1" customWidth="1"/>
    <col min="8198" max="8198" width="19.26953125" style="1" customWidth="1"/>
    <col min="8199" max="8199" width="21" style="1" customWidth="1"/>
    <col min="8200" max="8200" width="18.1796875" style="1" customWidth="1"/>
    <col min="8201" max="8201" width="11.81640625" style="1" customWidth="1"/>
    <col min="8202" max="8202" width="13.81640625" style="1" customWidth="1"/>
    <col min="8203" max="8203" width="15.453125" style="1" customWidth="1"/>
    <col min="8204" max="8204" width="12.1796875" style="1" bestFit="1" customWidth="1"/>
    <col min="8205" max="8205" width="11.54296875" style="1" bestFit="1" customWidth="1"/>
    <col min="8206" max="8207" width="11.453125" style="1"/>
    <col min="8208" max="8210" width="12.7265625" style="1" bestFit="1" customWidth="1"/>
    <col min="8211" max="8211" width="13.453125" style="1" customWidth="1"/>
    <col min="8212" max="8212" width="11.453125" style="1"/>
    <col min="8213" max="8214" width="12.7265625" style="1" bestFit="1" customWidth="1"/>
    <col min="8215" max="8215" width="11.54296875" style="1" bestFit="1" customWidth="1"/>
    <col min="8216" max="8448" width="11.453125" style="1"/>
    <col min="8449" max="8449" width="1.54296875" style="1" customWidth="1"/>
    <col min="8450" max="8450" width="17.54296875" style="1" customWidth="1"/>
    <col min="8451" max="8451" width="19.54296875" style="1" customWidth="1"/>
    <col min="8452" max="8452" width="19.7265625" style="1" customWidth="1"/>
    <col min="8453" max="8453" width="18.81640625" style="1" customWidth="1"/>
    <col min="8454" max="8454" width="19.26953125" style="1" customWidth="1"/>
    <col min="8455" max="8455" width="21" style="1" customWidth="1"/>
    <col min="8456" max="8456" width="18.1796875" style="1" customWidth="1"/>
    <col min="8457" max="8457" width="11.81640625" style="1" customWidth="1"/>
    <col min="8458" max="8458" width="13.81640625" style="1" customWidth="1"/>
    <col min="8459" max="8459" width="15.453125" style="1" customWidth="1"/>
    <col min="8460" max="8460" width="12.1796875" style="1" bestFit="1" customWidth="1"/>
    <col min="8461" max="8461" width="11.54296875" style="1" bestFit="1" customWidth="1"/>
    <col min="8462" max="8463" width="11.453125" style="1"/>
    <col min="8464" max="8466" width="12.7265625" style="1" bestFit="1" customWidth="1"/>
    <col min="8467" max="8467" width="13.453125" style="1" customWidth="1"/>
    <col min="8468" max="8468" width="11.453125" style="1"/>
    <col min="8469" max="8470" width="12.7265625" style="1" bestFit="1" customWidth="1"/>
    <col min="8471" max="8471" width="11.54296875" style="1" bestFit="1" customWidth="1"/>
    <col min="8472" max="8704" width="11.453125" style="1"/>
    <col min="8705" max="8705" width="1.54296875" style="1" customWidth="1"/>
    <col min="8706" max="8706" width="17.54296875" style="1" customWidth="1"/>
    <col min="8707" max="8707" width="19.54296875" style="1" customWidth="1"/>
    <col min="8708" max="8708" width="19.7265625" style="1" customWidth="1"/>
    <col min="8709" max="8709" width="18.81640625" style="1" customWidth="1"/>
    <col min="8710" max="8710" width="19.26953125" style="1" customWidth="1"/>
    <col min="8711" max="8711" width="21" style="1" customWidth="1"/>
    <col min="8712" max="8712" width="18.1796875" style="1" customWidth="1"/>
    <col min="8713" max="8713" width="11.81640625" style="1" customWidth="1"/>
    <col min="8714" max="8714" width="13.81640625" style="1" customWidth="1"/>
    <col min="8715" max="8715" width="15.453125" style="1" customWidth="1"/>
    <col min="8716" max="8716" width="12.1796875" style="1" bestFit="1" customWidth="1"/>
    <col min="8717" max="8717" width="11.54296875" style="1" bestFit="1" customWidth="1"/>
    <col min="8718" max="8719" width="11.453125" style="1"/>
    <col min="8720" max="8722" width="12.7265625" style="1" bestFit="1" customWidth="1"/>
    <col min="8723" max="8723" width="13.453125" style="1" customWidth="1"/>
    <col min="8724" max="8724" width="11.453125" style="1"/>
    <col min="8725" max="8726" width="12.7265625" style="1" bestFit="1" customWidth="1"/>
    <col min="8727" max="8727" width="11.54296875" style="1" bestFit="1" customWidth="1"/>
    <col min="8728" max="8960" width="11.453125" style="1"/>
    <col min="8961" max="8961" width="1.54296875" style="1" customWidth="1"/>
    <col min="8962" max="8962" width="17.54296875" style="1" customWidth="1"/>
    <col min="8963" max="8963" width="19.54296875" style="1" customWidth="1"/>
    <col min="8964" max="8964" width="19.7265625" style="1" customWidth="1"/>
    <col min="8965" max="8965" width="18.81640625" style="1" customWidth="1"/>
    <col min="8966" max="8966" width="19.26953125" style="1" customWidth="1"/>
    <col min="8967" max="8967" width="21" style="1" customWidth="1"/>
    <col min="8968" max="8968" width="18.1796875" style="1" customWidth="1"/>
    <col min="8969" max="8969" width="11.81640625" style="1" customWidth="1"/>
    <col min="8970" max="8970" width="13.81640625" style="1" customWidth="1"/>
    <col min="8971" max="8971" width="15.453125" style="1" customWidth="1"/>
    <col min="8972" max="8972" width="12.1796875" style="1" bestFit="1" customWidth="1"/>
    <col min="8973" max="8973" width="11.54296875" style="1" bestFit="1" customWidth="1"/>
    <col min="8974" max="8975" width="11.453125" style="1"/>
    <col min="8976" max="8978" width="12.7265625" style="1" bestFit="1" customWidth="1"/>
    <col min="8979" max="8979" width="13.453125" style="1" customWidth="1"/>
    <col min="8980" max="8980" width="11.453125" style="1"/>
    <col min="8981" max="8982" width="12.7265625" style="1" bestFit="1" customWidth="1"/>
    <col min="8983" max="8983" width="11.54296875" style="1" bestFit="1" customWidth="1"/>
    <col min="8984" max="9216" width="11.453125" style="1"/>
    <col min="9217" max="9217" width="1.54296875" style="1" customWidth="1"/>
    <col min="9218" max="9218" width="17.54296875" style="1" customWidth="1"/>
    <col min="9219" max="9219" width="19.54296875" style="1" customWidth="1"/>
    <col min="9220" max="9220" width="19.7265625" style="1" customWidth="1"/>
    <col min="9221" max="9221" width="18.81640625" style="1" customWidth="1"/>
    <col min="9222" max="9222" width="19.26953125" style="1" customWidth="1"/>
    <col min="9223" max="9223" width="21" style="1" customWidth="1"/>
    <col min="9224" max="9224" width="18.1796875" style="1" customWidth="1"/>
    <col min="9225" max="9225" width="11.81640625" style="1" customWidth="1"/>
    <col min="9226" max="9226" width="13.81640625" style="1" customWidth="1"/>
    <col min="9227" max="9227" width="15.453125" style="1" customWidth="1"/>
    <col min="9228" max="9228" width="12.1796875" style="1" bestFit="1" customWidth="1"/>
    <col min="9229" max="9229" width="11.54296875" style="1" bestFit="1" customWidth="1"/>
    <col min="9230" max="9231" width="11.453125" style="1"/>
    <col min="9232" max="9234" width="12.7265625" style="1" bestFit="1" customWidth="1"/>
    <col min="9235" max="9235" width="13.453125" style="1" customWidth="1"/>
    <col min="9236" max="9236" width="11.453125" style="1"/>
    <col min="9237" max="9238" width="12.7265625" style="1" bestFit="1" customWidth="1"/>
    <col min="9239" max="9239" width="11.54296875" style="1" bestFit="1" customWidth="1"/>
    <col min="9240" max="9472" width="11.453125" style="1"/>
    <col min="9473" max="9473" width="1.54296875" style="1" customWidth="1"/>
    <col min="9474" max="9474" width="17.54296875" style="1" customWidth="1"/>
    <col min="9475" max="9475" width="19.54296875" style="1" customWidth="1"/>
    <col min="9476" max="9476" width="19.7265625" style="1" customWidth="1"/>
    <col min="9477" max="9477" width="18.81640625" style="1" customWidth="1"/>
    <col min="9478" max="9478" width="19.26953125" style="1" customWidth="1"/>
    <col min="9479" max="9479" width="21" style="1" customWidth="1"/>
    <col min="9480" max="9480" width="18.1796875" style="1" customWidth="1"/>
    <col min="9481" max="9481" width="11.81640625" style="1" customWidth="1"/>
    <col min="9482" max="9482" width="13.81640625" style="1" customWidth="1"/>
    <col min="9483" max="9483" width="15.453125" style="1" customWidth="1"/>
    <col min="9484" max="9484" width="12.1796875" style="1" bestFit="1" customWidth="1"/>
    <col min="9485" max="9485" width="11.54296875" style="1" bestFit="1" customWidth="1"/>
    <col min="9486" max="9487" width="11.453125" style="1"/>
    <col min="9488" max="9490" width="12.7265625" style="1" bestFit="1" customWidth="1"/>
    <col min="9491" max="9491" width="13.453125" style="1" customWidth="1"/>
    <col min="9492" max="9492" width="11.453125" style="1"/>
    <col min="9493" max="9494" width="12.7265625" style="1" bestFit="1" customWidth="1"/>
    <col min="9495" max="9495" width="11.54296875" style="1" bestFit="1" customWidth="1"/>
    <col min="9496" max="9728" width="11.453125" style="1"/>
    <col min="9729" max="9729" width="1.54296875" style="1" customWidth="1"/>
    <col min="9730" max="9730" width="17.54296875" style="1" customWidth="1"/>
    <col min="9731" max="9731" width="19.54296875" style="1" customWidth="1"/>
    <col min="9732" max="9732" width="19.7265625" style="1" customWidth="1"/>
    <col min="9733" max="9733" width="18.81640625" style="1" customWidth="1"/>
    <col min="9734" max="9734" width="19.26953125" style="1" customWidth="1"/>
    <col min="9735" max="9735" width="21" style="1" customWidth="1"/>
    <col min="9736" max="9736" width="18.1796875" style="1" customWidth="1"/>
    <col min="9737" max="9737" width="11.81640625" style="1" customWidth="1"/>
    <col min="9738" max="9738" width="13.81640625" style="1" customWidth="1"/>
    <col min="9739" max="9739" width="15.453125" style="1" customWidth="1"/>
    <col min="9740" max="9740" width="12.1796875" style="1" bestFit="1" customWidth="1"/>
    <col min="9741" max="9741" width="11.54296875" style="1" bestFit="1" customWidth="1"/>
    <col min="9742" max="9743" width="11.453125" style="1"/>
    <col min="9744" max="9746" width="12.7265625" style="1" bestFit="1" customWidth="1"/>
    <col min="9747" max="9747" width="13.453125" style="1" customWidth="1"/>
    <col min="9748" max="9748" width="11.453125" style="1"/>
    <col min="9749" max="9750" width="12.7265625" style="1" bestFit="1" customWidth="1"/>
    <col min="9751" max="9751" width="11.54296875" style="1" bestFit="1" customWidth="1"/>
    <col min="9752" max="9984" width="11.453125" style="1"/>
    <col min="9985" max="9985" width="1.54296875" style="1" customWidth="1"/>
    <col min="9986" max="9986" width="17.54296875" style="1" customWidth="1"/>
    <col min="9987" max="9987" width="19.54296875" style="1" customWidth="1"/>
    <col min="9988" max="9988" width="19.7265625" style="1" customWidth="1"/>
    <col min="9989" max="9989" width="18.81640625" style="1" customWidth="1"/>
    <col min="9990" max="9990" width="19.26953125" style="1" customWidth="1"/>
    <col min="9991" max="9991" width="21" style="1" customWidth="1"/>
    <col min="9992" max="9992" width="18.1796875" style="1" customWidth="1"/>
    <col min="9993" max="9993" width="11.81640625" style="1" customWidth="1"/>
    <col min="9994" max="9994" width="13.81640625" style="1" customWidth="1"/>
    <col min="9995" max="9995" width="15.453125" style="1" customWidth="1"/>
    <col min="9996" max="9996" width="12.1796875" style="1" bestFit="1" customWidth="1"/>
    <col min="9997" max="9997" width="11.54296875" style="1" bestFit="1" customWidth="1"/>
    <col min="9998" max="9999" width="11.453125" style="1"/>
    <col min="10000" max="10002" width="12.7265625" style="1" bestFit="1" customWidth="1"/>
    <col min="10003" max="10003" width="13.453125" style="1" customWidth="1"/>
    <col min="10004" max="10004" width="11.453125" style="1"/>
    <col min="10005" max="10006" width="12.7265625" style="1" bestFit="1" customWidth="1"/>
    <col min="10007" max="10007" width="11.54296875" style="1" bestFit="1" customWidth="1"/>
    <col min="10008" max="10240" width="11.453125" style="1"/>
    <col min="10241" max="10241" width="1.54296875" style="1" customWidth="1"/>
    <col min="10242" max="10242" width="17.54296875" style="1" customWidth="1"/>
    <col min="10243" max="10243" width="19.54296875" style="1" customWidth="1"/>
    <col min="10244" max="10244" width="19.7265625" style="1" customWidth="1"/>
    <col min="10245" max="10245" width="18.81640625" style="1" customWidth="1"/>
    <col min="10246" max="10246" width="19.26953125" style="1" customWidth="1"/>
    <col min="10247" max="10247" width="21" style="1" customWidth="1"/>
    <col min="10248" max="10248" width="18.1796875" style="1" customWidth="1"/>
    <col min="10249" max="10249" width="11.81640625" style="1" customWidth="1"/>
    <col min="10250" max="10250" width="13.81640625" style="1" customWidth="1"/>
    <col min="10251" max="10251" width="15.453125" style="1" customWidth="1"/>
    <col min="10252" max="10252" width="12.1796875" style="1" bestFit="1" customWidth="1"/>
    <col min="10253" max="10253" width="11.54296875" style="1" bestFit="1" customWidth="1"/>
    <col min="10254" max="10255" width="11.453125" style="1"/>
    <col min="10256" max="10258" width="12.7265625" style="1" bestFit="1" customWidth="1"/>
    <col min="10259" max="10259" width="13.453125" style="1" customWidth="1"/>
    <col min="10260" max="10260" width="11.453125" style="1"/>
    <col min="10261" max="10262" width="12.7265625" style="1" bestFit="1" customWidth="1"/>
    <col min="10263" max="10263" width="11.54296875" style="1" bestFit="1" customWidth="1"/>
    <col min="10264" max="10496" width="11.453125" style="1"/>
    <col min="10497" max="10497" width="1.54296875" style="1" customWidth="1"/>
    <col min="10498" max="10498" width="17.54296875" style="1" customWidth="1"/>
    <col min="10499" max="10499" width="19.54296875" style="1" customWidth="1"/>
    <col min="10500" max="10500" width="19.7265625" style="1" customWidth="1"/>
    <col min="10501" max="10501" width="18.81640625" style="1" customWidth="1"/>
    <col min="10502" max="10502" width="19.26953125" style="1" customWidth="1"/>
    <col min="10503" max="10503" width="21" style="1" customWidth="1"/>
    <col min="10504" max="10504" width="18.1796875" style="1" customWidth="1"/>
    <col min="10505" max="10505" width="11.81640625" style="1" customWidth="1"/>
    <col min="10506" max="10506" width="13.81640625" style="1" customWidth="1"/>
    <col min="10507" max="10507" width="15.453125" style="1" customWidth="1"/>
    <col min="10508" max="10508" width="12.1796875" style="1" bestFit="1" customWidth="1"/>
    <col min="10509" max="10509" width="11.54296875" style="1" bestFit="1" customWidth="1"/>
    <col min="10510" max="10511" width="11.453125" style="1"/>
    <col min="10512" max="10514" width="12.7265625" style="1" bestFit="1" customWidth="1"/>
    <col min="10515" max="10515" width="13.453125" style="1" customWidth="1"/>
    <col min="10516" max="10516" width="11.453125" style="1"/>
    <col min="10517" max="10518" width="12.7265625" style="1" bestFit="1" customWidth="1"/>
    <col min="10519" max="10519" width="11.54296875" style="1" bestFit="1" customWidth="1"/>
    <col min="10520" max="10752" width="11.453125" style="1"/>
    <col min="10753" max="10753" width="1.54296875" style="1" customWidth="1"/>
    <col min="10754" max="10754" width="17.54296875" style="1" customWidth="1"/>
    <col min="10755" max="10755" width="19.54296875" style="1" customWidth="1"/>
    <col min="10756" max="10756" width="19.7265625" style="1" customWidth="1"/>
    <col min="10757" max="10757" width="18.81640625" style="1" customWidth="1"/>
    <col min="10758" max="10758" width="19.26953125" style="1" customWidth="1"/>
    <col min="10759" max="10759" width="21" style="1" customWidth="1"/>
    <col min="10760" max="10760" width="18.1796875" style="1" customWidth="1"/>
    <col min="10761" max="10761" width="11.81640625" style="1" customWidth="1"/>
    <col min="10762" max="10762" width="13.81640625" style="1" customWidth="1"/>
    <col min="10763" max="10763" width="15.453125" style="1" customWidth="1"/>
    <col min="10764" max="10764" width="12.1796875" style="1" bestFit="1" customWidth="1"/>
    <col min="10765" max="10765" width="11.54296875" style="1" bestFit="1" customWidth="1"/>
    <col min="10766" max="10767" width="11.453125" style="1"/>
    <col min="10768" max="10770" width="12.7265625" style="1" bestFit="1" customWidth="1"/>
    <col min="10771" max="10771" width="13.453125" style="1" customWidth="1"/>
    <col min="10772" max="10772" width="11.453125" style="1"/>
    <col min="10773" max="10774" width="12.7265625" style="1" bestFit="1" customWidth="1"/>
    <col min="10775" max="10775" width="11.54296875" style="1" bestFit="1" customWidth="1"/>
    <col min="10776" max="11008" width="11.453125" style="1"/>
    <col min="11009" max="11009" width="1.54296875" style="1" customWidth="1"/>
    <col min="11010" max="11010" width="17.54296875" style="1" customWidth="1"/>
    <col min="11011" max="11011" width="19.54296875" style="1" customWidth="1"/>
    <col min="11012" max="11012" width="19.7265625" style="1" customWidth="1"/>
    <col min="11013" max="11013" width="18.81640625" style="1" customWidth="1"/>
    <col min="11014" max="11014" width="19.26953125" style="1" customWidth="1"/>
    <col min="11015" max="11015" width="21" style="1" customWidth="1"/>
    <col min="11016" max="11016" width="18.1796875" style="1" customWidth="1"/>
    <col min="11017" max="11017" width="11.81640625" style="1" customWidth="1"/>
    <col min="11018" max="11018" width="13.81640625" style="1" customWidth="1"/>
    <col min="11019" max="11019" width="15.453125" style="1" customWidth="1"/>
    <col min="11020" max="11020" width="12.1796875" style="1" bestFit="1" customWidth="1"/>
    <col min="11021" max="11021" width="11.54296875" style="1" bestFit="1" customWidth="1"/>
    <col min="11022" max="11023" width="11.453125" style="1"/>
    <col min="11024" max="11026" width="12.7265625" style="1" bestFit="1" customWidth="1"/>
    <col min="11027" max="11027" width="13.453125" style="1" customWidth="1"/>
    <col min="11028" max="11028" width="11.453125" style="1"/>
    <col min="11029" max="11030" width="12.7265625" style="1" bestFit="1" customWidth="1"/>
    <col min="11031" max="11031" width="11.54296875" style="1" bestFit="1" customWidth="1"/>
    <col min="11032" max="11264" width="11.453125" style="1"/>
    <col min="11265" max="11265" width="1.54296875" style="1" customWidth="1"/>
    <col min="11266" max="11266" width="17.54296875" style="1" customWidth="1"/>
    <col min="11267" max="11267" width="19.54296875" style="1" customWidth="1"/>
    <col min="11268" max="11268" width="19.7265625" style="1" customWidth="1"/>
    <col min="11269" max="11269" width="18.81640625" style="1" customWidth="1"/>
    <col min="11270" max="11270" width="19.26953125" style="1" customWidth="1"/>
    <col min="11271" max="11271" width="21" style="1" customWidth="1"/>
    <col min="11272" max="11272" width="18.1796875" style="1" customWidth="1"/>
    <col min="11273" max="11273" width="11.81640625" style="1" customWidth="1"/>
    <col min="11274" max="11274" width="13.81640625" style="1" customWidth="1"/>
    <col min="11275" max="11275" width="15.453125" style="1" customWidth="1"/>
    <col min="11276" max="11276" width="12.1796875" style="1" bestFit="1" customWidth="1"/>
    <col min="11277" max="11277" width="11.54296875" style="1" bestFit="1" customWidth="1"/>
    <col min="11278" max="11279" width="11.453125" style="1"/>
    <col min="11280" max="11282" width="12.7265625" style="1" bestFit="1" customWidth="1"/>
    <col min="11283" max="11283" width="13.453125" style="1" customWidth="1"/>
    <col min="11284" max="11284" width="11.453125" style="1"/>
    <col min="11285" max="11286" width="12.7265625" style="1" bestFit="1" customWidth="1"/>
    <col min="11287" max="11287" width="11.54296875" style="1" bestFit="1" customWidth="1"/>
    <col min="11288" max="11520" width="11.453125" style="1"/>
    <col min="11521" max="11521" width="1.54296875" style="1" customWidth="1"/>
    <col min="11522" max="11522" width="17.54296875" style="1" customWidth="1"/>
    <col min="11523" max="11523" width="19.54296875" style="1" customWidth="1"/>
    <col min="11524" max="11524" width="19.7265625" style="1" customWidth="1"/>
    <col min="11525" max="11525" width="18.81640625" style="1" customWidth="1"/>
    <col min="11526" max="11526" width="19.26953125" style="1" customWidth="1"/>
    <col min="11527" max="11527" width="21" style="1" customWidth="1"/>
    <col min="11528" max="11528" width="18.1796875" style="1" customWidth="1"/>
    <col min="11529" max="11529" width="11.81640625" style="1" customWidth="1"/>
    <col min="11530" max="11530" width="13.81640625" style="1" customWidth="1"/>
    <col min="11531" max="11531" width="15.453125" style="1" customWidth="1"/>
    <col min="11532" max="11532" width="12.1796875" style="1" bestFit="1" customWidth="1"/>
    <col min="11533" max="11533" width="11.54296875" style="1" bestFit="1" customWidth="1"/>
    <col min="11534" max="11535" width="11.453125" style="1"/>
    <col min="11536" max="11538" width="12.7265625" style="1" bestFit="1" customWidth="1"/>
    <col min="11539" max="11539" width="13.453125" style="1" customWidth="1"/>
    <col min="11540" max="11540" width="11.453125" style="1"/>
    <col min="11541" max="11542" width="12.7265625" style="1" bestFit="1" customWidth="1"/>
    <col min="11543" max="11543" width="11.54296875" style="1" bestFit="1" customWidth="1"/>
    <col min="11544" max="11776" width="11.453125" style="1"/>
    <col min="11777" max="11777" width="1.54296875" style="1" customWidth="1"/>
    <col min="11778" max="11778" width="17.54296875" style="1" customWidth="1"/>
    <col min="11779" max="11779" width="19.54296875" style="1" customWidth="1"/>
    <col min="11780" max="11780" width="19.7265625" style="1" customWidth="1"/>
    <col min="11781" max="11781" width="18.81640625" style="1" customWidth="1"/>
    <col min="11782" max="11782" width="19.26953125" style="1" customWidth="1"/>
    <col min="11783" max="11783" width="21" style="1" customWidth="1"/>
    <col min="11784" max="11784" width="18.1796875" style="1" customWidth="1"/>
    <col min="11785" max="11785" width="11.81640625" style="1" customWidth="1"/>
    <col min="11786" max="11786" width="13.81640625" style="1" customWidth="1"/>
    <col min="11787" max="11787" width="15.453125" style="1" customWidth="1"/>
    <col min="11788" max="11788" width="12.1796875" style="1" bestFit="1" customWidth="1"/>
    <col min="11789" max="11789" width="11.54296875" style="1" bestFit="1" customWidth="1"/>
    <col min="11790" max="11791" width="11.453125" style="1"/>
    <col min="11792" max="11794" width="12.7265625" style="1" bestFit="1" customWidth="1"/>
    <col min="11795" max="11795" width="13.453125" style="1" customWidth="1"/>
    <col min="11796" max="11796" width="11.453125" style="1"/>
    <col min="11797" max="11798" width="12.7265625" style="1" bestFit="1" customWidth="1"/>
    <col min="11799" max="11799" width="11.54296875" style="1" bestFit="1" customWidth="1"/>
    <col min="11800" max="12032" width="11.453125" style="1"/>
    <col min="12033" max="12033" width="1.54296875" style="1" customWidth="1"/>
    <col min="12034" max="12034" width="17.54296875" style="1" customWidth="1"/>
    <col min="12035" max="12035" width="19.54296875" style="1" customWidth="1"/>
    <col min="12036" max="12036" width="19.7265625" style="1" customWidth="1"/>
    <col min="12037" max="12037" width="18.81640625" style="1" customWidth="1"/>
    <col min="12038" max="12038" width="19.26953125" style="1" customWidth="1"/>
    <col min="12039" max="12039" width="21" style="1" customWidth="1"/>
    <col min="12040" max="12040" width="18.1796875" style="1" customWidth="1"/>
    <col min="12041" max="12041" width="11.81640625" style="1" customWidth="1"/>
    <col min="12042" max="12042" width="13.81640625" style="1" customWidth="1"/>
    <col min="12043" max="12043" width="15.453125" style="1" customWidth="1"/>
    <col min="12044" max="12044" width="12.1796875" style="1" bestFit="1" customWidth="1"/>
    <col min="12045" max="12045" width="11.54296875" style="1" bestFit="1" customWidth="1"/>
    <col min="12046" max="12047" width="11.453125" style="1"/>
    <col min="12048" max="12050" width="12.7265625" style="1" bestFit="1" customWidth="1"/>
    <col min="12051" max="12051" width="13.453125" style="1" customWidth="1"/>
    <col min="12052" max="12052" width="11.453125" style="1"/>
    <col min="12053" max="12054" width="12.7265625" style="1" bestFit="1" customWidth="1"/>
    <col min="12055" max="12055" width="11.54296875" style="1" bestFit="1" customWidth="1"/>
    <col min="12056" max="12288" width="11.453125" style="1"/>
    <col min="12289" max="12289" width="1.54296875" style="1" customWidth="1"/>
    <col min="12290" max="12290" width="17.54296875" style="1" customWidth="1"/>
    <col min="12291" max="12291" width="19.54296875" style="1" customWidth="1"/>
    <col min="12292" max="12292" width="19.7265625" style="1" customWidth="1"/>
    <col min="12293" max="12293" width="18.81640625" style="1" customWidth="1"/>
    <col min="12294" max="12294" width="19.26953125" style="1" customWidth="1"/>
    <col min="12295" max="12295" width="21" style="1" customWidth="1"/>
    <col min="12296" max="12296" width="18.1796875" style="1" customWidth="1"/>
    <col min="12297" max="12297" width="11.81640625" style="1" customWidth="1"/>
    <col min="12298" max="12298" width="13.81640625" style="1" customWidth="1"/>
    <col min="12299" max="12299" width="15.453125" style="1" customWidth="1"/>
    <col min="12300" max="12300" width="12.1796875" style="1" bestFit="1" customWidth="1"/>
    <col min="12301" max="12301" width="11.54296875" style="1" bestFit="1" customWidth="1"/>
    <col min="12302" max="12303" width="11.453125" style="1"/>
    <col min="12304" max="12306" width="12.7265625" style="1" bestFit="1" customWidth="1"/>
    <col min="12307" max="12307" width="13.453125" style="1" customWidth="1"/>
    <col min="12308" max="12308" width="11.453125" style="1"/>
    <col min="12309" max="12310" width="12.7265625" style="1" bestFit="1" customWidth="1"/>
    <col min="12311" max="12311" width="11.54296875" style="1" bestFit="1" customWidth="1"/>
    <col min="12312" max="12544" width="11.453125" style="1"/>
    <col min="12545" max="12545" width="1.54296875" style="1" customWidth="1"/>
    <col min="12546" max="12546" width="17.54296875" style="1" customWidth="1"/>
    <col min="12547" max="12547" width="19.54296875" style="1" customWidth="1"/>
    <col min="12548" max="12548" width="19.7265625" style="1" customWidth="1"/>
    <col min="12549" max="12549" width="18.81640625" style="1" customWidth="1"/>
    <col min="12550" max="12550" width="19.26953125" style="1" customWidth="1"/>
    <col min="12551" max="12551" width="21" style="1" customWidth="1"/>
    <col min="12552" max="12552" width="18.1796875" style="1" customWidth="1"/>
    <col min="12553" max="12553" width="11.81640625" style="1" customWidth="1"/>
    <col min="12554" max="12554" width="13.81640625" style="1" customWidth="1"/>
    <col min="12555" max="12555" width="15.453125" style="1" customWidth="1"/>
    <col min="12556" max="12556" width="12.1796875" style="1" bestFit="1" customWidth="1"/>
    <col min="12557" max="12557" width="11.54296875" style="1" bestFit="1" customWidth="1"/>
    <col min="12558" max="12559" width="11.453125" style="1"/>
    <col min="12560" max="12562" width="12.7265625" style="1" bestFit="1" customWidth="1"/>
    <col min="12563" max="12563" width="13.453125" style="1" customWidth="1"/>
    <col min="12564" max="12564" width="11.453125" style="1"/>
    <col min="12565" max="12566" width="12.7265625" style="1" bestFit="1" customWidth="1"/>
    <col min="12567" max="12567" width="11.54296875" style="1" bestFit="1" customWidth="1"/>
    <col min="12568" max="12800" width="11.453125" style="1"/>
    <col min="12801" max="12801" width="1.54296875" style="1" customWidth="1"/>
    <col min="12802" max="12802" width="17.54296875" style="1" customWidth="1"/>
    <col min="12803" max="12803" width="19.54296875" style="1" customWidth="1"/>
    <col min="12804" max="12804" width="19.7265625" style="1" customWidth="1"/>
    <col min="12805" max="12805" width="18.81640625" style="1" customWidth="1"/>
    <col min="12806" max="12806" width="19.26953125" style="1" customWidth="1"/>
    <col min="12807" max="12807" width="21" style="1" customWidth="1"/>
    <col min="12808" max="12808" width="18.1796875" style="1" customWidth="1"/>
    <col min="12809" max="12809" width="11.81640625" style="1" customWidth="1"/>
    <col min="12810" max="12810" width="13.81640625" style="1" customWidth="1"/>
    <col min="12811" max="12811" width="15.453125" style="1" customWidth="1"/>
    <col min="12812" max="12812" width="12.1796875" style="1" bestFit="1" customWidth="1"/>
    <col min="12813" max="12813" width="11.54296875" style="1" bestFit="1" customWidth="1"/>
    <col min="12814" max="12815" width="11.453125" style="1"/>
    <col min="12816" max="12818" width="12.7265625" style="1" bestFit="1" customWidth="1"/>
    <col min="12819" max="12819" width="13.453125" style="1" customWidth="1"/>
    <col min="12820" max="12820" width="11.453125" style="1"/>
    <col min="12821" max="12822" width="12.7265625" style="1" bestFit="1" customWidth="1"/>
    <col min="12823" max="12823" width="11.54296875" style="1" bestFit="1" customWidth="1"/>
    <col min="12824" max="13056" width="11.453125" style="1"/>
    <col min="13057" max="13057" width="1.54296875" style="1" customWidth="1"/>
    <col min="13058" max="13058" width="17.54296875" style="1" customWidth="1"/>
    <col min="13059" max="13059" width="19.54296875" style="1" customWidth="1"/>
    <col min="13060" max="13060" width="19.7265625" style="1" customWidth="1"/>
    <col min="13061" max="13061" width="18.81640625" style="1" customWidth="1"/>
    <col min="13062" max="13062" width="19.26953125" style="1" customWidth="1"/>
    <col min="13063" max="13063" width="21" style="1" customWidth="1"/>
    <col min="13064" max="13064" width="18.1796875" style="1" customWidth="1"/>
    <col min="13065" max="13065" width="11.81640625" style="1" customWidth="1"/>
    <col min="13066" max="13066" width="13.81640625" style="1" customWidth="1"/>
    <col min="13067" max="13067" width="15.453125" style="1" customWidth="1"/>
    <col min="13068" max="13068" width="12.1796875" style="1" bestFit="1" customWidth="1"/>
    <col min="13069" max="13069" width="11.54296875" style="1" bestFit="1" customWidth="1"/>
    <col min="13070" max="13071" width="11.453125" style="1"/>
    <col min="13072" max="13074" width="12.7265625" style="1" bestFit="1" customWidth="1"/>
    <col min="13075" max="13075" width="13.453125" style="1" customWidth="1"/>
    <col min="13076" max="13076" width="11.453125" style="1"/>
    <col min="13077" max="13078" width="12.7265625" style="1" bestFit="1" customWidth="1"/>
    <col min="13079" max="13079" width="11.54296875" style="1" bestFit="1" customWidth="1"/>
    <col min="13080" max="13312" width="11.453125" style="1"/>
    <col min="13313" max="13313" width="1.54296875" style="1" customWidth="1"/>
    <col min="13314" max="13314" width="17.54296875" style="1" customWidth="1"/>
    <col min="13315" max="13315" width="19.54296875" style="1" customWidth="1"/>
    <col min="13316" max="13316" width="19.7265625" style="1" customWidth="1"/>
    <col min="13317" max="13317" width="18.81640625" style="1" customWidth="1"/>
    <col min="13318" max="13318" width="19.26953125" style="1" customWidth="1"/>
    <col min="13319" max="13319" width="21" style="1" customWidth="1"/>
    <col min="13320" max="13320" width="18.1796875" style="1" customWidth="1"/>
    <col min="13321" max="13321" width="11.81640625" style="1" customWidth="1"/>
    <col min="13322" max="13322" width="13.81640625" style="1" customWidth="1"/>
    <col min="13323" max="13323" width="15.453125" style="1" customWidth="1"/>
    <col min="13324" max="13324" width="12.1796875" style="1" bestFit="1" customWidth="1"/>
    <col min="13325" max="13325" width="11.54296875" style="1" bestFit="1" customWidth="1"/>
    <col min="13326" max="13327" width="11.453125" style="1"/>
    <col min="13328" max="13330" width="12.7265625" style="1" bestFit="1" customWidth="1"/>
    <col min="13331" max="13331" width="13.453125" style="1" customWidth="1"/>
    <col min="13332" max="13332" width="11.453125" style="1"/>
    <col min="13333" max="13334" width="12.7265625" style="1" bestFit="1" customWidth="1"/>
    <col min="13335" max="13335" width="11.54296875" style="1" bestFit="1" customWidth="1"/>
    <col min="13336" max="13568" width="11.453125" style="1"/>
    <col min="13569" max="13569" width="1.54296875" style="1" customWidth="1"/>
    <col min="13570" max="13570" width="17.54296875" style="1" customWidth="1"/>
    <col min="13571" max="13571" width="19.54296875" style="1" customWidth="1"/>
    <col min="13572" max="13572" width="19.7265625" style="1" customWidth="1"/>
    <col min="13573" max="13573" width="18.81640625" style="1" customWidth="1"/>
    <col min="13574" max="13574" width="19.26953125" style="1" customWidth="1"/>
    <col min="13575" max="13575" width="21" style="1" customWidth="1"/>
    <col min="13576" max="13576" width="18.1796875" style="1" customWidth="1"/>
    <col min="13577" max="13577" width="11.81640625" style="1" customWidth="1"/>
    <col min="13578" max="13578" width="13.81640625" style="1" customWidth="1"/>
    <col min="13579" max="13579" width="15.453125" style="1" customWidth="1"/>
    <col min="13580" max="13580" width="12.1796875" style="1" bestFit="1" customWidth="1"/>
    <col min="13581" max="13581" width="11.54296875" style="1" bestFit="1" customWidth="1"/>
    <col min="13582" max="13583" width="11.453125" style="1"/>
    <col min="13584" max="13586" width="12.7265625" style="1" bestFit="1" customWidth="1"/>
    <col min="13587" max="13587" width="13.453125" style="1" customWidth="1"/>
    <col min="13588" max="13588" width="11.453125" style="1"/>
    <col min="13589" max="13590" width="12.7265625" style="1" bestFit="1" customWidth="1"/>
    <col min="13591" max="13591" width="11.54296875" style="1" bestFit="1" customWidth="1"/>
    <col min="13592" max="13824" width="11.453125" style="1"/>
    <col min="13825" max="13825" width="1.54296875" style="1" customWidth="1"/>
    <col min="13826" max="13826" width="17.54296875" style="1" customWidth="1"/>
    <col min="13827" max="13827" width="19.54296875" style="1" customWidth="1"/>
    <col min="13828" max="13828" width="19.7265625" style="1" customWidth="1"/>
    <col min="13829" max="13829" width="18.81640625" style="1" customWidth="1"/>
    <col min="13830" max="13830" width="19.26953125" style="1" customWidth="1"/>
    <col min="13831" max="13831" width="21" style="1" customWidth="1"/>
    <col min="13832" max="13832" width="18.1796875" style="1" customWidth="1"/>
    <col min="13833" max="13833" width="11.81640625" style="1" customWidth="1"/>
    <col min="13834" max="13834" width="13.81640625" style="1" customWidth="1"/>
    <col min="13835" max="13835" width="15.453125" style="1" customWidth="1"/>
    <col min="13836" max="13836" width="12.1796875" style="1" bestFit="1" customWidth="1"/>
    <col min="13837" max="13837" width="11.54296875" style="1" bestFit="1" customWidth="1"/>
    <col min="13838" max="13839" width="11.453125" style="1"/>
    <col min="13840" max="13842" width="12.7265625" style="1" bestFit="1" customWidth="1"/>
    <col min="13843" max="13843" width="13.453125" style="1" customWidth="1"/>
    <col min="13844" max="13844" width="11.453125" style="1"/>
    <col min="13845" max="13846" width="12.7265625" style="1" bestFit="1" customWidth="1"/>
    <col min="13847" max="13847" width="11.54296875" style="1" bestFit="1" customWidth="1"/>
    <col min="13848" max="14080" width="11.453125" style="1"/>
    <col min="14081" max="14081" width="1.54296875" style="1" customWidth="1"/>
    <col min="14082" max="14082" width="17.54296875" style="1" customWidth="1"/>
    <col min="14083" max="14083" width="19.54296875" style="1" customWidth="1"/>
    <col min="14084" max="14084" width="19.7265625" style="1" customWidth="1"/>
    <col min="14085" max="14085" width="18.81640625" style="1" customWidth="1"/>
    <col min="14086" max="14086" width="19.26953125" style="1" customWidth="1"/>
    <col min="14087" max="14087" width="21" style="1" customWidth="1"/>
    <col min="14088" max="14088" width="18.1796875" style="1" customWidth="1"/>
    <col min="14089" max="14089" width="11.81640625" style="1" customWidth="1"/>
    <col min="14090" max="14090" width="13.81640625" style="1" customWidth="1"/>
    <col min="14091" max="14091" width="15.453125" style="1" customWidth="1"/>
    <col min="14092" max="14092" width="12.1796875" style="1" bestFit="1" customWidth="1"/>
    <col min="14093" max="14093" width="11.54296875" style="1" bestFit="1" customWidth="1"/>
    <col min="14094" max="14095" width="11.453125" style="1"/>
    <col min="14096" max="14098" width="12.7265625" style="1" bestFit="1" customWidth="1"/>
    <col min="14099" max="14099" width="13.453125" style="1" customWidth="1"/>
    <col min="14100" max="14100" width="11.453125" style="1"/>
    <col min="14101" max="14102" width="12.7265625" style="1" bestFit="1" customWidth="1"/>
    <col min="14103" max="14103" width="11.54296875" style="1" bestFit="1" customWidth="1"/>
    <col min="14104" max="14336" width="11.453125" style="1"/>
    <col min="14337" max="14337" width="1.54296875" style="1" customWidth="1"/>
    <col min="14338" max="14338" width="17.54296875" style="1" customWidth="1"/>
    <col min="14339" max="14339" width="19.54296875" style="1" customWidth="1"/>
    <col min="14340" max="14340" width="19.7265625" style="1" customWidth="1"/>
    <col min="14341" max="14341" width="18.81640625" style="1" customWidth="1"/>
    <col min="14342" max="14342" width="19.26953125" style="1" customWidth="1"/>
    <col min="14343" max="14343" width="21" style="1" customWidth="1"/>
    <col min="14344" max="14344" width="18.1796875" style="1" customWidth="1"/>
    <col min="14345" max="14345" width="11.81640625" style="1" customWidth="1"/>
    <col min="14346" max="14346" width="13.81640625" style="1" customWidth="1"/>
    <col min="14347" max="14347" width="15.453125" style="1" customWidth="1"/>
    <col min="14348" max="14348" width="12.1796875" style="1" bestFit="1" customWidth="1"/>
    <col min="14349" max="14349" width="11.54296875" style="1" bestFit="1" customWidth="1"/>
    <col min="14350" max="14351" width="11.453125" style="1"/>
    <col min="14352" max="14354" width="12.7265625" style="1" bestFit="1" customWidth="1"/>
    <col min="14355" max="14355" width="13.453125" style="1" customWidth="1"/>
    <col min="14356" max="14356" width="11.453125" style="1"/>
    <col min="14357" max="14358" width="12.7265625" style="1" bestFit="1" customWidth="1"/>
    <col min="14359" max="14359" width="11.54296875" style="1" bestFit="1" customWidth="1"/>
    <col min="14360" max="14592" width="11.453125" style="1"/>
    <col min="14593" max="14593" width="1.54296875" style="1" customWidth="1"/>
    <col min="14594" max="14594" width="17.54296875" style="1" customWidth="1"/>
    <col min="14595" max="14595" width="19.54296875" style="1" customWidth="1"/>
    <col min="14596" max="14596" width="19.7265625" style="1" customWidth="1"/>
    <col min="14597" max="14597" width="18.81640625" style="1" customWidth="1"/>
    <col min="14598" max="14598" width="19.26953125" style="1" customWidth="1"/>
    <col min="14599" max="14599" width="21" style="1" customWidth="1"/>
    <col min="14600" max="14600" width="18.1796875" style="1" customWidth="1"/>
    <col min="14601" max="14601" width="11.81640625" style="1" customWidth="1"/>
    <col min="14602" max="14602" width="13.81640625" style="1" customWidth="1"/>
    <col min="14603" max="14603" width="15.453125" style="1" customWidth="1"/>
    <col min="14604" max="14604" width="12.1796875" style="1" bestFit="1" customWidth="1"/>
    <col min="14605" max="14605" width="11.54296875" style="1" bestFit="1" customWidth="1"/>
    <col min="14606" max="14607" width="11.453125" style="1"/>
    <col min="14608" max="14610" width="12.7265625" style="1" bestFit="1" customWidth="1"/>
    <col min="14611" max="14611" width="13.453125" style="1" customWidth="1"/>
    <col min="14612" max="14612" width="11.453125" style="1"/>
    <col min="14613" max="14614" width="12.7265625" style="1" bestFit="1" customWidth="1"/>
    <col min="14615" max="14615" width="11.54296875" style="1" bestFit="1" customWidth="1"/>
    <col min="14616" max="14848" width="11.453125" style="1"/>
    <col min="14849" max="14849" width="1.54296875" style="1" customWidth="1"/>
    <col min="14850" max="14850" width="17.54296875" style="1" customWidth="1"/>
    <col min="14851" max="14851" width="19.54296875" style="1" customWidth="1"/>
    <col min="14852" max="14852" width="19.7265625" style="1" customWidth="1"/>
    <col min="14853" max="14853" width="18.81640625" style="1" customWidth="1"/>
    <col min="14854" max="14854" width="19.26953125" style="1" customWidth="1"/>
    <col min="14855" max="14855" width="21" style="1" customWidth="1"/>
    <col min="14856" max="14856" width="18.1796875" style="1" customWidth="1"/>
    <col min="14857" max="14857" width="11.81640625" style="1" customWidth="1"/>
    <col min="14858" max="14858" width="13.81640625" style="1" customWidth="1"/>
    <col min="14859" max="14859" width="15.453125" style="1" customWidth="1"/>
    <col min="14860" max="14860" width="12.1796875" style="1" bestFit="1" customWidth="1"/>
    <col min="14861" max="14861" width="11.54296875" style="1" bestFit="1" customWidth="1"/>
    <col min="14862" max="14863" width="11.453125" style="1"/>
    <col min="14864" max="14866" width="12.7265625" style="1" bestFit="1" customWidth="1"/>
    <col min="14867" max="14867" width="13.453125" style="1" customWidth="1"/>
    <col min="14868" max="14868" width="11.453125" style="1"/>
    <col min="14869" max="14870" width="12.7265625" style="1" bestFit="1" customWidth="1"/>
    <col min="14871" max="14871" width="11.54296875" style="1" bestFit="1" customWidth="1"/>
    <col min="14872" max="15104" width="11.453125" style="1"/>
    <col min="15105" max="15105" width="1.54296875" style="1" customWidth="1"/>
    <col min="15106" max="15106" width="17.54296875" style="1" customWidth="1"/>
    <col min="15107" max="15107" width="19.54296875" style="1" customWidth="1"/>
    <col min="15108" max="15108" width="19.7265625" style="1" customWidth="1"/>
    <col min="15109" max="15109" width="18.81640625" style="1" customWidth="1"/>
    <col min="15110" max="15110" width="19.26953125" style="1" customWidth="1"/>
    <col min="15111" max="15111" width="21" style="1" customWidth="1"/>
    <col min="15112" max="15112" width="18.1796875" style="1" customWidth="1"/>
    <col min="15113" max="15113" width="11.81640625" style="1" customWidth="1"/>
    <col min="15114" max="15114" width="13.81640625" style="1" customWidth="1"/>
    <col min="15115" max="15115" width="15.453125" style="1" customWidth="1"/>
    <col min="15116" max="15116" width="12.1796875" style="1" bestFit="1" customWidth="1"/>
    <col min="15117" max="15117" width="11.54296875" style="1" bestFit="1" customWidth="1"/>
    <col min="15118" max="15119" width="11.453125" style="1"/>
    <col min="15120" max="15122" width="12.7265625" style="1" bestFit="1" customWidth="1"/>
    <col min="15123" max="15123" width="13.453125" style="1" customWidth="1"/>
    <col min="15124" max="15124" width="11.453125" style="1"/>
    <col min="15125" max="15126" width="12.7265625" style="1" bestFit="1" customWidth="1"/>
    <col min="15127" max="15127" width="11.54296875" style="1" bestFit="1" customWidth="1"/>
    <col min="15128" max="15360" width="11.453125" style="1"/>
    <col min="15361" max="15361" width="1.54296875" style="1" customWidth="1"/>
    <col min="15362" max="15362" width="17.54296875" style="1" customWidth="1"/>
    <col min="15363" max="15363" width="19.54296875" style="1" customWidth="1"/>
    <col min="15364" max="15364" width="19.7265625" style="1" customWidth="1"/>
    <col min="15365" max="15365" width="18.81640625" style="1" customWidth="1"/>
    <col min="15366" max="15366" width="19.26953125" style="1" customWidth="1"/>
    <col min="15367" max="15367" width="21" style="1" customWidth="1"/>
    <col min="15368" max="15368" width="18.1796875" style="1" customWidth="1"/>
    <col min="15369" max="15369" width="11.81640625" style="1" customWidth="1"/>
    <col min="15370" max="15370" width="13.81640625" style="1" customWidth="1"/>
    <col min="15371" max="15371" width="15.453125" style="1" customWidth="1"/>
    <col min="15372" max="15372" width="12.1796875" style="1" bestFit="1" customWidth="1"/>
    <col min="15373" max="15373" width="11.54296875" style="1" bestFit="1" customWidth="1"/>
    <col min="15374" max="15375" width="11.453125" style="1"/>
    <col min="15376" max="15378" width="12.7265625" style="1" bestFit="1" customWidth="1"/>
    <col min="15379" max="15379" width="13.453125" style="1" customWidth="1"/>
    <col min="15380" max="15380" width="11.453125" style="1"/>
    <col min="15381" max="15382" width="12.7265625" style="1" bestFit="1" customWidth="1"/>
    <col min="15383" max="15383" width="11.54296875" style="1" bestFit="1" customWidth="1"/>
    <col min="15384" max="15616" width="11.453125" style="1"/>
    <col min="15617" max="15617" width="1.54296875" style="1" customWidth="1"/>
    <col min="15618" max="15618" width="17.54296875" style="1" customWidth="1"/>
    <col min="15619" max="15619" width="19.54296875" style="1" customWidth="1"/>
    <col min="15620" max="15620" width="19.7265625" style="1" customWidth="1"/>
    <col min="15621" max="15621" width="18.81640625" style="1" customWidth="1"/>
    <col min="15622" max="15622" width="19.26953125" style="1" customWidth="1"/>
    <col min="15623" max="15623" width="21" style="1" customWidth="1"/>
    <col min="15624" max="15624" width="18.1796875" style="1" customWidth="1"/>
    <col min="15625" max="15625" width="11.81640625" style="1" customWidth="1"/>
    <col min="15626" max="15626" width="13.81640625" style="1" customWidth="1"/>
    <col min="15627" max="15627" width="15.453125" style="1" customWidth="1"/>
    <col min="15628" max="15628" width="12.1796875" style="1" bestFit="1" customWidth="1"/>
    <col min="15629" max="15629" width="11.54296875" style="1" bestFit="1" customWidth="1"/>
    <col min="15630" max="15631" width="11.453125" style="1"/>
    <col min="15632" max="15634" width="12.7265625" style="1" bestFit="1" customWidth="1"/>
    <col min="15635" max="15635" width="13.453125" style="1" customWidth="1"/>
    <col min="15636" max="15636" width="11.453125" style="1"/>
    <col min="15637" max="15638" width="12.7265625" style="1" bestFit="1" customWidth="1"/>
    <col min="15639" max="15639" width="11.54296875" style="1" bestFit="1" customWidth="1"/>
    <col min="15640" max="15872" width="11.453125" style="1"/>
    <col min="15873" max="15873" width="1.54296875" style="1" customWidth="1"/>
    <col min="15874" max="15874" width="17.54296875" style="1" customWidth="1"/>
    <col min="15875" max="15875" width="19.54296875" style="1" customWidth="1"/>
    <col min="15876" max="15876" width="19.7265625" style="1" customWidth="1"/>
    <col min="15877" max="15877" width="18.81640625" style="1" customWidth="1"/>
    <col min="15878" max="15878" width="19.26953125" style="1" customWidth="1"/>
    <col min="15879" max="15879" width="21" style="1" customWidth="1"/>
    <col min="15880" max="15880" width="18.1796875" style="1" customWidth="1"/>
    <col min="15881" max="15881" width="11.81640625" style="1" customWidth="1"/>
    <col min="15882" max="15882" width="13.81640625" style="1" customWidth="1"/>
    <col min="15883" max="15883" width="15.453125" style="1" customWidth="1"/>
    <col min="15884" max="15884" width="12.1796875" style="1" bestFit="1" customWidth="1"/>
    <col min="15885" max="15885" width="11.54296875" style="1" bestFit="1" customWidth="1"/>
    <col min="15886" max="15887" width="11.453125" style="1"/>
    <col min="15888" max="15890" width="12.7265625" style="1" bestFit="1" customWidth="1"/>
    <col min="15891" max="15891" width="13.453125" style="1" customWidth="1"/>
    <col min="15892" max="15892" width="11.453125" style="1"/>
    <col min="15893" max="15894" width="12.7265625" style="1" bestFit="1" customWidth="1"/>
    <col min="15895" max="15895" width="11.54296875" style="1" bestFit="1" customWidth="1"/>
    <col min="15896" max="16128" width="11.453125" style="1"/>
    <col min="16129" max="16129" width="1.54296875" style="1" customWidth="1"/>
    <col min="16130" max="16130" width="17.54296875" style="1" customWidth="1"/>
    <col min="16131" max="16131" width="19.54296875" style="1" customWidth="1"/>
    <col min="16132" max="16132" width="19.7265625" style="1" customWidth="1"/>
    <col min="16133" max="16133" width="18.81640625" style="1" customWidth="1"/>
    <col min="16134" max="16134" width="19.26953125" style="1" customWidth="1"/>
    <col min="16135" max="16135" width="21" style="1" customWidth="1"/>
    <col min="16136" max="16136" width="18.1796875" style="1" customWidth="1"/>
    <col min="16137" max="16137" width="11.81640625" style="1" customWidth="1"/>
    <col min="16138" max="16138" width="13.81640625" style="1" customWidth="1"/>
    <col min="16139" max="16139" width="15.453125" style="1" customWidth="1"/>
    <col min="16140" max="16140" width="12.1796875" style="1" bestFit="1" customWidth="1"/>
    <col min="16141" max="16141" width="11.54296875" style="1" bestFit="1" customWidth="1"/>
    <col min="16142" max="16143" width="11.453125" style="1"/>
    <col min="16144" max="16146" width="12.7265625" style="1" bestFit="1" customWidth="1"/>
    <col min="16147" max="16147" width="13.453125" style="1" customWidth="1"/>
    <col min="16148" max="16148" width="11.453125" style="1"/>
    <col min="16149" max="16150" width="12.7265625" style="1" bestFit="1" customWidth="1"/>
    <col min="16151" max="16151" width="11.54296875" style="1" bestFit="1" customWidth="1"/>
    <col min="16152" max="16384" width="11.453125" style="1"/>
  </cols>
  <sheetData>
    <row r="1" spans="2:12" ht="15.5" x14ac:dyDescent="0.35">
      <c r="B1" s="196" t="s">
        <v>146</v>
      </c>
    </row>
    <row r="2" spans="2:12" ht="33.75" customHeight="1" x14ac:dyDescent="0.3">
      <c r="B2" s="633" t="s">
        <v>286</v>
      </c>
      <c r="C2" s="633"/>
      <c r="D2" s="633"/>
      <c r="E2" s="633"/>
      <c r="F2" s="633"/>
      <c r="G2" s="633"/>
      <c r="H2" s="633"/>
    </row>
    <row r="3" spans="2:12" ht="7" customHeight="1" x14ac:dyDescent="0.35">
      <c r="B3" s="109"/>
      <c r="H3" s="147"/>
      <c r="J3" s="148"/>
      <c r="K3" s="148"/>
    </row>
    <row r="4" spans="2:12" ht="14.5" x14ac:dyDescent="0.35">
      <c r="B4" s="147" t="s">
        <v>147</v>
      </c>
      <c r="I4" s="149"/>
      <c r="J4" s="150"/>
      <c r="K4" s="149"/>
      <c r="L4" s="151"/>
    </row>
    <row r="5" spans="2:12" ht="8" customHeight="1" thickBot="1" x14ac:dyDescent="0.35"/>
    <row r="6" spans="2:12" ht="21.75" customHeight="1" thickBot="1" x14ac:dyDescent="0.35">
      <c r="B6" s="191" t="s">
        <v>93</v>
      </c>
      <c r="C6" s="192"/>
      <c r="D6" s="192"/>
      <c r="E6" s="192"/>
      <c r="F6" s="192"/>
      <c r="G6" s="192"/>
      <c r="H6" s="193"/>
    </row>
    <row r="7" spans="2:12" ht="13.5" thickBot="1" x14ac:dyDescent="0.35">
      <c r="B7" s="152" t="s">
        <v>94</v>
      </c>
      <c r="C7" s="201">
        <v>10000</v>
      </c>
      <c r="D7" s="627" t="s">
        <v>132</v>
      </c>
      <c r="E7" s="666"/>
      <c r="F7" s="7"/>
      <c r="G7" s="148"/>
      <c r="H7" s="194"/>
    </row>
    <row r="8" spans="2:12" x14ac:dyDescent="0.3">
      <c r="B8" s="152" t="s">
        <v>95</v>
      </c>
      <c r="C8" s="153">
        <v>5.0000000000000001E-4</v>
      </c>
      <c r="D8" s="154" t="s">
        <v>25</v>
      </c>
      <c r="E8" s="154" t="s">
        <v>26</v>
      </c>
      <c r="F8" s="22" t="s">
        <v>3</v>
      </c>
      <c r="G8" s="155"/>
      <c r="H8" s="195"/>
      <c r="K8" s="156"/>
    </row>
    <row r="9" spans="2:12" x14ac:dyDescent="0.3">
      <c r="B9" s="152" t="s">
        <v>96</v>
      </c>
      <c r="C9" s="153">
        <v>0.98</v>
      </c>
      <c r="D9" s="202">
        <f>C7*C8</f>
        <v>5</v>
      </c>
      <c r="E9" s="202">
        <f>C7-D9</f>
        <v>9995</v>
      </c>
      <c r="F9" s="23"/>
      <c r="H9" s="9"/>
      <c r="J9" s="44"/>
    </row>
    <row r="10" spans="2:12" ht="13.5" thickBot="1" x14ac:dyDescent="0.35">
      <c r="B10" s="152" t="s">
        <v>97</v>
      </c>
      <c r="C10" s="153">
        <v>0.98</v>
      </c>
      <c r="D10" s="157"/>
      <c r="E10" s="157"/>
      <c r="F10" s="24"/>
      <c r="G10" s="111" t="s">
        <v>232</v>
      </c>
      <c r="H10" s="9"/>
      <c r="J10" s="44"/>
    </row>
    <row r="11" spans="2:12" ht="12.75" customHeight="1" x14ac:dyDescent="0.3">
      <c r="B11" s="667" t="s">
        <v>33</v>
      </c>
      <c r="C11" s="670" t="s">
        <v>98</v>
      </c>
      <c r="D11" s="586">
        <f>D9*D18</f>
        <v>4.9000000000000004</v>
      </c>
      <c r="E11" s="197">
        <f>E9-E13</f>
        <v>199.89999999999964</v>
      </c>
      <c r="F11" s="204">
        <f>SUM(D11:E11)</f>
        <v>204.79999999999964</v>
      </c>
      <c r="G11" s="3" t="s">
        <v>9</v>
      </c>
      <c r="H11" s="634" t="s">
        <v>35</v>
      </c>
      <c r="J11" s="44"/>
    </row>
    <row r="12" spans="2:12" ht="36.5" thickBot="1" x14ac:dyDescent="0.35">
      <c r="B12" s="668"/>
      <c r="C12" s="629"/>
      <c r="D12" s="581" t="s">
        <v>10</v>
      </c>
      <c r="E12" s="410" t="s">
        <v>11</v>
      </c>
      <c r="F12" s="203" t="s">
        <v>99</v>
      </c>
      <c r="G12" s="28">
        <f>D11/F11</f>
        <v>2.3925781250000045E-2</v>
      </c>
      <c r="H12" s="635"/>
    </row>
    <row r="13" spans="2:12" ht="12.75" customHeight="1" x14ac:dyDescent="0.3">
      <c r="B13" s="668"/>
      <c r="C13" s="670" t="s">
        <v>100</v>
      </c>
      <c r="D13" s="183">
        <f>D9-D11</f>
        <v>9.9999999999999645E-2</v>
      </c>
      <c r="E13" s="587">
        <f>E9*E18</f>
        <v>9795.1</v>
      </c>
      <c r="F13" s="204">
        <f>SUM(D13:E13)</f>
        <v>9795.2000000000007</v>
      </c>
      <c r="G13" s="3" t="s">
        <v>17</v>
      </c>
      <c r="H13" s="634" t="s">
        <v>39</v>
      </c>
    </row>
    <row r="14" spans="2:12" ht="36.75" customHeight="1" thickBot="1" x14ac:dyDescent="0.35">
      <c r="B14" s="669"/>
      <c r="C14" s="629"/>
      <c r="D14" s="30" t="s">
        <v>18</v>
      </c>
      <c r="E14" s="583" t="s">
        <v>19</v>
      </c>
      <c r="F14" s="24" t="s">
        <v>101</v>
      </c>
      <c r="G14" s="31">
        <f>E13/F13</f>
        <v>0.99998979091800066</v>
      </c>
      <c r="H14" s="635"/>
    </row>
    <row r="15" spans="2:12" x14ac:dyDescent="0.3">
      <c r="B15" s="6"/>
      <c r="C15" s="662" t="s">
        <v>3</v>
      </c>
      <c r="D15" s="202">
        <f>D11+D13</f>
        <v>5</v>
      </c>
      <c r="E15" s="202">
        <f>E11+E13</f>
        <v>9995</v>
      </c>
      <c r="F15" s="664">
        <f>F11+F13</f>
        <v>10000</v>
      </c>
      <c r="H15" s="9"/>
    </row>
    <row r="16" spans="2:12" ht="13.5" thickBot="1" x14ac:dyDescent="0.35">
      <c r="B16" s="6"/>
      <c r="C16" s="663"/>
      <c r="D16" s="26" t="s">
        <v>25</v>
      </c>
      <c r="E16" s="32" t="s">
        <v>26</v>
      </c>
      <c r="F16" s="665"/>
      <c r="H16" s="9"/>
    </row>
    <row r="17" spans="2:14" ht="12.75" customHeight="1" x14ac:dyDescent="0.3">
      <c r="B17" s="6"/>
      <c r="D17" s="34" t="s">
        <v>42</v>
      </c>
      <c r="E17" s="34" t="s">
        <v>43</v>
      </c>
      <c r="F17" s="188"/>
      <c r="G17" s="189"/>
      <c r="H17" s="190"/>
      <c r="M17" s="43"/>
    </row>
    <row r="18" spans="2:14" x14ac:dyDescent="0.3">
      <c r="B18" s="6"/>
      <c r="D18" s="158">
        <f>C9</f>
        <v>0.98</v>
      </c>
      <c r="E18" s="158">
        <f>C10</f>
        <v>0.98</v>
      </c>
      <c r="F18" s="188"/>
      <c r="G18" s="189"/>
      <c r="H18" s="190"/>
      <c r="K18" s="49"/>
      <c r="L18" s="159"/>
      <c r="M18" s="50"/>
    </row>
    <row r="19" spans="2:14" ht="13.5" thickBot="1" x14ac:dyDescent="0.35">
      <c r="B19" s="6"/>
      <c r="D19" s="38" t="s">
        <v>44</v>
      </c>
      <c r="E19" s="38" t="s">
        <v>45</v>
      </c>
      <c r="F19" s="188"/>
      <c r="G19" s="189"/>
      <c r="H19" s="9"/>
      <c r="K19" s="49"/>
      <c r="L19" s="159"/>
      <c r="M19" s="50"/>
    </row>
    <row r="20" spans="2:14" ht="5.15" customHeight="1" thickBot="1" x14ac:dyDescent="0.35">
      <c r="B20" s="6"/>
      <c r="D20" s="40"/>
      <c r="E20" s="40"/>
      <c r="H20" s="9"/>
      <c r="K20" s="49"/>
      <c r="L20" s="159"/>
      <c r="M20" s="50"/>
    </row>
    <row r="21" spans="2:14" ht="13.5" thickBot="1" x14ac:dyDescent="0.35">
      <c r="B21" s="542"/>
      <c r="C21" s="543" t="s">
        <v>145</v>
      </c>
      <c r="D21" s="592">
        <f>IF(E18=1,"Infinito",(D18/(1-E18)))</f>
        <v>48.999999999999957</v>
      </c>
      <c r="E21" s="146">
        <f>(1-D18)/E18</f>
        <v>2.0408163265306142E-2</v>
      </c>
      <c r="F21" s="545" t="s">
        <v>46</v>
      </c>
      <c r="G21" s="546"/>
      <c r="H21" s="547"/>
      <c r="I21" s="540"/>
      <c r="J21" s="171"/>
      <c r="K21" s="171"/>
      <c r="L21" s="171"/>
      <c r="M21" s="541"/>
      <c r="N21" s="541"/>
    </row>
    <row r="22" spans="2:14" hidden="1" x14ac:dyDescent="0.3">
      <c r="B22" s="171"/>
      <c r="C22" s="548"/>
      <c r="D22" s="160"/>
      <c r="E22" s="161"/>
      <c r="F22" s="549"/>
      <c r="G22" s="171"/>
      <c r="H22" s="171"/>
      <c r="I22" s="171"/>
      <c r="J22" s="171"/>
      <c r="K22" s="550"/>
      <c r="L22" s="550"/>
      <c r="M22" s="550"/>
      <c r="N22" s="171"/>
    </row>
    <row r="23" spans="2:14" hidden="1" x14ac:dyDescent="0.3">
      <c r="B23" s="551" t="s">
        <v>102</v>
      </c>
      <c r="C23" s="552"/>
      <c r="D23" s="165"/>
      <c r="E23" s="165"/>
      <c r="F23" s="552"/>
      <c r="G23" s="552"/>
      <c r="H23" s="171"/>
      <c r="I23" s="46"/>
      <c r="J23" s="168"/>
      <c r="K23" s="168"/>
      <c r="L23" s="171"/>
      <c r="M23" s="171"/>
      <c r="N23" s="171"/>
    </row>
    <row r="24" spans="2:14" hidden="1" x14ac:dyDescent="0.3">
      <c r="B24" s="551" t="s">
        <v>103</v>
      </c>
      <c r="C24" s="552"/>
      <c r="D24" s="46"/>
      <c r="E24" s="46"/>
      <c r="F24" s="552"/>
      <c r="G24" s="552"/>
      <c r="H24" s="171"/>
      <c r="I24" s="46"/>
      <c r="J24" s="169"/>
      <c r="K24" s="169"/>
      <c r="L24" s="169"/>
      <c r="M24" s="171"/>
      <c r="N24" s="171"/>
    </row>
    <row r="25" spans="2:14" hidden="1" x14ac:dyDescent="0.3">
      <c r="B25" s="170" t="s">
        <v>104</v>
      </c>
      <c r="C25" s="171" t="s">
        <v>105</v>
      </c>
      <c r="D25" s="171"/>
      <c r="E25" s="171" t="s">
        <v>106</v>
      </c>
      <c r="F25" s="171"/>
      <c r="G25" s="171" t="s">
        <v>107</v>
      </c>
      <c r="H25" s="171" t="s">
        <v>108</v>
      </c>
      <c r="I25" s="171"/>
      <c r="J25" s="169"/>
      <c r="K25" s="169"/>
      <c r="L25" s="169"/>
      <c r="M25" s="171"/>
      <c r="N25" s="171"/>
    </row>
    <row r="26" spans="2:14" ht="26" hidden="1" x14ac:dyDescent="0.3">
      <c r="B26" s="553" t="s">
        <v>303</v>
      </c>
      <c r="C26" s="553" t="s">
        <v>109</v>
      </c>
      <c r="D26" s="553" t="s">
        <v>110</v>
      </c>
      <c r="E26" s="553" t="s">
        <v>105</v>
      </c>
      <c r="F26" s="553" t="s">
        <v>220</v>
      </c>
      <c r="G26" s="179" t="s">
        <v>107</v>
      </c>
      <c r="H26" s="554" t="s">
        <v>111</v>
      </c>
      <c r="I26" s="337"/>
      <c r="J26" s="553" t="s">
        <v>304</v>
      </c>
      <c r="K26" s="553" t="s">
        <v>112</v>
      </c>
      <c r="L26" s="553" t="s">
        <v>113</v>
      </c>
      <c r="M26" s="171"/>
      <c r="N26" s="171"/>
    </row>
    <row r="27" spans="2:14" hidden="1" x14ac:dyDescent="0.3">
      <c r="B27" s="555">
        <f>D11</f>
        <v>4.9000000000000004</v>
      </c>
      <c r="C27" s="555">
        <f>D15</f>
        <v>5</v>
      </c>
      <c r="D27" s="556">
        <f>B27/C27</f>
        <v>0.98000000000000009</v>
      </c>
      <c r="E27" s="556">
        <f>2*B27+H27^2</f>
        <v>13.641458820694126</v>
      </c>
      <c r="F27" s="556">
        <f>H27*SQRT((H27^2)+(4*B27*(1-D27)))</f>
        <v>4.032698566568147</v>
      </c>
      <c r="G27" s="557">
        <f>2*(C27+H27^2)</f>
        <v>17.682917641388251</v>
      </c>
      <c r="H27" s="558">
        <f>-NORMSINV(2.5/100)</f>
        <v>1.9599639845400538</v>
      </c>
      <c r="I27" s="559" t="s">
        <v>88</v>
      </c>
      <c r="J27" s="560">
        <f>D27</f>
        <v>0.98000000000000009</v>
      </c>
      <c r="K27" s="560">
        <f>(E27-F27)/G27</f>
        <v>0.54339224154027188</v>
      </c>
      <c r="L27" s="560">
        <f>(E27+F27)/G27</f>
        <v>0.99950459226788035</v>
      </c>
      <c r="M27" s="541"/>
      <c r="N27" s="171"/>
    </row>
    <row r="28" spans="2:14" hidden="1" x14ac:dyDescent="0.3">
      <c r="B28" s="555">
        <f>E13</f>
        <v>9795.1</v>
      </c>
      <c r="C28" s="555">
        <f>E15</f>
        <v>9995</v>
      </c>
      <c r="D28" s="556">
        <f>B28/C28</f>
        <v>0.98</v>
      </c>
      <c r="E28" s="556">
        <f>2*B28+H28^2</f>
        <v>19594.041458820695</v>
      </c>
      <c r="F28" s="556">
        <f>H28*SQRT((H28^2)+(4*B28*(1-D28)))</f>
        <v>54.999587902434079</v>
      </c>
      <c r="G28" s="557">
        <f>2*(C28+H28^2)</f>
        <v>19997.682917641388</v>
      </c>
      <c r="H28" s="558">
        <f>-NORMSINV(2.5/100)</f>
        <v>1.9599639845400538</v>
      </c>
      <c r="I28" s="559" t="s">
        <v>89</v>
      </c>
      <c r="J28" s="560">
        <f>D28</f>
        <v>0.98</v>
      </c>
      <c r="K28" s="560">
        <f>(E28-F28)/G28</f>
        <v>0.97706529058331404</v>
      </c>
      <c r="L28" s="560">
        <f>(E28+F28)/G28</f>
        <v>0.9825658866402619</v>
      </c>
      <c r="M28" s="541"/>
      <c r="N28" s="171"/>
    </row>
    <row r="29" spans="2:14" hidden="1" x14ac:dyDescent="0.3">
      <c r="B29" s="555">
        <f>D11</f>
        <v>4.9000000000000004</v>
      </c>
      <c r="C29" s="561">
        <f>F11</f>
        <v>204.79999999999964</v>
      </c>
      <c r="D29" s="556">
        <f>B29/C29</f>
        <v>2.3925781250000045E-2</v>
      </c>
      <c r="E29" s="556">
        <f>2*B29+H29^2</f>
        <v>13.641458820694126</v>
      </c>
      <c r="F29" s="556">
        <f>H29*SQRT((H29^2)+(4*B29*(1-D29)))</f>
        <v>9.3940387826305702</v>
      </c>
      <c r="G29" s="557">
        <f>2*(C29+H29^2)</f>
        <v>417.28291764138754</v>
      </c>
      <c r="H29" s="558">
        <f>-NORMSINV(2.5/100)</f>
        <v>1.9599639845400538</v>
      </c>
      <c r="I29" s="559" t="s">
        <v>85</v>
      </c>
      <c r="J29" s="560">
        <f>D29</f>
        <v>2.3925781250000045E-2</v>
      </c>
      <c r="K29" s="560">
        <f>(E29-F29)/G29</f>
        <v>1.0178753690832328E-2</v>
      </c>
      <c r="L29" s="560">
        <f>(E29+F29)/G29</f>
        <v>5.5203548071242579E-2</v>
      </c>
      <c r="M29" s="541"/>
      <c r="N29" s="171"/>
    </row>
    <row r="30" spans="2:14" hidden="1" x14ac:dyDescent="0.3">
      <c r="B30" s="555">
        <f>E13</f>
        <v>9795.1</v>
      </c>
      <c r="C30" s="561">
        <f>F13</f>
        <v>9795.2000000000007</v>
      </c>
      <c r="D30" s="556">
        <f>B30/C30</f>
        <v>0.99998979091800066</v>
      </c>
      <c r="E30" s="556">
        <f>2*B30+H30^2</f>
        <v>19594.041458820695</v>
      </c>
      <c r="F30" s="556">
        <f>H30*SQRT((H30^2)+(4*B30*(1-D30)))</f>
        <v>4.0365051359136599</v>
      </c>
      <c r="G30" s="557">
        <f>2*(C30+H30^2)</f>
        <v>19598.08291764139</v>
      </c>
      <c r="H30" s="558">
        <f>-NORMSINV(2.5/100)</f>
        <v>1.9599639845400538</v>
      </c>
      <c r="I30" s="559" t="s">
        <v>87</v>
      </c>
      <c r="J30" s="560">
        <f>D30</f>
        <v>0.99998979091800066</v>
      </c>
      <c r="K30" s="560">
        <f>(E30-F30)/G30</f>
        <v>0.9995878186662156</v>
      </c>
      <c r="L30" s="560">
        <f>(E30+F30)/G30</f>
        <v>0.99999974723625773</v>
      </c>
      <c r="M30" s="541"/>
      <c r="N30" s="171"/>
    </row>
    <row r="31" spans="2:14" hidden="1" x14ac:dyDescent="0.3">
      <c r="B31" s="171"/>
      <c r="C31" s="552"/>
      <c r="D31" s="552"/>
      <c r="E31" s="165"/>
      <c r="F31" s="165"/>
      <c r="G31" s="552"/>
      <c r="H31" s="552"/>
      <c r="I31" s="171"/>
      <c r="J31" s="46"/>
      <c r="K31" s="168"/>
      <c r="L31" s="168"/>
      <c r="M31" s="171"/>
      <c r="N31" s="171"/>
    </row>
    <row r="32" spans="2:14" hidden="1" x14ac:dyDescent="0.3">
      <c r="B32" s="562" t="s">
        <v>114</v>
      </c>
      <c r="C32" s="563"/>
      <c r="D32" s="564" t="str">
        <f>ROUND(J29,3)*100&amp;B35</f>
        <v>2,4%</v>
      </c>
      <c r="E32" s="565" t="str">
        <f>ROUND(J30,3)*100&amp;B35</f>
        <v>100%</v>
      </c>
      <c r="F32" s="565" t="str">
        <f>ROUND(J27,3)*100&amp;B35</f>
        <v>98%</v>
      </c>
      <c r="G32" s="565" t="str">
        <f>ROUND(J28,3)*100&amp;B35</f>
        <v>98%</v>
      </c>
      <c r="H32" s="351"/>
      <c r="I32" s="171"/>
      <c r="J32" s="46"/>
      <c r="K32" s="168"/>
      <c r="L32" s="168"/>
      <c r="M32" s="171"/>
      <c r="N32" s="171"/>
    </row>
    <row r="33" spans="2:14" hidden="1" x14ac:dyDescent="0.3">
      <c r="B33" s="566" t="s">
        <v>115</v>
      </c>
      <c r="C33" s="567"/>
      <c r="D33" s="568" t="str">
        <f>ROUND(K29,3)*100&amp;B35</f>
        <v>1%</v>
      </c>
      <c r="E33" s="569" t="str">
        <f>ROUND(K30,3)*100&amp;B35</f>
        <v>100%</v>
      </c>
      <c r="F33" s="569" t="str">
        <f>ROUND(K27,3)*100&amp;B35</f>
        <v>54,3%</v>
      </c>
      <c r="G33" s="569" t="str">
        <f>ROUND(K28,3)*100&amp;B35</f>
        <v>97,7%</v>
      </c>
      <c r="H33" s="339"/>
      <c r="I33" s="171"/>
      <c r="J33" s="46"/>
      <c r="K33" s="168"/>
      <c r="L33" s="168"/>
      <c r="M33" s="171"/>
      <c r="N33" s="171"/>
    </row>
    <row r="34" spans="2:14" hidden="1" x14ac:dyDescent="0.3">
      <c r="B34" s="566" t="s">
        <v>116</v>
      </c>
      <c r="C34" s="174" t="str">
        <f>ROUND((D15/F15),4)*100&amp;B35</f>
        <v>0,05%</v>
      </c>
      <c r="D34" s="568" t="str">
        <f>ROUND(L29,3)*100&amp;B35</f>
        <v>5,5%</v>
      </c>
      <c r="E34" s="569" t="str">
        <f>ROUND(L30,3)*100&amp;B35</f>
        <v>100%</v>
      </c>
      <c r="F34" s="569" t="str">
        <f>ROUND(L27,3)*100&amp;B35</f>
        <v>100%</v>
      </c>
      <c r="G34" s="569" t="str">
        <f>ROUND(L28,3)*100&amp;B35</f>
        <v>98,3%</v>
      </c>
      <c r="H34" s="570">
        <f>D21</f>
        <v>48.999999999999957</v>
      </c>
      <c r="I34" s="171"/>
      <c r="J34" s="46"/>
      <c r="K34" s="168"/>
      <c r="L34" s="168"/>
      <c r="M34" s="171"/>
      <c r="N34" s="171"/>
    </row>
    <row r="35" spans="2:14" hidden="1" x14ac:dyDescent="0.3">
      <c r="B35" s="566" t="s">
        <v>117</v>
      </c>
      <c r="C35" s="175" t="s">
        <v>118</v>
      </c>
      <c r="D35" s="175" t="s">
        <v>85</v>
      </c>
      <c r="E35" s="175" t="s">
        <v>87</v>
      </c>
      <c r="F35" s="175" t="s">
        <v>27</v>
      </c>
      <c r="G35" s="176" t="s">
        <v>28</v>
      </c>
      <c r="H35" s="178" t="s">
        <v>119</v>
      </c>
      <c r="I35" s="171"/>
      <c r="J35" s="46"/>
      <c r="K35" s="168"/>
      <c r="L35" s="168"/>
      <c r="M35" s="171"/>
      <c r="N35" s="171"/>
    </row>
    <row r="36" spans="2:14" hidden="1" x14ac:dyDescent="0.3">
      <c r="B36" s="571" t="s">
        <v>6</v>
      </c>
      <c r="C36" s="177" t="str">
        <f>C34</f>
        <v>0,05%</v>
      </c>
      <c r="D36" s="178" t="str">
        <f>CONCATENATE(D32," ",B32,D33," ",B36," ",D34,B34)</f>
        <v>2,4% (1% a 5,5%)</v>
      </c>
      <c r="E36" s="178" t="str">
        <f>CONCATENATE(E32," ",B32,E33," ",B36," ",E34,B34)</f>
        <v>100% (100% a 100%)</v>
      </c>
      <c r="F36" s="178" t="str">
        <f>CONCATENATE(F32," ",B32,F33," ",B36," ",F34,B34)</f>
        <v>98% (54,3% a 100%)</v>
      </c>
      <c r="G36" s="178" t="str">
        <f>CONCATENATE(G32," ",B32,G33," ",B36," ",G34,B34)</f>
        <v>98% (97,7% a 98,3%)</v>
      </c>
      <c r="H36" s="572">
        <f>H34</f>
        <v>48.999999999999957</v>
      </c>
      <c r="I36" s="171"/>
      <c r="J36" s="46"/>
      <c r="K36" s="168"/>
      <c r="L36" s="168"/>
      <c r="M36" s="171"/>
      <c r="N36" s="171"/>
    </row>
    <row r="37" spans="2:14" hidden="1" x14ac:dyDescent="0.3">
      <c r="B37" s="573" t="s">
        <v>120</v>
      </c>
      <c r="C37" s="574"/>
      <c r="D37" s="574"/>
      <c r="E37" s="574"/>
      <c r="F37" s="574"/>
      <c r="G37" s="574"/>
      <c r="H37" s="575"/>
      <c r="I37" s="171"/>
      <c r="J37" s="46"/>
      <c r="K37" s="168"/>
      <c r="L37" s="168"/>
      <c r="M37" s="171"/>
      <c r="N37" s="171"/>
    </row>
    <row r="38" spans="2:14" ht="8.5" customHeight="1" x14ac:dyDescent="0.3">
      <c r="B38" s="171"/>
      <c r="C38" s="171"/>
      <c r="D38" s="171"/>
      <c r="E38" s="171"/>
      <c r="F38" s="171"/>
      <c r="G38" s="171"/>
      <c r="H38" s="171"/>
      <c r="I38" s="171"/>
      <c r="J38" s="46"/>
      <c r="K38" s="168"/>
      <c r="L38" s="50"/>
      <c r="M38" s="50"/>
      <c r="N38" s="171"/>
    </row>
    <row r="39" spans="2:14" x14ac:dyDescent="0.3">
      <c r="B39" s="576" t="s">
        <v>121</v>
      </c>
      <c r="C39" s="576" t="s">
        <v>236</v>
      </c>
      <c r="D39" s="577" t="s">
        <v>237</v>
      </c>
      <c r="E39" s="577" t="s">
        <v>238</v>
      </c>
      <c r="F39" s="577" t="s">
        <v>239</v>
      </c>
      <c r="G39" s="577" t="s">
        <v>240</v>
      </c>
      <c r="H39" s="171"/>
      <c r="I39" s="167"/>
      <c r="J39" s="46"/>
      <c r="K39" s="168"/>
      <c r="L39" s="168"/>
      <c r="M39" s="171"/>
      <c r="N39" s="171"/>
    </row>
    <row r="40" spans="2:14" ht="13.5" customHeight="1" x14ac:dyDescent="0.3">
      <c r="B40" s="578">
        <f>D15/F15</f>
        <v>5.0000000000000001E-4</v>
      </c>
      <c r="C40" s="179" t="str">
        <f t="shared" ref="C40:G40" si="0">D36</f>
        <v>2,4% (1% a 5,5%)</v>
      </c>
      <c r="D40" s="179" t="str">
        <f t="shared" si="0"/>
        <v>100% (100% a 100%)</v>
      </c>
      <c r="E40" s="179" t="str">
        <f t="shared" si="0"/>
        <v>98% (54,3% a 100%)</v>
      </c>
      <c r="F40" s="179" t="str">
        <f t="shared" si="0"/>
        <v>98% (97,7% a 98,3%)</v>
      </c>
      <c r="G40" s="180">
        <f t="shared" si="0"/>
        <v>48.999999999999957</v>
      </c>
      <c r="H40" s="171"/>
      <c r="I40" s="167"/>
      <c r="J40" s="46"/>
      <c r="K40" s="168"/>
      <c r="L40" s="168"/>
      <c r="M40" s="171"/>
      <c r="N40" s="171"/>
    </row>
    <row r="41" spans="2:14" ht="21" customHeight="1" x14ac:dyDescent="0.3">
      <c r="B41" s="171"/>
      <c r="C41" s="548"/>
      <c r="D41" s="45"/>
      <c r="E41" s="46"/>
      <c r="F41" s="549"/>
      <c r="G41" s="171"/>
      <c r="H41" s="171"/>
      <c r="I41" s="579"/>
      <c r="J41" s="49"/>
      <c r="K41" s="50"/>
      <c r="L41" s="50"/>
      <c r="M41" s="541"/>
      <c r="N41" s="541"/>
    </row>
    <row r="42" spans="2:14" x14ac:dyDescent="0.3">
      <c r="C42" s="164"/>
      <c r="D42" s="164"/>
      <c r="E42" s="164"/>
      <c r="F42" s="164"/>
      <c r="G42" s="164"/>
      <c r="H42" s="164"/>
      <c r="I42" s="167"/>
      <c r="J42" s="46"/>
      <c r="K42" s="168"/>
      <c r="L42" s="168"/>
    </row>
    <row r="43" spans="2:14" x14ac:dyDescent="0.3">
      <c r="C43" s="164"/>
      <c r="D43" s="164"/>
      <c r="E43" s="165"/>
      <c r="F43" s="165"/>
      <c r="G43" s="166"/>
      <c r="H43" s="166"/>
      <c r="I43" s="167"/>
      <c r="J43" s="46"/>
      <c r="K43" s="168"/>
      <c r="L43" s="168"/>
    </row>
    <row r="44" spans="2:14" x14ac:dyDescent="0.3">
      <c r="C44" s="164"/>
      <c r="D44" s="165"/>
      <c r="E44" s="165"/>
      <c r="F44" s="166"/>
      <c r="G44" s="166"/>
      <c r="H44" s="167"/>
      <c r="I44" s="46"/>
      <c r="J44" s="168"/>
      <c r="K44" s="168"/>
    </row>
    <row r="45" spans="2:14" ht="13.5" thickBot="1" x14ac:dyDescent="0.35"/>
    <row r="46" spans="2:14" ht="31.5" customHeight="1" x14ac:dyDescent="0.3">
      <c r="B46" s="692" t="s">
        <v>133</v>
      </c>
      <c r="C46" s="693"/>
      <c r="D46" s="693"/>
      <c r="E46" s="693"/>
      <c r="F46" s="693"/>
      <c r="G46" s="693"/>
      <c r="H46" s="694"/>
    </row>
    <row r="47" spans="2:14" ht="15" customHeight="1" x14ac:dyDescent="0.3">
      <c r="B47" s="200" t="s">
        <v>138</v>
      </c>
      <c r="C47" s="426"/>
      <c r="D47" s="426"/>
      <c r="E47" s="426"/>
      <c r="F47" s="426"/>
      <c r="G47" s="426"/>
      <c r="H47" s="427"/>
    </row>
    <row r="48" spans="2:14" ht="27.75" customHeight="1" thickBot="1" x14ac:dyDescent="0.35">
      <c r="B48" s="695" t="s">
        <v>137</v>
      </c>
      <c r="C48" s="696"/>
      <c r="D48" s="696"/>
      <c r="E48" s="696"/>
      <c r="F48" s="696"/>
      <c r="G48" s="696"/>
      <c r="H48" s="697"/>
      <c r="I48" s="181"/>
      <c r="J48" s="181"/>
    </row>
    <row r="49" spans="2:14" ht="13.5" thickBot="1" x14ac:dyDescent="0.35">
      <c r="B49" s="152" t="s">
        <v>94</v>
      </c>
      <c r="C49" s="201">
        <v>44718</v>
      </c>
      <c r="D49" s="671" t="s">
        <v>132</v>
      </c>
      <c r="E49" s="672"/>
      <c r="F49" s="7"/>
      <c r="G49" s="148"/>
      <c r="H49" s="194"/>
    </row>
    <row r="50" spans="2:14" x14ac:dyDescent="0.3">
      <c r="B50" s="152" t="s">
        <v>95</v>
      </c>
      <c r="C50" s="153">
        <v>6.0000000000000001E-3</v>
      </c>
      <c r="D50" s="154" t="s">
        <v>25</v>
      </c>
      <c r="E50" s="154" t="s">
        <v>26</v>
      </c>
      <c r="F50" s="22" t="s">
        <v>3</v>
      </c>
      <c r="G50" s="155"/>
      <c r="H50" s="195"/>
      <c r="I50" s="182"/>
      <c r="K50" s="156"/>
    </row>
    <row r="51" spans="2:14" x14ac:dyDescent="0.3">
      <c r="B51" s="152" t="s">
        <v>96</v>
      </c>
      <c r="C51" s="153">
        <v>0.75</v>
      </c>
      <c r="D51" s="202">
        <f>C49*C50</f>
        <v>268.30799999999999</v>
      </c>
      <c r="E51" s="202">
        <f>C49-D51</f>
        <v>44449.692000000003</v>
      </c>
      <c r="F51" s="23"/>
      <c r="H51" s="9"/>
    </row>
    <row r="52" spans="2:14" ht="13.5" thickBot="1" x14ac:dyDescent="0.35">
      <c r="B52" s="152" t="s">
        <v>97</v>
      </c>
      <c r="C52" s="153">
        <v>0.94</v>
      </c>
      <c r="D52" s="157"/>
      <c r="E52" s="157"/>
      <c r="F52" s="24"/>
      <c r="G52" s="111" t="s">
        <v>232</v>
      </c>
      <c r="H52" s="9"/>
    </row>
    <row r="53" spans="2:14" ht="12.75" customHeight="1" x14ac:dyDescent="0.3">
      <c r="B53" s="667" t="s">
        <v>33</v>
      </c>
      <c r="C53" s="670" t="s">
        <v>98</v>
      </c>
      <c r="D53" s="586">
        <f>D51*D60</f>
        <v>201.23099999999999</v>
      </c>
      <c r="E53" s="596">
        <f>E51-E55</f>
        <v>2666.9815200000012</v>
      </c>
      <c r="F53" s="204">
        <f>SUM(D53:E53)</f>
        <v>2868.2125200000009</v>
      </c>
      <c r="G53" s="3" t="s">
        <v>9</v>
      </c>
      <c r="H53" s="634" t="s">
        <v>35</v>
      </c>
      <c r="J53" s="44"/>
    </row>
    <row r="54" spans="2:14" ht="36.5" thickBot="1" x14ac:dyDescent="0.35">
      <c r="B54" s="668"/>
      <c r="C54" s="629"/>
      <c r="D54" s="581" t="s">
        <v>10</v>
      </c>
      <c r="E54" s="410" t="s">
        <v>11</v>
      </c>
      <c r="F54" s="203" t="s">
        <v>99</v>
      </c>
      <c r="G54" s="28">
        <f>D53/F53</f>
        <v>7.0159027128157136E-2</v>
      </c>
      <c r="H54" s="635"/>
    </row>
    <row r="55" spans="2:14" ht="12.75" customHeight="1" x14ac:dyDescent="0.3">
      <c r="B55" s="668"/>
      <c r="C55" s="670" t="s">
        <v>100</v>
      </c>
      <c r="D55" s="183">
        <f>D51-D53</f>
        <v>67.076999999999998</v>
      </c>
      <c r="E55" s="597">
        <f>E51*E60</f>
        <v>41782.710480000002</v>
      </c>
      <c r="F55" s="204">
        <f>SUM(D55:E55)</f>
        <v>41849.787479999999</v>
      </c>
      <c r="G55" s="3" t="s">
        <v>17</v>
      </c>
      <c r="H55" s="634" t="s">
        <v>39</v>
      </c>
    </row>
    <row r="56" spans="2:14" ht="36.75" customHeight="1" thickBot="1" x14ac:dyDescent="0.35">
      <c r="B56" s="669"/>
      <c r="C56" s="629"/>
      <c r="D56" s="30" t="s">
        <v>18</v>
      </c>
      <c r="E56" s="583" t="s">
        <v>19</v>
      </c>
      <c r="F56" s="423" t="s">
        <v>101</v>
      </c>
      <c r="G56" s="31">
        <f>E55/F55</f>
        <v>0.9983971961618191</v>
      </c>
      <c r="H56" s="635"/>
    </row>
    <row r="57" spans="2:14" x14ac:dyDescent="0.3">
      <c r="B57" s="6"/>
      <c r="C57" s="662" t="s">
        <v>3</v>
      </c>
      <c r="D57" s="202">
        <f>D53+D55</f>
        <v>268.30799999999999</v>
      </c>
      <c r="E57" s="202">
        <f>E53+E55</f>
        <v>44449.692000000003</v>
      </c>
      <c r="F57" s="664">
        <f>F53+F55</f>
        <v>44718</v>
      </c>
      <c r="H57" s="9"/>
    </row>
    <row r="58" spans="2:14" ht="13.5" thickBot="1" x14ac:dyDescent="0.35">
      <c r="B58" s="6"/>
      <c r="C58" s="663"/>
      <c r="D58" s="26" t="s">
        <v>25</v>
      </c>
      <c r="E58" s="32" t="s">
        <v>26</v>
      </c>
      <c r="F58" s="665"/>
      <c r="H58" s="9"/>
    </row>
    <row r="59" spans="2:14" x14ac:dyDescent="0.3">
      <c r="B59" s="6"/>
      <c r="D59" s="34" t="s">
        <v>42</v>
      </c>
      <c r="E59" s="34" t="s">
        <v>43</v>
      </c>
      <c r="F59" s="188"/>
      <c r="G59" s="189"/>
      <c r="H59" s="190"/>
      <c r="I59" s="39"/>
    </row>
    <row r="60" spans="2:14" x14ac:dyDescent="0.3">
      <c r="B60" s="6"/>
      <c r="D60" s="158">
        <f>C51</f>
        <v>0.75</v>
      </c>
      <c r="E60" s="158">
        <f>C52</f>
        <v>0.94</v>
      </c>
      <c r="F60" s="188"/>
      <c r="G60" s="189"/>
      <c r="H60" s="190"/>
      <c r="I60" s="39"/>
    </row>
    <row r="61" spans="2:14" ht="13.5" thickBot="1" x14ac:dyDescent="0.35">
      <c r="B61" s="6"/>
      <c r="D61" s="38" t="s">
        <v>44</v>
      </c>
      <c r="E61" s="38" t="s">
        <v>45</v>
      </c>
      <c r="F61" s="188"/>
      <c r="G61" s="189"/>
      <c r="H61" s="9"/>
      <c r="I61" s="39"/>
    </row>
    <row r="62" spans="2:14" ht="5.15" customHeight="1" thickBot="1" x14ac:dyDescent="0.35">
      <c r="B62" s="6"/>
      <c r="D62" s="40"/>
      <c r="E62" s="40"/>
      <c r="H62" s="9"/>
      <c r="K62" s="49"/>
      <c r="L62" s="159"/>
      <c r="M62" s="50"/>
    </row>
    <row r="63" spans="2:14" ht="13.5" thickBot="1" x14ac:dyDescent="0.35">
      <c r="B63" s="542"/>
      <c r="C63" s="543" t="s">
        <v>145</v>
      </c>
      <c r="D63" s="544">
        <f>IF(E60=1,"Infinito",(D60/(1-E60)))</f>
        <v>12.499999999999989</v>
      </c>
      <c r="E63" s="146">
        <f>(1-D60)/E60</f>
        <v>0.26595744680851063</v>
      </c>
      <c r="F63" s="545" t="s">
        <v>46</v>
      </c>
      <c r="G63" s="546"/>
      <c r="H63" s="547"/>
      <c r="I63" s="540"/>
      <c r="J63" s="171"/>
      <c r="K63" s="171"/>
      <c r="L63" s="171"/>
      <c r="M63" s="541"/>
      <c r="N63" s="541"/>
    </row>
    <row r="64" spans="2:14" hidden="1" x14ac:dyDescent="0.3">
      <c r="B64" s="171"/>
      <c r="C64" s="548"/>
      <c r="D64" s="160"/>
      <c r="E64" s="161"/>
      <c r="F64" s="549"/>
      <c r="G64" s="171"/>
      <c r="H64" s="171"/>
      <c r="I64" s="171"/>
      <c r="J64" s="171"/>
      <c r="K64" s="550"/>
      <c r="L64" s="550"/>
      <c r="M64" s="550"/>
      <c r="N64" s="171"/>
    </row>
    <row r="65" spans="2:14" hidden="1" x14ac:dyDescent="0.3">
      <c r="B65" s="551" t="s">
        <v>102</v>
      </c>
      <c r="C65" s="552"/>
      <c r="D65" s="165"/>
      <c r="E65" s="165"/>
      <c r="F65" s="552"/>
      <c r="G65" s="552"/>
      <c r="H65" s="171"/>
      <c r="I65" s="46"/>
      <c r="J65" s="168"/>
      <c r="K65" s="168"/>
      <c r="L65" s="171"/>
      <c r="M65" s="171"/>
      <c r="N65" s="171"/>
    </row>
    <row r="66" spans="2:14" hidden="1" x14ac:dyDescent="0.3">
      <c r="B66" s="551" t="s">
        <v>103</v>
      </c>
      <c r="C66" s="552"/>
      <c r="D66" s="46"/>
      <c r="E66" s="46"/>
      <c r="F66" s="552"/>
      <c r="G66" s="552"/>
      <c r="H66" s="171"/>
      <c r="I66" s="46"/>
      <c r="J66" s="169"/>
      <c r="K66" s="169"/>
      <c r="L66" s="169"/>
      <c r="M66" s="171"/>
      <c r="N66" s="171"/>
    </row>
    <row r="67" spans="2:14" hidden="1" x14ac:dyDescent="0.3">
      <c r="B67" s="170" t="s">
        <v>104</v>
      </c>
      <c r="C67" s="171" t="s">
        <v>105</v>
      </c>
      <c r="D67" s="171"/>
      <c r="E67" s="171" t="s">
        <v>106</v>
      </c>
      <c r="F67" s="171"/>
      <c r="G67" s="171" t="s">
        <v>107</v>
      </c>
      <c r="H67" s="171" t="s">
        <v>108</v>
      </c>
      <c r="I67" s="171"/>
      <c r="J67" s="169"/>
      <c r="K67" s="169"/>
      <c r="L67" s="169"/>
      <c r="M67" s="171"/>
      <c r="N67" s="171"/>
    </row>
    <row r="68" spans="2:14" ht="26" hidden="1" x14ac:dyDescent="0.3">
      <c r="B68" s="553" t="s">
        <v>303</v>
      </c>
      <c r="C68" s="553" t="s">
        <v>109</v>
      </c>
      <c r="D68" s="553" t="s">
        <v>110</v>
      </c>
      <c r="E68" s="553" t="s">
        <v>105</v>
      </c>
      <c r="F68" s="553" t="s">
        <v>220</v>
      </c>
      <c r="G68" s="179" t="s">
        <v>107</v>
      </c>
      <c r="H68" s="554" t="s">
        <v>111</v>
      </c>
      <c r="I68" s="337"/>
      <c r="J68" s="553" t="s">
        <v>304</v>
      </c>
      <c r="K68" s="553" t="s">
        <v>112</v>
      </c>
      <c r="L68" s="553" t="s">
        <v>113</v>
      </c>
      <c r="M68" s="171"/>
      <c r="N68" s="171"/>
    </row>
    <row r="69" spans="2:14" hidden="1" x14ac:dyDescent="0.3">
      <c r="B69" s="555">
        <f>D53</f>
        <v>201.23099999999999</v>
      </c>
      <c r="C69" s="555">
        <f>D57</f>
        <v>268.30799999999999</v>
      </c>
      <c r="D69" s="556">
        <f>B69/C69</f>
        <v>0.75</v>
      </c>
      <c r="E69" s="556">
        <f>2*B69+H69^2</f>
        <v>406.30345882069412</v>
      </c>
      <c r="F69" s="556">
        <f>H69*SQRT((H69^2)+(4*B69*(1-D69)))</f>
        <v>28.067372620503473</v>
      </c>
      <c r="G69" s="557">
        <f>2*(C69+H69^2)</f>
        <v>544.29891764138824</v>
      </c>
      <c r="H69" s="558">
        <f>-NORMSINV(2.5/100)</f>
        <v>1.9599639845400538</v>
      </c>
      <c r="I69" s="559" t="s">
        <v>88</v>
      </c>
      <c r="J69" s="560">
        <f>D69</f>
        <v>0.75</v>
      </c>
      <c r="K69" s="560">
        <f>(E69-F69)/G69</f>
        <v>0.69490508604941192</v>
      </c>
      <c r="L69" s="560">
        <f>(E69+F69)/G69</f>
        <v>0.79803728679722108</v>
      </c>
      <c r="M69" s="541"/>
      <c r="N69" s="171"/>
    </row>
    <row r="70" spans="2:14" hidden="1" x14ac:dyDescent="0.3">
      <c r="B70" s="555">
        <f>E55</f>
        <v>41782.710480000002</v>
      </c>
      <c r="C70" s="555">
        <f>E57</f>
        <v>44449.692000000003</v>
      </c>
      <c r="D70" s="556">
        <f>B70/C70</f>
        <v>0.94</v>
      </c>
      <c r="E70" s="556">
        <f>2*B70+H70^2</f>
        <v>83569.262418820697</v>
      </c>
      <c r="F70" s="556">
        <f>H70*SQRT((H70^2)+(4*B70*(1-D70)))</f>
        <v>196.30672841267636</v>
      </c>
      <c r="G70" s="557">
        <f>2*(C70+H70^2)</f>
        <v>88907.066917641394</v>
      </c>
      <c r="H70" s="558">
        <f>-NORMSINV(2.5/100)</f>
        <v>1.9599639845400538</v>
      </c>
      <c r="I70" s="559" t="s">
        <v>89</v>
      </c>
      <c r="J70" s="560">
        <f>D70</f>
        <v>0.94</v>
      </c>
      <c r="K70" s="560">
        <f>(E70-F70)/G70</f>
        <v>0.93775397818083606</v>
      </c>
      <c r="L70" s="560">
        <f>(E70+F70)/G70</f>
        <v>0.94216997648599943</v>
      </c>
      <c r="M70" s="541"/>
      <c r="N70" s="171"/>
    </row>
    <row r="71" spans="2:14" hidden="1" x14ac:dyDescent="0.3">
      <c r="B71" s="555">
        <f>D53</f>
        <v>201.23099999999999</v>
      </c>
      <c r="C71" s="561">
        <f>F53</f>
        <v>2868.2125200000009</v>
      </c>
      <c r="D71" s="556">
        <f>B71/C71</f>
        <v>7.0159027128157136E-2</v>
      </c>
      <c r="E71" s="556">
        <f>2*B71+H71^2</f>
        <v>406.30345882069412</v>
      </c>
      <c r="F71" s="556">
        <f>H71*SQRT((H71^2)+(4*B71*(1-D71)))</f>
        <v>53.757806062842953</v>
      </c>
      <c r="G71" s="557">
        <f>2*(C71+H71^2)</f>
        <v>5744.1079576413904</v>
      </c>
      <c r="H71" s="558">
        <f>-NORMSINV(2.5/100)</f>
        <v>1.9599639845400538</v>
      </c>
      <c r="I71" s="559" t="s">
        <v>85</v>
      </c>
      <c r="J71" s="560">
        <f>D71</f>
        <v>7.0159027128157136E-2</v>
      </c>
      <c r="K71" s="560">
        <f>(E71-F71)/G71</f>
        <v>6.1375178767115519E-2</v>
      </c>
      <c r="L71" s="560">
        <f>(E71+F71)/G71</f>
        <v>8.0092726020498495E-2</v>
      </c>
      <c r="M71" s="541"/>
      <c r="N71" s="171"/>
    </row>
    <row r="72" spans="2:14" hidden="1" x14ac:dyDescent="0.3">
      <c r="B72" s="555">
        <f>E55</f>
        <v>41782.710480000002</v>
      </c>
      <c r="C72" s="561">
        <f>F55</f>
        <v>41849.787479999999</v>
      </c>
      <c r="D72" s="556">
        <f>B72/C72</f>
        <v>0.9983971961618191</v>
      </c>
      <c r="E72" s="556">
        <f>2*B72+H72^2</f>
        <v>83569.262418820697</v>
      </c>
      <c r="F72" s="556">
        <f>H72*SQRT((H72^2)+(4*B72*(1-D72)))</f>
        <v>32.30787734626167</v>
      </c>
      <c r="G72" s="557">
        <f>2*(C72+H72^2)</f>
        <v>83707.257877641387</v>
      </c>
      <c r="H72" s="558">
        <f>-NORMSINV(2.5/100)</f>
        <v>1.9599639845400538</v>
      </c>
      <c r="I72" s="559" t="s">
        <v>87</v>
      </c>
      <c r="J72" s="560">
        <f>D72</f>
        <v>0.9983971961618191</v>
      </c>
      <c r="K72" s="560">
        <f>(E72-F72)/G72</f>
        <v>0.9979654890091384</v>
      </c>
      <c r="L72" s="560">
        <f>(E72+F72)/G72</f>
        <v>0.99873741436341257</v>
      </c>
      <c r="M72" s="541"/>
      <c r="N72" s="171"/>
    </row>
    <row r="73" spans="2:14" hidden="1" x14ac:dyDescent="0.3">
      <c r="B73" s="171"/>
      <c r="C73" s="552"/>
      <c r="D73" s="552"/>
      <c r="E73" s="165"/>
      <c r="F73" s="165"/>
      <c r="G73" s="552"/>
      <c r="H73" s="552"/>
      <c r="I73" s="171"/>
      <c r="J73" s="46"/>
      <c r="K73" s="168"/>
      <c r="L73" s="168"/>
      <c r="M73" s="171"/>
      <c r="N73" s="171"/>
    </row>
    <row r="74" spans="2:14" hidden="1" x14ac:dyDescent="0.3">
      <c r="B74" s="562" t="s">
        <v>114</v>
      </c>
      <c r="C74" s="563"/>
      <c r="D74" s="564" t="str">
        <f>ROUND(J71,3)*100&amp;B77</f>
        <v>7%</v>
      </c>
      <c r="E74" s="565" t="str">
        <f>ROUND(J72,3)*100&amp;B77</f>
        <v>99,8%</v>
      </c>
      <c r="F74" s="565" t="str">
        <f>ROUND(J69,3)*100&amp;B77</f>
        <v>75%</v>
      </c>
      <c r="G74" s="565" t="str">
        <f>ROUND(J70,3)*100&amp;B77</f>
        <v>94%</v>
      </c>
      <c r="H74" s="351"/>
      <c r="I74" s="171"/>
      <c r="J74" s="46"/>
      <c r="K74" s="168"/>
      <c r="L74" s="168"/>
      <c r="M74" s="171"/>
      <c r="N74" s="171"/>
    </row>
    <row r="75" spans="2:14" hidden="1" x14ac:dyDescent="0.3">
      <c r="B75" s="566" t="s">
        <v>115</v>
      </c>
      <c r="C75" s="567"/>
      <c r="D75" s="568" t="str">
        <f>ROUND(K71,3)*100&amp;B77</f>
        <v>6,1%</v>
      </c>
      <c r="E75" s="569" t="str">
        <f>ROUND(K72,3)*100&amp;B77</f>
        <v>99,8%</v>
      </c>
      <c r="F75" s="569" t="str">
        <f>ROUND(K69,3)*100&amp;B77</f>
        <v>69,5%</v>
      </c>
      <c r="G75" s="569" t="str">
        <f>ROUND(K70,3)*100&amp;B77</f>
        <v>93,8%</v>
      </c>
      <c r="H75" s="339"/>
      <c r="I75" s="171"/>
      <c r="J75" s="46"/>
      <c r="K75" s="168"/>
      <c r="L75" s="168"/>
      <c r="M75" s="171"/>
      <c r="N75" s="171"/>
    </row>
    <row r="76" spans="2:14" hidden="1" x14ac:dyDescent="0.3">
      <c r="B76" s="566" t="s">
        <v>116</v>
      </c>
      <c r="C76" s="174" t="str">
        <f>ROUND((D57/F57),4)*100&amp;B77</f>
        <v>0,6%</v>
      </c>
      <c r="D76" s="568" t="str">
        <f>ROUND(L71,3)*100&amp;B77</f>
        <v>8%</v>
      </c>
      <c r="E76" s="569" t="str">
        <f>ROUND(L72,3)*100&amp;B77</f>
        <v>99,9%</v>
      </c>
      <c r="F76" s="569" t="str">
        <f>ROUND(L69,3)*100&amp;B77</f>
        <v>79,8%</v>
      </c>
      <c r="G76" s="569" t="str">
        <f>ROUND(L70,3)*100&amp;B77</f>
        <v>94,2%</v>
      </c>
      <c r="H76" s="570">
        <f>D63</f>
        <v>12.499999999999989</v>
      </c>
      <c r="I76" s="171"/>
      <c r="J76" s="46"/>
      <c r="K76" s="168"/>
      <c r="L76" s="168"/>
      <c r="M76" s="171"/>
      <c r="N76" s="171"/>
    </row>
    <row r="77" spans="2:14" hidden="1" x14ac:dyDescent="0.3">
      <c r="B77" s="566" t="s">
        <v>117</v>
      </c>
      <c r="C77" s="175" t="s">
        <v>118</v>
      </c>
      <c r="D77" s="175" t="s">
        <v>85</v>
      </c>
      <c r="E77" s="175" t="s">
        <v>87</v>
      </c>
      <c r="F77" s="175" t="s">
        <v>27</v>
      </c>
      <c r="G77" s="176" t="s">
        <v>28</v>
      </c>
      <c r="H77" s="178" t="s">
        <v>119</v>
      </c>
      <c r="I77" s="171"/>
      <c r="J77" s="46"/>
      <c r="K77" s="168"/>
      <c r="L77" s="168"/>
      <c r="M77" s="171"/>
      <c r="N77" s="171"/>
    </row>
    <row r="78" spans="2:14" hidden="1" x14ac:dyDescent="0.3">
      <c r="B78" s="571" t="s">
        <v>6</v>
      </c>
      <c r="C78" s="177" t="str">
        <f>C76</f>
        <v>0,6%</v>
      </c>
      <c r="D78" s="178" t="str">
        <f>CONCATENATE(D74," ",B74,D75," ",B78," ",D76,B76)</f>
        <v>7% (6,1% a 8%)</v>
      </c>
      <c r="E78" s="178" t="str">
        <f>CONCATENATE(E74," ",B74,E75," ",B78," ",E76,B76)</f>
        <v>99,8% (99,8% a 99,9%)</v>
      </c>
      <c r="F78" s="178" t="str">
        <f>CONCATENATE(F74," ",B74,F75," ",B78," ",F76,B76)</f>
        <v>75% (69,5% a 79,8%)</v>
      </c>
      <c r="G78" s="178" t="str">
        <f>CONCATENATE(G74," ",B74,G75," ",B78," ",G76,B76)</f>
        <v>94% (93,8% a 94,2%)</v>
      </c>
      <c r="H78" s="572">
        <f>H76</f>
        <v>12.499999999999989</v>
      </c>
      <c r="I78" s="171"/>
      <c r="J78" s="46"/>
      <c r="K78" s="168"/>
      <c r="L78" s="168"/>
      <c r="M78" s="171"/>
      <c r="N78" s="171"/>
    </row>
    <row r="79" spans="2:14" hidden="1" x14ac:dyDescent="0.3">
      <c r="B79" s="573" t="s">
        <v>120</v>
      </c>
      <c r="C79" s="574"/>
      <c r="D79" s="574"/>
      <c r="E79" s="574"/>
      <c r="F79" s="574"/>
      <c r="G79" s="574"/>
      <c r="H79" s="575"/>
      <c r="I79" s="171"/>
      <c r="J79" s="46"/>
      <c r="K79" s="168"/>
      <c r="L79" s="168"/>
      <c r="M79" s="171"/>
      <c r="N79" s="171"/>
    </row>
    <row r="80" spans="2:14" x14ac:dyDescent="0.3">
      <c r="B80" s="171"/>
      <c r="C80" s="171"/>
      <c r="D80" s="171"/>
      <c r="E80" s="171"/>
      <c r="F80" s="171"/>
      <c r="G80" s="171"/>
      <c r="H80" s="171"/>
      <c r="I80" s="171"/>
      <c r="J80" s="46"/>
      <c r="K80" s="168"/>
      <c r="L80" s="50"/>
      <c r="M80" s="50"/>
      <c r="N80" s="171"/>
    </row>
    <row r="81" spans="2:14" x14ac:dyDescent="0.3">
      <c r="B81" s="576" t="s">
        <v>121</v>
      </c>
      <c r="C81" s="576" t="s">
        <v>236</v>
      </c>
      <c r="D81" s="577" t="s">
        <v>237</v>
      </c>
      <c r="E81" s="577" t="s">
        <v>238</v>
      </c>
      <c r="F81" s="577" t="s">
        <v>239</v>
      </c>
      <c r="G81" s="577" t="s">
        <v>240</v>
      </c>
      <c r="H81" s="171"/>
      <c r="I81" s="167"/>
      <c r="J81" s="46"/>
      <c r="K81" s="168"/>
      <c r="L81" s="168"/>
      <c r="M81" s="171"/>
      <c r="N81" s="171"/>
    </row>
    <row r="82" spans="2:14" x14ac:dyDescent="0.3">
      <c r="B82" s="578">
        <f>D57/F57</f>
        <v>6.0000000000000001E-3</v>
      </c>
      <c r="C82" s="179" t="str">
        <f t="shared" ref="C82:G82" si="1">D78</f>
        <v>7% (6,1% a 8%)</v>
      </c>
      <c r="D82" s="179" t="str">
        <f t="shared" si="1"/>
        <v>99,8% (99,8% a 99,9%)</v>
      </c>
      <c r="E82" s="179" t="str">
        <f t="shared" si="1"/>
        <v>75% (69,5% a 79,8%)</v>
      </c>
      <c r="F82" s="179" t="str">
        <f t="shared" si="1"/>
        <v>94% (93,8% a 94,2%)</v>
      </c>
      <c r="G82" s="180">
        <f t="shared" si="1"/>
        <v>12.499999999999989</v>
      </c>
      <c r="H82" s="171"/>
      <c r="I82" s="167"/>
      <c r="J82" s="46"/>
      <c r="K82" s="168"/>
      <c r="L82" s="168"/>
      <c r="M82" s="171"/>
      <c r="N82" s="171"/>
    </row>
    <row r="83" spans="2:14" ht="20.25" customHeight="1" x14ac:dyDescent="0.3">
      <c r="B83" s="171"/>
      <c r="C83" s="548"/>
      <c r="D83" s="45"/>
      <c r="E83" s="46"/>
      <c r="F83" s="549"/>
      <c r="G83" s="171"/>
      <c r="H83" s="171"/>
      <c r="I83" s="579"/>
      <c r="J83" s="49"/>
      <c r="K83" s="50"/>
      <c r="L83" s="50"/>
      <c r="M83" s="541"/>
      <c r="N83" s="541"/>
    </row>
    <row r="84" spans="2:14" x14ac:dyDescent="0.3">
      <c r="C84" s="164"/>
      <c r="D84" s="164"/>
      <c r="E84" s="165"/>
      <c r="F84" s="165"/>
      <c r="G84" s="166"/>
      <c r="H84" s="166"/>
      <c r="I84" s="167"/>
      <c r="J84" s="46"/>
      <c r="K84" s="168"/>
      <c r="L84" s="168"/>
    </row>
    <row r="85" spans="2:14" x14ac:dyDescent="0.3">
      <c r="C85" s="164"/>
      <c r="D85" s="164"/>
      <c r="E85" s="165"/>
      <c r="F85" s="165"/>
      <c r="G85" s="166"/>
      <c r="H85" s="166"/>
      <c r="I85" s="167"/>
      <c r="J85" s="46"/>
      <c r="K85" s="168"/>
      <c r="L85" s="168"/>
    </row>
    <row r="86" spans="2:14" x14ac:dyDescent="0.3">
      <c r="C86" s="164"/>
      <c r="D86" s="165"/>
      <c r="E86" s="165"/>
      <c r="F86" s="166"/>
      <c r="G86" s="166"/>
      <c r="H86" s="167"/>
      <c r="I86" s="46"/>
      <c r="J86" s="168"/>
      <c r="K86" s="168"/>
    </row>
    <row r="87" spans="2:14" ht="13.5" thickBot="1" x14ac:dyDescent="0.35"/>
    <row r="88" spans="2:14" ht="31.5" customHeight="1" x14ac:dyDescent="0.3">
      <c r="B88" s="653" t="s">
        <v>134</v>
      </c>
      <c r="C88" s="654"/>
      <c r="D88" s="654"/>
      <c r="E88" s="654"/>
      <c r="F88" s="654"/>
      <c r="G88" s="654"/>
      <c r="H88" s="655"/>
    </row>
    <row r="89" spans="2:14" ht="15" customHeight="1" x14ac:dyDescent="0.3">
      <c r="B89" s="200" t="s">
        <v>122</v>
      </c>
      <c r="C89" s="426"/>
      <c r="D89" s="426"/>
      <c r="E89" s="426"/>
      <c r="F89" s="426"/>
      <c r="G89" s="426"/>
      <c r="H89" s="427"/>
    </row>
    <row r="90" spans="2:14" ht="26.25" customHeight="1" thickBot="1" x14ac:dyDescent="0.35">
      <c r="B90" s="650" t="s">
        <v>123</v>
      </c>
      <c r="C90" s="651"/>
      <c r="D90" s="651"/>
      <c r="E90" s="651"/>
      <c r="F90" s="651"/>
      <c r="G90" s="651"/>
      <c r="H90" s="652"/>
    </row>
    <row r="91" spans="2:14" ht="13.5" customHeight="1" thickBot="1" x14ac:dyDescent="0.35">
      <c r="B91" s="152" t="s">
        <v>94</v>
      </c>
      <c r="C91" s="201">
        <v>1000</v>
      </c>
      <c r="D91" s="627" t="s">
        <v>132</v>
      </c>
      <c r="E91" s="666"/>
      <c r="F91" s="7"/>
      <c r="G91" s="148"/>
      <c r="H91" s="194"/>
    </row>
    <row r="92" spans="2:14" x14ac:dyDescent="0.3">
      <c r="B92" s="152" t="s">
        <v>95</v>
      </c>
      <c r="C92" s="153">
        <v>1.5E-3</v>
      </c>
      <c r="D92" s="154" t="s">
        <v>25</v>
      </c>
      <c r="E92" s="154" t="s">
        <v>26</v>
      </c>
      <c r="F92" s="22" t="s">
        <v>3</v>
      </c>
      <c r="G92" s="155"/>
      <c r="H92" s="195"/>
      <c r="I92" s="182"/>
      <c r="K92" s="156"/>
    </row>
    <row r="93" spans="2:14" x14ac:dyDescent="0.3">
      <c r="B93" s="152" t="s">
        <v>96</v>
      </c>
      <c r="C93" s="153">
        <v>0.8</v>
      </c>
      <c r="D93" s="202">
        <f>C91*C92</f>
        <v>1.5</v>
      </c>
      <c r="E93" s="202">
        <f>C91-D93</f>
        <v>998.5</v>
      </c>
      <c r="F93" s="23"/>
      <c r="H93" s="9"/>
    </row>
    <row r="94" spans="2:14" ht="13.5" thickBot="1" x14ac:dyDescent="0.35">
      <c r="B94" s="152" t="s">
        <v>97</v>
      </c>
      <c r="C94" s="153">
        <v>0.92</v>
      </c>
      <c r="D94" s="157"/>
      <c r="E94" s="157"/>
      <c r="F94" s="24"/>
      <c r="G94" s="111" t="s">
        <v>232</v>
      </c>
      <c r="H94" s="9"/>
    </row>
    <row r="95" spans="2:14" ht="12.75" customHeight="1" x14ac:dyDescent="0.3">
      <c r="B95" s="667" t="s">
        <v>33</v>
      </c>
      <c r="C95" s="670" t="s">
        <v>98</v>
      </c>
      <c r="D95" s="586">
        <f>D93*D102</f>
        <v>1.2000000000000002</v>
      </c>
      <c r="E95" s="197">
        <f>E93-E97</f>
        <v>79.88</v>
      </c>
      <c r="F95" s="204">
        <f>SUM(D95:E95)</f>
        <v>81.08</v>
      </c>
      <c r="G95" s="3" t="s">
        <v>9</v>
      </c>
      <c r="H95" s="634" t="s">
        <v>35</v>
      </c>
      <c r="J95" s="44"/>
    </row>
    <row r="96" spans="2:14" ht="36.5" thickBot="1" x14ac:dyDescent="0.35">
      <c r="B96" s="668"/>
      <c r="C96" s="629"/>
      <c r="D96" s="581" t="s">
        <v>10</v>
      </c>
      <c r="E96" s="410" t="s">
        <v>11</v>
      </c>
      <c r="F96" s="203" t="s">
        <v>99</v>
      </c>
      <c r="G96" s="28">
        <f>D95/F95</f>
        <v>1.4800197335964481E-2</v>
      </c>
      <c r="H96" s="635"/>
    </row>
    <row r="97" spans="2:14" ht="12.75" customHeight="1" x14ac:dyDescent="0.3">
      <c r="B97" s="668"/>
      <c r="C97" s="670" t="s">
        <v>100</v>
      </c>
      <c r="D97" s="183">
        <f>D93-D95</f>
        <v>0.29999999999999982</v>
      </c>
      <c r="E97" s="587">
        <f>E93*E102</f>
        <v>918.62</v>
      </c>
      <c r="F97" s="204">
        <f>SUM(D97:E97)</f>
        <v>918.92</v>
      </c>
      <c r="G97" s="3" t="s">
        <v>17</v>
      </c>
      <c r="H97" s="634" t="s">
        <v>39</v>
      </c>
    </row>
    <row r="98" spans="2:14" ht="36.75" customHeight="1" thickBot="1" x14ac:dyDescent="0.35">
      <c r="B98" s="669"/>
      <c r="C98" s="629"/>
      <c r="D98" s="30" t="s">
        <v>18</v>
      </c>
      <c r="E98" s="583" t="s">
        <v>19</v>
      </c>
      <c r="F98" s="423" t="s">
        <v>101</v>
      </c>
      <c r="G98" s="31">
        <f>E97/F97</f>
        <v>0.99967352979584734</v>
      </c>
      <c r="H98" s="635"/>
    </row>
    <row r="99" spans="2:14" x14ac:dyDescent="0.3">
      <c r="B99" s="6"/>
      <c r="C99" s="662" t="s">
        <v>3</v>
      </c>
      <c r="D99" s="202">
        <f>D95+D97</f>
        <v>1.5</v>
      </c>
      <c r="E99" s="202">
        <f>E95+E97</f>
        <v>998.5</v>
      </c>
      <c r="F99" s="664">
        <f>F95+F97</f>
        <v>1000</v>
      </c>
      <c r="H99" s="9"/>
    </row>
    <row r="100" spans="2:14" ht="13.5" thickBot="1" x14ac:dyDescent="0.35">
      <c r="B100" s="6"/>
      <c r="C100" s="663"/>
      <c r="D100" s="26" t="s">
        <v>25</v>
      </c>
      <c r="E100" s="32" t="s">
        <v>26</v>
      </c>
      <c r="F100" s="665"/>
      <c r="H100" s="9"/>
    </row>
    <row r="101" spans="2:14" x14ac:dyDescent="0.3">
      <c r="B101" s="6"/>
      <c r="D101" s="34" t="s">
        <v>42</v>
      </c>
      <c r="E101" s="34" t="s">
        <v>43</v>
      </c>
      <c r="F101" s="188"/>
      <c r="G101" s="189"/>
      <c r="H101" s="190"/>
      <c r="I101" s="39"/>
    </row>
    <row r="102" spans="2:14" ht="14.25" customHeight="1" x14ac:dyDescent="0.3">
      <c r="B102" s="6"/>
      <c r="D102" s="158">
        <f>C93</f>
        <v>0.8</v>
      </c>
      <c r="E102" s="158">
        <f>C94</f>
        <v>0.92</v>
      </c>
      <c r="F102" s="188"/>
      <c r="G102" s="189"/>
      <c r="H102" s="190"/>
      <c r="I102" s="39"/>
    </row>
    <row r="103" spans="2:14" ht="14.25" customHeight="1" thickBot="1" x14ac:dyDescent="0.35">
      <c r="B103" s="6"/>
      <c r="D103" s="38" t="s">
        <v>44</v>
      </c>
      <c r="E103" s="38" t="s">
        <v>45</v>
      </c>
      <c r="F103" s="188"/>
      <c r="G103" s="189"/>
      <c r="H103" s="9"/>
      <c r="I103" s="39"/>
    </row>
    <row r="104" spans="2:14" ht="5.15" customHeight="1" thickBot="1" x14ac:dyDescent="0.35">
      <c r="B104" s="6"/>
      <c r="D104" s="40"/>
      <c r="E104" s="40"/>
      <c r="H104" s="9"/>
      <c r="K104" s="49"/>
      <c r="L104" s="159"/>
      <c r="M104" s="50"/>
    </row>
    <row r="105" spans="2:14" ht="16.5" customHeight="1" thickBot="1" x14ac:dyDescent="0.35">
      <c r="B105" s="542"/>
      <c r="C105" s="543" t="s">
        <v>145</v>
      </c>
      <c r="D105" s="592">
        <f>IF(E102=1,"Infinito",(D102/(1-E102)))</f>
        <v>10.000000000000005</v>
      </c>
      <c r="E105" s="146">
        <f>(1-D102)/E102</f>
        <v>0.21739130434782603</v>
      </c>
      <c r="F105" s="545" t="s">
        <v>46</v>
      </c>
      <c r="G105" s="546"/>
      <c r="H105" s="547"/>
      <c r="I105" s="540"/>
      <c r="J105" s="171"/>
      <c r="K105" s="171"/>
      <c r="L105" s="171"/>
      <c r="M105" s="541"/>
      <c r="N105" s="541"/>
    </row>
    <row r="106" spans="2:14" ht="14.25" hidden="1" customHeight="1" x14ac:dyDescent="0.3">
      <c r="B106" s="171"/>
      <c r="C106" s="548"/>
      <c r="D106" s="160"/>
      <c r="E106" s="161"/>
      <c r="F106" s="549"/>
      <c r="G106" s="171"/>
      <c r="H106" s="171"/>
      <c r="I106" s="171"/>
      <c r="J106" s="171"/>
      <c r="K106" s="550"/>
      <c r="L106" s="550"/>
      <c r="M106" s="550"/>
      <c r="N106" s="171"/>
    </row>
    <row r="107" spans="2:14" hidden="1" x14ac:dyDescent="0.3">
      <c r="B107" s="551" t="s">
        <v>102</v>
      </c>
      <c r="C107" s="552"/>
      <c r="D107" s="165"/>
      <c r="E107" s="165"/>
      <c r="F107" s="552"/>
      <c r="G107" s="552"/>
      <c r="H107" s="171"/>
      <c r="I107" s="46"/>
      <c r="J107" s="168"/>
      <c r="K107" s="168"/>
      <c r="L107" s="171"/>
      <c r="M107" s="171"/>
      <c r="N107" s="171"/>
    </row>
    <row r="108" spans="2:14" hidden="1" x14ac:dyDescent="0.3">
      <c r="B108" s="551" t="s">
        <v>103</v>
      </c>
      <c r="C108" s="552"/>
      <c r="D108" s="46"/>
      <c r="E108" s="46"/>
      <c r="F108" s="552"/>
      <c r="G108" s="552"/>
      <c r="H108" s="171"/>
      <c r="I108" s="46"/>
      <c r="J108" s="169"/>
      <c r="K108" s="169"/>
      <c r="L108" s="169"/>
      <c r="M108" s="171"/>
      <c r="N108" s="171"/>
    </row>
    <row r="109" spans="2:14" hidden="1" x14ac:dyDescent="0.3">
      <c r="B109" s="170" t="s">
        <v>104</v>
      </c>
      <c r="C109" s="171" t="s">
        <v>105</v>
      </c>
      <c r="D109" s="171"/>
      <c r="E109" s="171" t="s">
        <v>106</v>
      </c>
      <c r="F109" s="171"/>
      <c r="G109" s="171" t="s">
        <v>107</v>
      </c>
      <c r="H109" s="171" t="s">
        <v>108</v>
      </c>
      <c r="I109" s="171"/>
      <c r="J109" s="169"/>
      <c r="K109" s="169"/>
      <c r="L109" s="169"/>
      <c r="M109" s="171"/>
      <c r="N109" s="171"/>
    </row>
    <row r="110" spans="2:14" ht="26" hidden="1" x14ac:dyDescent="0.3">
      <c r="B110" s="553" t="s">
        <v>303</v>
      </c>
      <c r="C110" s="553" t="s">
        <v>109</v>
      </c>
      <c r="D110" s="553" t="s">
        <v>110</v>
      </c>
      <c r="E110" s="553" t="s">
        <v>105</v>
      </c>
      <c r="F110" s="553" t="s">
        <v>220</v>
      </c>
      <c r="G110" s="179" t="s">
        <v>107</v>
      </c>
      <c r="H110" s="554" t="s">
        <v>111</v>
      </c>
      <c r="I110" s="337"/>
      <c r="J110" s="553" t="s">
        <v>304</v>
      </c>
      <c r="K110" s="553" t="s">
        <v>112</v>
      </c>
      <c r="L110" s="553" t="s">
        <v>113</v>
      </c>
      <c r="M110" s="171"/>
      <c r="N110" s="171"/>
    </row>
    <row r="111" spans="2:14" hidden="1" x14ac:dyDescent="0.3">
      <c r="B111" s="555">
        <f>D95</f>
        <v>1.2000000000000002</v>
      </c>
      <c r="C111" s="555">
        <f>D99</f>
        <v>1.5</v>
      </c>
      <c r="D111" s="556">
        <f>B111/C111</f>
        <v>0.80000000000000016</v>
      </c>
      <c r="E111" s="556">
        <f>2*B111+H111^2</f>
        <v>6.2414588206941248</v>
      </c>
      <c r="F111" s="556">
        <f>H111*SQRT((H111^2)+(4*B111*(1-D111)))</f>
        <v>4.2947184237101101</v>
      </c>
      <c r="G111" s="557">
        <f>2*(C111+H111^2)</f>
        <v>10.682917641388249</v>
      </c>
      <c r="H111" s="558">
        <f>-NORMSINV(2.5/100)</f>
        <v>1.9599639845400538</v>
      </c>
      <c r="I111" s="559" t="s">
        <v>88</v>
      </c>
      <c r="J111" s="560">
        <f>D111</f>
        <v>0.80000000000000016</v>
      </c>
      <c r="K111" s="560">
        <f>(E111-F111)/G111</f>
        <v>0.18222928064537949</v>
      </c>
      <c r="L111" s="560">
        <f>(E111+F111)/G111</f>
        <v>0.98626401495266569</v>
      </c>
      <c r="M111" s="541"/>
      <c r="N111" s="171"/>
    </row>
    <row r="112" spans="2:14" hidden="1" x14ac:dyDescent="0.3">
      <c r="B112" s="555">
        <f>E97</f>
        <v>918.62</v>
      </c>
      <c r="C112" s="555">
        <f>E99</f>
        <v>998.5</v>
      </c>
      <c r="D112" s="556">
        <f>B112/C112</f>
        <v>0.92</v>
      </c>
      <c r="E112" s="556">
        <f>2*B112+H112^2</f>
        <v>1841.081458820694</v>
      </c>
      <c r="F112" s="556">
        <f>H112*SQRT((H112^2)+(4*B112*(1-D112)))</f>
        <v>33.822860530537916</v>
      </c>
      <c r="G112" s="557">
        <f>2*(C112+H112^2)</f>
        <v>2004.6829176413883</v>
      </c>
      <c r="H112" s="558">
        <f>-NORMSINV(2.5/100)</f>
        <v>1.9599639845400538</v>
      </c>
      <c r="I112" s="559" t="s">
        <v>89</v>
      </c>
      <c r="J112" s="560">
        <f>D112</f>
        <v>0.92</v>
      </c>
      <c r="K112" s="560">
        <f>(E112-F112)/G112</f>
        <v>0.90151843086311534</v>
      </c>
      <c r="L112" s="560">
        <f>(E112+F112)/G112</f>
        <v>0.93526228155680224</v>
      </c>
      <c r="M112" s="541"/>
      <c r="N112" s="171"/>
    </row>
    <row r="113" spans="2:14" hidden="1" x14ac:dyDescent="0.3">
      <c r="B113" s="555">
        <f>D95</f>
        <v>1.2000000000000002</v>
      </c>
      <c r="C113" s="561">
        <f>F95</f>
        <v>81.08</v>
      </c>
      <c r="D113" s="556">
        <f>B113/C113</f>
        <v>1.4800197335964481E-2</v>
      </c>
      <c r="E113" s="556">
        <f>2*B113+H113^2</f>
        <v>6.2414588206941248</v>
      </c>
      <c r="F113" s="556">
        <f>H113*SQRT((H113^2)+(4*B113*(1-D113)))</f>
        <v>5.7378486680218463</v>
      </c>
      <c r="G113" s="557">
        <f>2*(C113+H113^2)</f>
        <v>169.84291764138825</v>
      </c>
      <c r="H113" s="558">
        <f>-NORMSINV(2.5/100)</f>
        <v>1.9599639845400538</v>
      </c>
      <c r="I113" s="559" t="s">
        <v>85</v>
      </c>
      <c r="J113" s="560">
        <f>D113</f>
        <v>1.4800197335964481E-2</v>
      </c>
      <c r="K113" s="560">
        <f>(E113-F113)/G113</f>
        <v>2.9651525048316526E-3</v>
      </c>
      <c r="L113" s="560">
        <f>(E113+F113)/G113</f>
        <v>7.0531686896768128E-2</v>
      </c>
      <c r="M113" s="541"/>
      <c r="N113" s="171"/>
    </row>
    <row r="114" spans="2:14" hidden="1" x14ac:dyDescent="0.3">
      <c r="B114" s="555">
        <f>E97</f>
        <v>918.62</v>
      </c>
      <c r="C114" s="561">
        <f>F97</f>
        <v>918.92</v>
      </c>
      <c r="D114" s="556">
        <f>B114/C114</f>
        <v>0.99967352979584734</v>
      </c>
      <c r="E114" s="556">
        <f>2*B114+H114^2</f>
        <v>1841.081458820694</v>
      </c>
      <c r="F114" s="556">
        <f>H114*SQRT((H114^2)+(4*B114*(1-D114)))</f>
        <v>4.4005739977537672</v>
      </c>
      <c r="G114" s="557">
        <f>2*(C114+H114^2)</f>
        <v>1845.5229176413882</v>
      </c>
      <c r="H114" s="558">
        <f>-NORMSINV(2.5/100)</f>
        <v>1.9599639845400538</v>
      </c>
      <c r="I114" s="559" t="s">
        <v>87</v>
      </c>
      <c r="J114" s="560">
        <f>D114</f>
        <v>0.99967352979584734</v>
      </c>
      <c r="K114" s="560">
        <f>(E114-F114)/G114</f>
        <v>0.99520892819377815</v>
      </c>
      <c r="L114" s="560">
        <f>(E114+F114)/G114</f>
        <v>0.99997784648321109</v>
      </c>
      <c r="M114" s="541"/>
      <c r="N114" s="171"/>
    </row>
    <row r="115" spans="2:14" hidden="1" x14ac:dyDescent="0.3">
      <c r="B115" s="171"/>
      <c r="C115" s="552"/>
      <c r="D115" s="552"/>
      <c r="E115" s="165"/>
      <c r="F115" s="165"/>
      <c r="G115" s="552"/>
      <c r="H115" s="552"/>
      <c r="I115" s="171"/>
      <c r="J115" s="46"/>
      <c r="K115" s="168"/>
      <c r="L115" s="168"/>
      <c r="M115" s="171"/>
      <c r="N115" s="171"/>
    </row>
    <row r="116" spans="2:14" hidden="1" x14ac:dyDescent="0.3">
      <c r="B116" s="562" t="s">
        <v>114</v>
      </c>
      <c r="C116" s="563"/>
      <c r="D116" s="564" t="str">
        <f>ROUND(J113,3)*100&amp;B119</f>
        <v>1,5%</v>
      </c>
      <c r="E116" s="565" t="str">
        <f>ROUND(J114,3)*100&amp;B119</f>
        <v>100%</v>
      </c>
      <c r="F116" s="565" t="str">
        <f>ROUND(J111,3)*100&amp;B119</f>
        <v>80%</v>
      </c>
      <c r="G116" s="565" t="str">
        <f>ROUND(J112,3)*100&amp;B119</f>
        <v>92%</v>
      </c>
      <c r="H116" s="351"/>
      <c r="I116" s="171"/>
      <c r="J116" s="46"/>
      <c r="K116" s="168"/>
      <c r="L116" s="168"/>
      <c r="M116" s="171"/>
      <c r="N116" s="171"/>
    </row>
    <row r="117" spans="2:14" hidden="1" x14ac:dyDescent="0.3">
      <c r="B117" s="566" t="s">
        <v>115</v>
      </c>
      <c r="C117" s="567"/>
      <c r="D117" s="568" t="str">
        <f>ROUND(K113,3)*100&amp;B119</f>
        <v>0,3%</v>
      </c>
      <c r="E117" s="569" t="str">
        <f>ROUND(K114,3)*100&amp;B119</f>
        <v>99,5%</v>
      </c>
      <c r="F117" s="569" t="str">
        <f>ROUND(K111,3)*100&amp;B119</f>
        <v>18,2%</v>
      </c>
      <c r="G117" s="569" t="str">
        <f>ROUND(K112,3)*100&amp;B119</f>
        <v>90,2%</v>
      </c>
      <c r="H117" s="339"/>
      <c r="I117" s="171"/>
      <c r="J117" s="46"/>
      <c r="K117" s="168"/>
      <c r="L117" s="168"/>
      <c r="M117" s="171"/>
      <c r="N117" s="171"/>
    </row>
    <row r="118" spans="2:14" hidden="1" x14ac:dyDescent="0.3">
      <c r="B118" s="566" t="s">
        <v>116</v>
      </c>
      <c r="C118" s="174" t="str">
        <f>ROUND((D99/F99),4)*100&amp;B119</f>
        <v>0,15%</v>
      </c>
      <c r="D118" s="568" t="str">
        <f>ROUND(L113,3)*100&amp;B119</f>
        <v>7,1%</v>
      </c>
      <c r="E118" s="569" t="str">
        <f>ROUND(L114,3)*100&amp;B119</f>
        <v>100%</v>
      </c>
      <c r="F118" s="569" t="str">
        <f>ROUND(L111,3)*100&amp;B119</f>
        <v>98,6%</v>
      </c>
      <c r="G118" s="569" t="str">
        <f>ROUND(L112,3)*100&amp;B119</f>
        <v>93,5%</v>
      </c>
      <c r="H118" s="570">
        <f>D105</f>
        <v>10.000000000000005</v>
      </c>
      <c r="I118" s="171"/>
      <c r="J118" s="46"/>
      <c r="K118" s="168"/>
      <c r="L118" s="168"/>
      <c r="M118" s="171"/>
      <c r="N118" s="171"/>
    </row>
    <row r="119" spans="2:14" hidden="1" x14ac:dyDescent="0.3">
      <c r="B119" s="566" t="s">
        <v>117</v>
      </c>
      <c r="C119" s="175" t="s">
        <v>118</v>
      </c>
      <c r="D119" s="175" t="s">
        <v>85</v>
      </c>
      <c r="E119" s="175" t="s">
        <v>87</v>
      </c>
      <c r="F119" s="175" t="s">
        <v>27</v>
      </c>
      <c r="G119" s="176" t="s">
        <v>28</v>
      </c>
      <c r="H119" s="178" t="s">
        <v>119</v>
      </c>
      <c r="I119" s="171"/>
      <c r="J119" s="46"/>
      <c r="K119" s="168"/>
      <c r="L119" s="168"/>
      <c r="M119" s="171"/>
      <c r="N119" s="171"/>
    </row>
    <row r="120" spans="2:14" hidden="1" x14ac:dyDescent="0.3">
      <c r="B120" s="571" t="s">
        <v>6</v>
      </c>
      <c r="C120" s="177" t="str">
        <f>C118</f>
        <v>0,15%</v>
      </c>
      <c r="D120" s="178" t="str">
        <f>CONCATENATE(D116," ",B116,D117," ",B120," ",D118,B118)</f>
        <v>1,5% (0,3% a 7,1%)</v>
      </c>
      <c r="E120" s="178" t="str">
        <f>CONCATENATE(E116," ",B116,E117," ",B120," ",E118,B118)</f>
        <v>100% (99,5% a 100%)</v>
      </c>
      <c r="F120" s="178" t="str">
        <f>CONCATENATE(F116," ",B116,F117," ",B120," ",F118,B118)</f>
        <v>80% (18,2% a 98,6%)</v>
      </c>
      <c r="G120" s="178" t="str">
        <f>CONCATENATE(G116," ",B116,G117," ",B120," ",G118,B118)</f>
        <v>92% (90,2% a 93,5%)</v>
      </c>
      <c r="H120" s="572">
        <f>H118</f>
        <v>10.000000000000005</v>
      </c>
      <c r="I120" s="171"/>
      <c r="J120" s="46"/>
      <c r="K120" s="168"/>
      <c r="L120" s="168"/>
      <c r="M120" s="171"/>
      <c r="N120" s="171"/>
    </row>
    <row r="121" spans="2:14" hidden="1" x14ac:dyDescent="0.3">
      <c r="B121" s="573" t="s">
        <v>120</v>
      </c>
      <c r="C121" s="574"/>
      <c r="D121" s="574"/>
      <c r="E121" s="574"/>
      <c r="F121" s="574"/>
      <c r="G121" s="574"/>
      <c r="H121" s="575"/>
      <c r="I121" s="171"/>
      <c r="J121" s="46"/>
      <c r="K121" s="168"/>
      <c r="L121" s="168"/>
      <c r="M121" s="171"/>
      <c r="N121" s="171"/>
    </row>
    <row r="122" spans="2:14" x14ac:dyDescent="0.3">
      <c r="B122" s="171"/>
      <c r="C122" s="171"/>
      <c r="D122" s="171"/>
      <c r="E122" s="171"/>
      <c r="F122" s="171"/>
      <c r="G122" s="171"/>
      <c r="H122" s="171"/>
      <c r="I122" s="171"/>
      <c r="J122" s="46"/>
      <c r="K122" s="168"/>
      <c r="L122" s="50"/>
      <c r="M122" s="50"/>
      <c r="N122" s="171"/>
    </row>
    <row r="123" spans="2:14" x14ac:dyDescent="0.3">
      <c r="B123" s="576" t="s">
        <v>121</v>
      </c>
      <c r="C123" s="576" t="s">
        <v>236</v>
      </c>
      <c r="D123" s="577" t="s">
        <v>237</v>
      </c>
      <c r="E123" s="577" t="s">
        <v>238</v>
      </c>
      <c r="F123" s="577" t="s">
        <v>239</v>
      </c>
      <c r="G123" s="577" t="s">
        <v>240</v>
      </c>
      <c r="H123" s="171"/>
      <c r="I123" s="167"/>
      <c r="J123" s="46"/>
      <c r="K123" s="168"/>
      <c r="L123" s="168"/>
      <c r="M123" s="171"/>
      <c r="N123" s="171"/>
    </row>
    <row r="124" spans="2:14" x14ac:dyDescent="0.3">
      <c r="B124" s="578">
        <f>D99/F99</f>
        <v>1.5E-3</v>
      </c>
      <c r="C124" s="179" t="str">
        <f t="shared" ref="C124:G124" si="2">D120</f>
        <v>1,5% (0,3% a 7,1%)</v>
      </c>
      <c r="D124" s="179" t="str">
        <f t="shared" si="2"/>
        <v>100% (99,5% a 100%)</v>
      </c>
      <c r="E124" s="179" t="str">
        <f t="shared" si="2"/>
        <v>80% (18,2% a 98,6%)</v>
      </c>
      <c r="F124" s="179" t="str">
        <f t="shared" si="2"/>
        <v>92% (90,2% a 93,5%)</v>
      </c>
      <c r="G124" s="180">
        <f t="shared" si="2"/>
        <v>10.000000000000005</v>
      </c>
      <c r="H124" s="171"/>
      <c r="I124" s="167"/>
      <c r="J124" s="46"/>
      <c r="K124" s="168"/>
      <c r="L124" s="168"/>
      <c r="M124" s="171"/>
      <c r="N124" s="171"/>
    </row>
    <row r="125" spans="2:14" ht="18.75" customHeight="1" x14ac:dyDescent="0.3">
      <c r="B125" s="171"/>
      <c r="C125" s="548"/>
      <c r="D125" s="45"/>
      <c r="E125" s="46"/>
      <c r="F125" s="549"/>
      <c r="G125" s="171"/>
      <c r="H125" s="171"/>
      <c r="I125" s="579"/>
      <c r="J125" s="49"/>
      <c r="K125" s="50"/>
      <c r="L125" s="50"/>
      <c r="M125" s="541"/>
      <c r="N125" s="541"/>
    </row>
    <row r="126" spans="2:14" x14ac:dyDescent="0.3">
      <c r="C126" s="164"/>
      <c r="D126" s="164"/>
      <c r="E126" s="165"/>
      <c r="F126" s="165"/>
      <c r="G126" s="166"/>
      <c r="H126" s="166"/>
      <c r="I126" s="167"/>
      <c r="J126" s="46"/>
      <c r="K126" s="168"/>
      <c r="L126" s="168"/>
    </row>
    <row r="127" spans="2:14" x14ac:dyDescent="0.3">
      <c r="C127" s="164"/>
      <c r="D127" s="164"/>
      <c r="E127" s="165"/>
      <c r="F127" s="165"/>
      <c r="G127" s="166"/>
      <c r="H127" s="166"/>
      <c r="I127" s="167"/>
      <c r="J127" s="46"/>
      <c r="K127" s="168"/>
      <c r="L127" s="168"/>
    </row>
    <row r="128" spans="2:14" x14ac:dyDescent="0.3">
      <c r="C128" s="164"/>
      <c r="D128" s="165"/>
      <c r="E128" s="165"/>
      <c r="F128" s="166"/>
      <c r="G128" s="166"/>
      <c r="H128" s="167"/>
      <c r="I128" s="46"/>
      <c r="J128" s="168"/>
      <c r="K128" s="168"/>
    </row>
    <row r="129" spans="2:11" ht="13.5" thickBot="1" x14ac:dyDescent="0.35"/>
    <row r="130" spans="2:11" ht="35.25" customHeight="1" x14ac:dyDescent="0.3">
      <c r="B130" s="653" t="s">
        <v>135</v>
      </c>
      <c r="C130" s="654"/>
      <c r="D130" s="654"/>
      <c r="E130" s="654"/>
      <c r="F130" s="654"/>
      <c r="G130" s="654"/>
      <c r="H130" s="655"/>
      <c r="I130" s="109"/>
    </row>
    <row r="131" spans="2:11" ht="18.75" customHeight="1" x14ac:dyDescent="0.3">
      <c r="B131" s="200" t="s">
        <v>124</v>
      </c>
      <c r="C131" s="426"/>
      <c r="D131" s="426"/>
      <c r="E131" s="426"/>
      <c r="F131" s="426"/>
      <c r="G131" s="426"/>
      <c r="H131" s="427"/>
      <c r="I131" s="186"/>
    </row>
    <row r="132" spans="2:11" ht="28.5" customHeight="1" thickBot="1" x14ac:dyDescent="0.35">
      <c r="B132" s="656" t="s">
        <v>125</v>
      </c>
      <c r="C132" s="657"/>
      <c r="D132" s="657"/>
      <c r="E132" s="657"/>
      <c r="F132" s="657"/>
      <c r="G132" s="657"/>
      <c r="H132" s="658"/>
      <c r="I132" s="186"/>
    </row>
    <row r="133" spans="2:11" ht="15.75" customHeight="1" thickBot="1" x14ac:dyDescent="0.35">
      <c r="B133" s="152" t="s">
        <v>94</v>
      </c>
      <c r="C133" s="201">
        <v>20000</v>
      </c>
      <c r="D133" s="627" t="s">
        <v>132</v>
      </c>
      <c r="E133" s="666"/>
      <c r="F133" s="7"/>
      <c r="G133" s="148"/>
      <c r="H133" s="194"/>
    </row>
    <row r="134" spans="2:11" x14ac:dyDescent="0.3">
      <c r="B134" s="152" t="s">
        <v>95</v>
      </c>
      <c r="C134" s="153">
        <v>2.5000000000000001E-3</v>
      </c>
      <c r="D134" s="154" t="s">
        <v>25</v>
      </c>
      <c r="E134" s="154" t="s">
        <v>26</v>
      </c>
      <c r="F134" s="22" t="s">
        <v>3</v>
      </c>
      <c r="G134" s="155"/>
      <c r="H134" s="195"/>
      <c r="I134" s="182"/>
      <c r="K134" s="156"/>
    </row>
    <row r="135" spans="2:11" x14ac:dyDescent="0.3">
      <c r="B135" s="152" t="s">
        <v>96</v>
      </c>
      <c r="C135" s="153">
        <v>0.86</v>
      </c>
      <c r="D135" s="202">
        <f>C133*C134</f>
        <v>50</v>
      </c>
      <c r="E135" s="202">
        <f>C133-D135</f>
        <v>19950</v>
      </c>
      <c r="F135" s="23"/>
      <c r="H135" s="9"/>
    </row>
    <row r="136" spans="2:11" ht="13.5" thickBot="1" x14ac:dyDescent="0.35">
      <c r="B136" s="152" t="s">
        <v>97</v>
      </c>
      <c r="C136" s="153">
        <v>0.93899999999999995</v>
      </c>
      <c r="D136" s="157"/>
      <c r="E136" s="157"/>
      <c r="F136" s="24"/>
      <c r="G136" s="111" t="s">
        <v>232</v>
      </c>
      <c r="H136" s="9"/>
    </row>
    <row r="137" spans="2:11" ht="12.75" customHeight="1" x14ac:dyDescent="0.3">
      <c r="B137" s="667" t="s">
        <v>33</v>
      </c>
      <c r="C137" s="670" t="s">
        <v>98</v>
      </c>
      <c r="D137" s="586">
        <f>D135*D144</f>
        <v>43</v>
      </c>
      <c r="E137" s="197">
        <f>E135-E139</f>
        <v>1216.9500000000007</v>
      </c>
      <c r="F137" s="204">
        <f>SUM(D137:E137)</f>
        <v>1259.9500000000007</v>
      </c>
      <c r="G137" s="3" t="s">
        <v>9</v>
      </c>
      <c r="H137" s="634" t="s">
        <v>35</v>
      </c>
      <c r="J137" s="44"/>
    </row>
    <row r="138" spans="2:11" ht="36.5" thickBot="1" x14ac:dyDescent="0.35">
      <c r="B138" s="668"/>
      <c r="C138" s="629"/>
      <c r="D138" s="581" t="s">
        <v>10</v>
      </c>
      <c r="E138" s="410" t="s">
        <v>11</v>
      </c>
      <c r="F138" s="203" t="s">
        <v>99</v>
      </c>
      <c r="G138" s="28">
        <f>D137/F137</f>
        <v>3.4128338426128002E-2</v>
      </c>
      <c r="H138" s="635"/>
    </row>
    <row r="139" spans="2:11" ht="12.75" customHeight="1" x14ac:dyDescent="0.3">
      <c r="B139" s="668"/>
      <c r="C139" s="670" t="s">
        <v>100</v>
      </c>
      <c r="D139" s="183">
        <f>D135-D137</f>
        <v>7</v>
      </c>
      <c r="E139" s="587">
        <f>E135*E144</f>
        <v>18733.05</v>
      </c>
      <c r="F139" s="204">
        <f>SUM(D139:E139)</f>
        <v>18740.05</v>
      </c>
      <c r="G139" s="3" t="s">
        <v>17</v>
      </c>
      <c r="H139" s="634" t="s">
        <v>39</v>
      </c>
    </row>
    <row r="140" spans="2:11" ht="36.75" customHeight="1" thickBot="1" x14ac:dyDescent="0.35">
      <c r="B140" s="669"/>
      <c r="C140" s="629"/>
      <c r="D140" s="30" t="s">
        <v>18</v>
      </c>
      <c r="E140" s="583" t="s">
        <v>19</v>
      </c>
      <c r="F140" s="423" t="s">
        <v>101</v>
      </c>
      <c r="G140" s="31">
        <f>E139/F139</f>
        <v>0.99962646844592196</v>
      </c>
      <c r="H140" s="635"/>
    </row>
    <row r="141" spans="2:11" x14ac:dyDescent="0.3">
      <c r="B141" s="6"/>
      <c r="C141" s="662" t="s">
        <v>3</v>
      </c>
      <c r="D141" s="202">
        <f>D137+D139</f>
        <v>50</v>
      </c>
      <c r="E141" s="202">
        <f>E137+E139</f>
        <v>19950</v>
      </c>
      <c r="F141" s="664">
        <f>F137+F139</f>
        <v>20000</v>
      </c>
      <c r="H141" s="9"/>
    </row>
    <row r="142" spans="2:11" ht="13.5" thickBot="1" x14ac:dyDescent="0.35">
      <c r="B142" s="6"/>
      <c r="C142" s="663"/>
      <c r="D142" s="26" t="s">
        <v>25</v>
      </c>
      <c r="E142" s="32" t="s">
        <v>26</v>
      </c>
      <c r="F142" s="665"/>
      <c r="H142" s="9"/>
    </row>
    <row r="143" spans="2:11" x14ac:dyDescent="0.3">
      <c r="B143" s="6"/>
      <c r="D143" s="34" t="s">
        <v>42</v>
      </c>
      <c r="E143" s="34" t="s">
        <v>43</v>
      </c>
      <c r="F143" s="188"/>
      <c r="G143" s="205" t="s">
        <v>143</v>
      </c>
      <c r="H143" s="190"/>
      <c r="I143" s="39"/>
    </row>
    <row r="144" spans="2:11" x14ac:dyDescent="0.3">
      <c r="B144" s="6"/>
      <c r="D144" s="158">
        <f>C135</f>
        <v>0.86</v>
      </c>
      <c r="E144" s="158">
        <f>C136</f>
        <v>0.93899999999999995</v>
      </c>
      <c r="F144" s="188"/>
      <c r="G144" s="189"/>
      <c r="H144" s="190"/>
      <c r="I144" s="39"/>
    </row>
    <row r="145" spans="2:14" ht="13.5" thickBot="1" x14ac:dyDescent="0.35">
      <c r="B145" s="6"/>
      <c r="D145" s="38" t="s">
        <v>44</v>
      </c>
      <c r="E145" s="38" t="s">
        <v>45</v>
      </c>
      <c r="F145" s="188"/>
      <c r="G145" s="189"/>
      <c r="H145" s="9"/>
      <c r="I145" s="39"/>
    </row>
    <row r="146" spans="2:14" ht="13.5" thickBot="1" x14ac:dyDescent="0.35">
      <c r="B146" s="6"/>
      <c r="D146" s="40"/>
      <c r="E146" s="40"/>
      <c r="H146" s="9"/>
      <c r="I146" s="39"/>
    </row>
    <row r="147" spans="2:14" ht="13.5" thickBot="1" x14ac:dyDescent="0.35">
      <c r="B147" s="542"/>
      <c r="C147" s="543" t="s">
        <v>145</v>
      </c>
      <c r="D147" s="592">
        <f>IF(E144=1,"Infinito",(D144/(1-E144)))</f>
        <v>14.098360655737693</v>
      </c>
      <c r="E147" s="146">
        <f>(1-D144)/E144</f>
        <v>0.14909478168264112</v>
      </c>
      <c r="F147" s="545" t="s">
        <v>46</v>
      </c>
      <c r="G147" s="546"/>
      <c r="H147" s="547"/>
      <c r="I147" s="540"/>
      <c r="J147" s="171"/>
      <c r="K147" s="171"/>
      <c r="L147" s="171"/>
      <c r="M147" s="541"/>
      <c r="N147" s="541"/>
    </row>
    <row r="148" spans="2:14" hidden="1" x14ac:dyDescent="0.3">
      <c r="B148" s="171"/>
      <c r="C148" s="548"/>
      <c r="D148" s="160"/>
      <c r="E148" s="161"/>
      <c r="F148" s="549"/>
      <c r="G148" s="171"/>
      <c r="H148" s="171"/>
      <c r="I148" s="171"/>
      <c r="J148" s="171"/>
      <c r="K148" s="550"/>
      <c r="L148" s="550"/>
      <c r="M148" s="550"/>
      <c r="N148" s="171"/>
    </row>
    <row r="149" spans="2:14" hidden="1" x14ac:dyDescent="0.3">
      <c r="B149" s="551" t="s">
        <v>102</v>
      </c>
      <c r="C149" s="552"/>
      <c r="D149" s="165"/>
      <c r="E149" s="165"/>
      <c r="F149" s="552"/>
      <c r="G149" s="552"/>
      <c r="H149" s="171"/>
      <c r="I149" s="46"/>
      <c r="J149" s="168"/>
      <c r="K149" s="168"/>
      <c r="L149" s="171"/>
      <c r="M149" s="171"/>
      <c r="N149" s="171"/>
    </row>
    <row r="150" spans="2:14" hidden="1" x14ac:dyDescent="0.3">
      <c r="B150" s="551" t="s">
        <v>103</v>
      </c>
      <c r="C150" s="552"/>
      <c r="D150" s="46"/>
      <c r="E150" s="46"/>
      <c r="F150" s="552"/>
      <c r="G150" s="552"/>
      <c r="H150" s="171"/>
      <c r="I150" s="46"/>
      <c r="J150" s="169"/>
      <c r="K150" s="169"/>
      <c r="L150" s="169"/>
      <c r="M150" s="171"/>
      <c r="N150" s="171"/>
    </row>
    <row r="151" spans="2:14" hidden="1" x14ac:dyDescent="0.3">
      <c r="B151" s="170" t="s">
        <v>104</v>
      </c>
      <c r="C151" s="171" t="s">
        <v>105</v>
      </c>
      <c r="D151" s="171"/>
      <c r="E151" s="171" t="s">
        <v>106</v>
      </c>
      <c r="F151" s="171"/>
      <c r="G151" s="171" t="s">
        <v>107</v>
      </c>
      <c r="H151" s="171" t="s">
        <v>108</v>
      </c>
      <c r="I151" s="171"/>
      <c r="J151" s="169"/>
      <c r="K151" s="169"/>
      <c r="L151" s="169"/>
      <c r="M151" s="171"/>
      <c r="N151" s="171"/>
    </row>
    <row r="152" spans="2:14" ht="26" hidden="1" x14ac:dyDescent="0.3">
      <c r="B152" s="553" t="s">
        <v>303</v>
      </c>
      <c r="C152" s="553" t="s">
        <v>109</v>
      </c>
      <c r="D152" s="553" t="s">
        <v>110</v>
      </c>
      <c r="E152" s="553" t="s">
        <v>105</v>
      </c>
      <c r="F152" s="553" t="s">
        <v>220</v>
      </c>
      <c r="G152" s="179" t="s">
        <v>107</v>
      </c>
      <c r="H152" s="554" t="s">
        <v>111</v>
      </c>
      <c r="I152" s="337"/>
      <c r="J152" s="553" t="s">
        <v>304</v>
      </c>
      <c r="K152" s="553" t="s">
        <v>112</v>
      </c>
      <c r="L152" s="553" t="s">
        <v>113</v>
      </c>
      <c r="M152" s="171"/>
      <c r="N152" s="171"/>
    </row>
    <row r="153" spans="2:14" hidden="1" x14ac:dyDescent="0.3">
      <c r="B153" s="555">
        <f>D137</f>
        <v>43</v>
      </c>
      <c r="C153" s="555">
        <f>D141</f>
        <v>50</v>
      </c>
      <c r="D153" s="556">
        <f>B153/C153</f>
        <v>0.86</v>
      </c>
      <c r="E153" s="556">
        <f>2*B153+H153^2</f>
        <v>89.841458820694129</v>
      </c>
      <c r="F153" s="556">
        <f>H153*SQRT((H153^2)+(4*B153*(1-D153)))</f>
        <v>10.356598586090088</v>
      </c>
      <c r="G153" s="557">
        <f>2*(C153+H153^2)</f>
        <v>107.68291764138824</v>
      </c>
      <c r="H153" s="558">
        <f>-NORMSINV(2.5/100)</f>
        <v>1.9599639845400538</v>
      </c>
      <c r="I153" s="559" t="s">
        <v>88</v>
      </c>
      <c r="J153" s="560">
        <f>D153</f>
        <v>0.86</v>
      </c>
      <c r="K153" s="560">
        <f>(E153-F153)/G153</f>
        <v>0.73813806289414474</v>
      </c>
      <c r="L153" s="560">
        <f>(E153+F153)/G153</f>
        <v>0.93049166572983721</v>
      </c>
      <c r="M153" s="541"/>
      <c r="N153" s="171"/>
    </row>
    <row r="154" spans="2:14" hidden="1" x14ac:dyDescent="0.3">
      <c r="B154" s="555">
        <f>E139</f>
        <v>18733.05</v>
      </c>
      <c r="C154" s="555">
        <f>E141</f>
        <v>19950</v>
      </c>
      <c r="D154" s="556">
        <f>B154/C154</f>
        <v>0.93899999999999995</v>
      </c>
      <c r="E154" s="556">
        <f>2*B154+H154^2</f>
        <v>37469.941458820693</v>
      </c>
      <c r="F154" s="556">
        <f>H154*SQRT((H154^2)+(4*B154*(1-D154)))</f>
        <v>132.56524207029571</v>
      </c>
      <c r="G154" s="557">
        <f>2*(C154+H154^2)</f>
        <v>39907.682917641388</v>
      </c>
      <c r="H154" s="558">
        <f>-NORMSINV(2.5/100)</f>
        <v>1.9599639845400538</v>
      </c>
      <c r="I154" s="559" t="s">
        <v>89</v>
      </c>
      <c r="J154" s="560">
        <f>D154</f>
        <v>0.93899999999999995</v>
      </c>
      <c r="K154" s="560">
        <f>(E154-F154)/G154</f>
        <v>0.93559368740612159</v>
      </c>
      <c r="L154" s="560">
        <f>(E154+F154)/G154</f>
        <v>0.94223728244238947</v>
      </c>
      <c r="M154" s="541"/>
      <c r="N154" s="171"/>
    </row>
    <row r="155" spans="2:14" hidden="1" x14ac:dyDescent="0.3">
      <c r="B155" s="555">
        <f>D137</f>
        <v>43</v>
      </c>
      <c r="C155" s="561">
        <f>F137</f>
        <v>1259.9500000000007</v>
      </c>
      <c r="D155" s="556">
        <f>B155/C155</f>
        <v>3.4128338426128002E-2</v>
      </c>
      <c r="E155" s="556">
        <f>2*B155+H155^2</f>
        <v>89.841458820694129</v>
      </c>
      <c r="F155" s="556">
        <f>H155*SQRT((H155^2)+(4*B155*(1-D155)))</f>
        <v>25.552652987137296</v>
      </c>
      <c r="G155" s="557">
        <f>2*(C155+H155^2)</f>
        <v>2527.5829176413895</v>
      </c>
      <c r="H155" s="558">
        <f>-NORMSINV(2.5/100)</f>
        <v>1.9599639845400538</v>
      </c>
      <c r="I155" s="559" t="s">
        <v>85</v>
      </c>
      <c r="J155" s="560">
        <f>D155</f>
        <v>3.4128338426128002E-2</v>
      </c>
      <c r="K155" s="560">
        <f>(E155-F155)/G155</f>
        <v>2.5434894889045954E-2</v>
      </c>
      <c r="L155" s="560">
        <f>(E155+F155)/G155</f>
        <v>4.5653937207136723E-2</v>
      </c>
      <c r="M155" s="541"/>
      <c r="N155" s="171"/>
    </row>
    <row r="156" spans="2:14" hidden="1" x14ac:dyDescent="0.3">
      <c r="B156" s="555">
        <f>E139</f>
        <v>18733.05</v>
      </c>
      <c r="C156" s="561">
        <f>F139</f>
        <v>18740.05</v>
      </c>
      <c r="D156" s="556">
        <f>B156/C156</f>
        <v>0.99962646844592196</v>
      </c>
      <c r="E156" s="556">
        <f>2*B156+H156^2</f>
        <v>37469.941458820693</v>
      </c>
      <c r="F156" s="556">
        <f>H156*SQRT((H156^2)+(4*B156*(1-D156)))</f>
        <v>11.057914608107522</v>
      </c>
      <c r="G156" s="557">
        <f>2*(C156+H156^2)</f>
        <v>37487.782917641387</v>
      </c>
      <c r="H156" s="558">
        <f>-NORMSINV(2.5/100)</f>
        <v>1.9599639845400538</v>
      </c>
      <c r="I156" s="559" t="s">
        <v>87</v>
      </c>
      <c r="J156" s="560">
        <f>D156</f>
        <v>0.99962646844592196</v>
      </c>
      <c r="K156" s="560">
        <f>(E156-F156)/G156</f>
        <v>0.99922909889090283</v>
      </c>
      <c r="L156" s="560">
        <f>(E156+F156)/G156</f>
        <v>0.99981904653504072</v>
      </c>
      <c r="M156" s="541"/>
      <c r="N156" s="171"/>
    </row>
    <row r="157" spans="2:14" hidden="1" x14ac:dyDescent="0.3">
      <c r="B157" s="171"/>
      <c r="C157" s="552"/>
      <c r="D157" s="552"/>
      <c r="E157" s="165"/>
      <c r="F157" s="165"/>
      <c r="G157" s="552"/>
      <c r="H157" s="552"/>
      <c r="I157" s="171"/>
      <c r="J157" s="46"/>
      <c r="K157" s="168"/>
      <c r="L157" s="168"/>
      <c r="M157" s="171"/>
      <c r="N157" s="171"/>
    </row>
    <row r="158" spans="2:14" hidden="1" x14ac:dyDescent="0.3">
      <c r="B158" s="562" t="s">
        <v>114</v>
      </c>
      <c r="C158" s="563"/>
      <c r="D158" s="564" t="str">
        <f>ROUND(J155,3)*100&amp;B161</f>
        <v>3,4%</v>
      </c>
      <c r="E158" s="565" t="str">
        <f>ROUND(J156,3)*100&amp;B161</f>
        <v>100%</v>
      </c>
      <c r="F158" s="565" t="str">
        <f>ROUND(J153,3)*100&amp;B161</f>
        <v>86%</v>
      </c>
      <c r="G158" s="565" t="str">
        <f>ROUND(J154,3)*100&amp;B161</f>
        <v>93,9%</v>
      </c>
      <c r="H158" s="351"/>
      <c r="I158" s="171"/>
      <c r="J158" s="46"/>
      <c r="K158" s="168"/>
      <c r="L158" s="168"/>
      <c r="M158" s="171"/>
      <c r="N158" s="171"/>
    </row>
    <row r="159" spans="2:14" hidden="1" x14ac:dyDescent="0.3">
      <c r="B159" s="566" t="s">
        <v>115</v>
      </c>
      <c r="C159" s="567"/>
      <c r="D159" s="568" t="str">
        <f>ROUND(K155,3)*100&amp;B161</f>
        <v>2,5%</v>
      </c>
      <c r="E159" s="569" t="str">
        <f>ROUND(K156,3)*100&amp;B161</f>
        <v>99,9%</v>
      </c>
      <c r="F159" s="569" t="str">
        <f>ROUND(K153,3)*100&amp;B161</f>
        <v>73,8%</v>
      </c>
      <c r="G159" s="569" t="str">
        <f>ROUND(K154,3)*100&amp;B161</f>
        <v>93,6%</v>
      </c>
      <c r="H159" s="339"/>
      <c r="I159" s="171"/>
      <c r="J159" s="46"/>
      <c r="K159" s="168"/>
      <c r="L159" s="168"/>
      <c r="M159" s="171"/>
      <c r="N159" s="171"/>
    </row>
    <row r="160" spans="2:14" hidden="1" x14ac:dyDescent="0.3">
      <c r="B160" s="566" t="s">
        <v>116</v>
      </c>
      <c r="C160" s="174" t="str">
        <f>ROUND((D141/F141),4)*100&amp;B161</f>
        <v>0,25%</v>
      </c>
      <c r="D160" s="568" t="str">
        <f>ROUND(L155,3)*100&amp;B161</f>
        <v>4,6%</v>
      </c>
      <c r="E160" s="569" t="str">
        <f>ROUND(L156,3)*100&amp;B161</f>
        <v>100%</v>
      </c>
      <c r="F160" s="569" t="str">
        <f>ROUND(L153,3)*100&amp;B161</f>
        <v>93%</v>
      </c>
      <c r="G160" s="569" t="str">
        <f>ROUND(L154,3)*100&amp;B161</f>
        <v>94,2%</v>
      </c>
      <c r="H160" s="570">
        <f>D147</f>
        <v>14.098360655737693</v>
      </c>
      <c r="I160" s="171"/>
      <c r="J160" s="46"/>
      <c r="K160" s="168"/>
      <c r="L160" s="168"/>
      <c r="M160" s="171"/>
      <c r="N160" s="171"/>
    </row>
    <row r="161" spans="2:14" hidden="1" x14ac:dyDescent="0.3">
      <c r="B161" s="566" t="s">
        <v>117</v>
      </c>
      <c r="C161" s="175" t="s">
        <v>118</v>
      </c>
      <c r="D161" s="175" t="s">
        <v>85</v>
      </c>
      <c r="E161" s="175" t="s">
        <v>87</v>
      </c>
      <c r="F161" s="175" t="s">
        <v>27</v>
      </c>
      <c r="G161" s="176" t="s">
        <v>28</v>
      </c>
      <c r="H161" s="178" t="s">
        <v>119</v>
      </c>
      <c r="I161" s="171"/>
      <c r="J161" s="46"/>
      <c r="K161" s="168"/>
      <c r="L161" s="168"/>
      <c r="M161" s="171"/>
      <c r="N161" s="171"/>
    </row>
    <row r="162" spans="2:14" hidden="1" x14ac:dyDescent="0.3">
      <c r="B162" s="571" t="s">
        <v>6</v>
      </c>
      <c r="C162" s="177" t="str">
        <f>C160</f>
        <v>0,25%</v>
      </c>
      <c r="D162" s="178" t="str">
        <f>CONCATENATE(D158," ",B158,D159," ",B162," ",D160,B160)</f>
        <v>3,4% (2,5% a 4,6%)</v>
      </c>
      <c r="E162" s="178" t="str">
        <f>CONCATENATE(E158," ",B158,E159," ",B162," ",E160,B160)</f>
        <v>100% (99,9% a 100%)</v>
      </c>
      <c r="F162" s="178" t="str">
        <f>CONCATENATE(F158," ",B158,F159," ",B162," ",F160,B160)</f>
        <v>86% (73,8% a 93%)</v>
      </c>
      <c r="G162" s="178" t="str">
        <f>CONCATENATE(G158," ",B158,G159," ",B162," ",G160,B160)</f>
        <v>93,9% (93,6% a 94,2%)</v>
      </c>
      <c r="H162" s="572">
        <f>H160</f>
        <v>14.098360655737693</v>
      </c>
      <c r="I162" s="171"/>
      <c r="J162" s="46"/>
      <c r="K162" s="168"/>
      <c r="L162" s="168"/>
      <c r="M162" s="171"/>
      <c r="N162" s="171"/>
    </row>
    <row r="163" spans="2:14" hidden="1" x14ac:dyDescent="0.3">
      <c r="B163" s="573" t="s">
        <v>120</v>
      </c>
      <c r="C163" s="574"/>
      <c r="D163" s="574"/>
      <c r="E163" s="574"/>
      <c r="F163" s="574"/>
      <c r="G163" s="574"/>
      <c r="H163" s="575"/>
      <c r="I163" s="171"/>
      <c r="J163" s="46"/>
      <c r="K163" s="168"/>
      <c r="L163" s="168"/>
      <c r="M163" s="171"/>
      <c r="N163" s="171"/>
    </row>
    <row r="164" spans="2:14" x14ac:dyDescent="0.3">
      <c r="B164" s="171"/>
      <c r="C164" s="171"/>
      <c r="D164" s="171"/>
      <c r="E164" s="171"/>
      <c r="F164" s="171"/>
      <c r="G164" s="171"/>
      <c r="H164" s="171"/>
      <c r="I164" s="171"/>
      <c r="J164" s="46"/>
      <c r="K164" s="168"/>
      <c r="L164" s="50"/>
      <c r="M164" s="50"/>
      <c r="N164" s="171"/>
    </row>
    <row r="165" spans="2:14" x14ac:dyDescent="0.3">
      <c r="B165" s="576" t="s">
        <v>121</v>
      </c>
      <c r="C165" s="576" t="s">
        <v>236</v>
      </c>
      <c r="D165" s="577" t="s">
        <v>237</v>
      </c>
      <c r="E165" s="577" t="s">
        <v>238</v>
      </c>
      <c r="F165" s="577" t="s">
        <v>239</v>
      </c>
      <c r="G165" s="577" t="s">
        <v>240</v>
      </c>
      <c r="H165" s="171"/>
      <c r="I165" s="167"/>
      <c r="J165" s="46"/>
      <c r="K165" s="168"/>
      <c r="L165" s="168"/>
      <c r="M165" s="171"/>
      <c r="N165" s="171"/>
    </row>
    <row r="166" spans="2:14" ht="15" customHeight="1" x14ac:dyDescent="0.3">
      <c r="B166" s="578">
        <f>D141/F141</f>
        <v>2.5000000000000001E-3</v>
      </c>
      <c r="C166" s="179" t="str">
        <f t="shared" ref="C166:G166" si="3">D162</f>
        <v>3,4% (2,5% a 4,6%)</v>
      </c>
      <c r="D166" s="179" t="str">
        <f t="shared" si="3"/>
        <v>100% (99,9% a 100%)</v>
      </c>
      <c r="E166" s="179" t="str">
        <f t="shared" si="3"/>
        <v>86% (73,8% a 93%)</v>
      </c>
      <c r="F166" s="179" t="str">
        <f t="shared" si="3"/>
        <v>93,9% (93,6% a 94,2%)</v>
      </c>
      <c r="G166" s="180">
        <f t="shared" si="3"/>
        <v>14.098360655737693</v>
      </c>
      <c r="H166" s="171"/>
      <c r="I166" s="167"/>
      <c r="J166" s="46"/>
      <c r="K166" s="168"/>
      <c r="L166" s="168"/>
      <c r="M166" s="171"/>
      <c r="N166" s="171"/>
    </row>
    <row r="167" spans="2:14" ht="17.25" customHeight="1" x14ac:dyDescent="0.3">
      <c r="B167" s="171"/>
      <c r="C167" s="548"/>
      <c r="D167" s="45"/>
      <c r="E167" s="46"/>
      <c r="F167" s="549"/>
      <c r="G167" s="171"/>
      <c r="H167" s="171"/>
      <c r="I167" s="579"/>
      <c r="J167" s="49"/>
      <c r="K167" s="50"/>
      <c r="L167" s="50"/>
      <c r="M167" s="541"/>
      <c r="N167" s="541"/>
    </row>
    <row r="168" spans="2:14" x14ac:dyDescent="0.3">
      <c r="C168" s="164"/>
      <c r="D168" s="164"/>
      <c r="E168" s="165"/>
      <c r="F168" s="165"/>
      <c r="G168" s="166"/>
      <c r="H168" s="166"/>
      <c r="I168" s="167"/>
      <c r="J168" s="46"/>
      <c r="K168" s="168"/>
      <c r="L168" s="168"/>
    </row>
    <row r="169" spans="2:14" x14ac:dyDescent="0.3">
      <c r="C169" s="164"/>
      <c r="D169" s="164"/>
      <c r="E169" s="165"/>
      <c r="F169" s="165"/>
      <c r="G169" s="166"/>
      <c r="H169" s="166"/>
      <c r="I169" s="167"/>
      <c r="J169" s="46"/>
      <c r="K169" s="168"/>
      <c r="L169" s="168"/>
    </row>
    <row r="170" spans="2:14" x14ac:dyDescent="0.3">
      <c r="C170" s="164"/>
      <c r="D170" s="165"/>
      <c r="E170" s="165"/>
      <c r="F170" s="166"/>
      <c r="G170" s="166"/>
      <c r="H170" s="167"/>
      <c r="I170" s="46"/>
      <c r="J170" s="168"/>
      <c r="K170" s="168"/>
    </row>
    <row r="171" spans="2:14" ht="13.5" thickBot="1" x14ac:dyDescent="0.35"/>
    <row r="172" spans="2:14" ht="33.75" customHeight="1" x14ac:dyDescent="0.3">
      <c r="B172" s="653" t="s">
        <v>139</v>
      </c>
      <c r="C172" s="654"/>
      <c r="D172" s="654"/>
      <c r="E172" s="654"/>
      <c r="F172" s="654"/>
      <c r="G172" s="654"/>
      <c r="H172" s="655"/>
    </row>
    <row r="173" spans="2:14" x14ac:dyDescent="0.3">
      <c r="B173" s="659" t="s">
        <v>126</v>
      </c>
      <c r="C173" s="660"/>
      <c r="D173" s="660"/>
      <c r="E173" s="660"/>
      <c r="F173" s="660"/>
      <c r="G173" s="660"/>
      <c r="H173" s="661"/>
      <c r="I173" s="1" t="s">
        <v>127</v>
      </c>
    </row>
    <row r="174" spans="2:14" ht="15.75" customHeight="1" thickBot="1" x14ac:dyDescent="0.35">
      <c r="B174" s="673" t="s">
        <v>128</v>
      </c>
      <c r="C174" s="674"/>
      <c r="D174" s="674"/>
      <c r="E174" s="674"/>
      <c r="F174" s="674"/>
      <c r="G174" s="674"/>
      <c r="H174" s="675"/>
      <c r="I174" s="109" t="s">
        <v>129</v>
      </c>
    </row>
    <row r="175" spans="2:14" ht="13.5" customHeight="1" thickBot="1" x14ac:dyDescent="0.35">
      <c r="B175" s="152" t="s">
        <v>94</v>
      </c>
      <c r="C175" s="201">
        <v>20000</v>
      </c>
      <c r="D175" s="671" t="s">
        <v>132</v>
      </c>
      <c r="E175" s="672"/>
      <c r="F175" s="7"/>
      <c r="G175" s="148"/>
      <c r="H175" s="194"/>
    </row>
    <row r="176" spans="2:14" ht="13.5" customHeight="1" x14ac:dyDescent="0.3">
      <c r="B176" s="152" t="s">
        <v>95</v>
      </c>
      <c r="C176" s="153">
        <v>1E-4</v>
      </c>
      <c r="D176" s="154" t="s">
        <v>25</v>
      </c>
      <c r="E176" s="154" t="s">
        <v>26</v>
      </c>
      <c r="F176" s="22" t="s">
        <v>3</v>
      </c>
      <c r="G176" s="155"/>
      <c r="H176" s="195"/>
      <c r="I176" s="182"/>
      <c r="K176" s="156"/>
    </row>
    <row r="177" spans="2:14" x14ac:dyDescent="0.3">
      <c r="B177" s="152" t="s">
        <v>96</v>
      </c>
      <c r="C177" s="153">
        <v>0.999</v>
      </c>
      <c r="D177" s="202">
        <f>C175*C176</f>
        <v>2</v>
      </c>
      <c r="E177" s="202">
        <f>C175-D177</f>
        <v>19998</v>
      </c>
      <c r="F177" s="23"/>
      <c r="H177" s="9"/>
    </row>
    <row r="178" spans="2:14" ht="13.5" thickBot="1" x14ac:dyDescent="0.35">
      <c r="B178" s="152" t="s">
        <v>97</v>
      </c>
      <c r="C178" s="153">
        <v>0.99990000000000001</v>
      </c>
      <c r="D178" s="157"/>
      <c r="E178" s="157"/>
      <c r="F178" s="24"/>
      <c r="G178" s="111" t="s">
        <v>232</v>
      </c>
      <c r="H178" s="9"/>
    </row>
    <row r="179" spans="2:14" ht="12.75" customHeight="1" x14ac:dyDescent="0.3">
      <c r="B179" s="667" t="s">
        <v>33</v>
      </c>
      <c r="C179" s="670" t="s">
        <v>98</v>
      </c>
      <c r="D179" s="586">
        <f>D177*D186</f>
        <v>1.998</v>
      </c>
      <c r="E179" s="197">
        <f>E177-E181</f>
        <v>1.9998000000014144</v>
      </c>
      <c r="F179" s="204">
        <f>SUM(D179:E179)</f>
        <v>3.9978000000014147</v>
      </c>
      <c r="G179" s="3" t="s">
        <v>9</v>
      </c>
      <c r="H179" s="634" t="s">
        <v>35</v>
      </c>
      <c r="J179" s="44"/>
    </row>
    <row r="180" spans="2:14" ht="36.5" thickBot="1" x14ac:dyDescent="0.35">
      <c r="B180" s="668"/>
      <c r="C180" s="629"/>
      <c r="D180" s="581" t="s">
        <v>10</v>
      </c>
      <c r="E180" s="410" t="s">
        <v>11</v>
      </c>
      <c r="F180" s="203" t="s">
        <v>99</v>
      </c>
      <c r="G180" s="28">
        <f>D179/F179</f>
        <v>0.49977487618172317</v>
      </c>
      <c r="H180" s="635"/>
    </row>
    <row r="181" spans="2:14" ht="12.75" customHeight="1" x14ac:dyDescent="0.3">
      <c r="B181" s="668"/>
      <c r="C181" s="670" t="s">
        <v>100</v>
      </c>
      <c r="D181" s="183">
        <f>D177-D179</f>
        <v>2.0000000000000018E-3</v>
      </c>
      <c r="E181" s="587">
        <f>E177*E186</f>
        <v>19996.000199999999</v>
      </c>
      <c r="F181" s="204">
        <f>SUM(D181:E181)</f>
        <v>19996.002199999999</v>
      </c>
      <c r="G181" s="3" t="s">
        <v>17</v>
      </c>
      <c r="H181" s="634" t="s">
        <v>39</v>
      </c>
    </row>
    <row r="182" spans="2:14" ht="36.75" customHeight="1" thickBot="1" x14ac:dyDescent="0.35">
      <c r="B182" s="669"/>
      <c r="C182" s="629"/>
      <c r="D182" s="30" t="s">
        <v>18</v>
      </c>
      <c r="E182" s="583" t="s">
        <v>19</v>
      </c>
      <c r="F182" s="423" t="s">
        <v>101</v>
      </c>
      <c r="G182" s="31">
        <f>E181/F181</f>
        <v>0.99999989998000693</v>
      </c>
      <c r="H182" s="635"/>
    </row>
    <row r="183" spans="2:14" x14ac:dyDescent="0.3">
      <c r="B183" s="6"/>
      <c r="C183" s="662" t="s">
        <v>3</v>
      </c>
      <c r="D183" s="202">
        <f>D179+D181</f>
        <v>2</v>
      </c>
      <c r="E183" s="202">
        <f>E179+E181</f>
        <v>19998</v>
      </c>
      <c r="F183" s="664">
        <f>F179+F181</f>
        <v>20000</v>
      </c>
      <c r="H183" s="9"/>
    </row>
    <row r="184" spans="2:14" ht="13.5" thickBot="1" x14ac:dyDescent="0.35">
      <c r="B184" s="6"/>
      <c r="C184" s="663"/>
      <c r="D184" s="26" t="s">
        <v>25</v>
      </c>
      <c r="E184" s="32" t="s">
        <v>26</v>
      </c>
      <c r="F184" s="665"/>
      <c r="H184" s="9"/>
    </row>
    <row r="185" spans="2:14" x14ac:dyDescent="0.3">
      <c r="B185" s="6"/>
      <c r="D185" s="34" t="s">
        <v>42</v>
      </c>
      <c r="E185" s="34" t="s">
        <v>43</v>
      </c>
      <c r="F185" s="188"/>
      <c r="G185" s="189"/>
      <c r="H185" s="190"/>
      <c r="I185" s="39"/>
    </row>
    <row r="186" spans="2:14" x14ac:dyDescent="0.3">
      <c r="B186" s="6"/>
      <c r="D186" s="158">
        <f>C177</f>
        <v>0.999</v>
      </c>
      <c r="E186" s="158">
        <f>C178</f>
        <v>0.99990000000000001</v>
      </c>
      <c r="F186" s="188"/>
      <c r="G186" s="189"/>
      <c r="H186" s="190"/>
      <c r="I186" s="39"/>
    </row>
    <row r="187" spans="2:14" ht="13.5" thickBot="1" x14ac:dyDescent="0.35">
      <c r="B187" s="6"/>
      <c r="D187" s="38" t="s">
        <v>44</v>
      </c>
      <c r="E187" s="38" t="s">
        <v>45</v>
      </c>
      <c r="F187" s="188"/>
      <c r="G187" s="189"/>
      <c r="H187" s="9"/>
      <c r="I187" s="39"/>
    </row>
    <row r="188" spans="2:14" ht="5.15" customHeight="1" thickBot="1" x14ac:dyDescent="0.35">
      <c r="B188" s="6"/>
      <c r="D188" s="40"/>
      <c r="E188" s="40"/>
      <c r="H188" s="9"/>
      <c r="I188" s="39"/>
    </row>
    <row r="189" spans="2:14" ht="14.25" customHeight="1" thickBot="1" x14ac:dyDescent="0.35">
      <c r="B189" s="542"/>
      <c r="C189" s="543" t="s">
        <v>145</v>
      </c>
      <c r="D189" s="592">
        <f>IF(E186=1,"Infinito",(D186/(1-E186)))</f>
        <v>9990.0000000011005</v>
      </c>
      <c r="E189" s="146">
        <f>(1-D186)/E186</f>
        <v>1.000100010001001E-3</v>
      </c>
      <c r="F189" s="545" t="s">
        <v>46</v>
      </c>
      <c r="G189" s="546"/>
      <c r="H189" s="547"/>
      <c r="I189" s="540"/>
      <c r="J189" s="171"/>
      <c r="K189" s="171"/>
      <c r="L189" s="171"/>
      <c r="M189" s="541"/>
      <c r="N189" s="541"/>
    </row>
    <row r="190" spans="2:14" hidden="1" x14ac:dyDescent="0.3">
      <c r="B190" s="171"/>
      <c r="C190" s="548"/>
      <c r="D190" s="160"/>
      <c r="E190" s="161"/>
      <c r="F190" s="549"/>
      <c r="G190" s="171"/>
      <c r="H190" s="171"/>
      <c r="I190" s="171"/>
      <c r="J190" s="171"/>
      <c r="K190" s="550"/>
      <c r="L190" s="550"/>
      <c r="M190" s="550"/>
      <c r="N190" s="171"/>
    </row>
    <row r="191" spans="2:14" hidden="1" x14ac:dyDescent="0.3">
      <c r="B191" s="551" t="s">
        <v>102</v>
      </c>
      <c r="C191" s="552"/>
      <c r="D191" s="165"/>
      <c r="E191" s="165"/>
      <c r="F191" s="552"/>
      <c r="G191" s="552"/>
      <c r="H191" s="171"/>
      <c r="I191" s="46"/>
      <c r="J191" s="168"/>
      <c r="K191" s="168"/>
      <c r="L191" s="171"/>
      <c r="M191" s="171"/>
      <c r="N191" s="171"/>
    </row>
    <row r="192" spans="2:14" hidden="1" x14ac:dyDescent="0.3">
      <c r="B192" s="551" t="s">
        <v>103</v>
      </c>
      <c r="C192" s="552"/>
      <c r="D192" s="46"/>
      <c r="E192" s="46"/>
      <c r="F192" s="552"/>
      <c r="G192" s="552"/>
      <c r="H192" s="171"/>
      <c r="I192" s="46"/>
      <c r="J192" s="169"/>
      <c r="K192" s="169"/>
      <c r="L192" s="169"/>
      <c r="M192" s="171"/>
      <c r="N192" s="171"/>
    </row>
    <row r="193" spans="2:14" hidden="1" x14ac:dyDescent="0.3">
      <c r="B193" s="170" t="s">
        <v>104</v>
      </c>
      <c r="C193" s="171" t="s">
        <v>105</v>
      </c>
      <c r="D193" s="171"/>
      <c r="E193" s="171" t="s">
        <v>106</v>
      </c>
      <c r="F193" s="171"/>
      <c r="G193" s="171" t="s">
        <v>107</v>
      </c>
      <c r="H193" s="171" t="s">
        <v>108</v>
      </c>
      <c r="I193" s="171"/>
      <c r="J193" s="169"/>
      <c r="K193" s="169"/>
      <c r="L193" s="169"/>
      <c r="M193" s="171"/>
      <c r="N193" s="171"/>
    </row>
    <row r="194" spans="2:14" ht="26" hidden="1" x14ac:dyDescent="0.3">
      <c r="B194" s="553" t="s">
        <v>303</v>
      </c>
      <c r="C194" s="553" t="s">
        <v>109</v>
      </c>
      <c r="D194" s="553" t="s">
        <v>110</v>
      </c>
      <c r="E194" s="553" t="s">
        <v>105</v>
      </c>
      <c r="F194" s="553" t="s">
        <v>220</v>
      </c>
      <c r="G194" s="179" t="s">
        <v>107</v>
      </c>
      <c r="H194" s="554" t="s">
        <v>111</v>
      </c>
      <c r="I194" s="337"/>
      <c r="J194" s="553" t="s">
        <v>304</v>
      </c>
      <c r="K194" s="553" t="s">
        <v>112</v>
      </c>
      <c r="L194" s="553" t="s">
        <v>113</v>
      </c>
      <c r="M194" s="171"/>
      <c r="N194" s="171"/>
    </row>
    <row r="195" spans="2:14" hidden="1" x14ac:dyDescent="0.3">
      <c r="B195" s="555">
        <f>D179</f>
        <v>1.998</v>
      </c>
      <c r="C195" s="555">
        <f>D183</f>
        <v>2</v>
      </c>
      <c r="D195" s="556">
        <f>B195/C195</f>
        <v>0.999</v>
      </c>
      <c r="E195" s="556">
        <f>2*B195+H195^2</f>
        <v>7.837458820694124</v>
      </c>
      <c r="F195" s="556">
        <f>H195*SQRT((H195^2)+(4*B195*(1-D195)))</f>
        <v>3.8454527444741382</v>
      </c>
      <c r="G195" s="557">
        <f>2*(C195+H195^2)</f>
        <v>11.682917641388249</v>
      </c>
      <c r="H195" s="558">
        <f>-NORMSINV(2.5/100)</f>
        <v>1.9599639845400538</v>
      </c>
      <c r="I195" s="559" t="s">
        <v>88</v>
      </c>
      <c r="J195" s="560">
        <f>D195</f>
        <v>0.999</v>
      </c>
      <c r="K195" s="560">
        <f>(E195-F195)/G195</f>
        <v>0.34169598714603511</v>
      </c>
      <c r="L195" s="560">
        <f>(E195+F195)/G195</f>
        <v>0.99999947990560456</v>
      </c>
      <c r="M195" s="541"/>
      <c r="N195" s="171"/>
    </row>
    <row r="196" spans="2:14" hidden="1" x14ac:dyDescent="0.3">
      <c r="B196" s="555">
        <f>E181</f>
        <v>19996.000199999999</v>
      </c>
      <c r="C196" s="555">
        <f>E183</f>
        <v>19998</v>
      </c>
      <c r="D196" s="556">
        <f>B196/C196</f>
        <v>0.9998999999999999</v>
      </c>
      <c r="E196" s="556">
        <f>2*B196+H196^2</f>
        <v>39995.841858820691</v>
      </c>
      <c r="F196" s="556">
        <f>H196*SQRT((H196^2)+(4*B196*(1-D196)))</f>
        <v>6.7440588972721764</v>
      </c>
      <c r="G196" s="557">
        <f>2*(C196+H196^2)</f>
        <v>40003.682917641388</v>
      </c>
      <c r="H196" s="558">
        <f>-NORMSINV(2.5/100)</f>
        <v>1.9599639845400538</v>
      </c>
      <c r="I196" s="559" t="s">
        <v>89</v>
      </c>
      <c r="J196" s="560">
        <f>D196</f>
        <v>0.9998999999999999</v>
      </c>
      <c r="K196" s="560">
        <f>(E196-F196)/G196</f>
        <v>0.99963540562632702</v>
      </c>
      <c r="L196" s="560">
        <f>(E196+F196)/G196</f>
        <v>0.99997257752678226</v>
      </c>
      <c r="M196" s="541"/>
      <c r="N196" s="171"/>
    </row>
    <row r="197" spans="2:14" hidden="1" x14ac:dyDescent="0.3">
      <c r="B197" s="555">
        <f>D179</f>
        <v>1.998</v>
      </c>
      <c r="C197" s="561">
        <f>F179</f>
        <v>3.9978000000014147</v>
      </c>
      <c r="D197" s="556">
        <f>B197/C197</f>
        <v>0.49977487618172317</v>
      </c>
      <c r="E197" s="556">
        <f>2*B197+H197^2</f>
        <v>7.837458820694124</v>
      </c>
      <c r="F197" s="556">
        <f>H197*SQRT((H197^2)+(4*B197*(1-D197)))</f>
        <v>5.4876394589268651</v>
      </c>
      <c r="G197" s="557">
        <f>2*(C197+H197^2)</f>
        <v>15.678517641391078</v>
      </c>
      <c r="H197" s="558">
        <f>-NORMSINV(2.5/100)</f>
        <v>1.9599639845400538</v>
      </c>
      <c r="I197" s="559" t="s">
        <v>85</v>
      </c>
      <c r="J197" s="560">
        <f>D197</f>
        <v>0.49977487618172317</v>
      </c>
      <c r="K197" s="560">
        <f>(E197-F197)/G197</f>
        <v>0.14987509760257992</v>
      </c>
      <c r="L197" s="560">
        <f>(E197+F197)/G197</f>
        <v>0.84989528885325905</v>
      </c>
      <c r="M197" s="541"/>
      <c r="N197" s="171"/>
    </row>
    <row r="198" spans="2:14" hidden="1" x14ac:dyDescent="0.3">
      <c r="B198" s="555">
        <f>E181</f>
        <v>19996.000199999999</v>
      </c>
      <c r="C198" s="561">
        <f>F181</f>
        <v>19996.002199999999</v>
      </c>
      <c r="D198" s="556">
        <f>B198/C198</f>
        <v>0.99999989998000693</v>
      </c>
      <c r="E198" s="556">
        <f>2*B198+H198^2</f>
        <v>39995.841858820691</v>
      </c>
      <c r="F198" s="556">
        <f>H198*SQRT((H198^2)+(4*B198*(1-D198)))</f>
        <v>3.845456739920726</v>
      </c>
      <c r="G198" s="557">
        <f>2*(C198+H198^2)</f>
        <v>39999.687317641386</v>
      </c>
      <c r="H198" s="558">
        <f>-NORMSINV(2.5/100)</f>
        <v>1.9599639845400538</v>
      </c>
      <c r="I198" s="559" t="s">
        <v>87</v>
      </c>
      <c r="J198" s="560">
        <f>D198</f>
        <v>0.99999989998000693</v>
      </c>
      <c r="K198" s="560">
        <f>(E198-F198)/G198</f>
        <v>0.99980772560796427</v>
      </c>
      <c r="L198" s="560">
        <f>(E198+F198)/G198</f>
        <v>0.99999999994798028</v>
      </c>
      <c r="M198" s="541"/>
      <c r="N198" s="171"/>
    </row>
    <row r="199" spans="2:14" hidden="1" x14ac:dyDescent="0.3">
      <c r="B199" s="171"/>
      <c r="C199" s="552"/>
      <c r="D199" s="552"/>
      <c r="E199" s="165"/>
      <c r="F199" s="165"/>
      <c r="G199" s="552"/>
      <c r="H199" s="552"/>
      <c r="I199" s="171"/>
      <c r="J199" s="46"/>
      <c r="K199" s="168"/>
      <c r="L199" s="168"/>
      <c r="M199" s="171"/>
      <c r="N199" s="171"/>
    </row>
    <row r="200" spans="2:14" hidden="1" x14ac:dyDescent="0.3">
      <c r="B200" s="562" t="s">
        <v>114</v>
      </c>
      <c r="C200" s="563"/>
      <c r="D200" s="564" t="str">
        <f>ROUND(J197,3)*100&amp;B203</f>
        <v>50%</v>
      </c>
      <c r="E200" s="565" t="str">
        <f>ROUND(J198,3)*100&amp;B203</f>
        <v>100%</v>
      </c>
      <c r="F200" s="565" t="str">
        <f>ROUND(J195,3)*100&amp;B203</f>
        <v>99,9%</v>
      </c>
      <c r="G200" s="565" t="str">
        <f>ROUND(J196,3)*100&amp;B203</f>
        <v>100%</v>
      </c>
      <c r="H200" s="351"/>
      <c r="I200" s="171"/>
      <c r="J200" s="46"/>
      <c r="K200" s="168"/>
      <c r="L200" s="168"/>
      <c r="M200" s="171"/>
      <c r="N200" s="171"/>
    </row>
    <row r="201" spans="2:14" hidden="1" x14ac:dyDescent="0.3">
      <c r="B201" s="566" t="s">
        <v>115</v>
      </c>
      <c r="C201" s="567"/>
      <c r="D201" s="568" t="str">
        <f>ROUND(K197,3)*100&amp;B203</f>
        <v>15%</v>
      </c>
      <c r="E201" s="569" t="str">
        <f>ROUND(K198,3)*100&amp;B203</f>
        <v>100%</v>
      </c>
      <c r="F201" s="569" t="str">
        <f>ROUND(K195,3)*100&amp;B203</f>
        <v>34,2%</v>
      </c>
      <c r="G201" s="569" t="str">
        <f>ROUND(K196,3)*100&amp;B203</f>
        <v>100%</v>
      </c>
      <c r="H201" s="339"/>
      <c r="I201" s="171"/>
      <c r="J201" s="46"/>
      <c r="K201" s="168"/>
      <c r="L201" s="168"/>
      <c r="M201" s="171"/>
      <c r="N201" s="171"/>
    </row>
    <row r="202" spans="2:14" hidden="1" x14ac:dyDescent="0.3">
      <c r="B202" s="566" t="s">
        <v>116</v>
      </c>
      <c r="C202" s="174" t="str">
        <f>ROUND((D183/F183),4)*100&amp;B203</f>
        <v>0,01%</v>
      </c>
      <c r="D202" s="568" t="str">
        <f>ROUND(L197,3)*100&amp;B203</f>
        <v>85%</v>
      </c>
      <c r="E202" s="569" t="str">
        <f>ROUND(L198,3)*100&amp;B203</f>
        <v>100%</v>
      </c>
      <c r="F202" s="569" t="str">
        <f>ROUND(L195,3)*100&amp;B203</f>
        <v>100%</v>
      </c>
      <c r="G202" s="569" t="str">
        <f>ROUND(L196,3)*100&amp;B203</f>
        <v>100%</v>
      </c>
      <c r="H202" s="570">
        <f>D189</f>
        <v>9990.0000000011005</v>
      </c>
      <c r="I202" s="171"/>
      <c r="J202" s="46"/>
      <c r="K202" s="168"/>
      <c r="L202" s="168"/>
      <c r="M202" s="171"/>
      <c r="N202" s="171"/>
    </row>
    <row r="203" spans="2:14" hidden="1" x14ac:dyDescent="0.3">
      <c r="B203" s="566" t="s">
        <v>117</v>
      </c>
      <c r="C203" s="175" t="s">
        <v>118</v>
      </c>
      <c r="D203" s="175" t="s">
        <v>85</v>
      </c>
      <c r="E203" s="175" t="s">
        <v>87</v>
      </c>
      <c r="F203" s="175" t="s">
        <v>27</v>
      </c>
      <c r="G203" s="176" t="s">
        <v>28</v>
      </c>
      <c r="H203" s="178" t="s">
        <v>119</v>
      </c>
      <c r="I203" s="171"/>
      <c r="J203" s="46"/>
      <c r="K203" s="168"/>
      <c r="L203" s="168"/>
      <c r="M203" s="171"/>
      <c r="N203" s="171"/>
    </row>
    <row r="204" spans="2:14" hidden="1" x14ac:dyDescent="0.3">
      <c r="B204" s="571" t="s">
        <v>6</v>
      </c>
      <c r="C204" s="177" t="str">
        <f>C202</f>
        <v>0,01%</v>
      </c>
      <c r="D204" s="178" t="str">
        <f>CONCATENATE(D200," ",B200,D201," ",B204," ",D202,B202)</f>
        <v>50% (15% a 85%)</v>
      </c>
      <c r="E204" s="178" t="str">
        <f>CONCATENATE(E200," ",B200,E201," ",B204," ",E202,B202)</f>
        <v>100% (100% a 100%)</v>
      </c>
      <c r="F204" s="178" t="str">
        <f>CONCATENATE(F200," ",B200,F201," ",B204," ",F202,B202)</f>
        <v>99,9% (34,2% a 100%)</v>
      </c>
      <c r="G204" s="178" t="str">
        <f>CONCATENATE(G200," ",B200,G201," ",B204," ",G202,B202)</f>
        <v>100% (100% a 100%)</v>
      </c>
      <c r="H204" s="572">
        <f>H202</f>
        <v>9990.0000000011005</v>
      </c>
      <c r="I204" s="171"/>
      <c r="J204" s="46"/>
      <c r="K204" s="168"/>
      <c r="L204" s="168"/>
      <c r="M204" s="171"/>
      <c r="N204" s="171"/>
    </row>
    <row r="205" spans="2:14" hidden="1" x14ac:dyDescent="0.3">
      <c r="B205" s="573" t="s">
        <v>120</v>
      </c>
      <c r="C205" s="574"/>
      <c r="D205" s="574"/>
      <c r="E205" s="574"/>
      <c r="F205" s="574"/>
      <c r="G205" s="574"/>
      <c r="H205" s="575"/>
      <c r="I205" s="171"/>
      <c r="J205" s="46"/>
      <c r="K205" s="168"/>
      <c r="L205" s="168"/>
      <c r="M205" s="171"/>
      <c r="N205" s="171"/>
    </row>
    <row r="206" spans="2:14" x14ac:dyDescent="0.3">
      <c r="B206" s="171"/>
      <c r="C206" s="171"/>
      <c r="D206" s="171"/>
      <c r="E206" s="171"/>
      <c r="F206" s="171"/>
      <c r="G206" s="171"/>
      <c r="H206" s="171"/>
      <c r="I206" s="171"/>
      <c r="J206" s="46"/>
      <c r="K206" s="168"/>
      <c r="L206" s="50"/>
      <c r="M206" s="50"/>
      <c r="N206" s="171"/>
    </row>
    <row r="207" spans="2:14" x14ac:dyDescent="0.3">
      <c r="B207" s="576" t="s">
        <v>121</v>
      </c>
      <c r="C207" s="576" t="s">
        <v>236</v>
      </c>
      <c r="D207" s="577" t="s">
        <v>237</v>
      </c>
      <c r="E207" s="577" t="s">
        <v>238</v>
      </c>
      <c r="F207" s="577" t="s">
        <v>239</v>
      </c>
      <c r="G207" s="577" t="s">
        <v>240</v>
      </c>
      <c r="H207" s="171"/>
      <c r="I207" s="167"/>
      <c r="J207" s="46"/>
      <c r="K207" s="168"/>
      <c r="L207" s="168"/>
      <c r="M207" s="171"/>
      <c r="N207" s="171"/>
    </row>
    <row r="208" spans="2:14" ht="14.25" customHeight="1" x14ac:dyDescent="0.3">
      <c r="B208" s="578">
        <f>D183/F183</f>
        <v>1E-4</v>
      </c>
      <c r="C208" s="179" t="str">
        <f t="shared" ref="C208:G208" si="4">D204</f>
        <v>50% (15% a 85%)</v>
      </c>
      <c r="D208" s="179" t="str">
        <f t="shared" si="4"/>
        <v>100% (100% a 100%)</v>
      </c>
      <c r="E208" s="179" t="str">
        <f t="shared" si="4"/>
        <v>99,9% (34,2% a 100%)</v>
      </c>
      <c r="F208" s="179" t="str">
        <f t="shared" si="4"/>
        <v>100% (100% a 100%)</v>
      </c>
      <c r="G208" s="180">
        <f t="shared" si="4"/>
        <v>9990.0000000011005</v>
      </c>
      <c r="H208" s="171"/>
      <c r="I208" s="167"/>
      <c r="J208" s="46"/>
      <c r="K208" s="168"/>
      <c r="L208" s="168"/>
      <c r="M208" s="171"/>
      <c r="N208" s="171"/>
    </row>
    <row r="209" spans="2:14" ht="21" customHeight="1" x14ac:dyDescent="0.3">
      <c r="B209" s="171"/>
      <c r="C209" s="548"/>
      <c r="D209" s="45"/>
      <c r="E209" s="46"/>
      <c r="F209" s="549"/>
      <c r="G209" s="171"/>
      <c r="H209" s="171"/>
      <c r="I209" s="579"/>
      <c r="J209" s="49"/>
      <c r="K209" s="50"/>
      <c r="L209" s="50"/>
      <c r="M209" s="541"/>
      <c r="N209" s="541"/>
    </row>
    <row r="213" spans="2:14" ht="13.5" thickBot="1" x14ac:dyDescent="0.35"/>
    <row r="214" spans="2:14" ht="21.75" customHeight="1" x14ac:dyDescent="0.3">
      <c r="B214" s="676" t="s">
        <v>140</v>
      </c>
      <c r="C214" s="677"/>
      <c r="D214" s="677"/>
      <c r="E214" s="677"/>
      <c r="F214" s="677"/>
      <c r="G214" s="677"/>
      <c r="H214" s="678"/>
    </row>
    <row r="215" spans="2:14" ht="14.5" x14ac:dyDescent="0.3">
      <c r="B215" s="685" t="s">
        <v>141</v>
      </c>
      <c r="C215" s="686"/>
      <c r="D215" s="686"/>
      <c r="E215" s="686"/>
      <c r="F215" s="686"/>
      <c r="G215" s="686"/>
      <c r="H215" s="209"/>
    </row>
    <row r="216" spans="2:14" ht="14.5" x14ac:dyDescent="0.3">
      <c r="B216" s="687" t="s">
        <v>142</v>
      </c>
      <c r="C216" s="688"/>
      <c r="D216" s="688"/>
      <c r="E216" s="688"/>
      <c r="F216" s="688"/>
      <c r="G216" s="688"/>
      <c r="H216" s="210"/>
    </row>
    <row r="217" spans="2:14" ht="12.75" customHeight="1" x14ac:dyDescent="0.3">
      <c r="B217" s="682" t="s">
        <v>130</v>
      </c>
      <c r="C217" s="683"/>
      <c r="D217" s="683"/>
      <c r="E217" s="683"/>
      <c r="F217" s="683"/>
      <c r="G217" s="683"/>
      <c r="H217" s="684"/>
    </row>
    <row r="218" spans="2:14" ht="30" customHeight="1" x14ac:dyDescent="0.3">
      <c r="B218" s="679" t="s">
        <v>144</v>
      </c>
      <c r="C218" s="680"/>
      <c r="D218" s="680"/>
      <c r="E218" s="680"/>
      <c r="F218" s="680"/>
      <c r="G218" s="680"/>
      <c r="H218" s="681"/>
    </row>
    <row r="219" spans="2:14" ht="14.25" customHeight="1" thickBot="1" x14ac:dyDescent="0.35">
      <c r="B219" s="206" t="s">
        <v>131</v>
      </c>
      <c r="C219" s="207"/>
      <c r="D219" s="207"/>
      <c r="E219" s="207"/>
      <c r="F219" s="207"/>
      <c r="G219" s="207"/>
      <c r="H219" s="208"/>
    </row>
    <row r="220" spans="2:14" ht="13.5" thickBot="1" x14ac:dyDescent="0.35">
      <c r="B220" s="152" t="s">
        <v>94</v>
      </c>
      <c r="C220" s="201">
        <v>1000</v>
      </c>
      <c r="D220" s="671" t="s">
        <v>132</v>
      </c>
      <c r="E220" s="672"/>
      <c r="F220" s="7"/>
      <c r="G220" s="148"/>
      <c r="H220" s="194"/>
    </row>
    <row r="221" spans="2:14" x14ac:dyDescent="0.3">
      <c r="B221" s="152" t="s">
        <v>95</v>
      </c>
      <c r="C221" s="153">
        <v>0.03</v>
      </c>
      <c r="D221" s="154" t="s">
        <v>25</v>
      </c>
      <c r="E221" s="154" t="s">
        <v>26</v>
      </c>
      <c r="F221" s="22" t="s">
        <v>3</v>
      </c>
      <c r="G221" s="155"/>
      <c r="H221" s="195"/>
      <c r="I221" s="182"/>
      <c r="K221" s="156"/>
    </row>
    <row r="222" spans="2:14" x14ac:dyDescent="0.3">
      <c r="B222" s="152" t="s">
        <v>96</v>
      </c>
      <c r="C222" s="153">
        <v>0.47</v>
      </c>
      <c r="D222" s="202">
        <f>C220*C221</f>
        <v>30</v>
      </c>
      <c r="E222" s="202">
        <f>C220-D222</f>
        <v>970</v>
      </c>
      <c r="F222" s="23"/>
      <c r="H222" s="9"/>
    </row>
    <row r="223" spans="2:14" ht="13.5" thickBot="1" x14ac:dyDescent="0.35">
      <c r="B223" s="152" t="s">
        <v>97</v>
      </c>
      <c r="C223" s="153">
        <v>0.83</v>
      </c>
      <c r="D223" s="157"/>
      <c r="E223" s="157"/>
      <c r="F223" s="24"/>
      <c r="G223" s="111" t="s">
        <v>232</v>
      </c>
      <c r="H223" s="9"/>
    </row>
    <row r="224" spans="2:14" ht="12.75" customHeight="1" x14ac:dyDescent="0.3">
      <c r="B224" s="667" t="s">
        <v>33</v>
      </c>
      <c r="C224" s="670" t="s">
        <v>98</v>
      </c>
      <c r="D224" s="586">
        <f>D222*D231</f>
        <v>14.1</v>
      </c>
      <c r="E224" s="197">
        <f>E222-E226</f>
        <v>164.90000000000009</v>
      </c>
      <c r="F224" s="204">
        <f>SUM(D224:E224)</f>
        <v>179.00000000000009</v>
      </c>
      <c r="G224" s="3" t="s">
        <v>9</v>
      </c>
      <c r="H224" s="634" t="s">
        <v>35</v>
      </c>
      <c r="J224" s="44"/>
    </row>
    <row r="225" spans="2:14" ht="36.5" thickBot="1" x14ac:dyDescent="0.35">
      <c r="B225" s="668"/>
      <c r="C225" s="629"/>
      <c r="D225" s="581" t="s">
        <v>10</v>
      </c>
      <c r="E225" s="410" t="s">
        <v>11</v>
      </c>
      <c r="F225" s="203" t="s">
        <v>99</v>
      </c>
      <c r="G225" s="28">
        <f>D224/F224</f>
        <v>7.877094972067035E-2</v>
      </c>
      <c r="H225" s="635"/>
    </row>
    <row r="226" spans="2:14" ht="12.75" customHeight="1" x14ac:dyDescent="0.3">
      <c r="B226" s="668"/>
      <c r="C226" s="670" t="s">
        <v>100</v>
      </c>
      <c r="D226" s="183">
        <f>D222-D224</f>
        <v>15.9</v>
      </c>
      <c r="E226" s="587">
        <f>E222*E231</f>
        <v>805.09999999999991</v>
      </c>
      <c r="F226" s="204">
        <f>SUM(D226:E226)</f>
        <v>820.99999999999989</v>
      </c>
      <c r="G226" s="3" t="s">
        <v>17</v>
      </c>
      <c r="H226" s="634" t="s">
        <v>39</v>
      </c>
    </row>
    <row r="227" spans="2:14" ht="36.75" customHeight="1" thickBot="1" x14ac:dyDescent="0.35">
      <c r="B227" s="669"/>
      <c r="C227" s="629"/>
      <c r="D227" s="30" t="s">
        <v>18</v>
      </c>
      <c r="E227" s="583" t="s">
        <v>19</v>
      </c>
      <c r="F227" s="423" t="s">
        <v>101</v>
      </c>
      <c r="G227" s="31">
        <f>E226/F226</f>
        <v>0.98063337393422656</v>
      </c>
      <c r="H227" s="635"/>
    </row>
    <row r="228" spans="2:14" x14ac:dyDescent="0.3">
      <c r="B228" s="6"/>
      <c r="C228" s="662" t="s">
        <v>3</v>
      </c>
      <c r="D228" s="202">
        <f>D224+D226</f>
        <v>30</v>
      </c>
      <c r="E228" s="202">
        <f>E224+E226</f>
        <v>970</v>
      </c>
      <c r="F228" s="664">
        <f>F224+F226</f>
        <v>1000</v>
      </c>
      <c r="H228" s="9"/>
    </row>
    <row r="229" spans="2:14" ht="13.5" thickBot="1" x14ac:dyDescent="0.35">
      <c r="B229" s="6"/>
      <c r="C229" s="663"/>
      <c r="D229" s="26" t="s">
        <v>25</v>
      </c>
      <c r="E229" s="32" t="s">
        <v>26</v>
      </c>
      <c r="F229" s="665"/>
      <c r="H229" s="9"/>
    </row>
    <row r="230" spans="2:14" x14ac:dyDescent="0.3">
      <c r="B230" s="6"/>
      <c r="D230" s="34" t="s">
        <v>42</v>
      </c>
      <c r="E230" s="34" t="s">
        <v>43</v>
      </c>
      <c r="F230" s="188"/>
      <c r="G230" s="189"/>
      <c r="H230" s="190"/>
      <c r="I230" s="39"/>
    </row>
    <row r="231" spans="2:14" x14ac:dyDescent="0.3">
      <c r="B231" s="6"/>
      <c r="D231" s="158">
        <f>C222</f>
        <v>0.47</v>
      </c>
      <c r="E231" s="158">
        <f>C223</f>
        <v>0.83</v>
      </c>
      <c r="F231" s="188"/>
      <c r="G231" s="189"/>
      <c r="H231" s="190"/>
      <c r="I231" s="39"/>
    </row>
    <row r="232" spans="2:14" ht="13.5" thickBot="1" x14ac:dyDescent="0.35">
      <c r="B232" s="6"/>
      <c r="D232" s="38" t="s">
        <v>44</v>
      </c>
      <c r="E232" s="38" t="s">
        <v>45</v>
      </c>
      <c r="F232" s="188"/>
      <c r="G232" s="189"/>
      <c r="H232" s="9"/>
      <c r="I232" s="39"/>
    </row>
    <row r="233" spans="2:14" ht="5.15" customHeight="1" thickBot="1" x14ac:dyDescent="0.35">
      <c r="B233" s="6"/>
      <c r="D233" s="40"/>
      <c r="E233" s="40"/>
      <c r="H233" s="9"/>
      <c r="K233" s="49"/>
      <c r="L233" s="159"/>
      <c r="M233" s="50"/>
    </row>
    <row r="234" spans="2:14" ht="13.5" thickBot="1" x14ac:dyDescent="0.35">
      <c r="B234" s="542"/>
      <c r="C234" s="543" t="s">
        <v>145</v>
      </c>
      <c r="D234" s="592">
        <f>IF(E231=1,"Infinito",(D231/(1-E231)))</f>
        <v>2.7647058823529402</v>
      </c>
      <c r="E234" s="146">
        <f>(1-D231)/E231</f>
        <v>0.63855421686746994</v>
      </c>
      <c r="F234" s="545" t="s">
        <v>46</v>
      </c>
      <c r="G234" s="546"/>
      <c r="H234" s="547"/>
      <c r="I234" s="540"/>
      <c r="J234" s="171"/>
      <c r="K234" s="171"/>
      <c r="L234" s="171"/>
      <c r="M234" s="541"/>
      <c r="N234" s="541"/>
    </row>
    <row r="235" spans="2:14" hidden="1" x14ac:dyDescent="0.3">
      <c r="B235" s="171"/>
      <c r="C235" s="548"/>
      <c r="D235" s="160"/>
      <c r="E235" s="161"/>
      <c r="F235" s="549"/>
      <c r="G235" s="171"/>
      <c r="H235" s="171"/>
      <c r="I235" s="171"/>
      <c r="J235" s="171"/>
      <c r="K235" s="550"/>
      <c r="L235" s="550"/>
      <c r="M235" s="550"/>
      <c r="N235" s="171"/>
    </row>
    <row r="236" spans="2:14" hidden="1" x14ac:dyDescent="0.3">
      <c r="B236" s="551" t="s">
        <v>102</v>
      </c>
      <c r="C236" s="552"/>
      <c r="D236" s="165"/>
      <c r="E236" s="165"/>
      <c r="F236" s="552"/>
      <c r="G236" s="552"/>
      <c r="H236" s="171"/>
      <c r="I236" s="46"/>
      <c r="J236" s="168"/>
      <c r="K236" s="168"/>
      <c r="L236" s="171"/>
      <c r="M236" s="171"/>
      <c r="N236" s="171"/>
    </row>
    <row r="237" spans="2:14" hidden="1" x14ac:dyDescent="0.3">
      <c r="B237" s="551" t="s">
        <v>103</v>
      </c>
      <c r="C237" s="552"/>
      <c r="D237" s="46"/>
      <c r="E237" s="46"/>
      <c r="F237" s="552"/>
      <c r="G237" s="552"/>
      <c r="H237" s="171"/>
      <c r="I237" s="46"/>
      <c r="J237" s="169"/>
      <c r="K237" s="169"/>
      <c r="L237" s="169"/>
      <c r="M237" s="171"/>
      <c r="N237" s="171"/>
    </row>
    <row r="238" spans="2:14" hidden="1" x14ac:dyDescent="0.3">
      <c r="B238" s="170" t="s">
        <v>104</v>
      </c>
      <c r="C238" s="171" t="s">
        <v>105</v>
      </c>
      <c r="D238" s="171"/>
      <c r="E238" s="171" t="s">
        <v>106</v>
      </c>
      <c r="F238" s="171"/>
      <c r="G238" s="171" t="s">
        <v>107</v>
      </c>
      <c r="H238" s="171" t="s">
        <v>108</v>
      </c>
      <c r="I238" s="171"/>
      <c r="J238" s="169"/>
      <c r="K238" s="169"/>
      <c r="L238" s="169"/>
      <c r="M238" s="171"/>
      <c r="N238" s="171"/>
    </row>
    <row r="239" spans="2:14" ht="26" hidden="1" x14ac:dyDescent="0.3">
      <c r="B239" s="553" t="s">
        <v>303</v>
      </c>
      <c r="C239" s="553" t="s">
        <v>109</v>
      </c>
      <c r="D239" s="553" t="s">
        <v>110</v>
      </c>
      <c r="E239" s="553" t="s">
        <v>105</v>
      </c>
      <c r="F239" s="553" t="s">
        <v>220</v>
      </c>
      <c r="G239" s="179" t="s">
        <v>107</v>
      </c>
      <c r="H239" s="554" t="s">
        <v>111</v>
      </c>
      <c r="I239" s="337"/>
      <c r="J239" s="553" t="s">
        <v>304</v>
      </c>
      <c r="K239" s="553" t="s">
        <v>112</v>
      </c>
      <c r="L239" s="553" t="s">
        <v>113</v>
      </c>
      <c r="M239" s="171"/>
      <c r="N239" s="171"/>
    </row>
    <row r="240" spans="2:14" hidden="1" x14ac:dyDescent="0.3">
      <c r="B240" s="555">
        <f>D224</f>
        <v>14.1</v>
      </c>
      <c r="C240" s="555">
        <f>D228</f>
        <v>30</v>
      </c>
      <c r="D240" s="556">
        <f>B240/C240</f>
        <v>0.47</v>
      </c>
      <c r="E240" s="556">
        <f>2*B240+H240^2</f>
        <v>32.041458820694125</v>
      </c>
      <c r="F240" s="556">
        <f>H240*SQRT((H240^2)+(4*B240*(1-D240)))</f>
        <v>11.383571185672688</v>
      </c>
      <c r="G240" s="557">
        <f>2*(C240+H240^2)</f>
        <v>67.682917641388244</v>
      </c>
      <c r="H240" s="558">
        <f>-NORMSINV(2.5/100)</f>
        <v>1.9599639845400538</v>
      </c>
      <c r="I240" s="559" t="s">
        <v>88</v>
      </c>
      <c r="J240" s="560">
        <f>D240</f>
        <v>0.47</v>
      </c>
      <c r="K240" s="560">
        <f>(E240-F240)/G240</f>
        <v>0.30521567856272641</v>
      </c>
      <c r="L240" s="560">
        <f>(E240+F240)/G240</f>
        <v>0.64159512502771177</v>
      </c>
      <c r="M240" s="541"/>
      <c r="N240" s="171"/>
    </row>
    <row r="241" spans="2:14" hidden="1" x14ac:dyDescent="0.3">
      <c r="B241" s="555">
        <f>E226</f>
        <v>805.09999999999991</v>
      </c>
      <c r="C241" s="555">
        <f>E228</f>
        <v>970</v>
      </c>
      <c r="D241" s="556">
        <f>B241/C241</f>
        <v>0.83</v>
      </c>
      <c r="E241" s="556">
        <f>2*B241+H241^2</f>
        <v>1614.0414588206938</v>
      </c>
      <c r="F241" s="556">
        <f>H241*SQRT((H241^2)+(4*B241*(1-D241)))</f>
        <v>46.019915075093955</v>
      </c>
      <c r="G241" s="557">
        <f>2*(C241+H241^2)</f>
        <v>1947.6829176413883</v>
      </c>
      <c r="H241" s="558">
        <f>-NORMSINV(2.5/100)</f>
        <v>1.9599639845400538</v>
      </c>
      <c r="I241" s="559" t="s">
        <v>89</v>
      </c>
      <c r="J241" s="560">
        <f>D241</f>
        <v>0.83</v>
      </c>
      <c r="K241" s="560">
        <f>(E241-F241)/G241</f>
        <v>0.80507023476102979</v>
      </c>
      <c r="L241" s="560">
        <f>(E241+F241)/G241</f>
        <v>0.85232629955295525</v>
      </c>
      <c r="M241" s="541"/>
      <c r="N241" s="171"/>
    </row>
    <row r="242" spans="2:14" hidden="1" x14ac:dyDescent="0.3">
      <c r="B242" s="555">
        <f>D224</f>
        <v>14.1</v>
      </c>
      <c r="C242" s="561">
        <f>F224</f>
        <v>179.00000000000009</v>
      </c>
      <c r="D242" s="556">
        <f>B242/C242</f>
        <v>7.877094972067035E-2</v>
      </c>
      <c r="E242" s="556">
        <f>2*B242+H242^2</f>
        <v>32.041458820694125</v>
      </c>
      <c r="F242" s="556">
        <f>H242*SQRT((H242^2)+(4*B242*(1-D242)))</f>
        <v>14.64065248121579</v>
      </c>
      <c r="G242" s="557">
        <f>2*(C242+H242^2)</f>
        <v>365.68291764138843</v>
      </c>
      <c r="H242" s="558">
        <f>-NORMSINV(2.5/100)</f>
        <v>1.9599639845400538</v>
      </c>
      <c r="I242" s="559" t="s">
        <v>85</v>
      </c>
      <c r="J242" s="560">
        <f>D242</f>
        <v>7.877094972067035E-2</v>
      </c>
      <c r="K242" s="560">
        <f>(E242-F242)/G242</f>
        <v>4.7584411248169534E-2</v>
      </c>
      <c r="L242" s="560">
        <f>(E242+F242)/G242</f>
        <v>0.12765734752666055</v>
      </c>
      <c r="M242" s="541"/>
      <c r="N242" s="171"/>
    </row>
    <row r="243" spans="2:14" hidden="1" x14ac:dyDescent="0.3">
      <c r="B243" s="555">
        <f>E226</f>
        <v>805.09999999999991</v>
      </c>
      <c r="C243" s="561">
        <f>F226</f>
        <v>820.99999999999989</v>
      </c>
      <c r="D243" s="556">
        <f>B243/C243</f>
        <v>0.98063337393422656</v>
      </c>
      <c r="E243" s="556">
        <f>2*B243+H243^2</f>
        <v>1614.0414588206938</v>
      </c>
      <c r="F243" s="556">
        <f>H243*SQRT((H243^2)+(4*B243*(1-D243)))</f>
        <v>15.948103182764058</v>
      </c>
      <c r="G243" s="557">
        <f>2*(C243+H243^2)</f>
        <v>1649.682917641388</v>
      </c>
      <c r="H243" s="558">
        <f>-NORMSINV(2.5/100)</f>
        <v>1.9599639845400538</v>
      </c>
      <c r="I243" s="559" t="s">
        <v>87</v>
      </c>
      <c r="J243" s="560">
        <f>D243</f>
        <v>0.98063337393422656</v>
      </c>
      <c r="K243" s="560">
        <f>(E243-F243)/G243</f>
        <v>0.96872758913136003</v>
      </c>
      <c r="L243" s="560">
        <f>(E243+F243)/G243</f>
        <v>0.98806233887292327</v>
      </c>
      <c r="M243" s="541"/>
      <c r="N243" s="171"/>
    </row>
    <row r="244" spans="2:14" hidden="1" x14ac:dyDescent="0.3">
      <c r="B244" s="171"/>
      <c r="C244" s="552"/>
      <c r="D244" s="552"/>
      <c r="E244" s="165"/>
      <c r="F244" s="165"/>
      <c r="G244" s="552"/>
      <c r="H244" s="552"/>
      <c r="I244" s="171"/>
      <c r="J244" s="46"/>
      <c r="K244" s="168"/>
      <c r="L244" s="168"/>
      <c r="M244" s="171"/>
      <c r="N244" s="171"/>
    </row>
    <row r="245" spans="2:14" hidden="1" x14ac:dyDescent="0.3">
      <c r="B245" s="562" t="s">
        <v>114</v>
      </c>
      <c r="C245" s="563"/>
      <c r="D245" s="564" t="str">
        <f>ROUND(J242,3)*100&amp;B248</f>
        <v>7,9%</v>
      </c>
      <c r="E245" s="565" t="str">
        <f>ROUND(J243,3)*100&amp;B248</f>
        <v>98,1%</v>
      </c>
      <c r="F245" s="565" t="str">
        <f>ROUND(J240,3)*100&amp;B248</f>
        <v>47%</v>
      </c>
      <c r="G245" s="565" t="str">
        <f>ROUND(J241,3)*100&amp;B248</f>
        <v>83%</v>
      </c>
      <c r="H245" s="351"/>
      <c r="I245" s="171"/>
      <c r="J245" s="46"/>
      <c r="K245" s="168"/>
      <c r="L245" s="168"/>
      <c r="M245" s="171"/>
      <c r="N245" s="171"/>
    </row>
    <row r="246" spans="2:14" hidden="1" x14ac:dyDescent="0.3">
      <c r="B246" s="566" t="s">
        <v>115</v>
      </c>
      <c r="C246" s="567"/>
      <c r="D246" s="568" t="str">
        <f>ROUND(K242,3)*100&amp;B248</f>
        <v>4,8%</v>
      </c>
      <c r="E246" s="569" t="str">
        <f>ROUND(K243,3)*100&amp;B248</f>
        <v>96,9%</v>
      </c>
      <c r="F246" s="569" t="str">
        <f>ROUND(K240,3)*100&amp;B248</f>
        <v>30,5%</v>
      </c>
      <c r="G246" s="569" t="str">
        <f>ROUND(K241,3)*100&amp;B248</f>
        <v>80,5%</v>
      </c>
      <c r="H246" s="339"/>
      <c r="I246" s="171"/>
      <c r="J246" s="46"/>
      <c r="K246" s="168"/>
      <c r="L246" s="168"/>
      <c r="M246" s="171"/>
      <c r="N246" s="171"/>
    </row>
    <row r="247" spans="2:14" hidden="1" x14ac:dyDescent="0.3">
      <c r="B247" s="566" t="s">
        <v>116</v>
      </c>
      <c r="C247" s="174" t="str">
        <f>ROUND((D228/F228),4)*100&amp;B248</f>
        <v>3%</v>
      </c>
      <c r="D247" s="568" t="str">
        <f>ROUND(L242,3)*100&amp;B248</f>
        <v>12,8%</v>
      </c>
      <c r="E247" s="569" t="str">
        <f>ROUND(L243,3)*100&amp;B248</f>
        <v>98,8%</v>
      </c>
      <c r="F247" s="569" t="str">
        <f>ROUND(L240,3)*100&amp;B248</f>
        <v>64,2%</v>
      </c>
      <c r="G247" s="569" t="str">
        <f>ROUND(L241,3)*100&amp;B248</f>
        <v>85,2%</v>
      </c>
      <c r="H247" s="570">
        <f>D234</f>
        <v>2.7647058823529402</v>
      </c>
      <c r="I247" s="171"/>
      <c r="J247" s="46"/>
      <c r="K247" s="168"/>
      <c r="L247" s="168"/>
      <c r="M247" s="171"/>
      <c r="N247" s="171"/>
    </row>
    <row r="248" spans="2:14" hidden="1" x14ac:dyDescent="0.3">
      <c r="B248" s="566" t="s">
        <v>117</v>
      </c>
      <c r="C248" s="175" t="s">
        <v>118</v>
      </c>
      <c r="D248" s="175" t="s">
        <v>85</v>
      </c>
      <c r="E248" s="175" t="s">
        <v>87</v>
      </c>
      <c r="F248" s="175" t="s">
        <v>27</v>
      </c>
      <c r="G248" s="176" t="s">
        <v>28</v>
      </c>
      <c r="H248" s="178" t="s">
        <v>119</v>
      </c>
      <c r="I248" s="171"/>
      <c r="J248" s="46"/>
      <c r="K248" s="168"/>
      <c r="L248" s="168"/>
      <c r="M248" s="171"/>
      <c r="N248" s="171"/>
    </row>
    <row r="249" spans="2:14" hidden="1" x14ac:dyDescent="0.3">
      <c r="B249" s="571" t="s">
        <v>6</v>
      </c>
      <c r="C249" s="177" t="str">
        <f>C247</f>
        <v>3%</v>
      </c>
      <c r="D249" s="178" t="str">
        <f>CONCATENATE(D245," ",B245,D246," ",B249," ",D247,B247)</f>
        <v>7,9% (4,8% a 12,8%)</v>
      </c>
      <c r="E249" s="178" t="str">
        <f>CONCATENATE(E245," ",B245,E246," ",B249," ",E247,B247)</f>
        <v>98,1% (96,9% a 98,8%)</v>
      </c>
      <c r="F249" s="178" t="str">
        <f>CONCATENATE(F245," ",B245,F246," ",B249," ",F247,B247)</f>
        <v>47% (30,5% a 64,2%)</v>
      </c>
      <c r="G249" s="178" t="str">
        <f>CONCATENATE(G245," ",B245,G246," ",B249," ",G247,B247)</f>
        <v>83% (80,5% a 85,2%)</v>
      </c>
      <c r="H249" s="572">
        <f>H247</f>
        <v>2.7647058823529402</v>
      </c>
      <c r="I249" s="171"/>
      <c r="J249" s="46"/>
      <c r="K249" s="168"/>
      <c r="L249" s="168"/>
      <c r="M249" s="171"/>
      <c r="N249" s="171"/>
    </row>
    <row r="250" spans="2:14" hidden="1" x14ac:dyDescent="0.3">
      <c r="B250" s="573" t="s">
        <v>120</v>
      </c>
      <c r="C250" s="574"/>
      <c r="D250" s="574"/>
      <c r="E250" s="574"/>
      <c r="F250" s="574"/>
      <c r="G250" s="574"/>
      <c r="H250" s="575"/>
      <c r="I250" s="171"/>
      <c r="J250" s="46"/>
      <c r="K250" s="168"/>
      <c r="L250" s="168"/>
      <c r="M250" s="171"/>
      <c r="N250" s="171"/>
    </row>
    <row r="251" spans="2:14" x14ac:dyDescent="0.3">
      <c r="B251" s="171"/>
      <c r="C251" s="171"/>
      <c r="D251" s="171"/>
      <c r="E251" s="171"/>
      <c r="F251" s="171"/>
      <c r="G251" s="171"/>
      <c r="H251" s="171"/>
      <c r="I251" s="171"/>
      <c r="J251" s="46"/>
      <c r="K251" s="168"/>
      <c r="L251" s="50"/>
      <c r="M251" s="50"/>
      <c r="N251" s="171"/>
    </row>
    <row r="252" spans="2:14" x14ac:dyDescent="0.3">
      <c r="B252" s="576" t="s">
        <v>121</v>
      </c>
      <c r="C252" s="576" t="s">
        <v>236</v>
      </c>
      <c r="D252" s="577" t="s">
        <v>237</v>
      </c>
      <c r="E252" s="577" t="s">
        <v>238</v>
      </c>
      <c r="F252" s="577" t="s">
        <v>239</v>
      </c>
      <c r="G252" s="577" t="s">
        <v>240</v>
      </c>
      <c r="H252" s="171"/>
      <c r="I252" s="167"/>
      <c r="J252" s="46"/>
      <c r="K252" s="168"/>
      <c r="L252" s="168"/>
      <c r="M252" s="171"/>
      <c r="N252" s="171"/>
    </row>
    <row r="253" spans="2:14" ht="20.25" customHeight="1" x14ac:dyDescent="0.3">
      <c r="B253" s="578">
        <f>D228/F228</f>
        <v>0.03</v>
      </c>
      <c r="C253" s="179" t="str">
        <f t="shared" ref="C253:G253" si="5">D249</f>
        <v>7,9% (4,8% a 12,8%)</v>
      </c>
      <c r="D253" s="179" t="str">
        <f t="shared" si="5"/>
        <v>98,1% (96,9% a 98,8%)</v>
      </c>
      <c r="E253" s="179" t="str">
        <f t="shared" si="5"/>
        <v>47% (30,5% a 64,2%)</v>
      </c>
      <c r="F253" s="179" t="str">
        <f t="shared" si="5"/>
        <v>83% (80,5% a 85,2%)</v>
      </c>
      <c r="G253" s="180">
        <f t="shared" si="5"/>
        <v>2.7647058823529402</v>
      </c>
      <c r="H253" s="171"/>
      <c r="I253" s="167"/>
      <c r="J253" s="46"/>
      <c r="K253" s="168"/>
      <c r="L253" s="168"/>
      <c r="M253" s="171"/>
      <c r="N253" s="171"/>
    </row>
    <row r="254" spans="2:14" ht="19.5" customHeight="1" x14ac:dyDescent="0.3">
      <c r="B254" s="171"/>
      <c r="C254" s="548"/>
      <c r="D254" s="45"/>
      <c r="E254" s="46"/>
      <c r="F254" s="549"/>
      <c r="G254" s="171"/>
      <c r="H254" s="171"/>
      <c r="I254" s="579"/>
      <c r="J254" s="49"/>
      <c r="K254" s="50"/>
      <c r="L254" s="50"/>
      <c r="M254" s="541"/>
      <c r="N254" s="541"/>
    </row>
    <row r="258" spans="2:11" ht="13.5" thickBot="1" x14ac:dyDescent="0.35"/>
    <row r="259" spans="2:11" ht="32.25" customHeight="1" x14ac:dyDescent="0.3">
      <c r="B259" s="689" t="s">
        <v>151</v>
      </c>
      <c r="C259" s="690"/>
      <c r="D259" s="690"/>
      <c r="E259" s="690"/>
      <c r="F259" s="690"/>
      <c r="G259" s="690"/>
      <c r="H259" s="691"/>
    </row>
    <row r="260" spans="2:11" ht="14.5" x14ac:dyDescent="0.3">
      <c r="B260" s="215" t="s">
        <v>149</v>
      </c>
      <c r="C260" s="216"/>
      <c r="D260" s="216"/>
      <c r="E260" s="216"/>
      <c r="F260" s="216"/>
      <c r="G260" s="216"/>
      <c r="H260" s="209"/>
    </row>
    <row r="261" spans="2:11" ht="15" thickBot="1" x14ac:dyDescent="0.35">
      <c r="B261" s="217" t="s">
        <v>150</v>
      </c>
      <c r="C261" s="218"/>
      <c r="D261" s="218"/>
      <c r="E261" s="218"/>
      <c r="F261" s="218"/>
      <c r="G261" s="218"/>
      <c r="H261" s="219"/>
    </row>
    <row r="262" spans="2:11" ht="13.5" thickBot="1" x14ac:dyDescent="0.35">
      <c r="B262" s="152" t="s">
        <v>94</v>
      </c>
      <c r="C262" s="201">
        <v>1000</v>
      </c>
      <c r="D262" s="671" t="s">
        <v>132</v>
      </c>
      <c r="E262" s="672"/>
      <c r="F262" s="7"/>
      <c r="G262" s="148"/>
      <c r="H262" s="194"/>
    </row>
    <row r="263" spans="2:11" x14ac:dyDescent="0.3">
      <c r="B263" s="152" t="s">
        <v>95</v>
      </c>
      <c r="C263" s="153">
        <v>1E-3</v>
      </c>
      <c r="D263" s="154" t="s">
        <v>25</v>
      </c>
      <c r="E263" s="154" t="s">
        <v>26</v>
      </c>
      <c r="F263" s="22" t="s">
        <v>3</v>
      </c>
      <c r="G263" s="155"/>
      <c r="H263" s="195"/>
      <c r="I263" s="182"/>
      <c r="K263" s="156"/>
    </row>
    <row r="264" spans="2:11" x14ac:dyDescent="0.3">
      <c r="B264" s="152" t="s">
        <v>96</v>
      </c>
      <c r="C264" s="153">
        <v>0.75</v>
      </c>
      <c r="D264" s="202">
        <f>C262*C263</f>
        <v>1</v>
      </c>
      <c r="E264" s="202">
        <f>C262-D264</f>
        <v>999</v>
      </c>
      <c r="F264" s="23"/>
      <c r="H264" s="9"/>
    </row>
    <row r="265" spans="2:11" ht="13.5" thickBot="1" x14ac:dyDescent="0.35">
      <c r="B265" s="152" t="s">
        <v>97</v>
      </c>
      <c r="C265" s="153">
        <v>0.95</v>
      </c>
      <c r="D265" s="157"/>
      <c r="E265" s="157"/>
      <c r="F265" s="24"/>
      <c r="G265" s="111" t="s">
        <v>232</v>
      </c>
      <c r="H265" s="9"/>
    </row>
    <row r="266" spans="2:11" x14ac:dyDescent="0.3">
      <c r="B266" s="667" t="s">
        <v>33</v>
      </c>
      <c r="C266" s="670" t="s">
        <v>98</v>
      </c>
      <c r="D266" s="586">
        <f>D264*D273</f>
        <v>0.75</v>
      </c>
      <c r="E266" s="197">
        <f>E264-E268</f>
        <v>49.950000000000045</v>
      </c>
      <c r="F266" s="204">
        <f>SUM(D266:E266)</f>
        <v>50.700000000000045</v>
      </c>
      <c r="G266" s="3" t="s">
        <v>9</v>
      </c>
      <c r="H266" s="634" t="s">
        <v>35</v>
      </c>
      <c r="I266" s="39"/>
    </row>
    <row r="267" spans="2:11" ht="36.5" thickBot="1" x14ac:dyDescent="0.35">
      <c r="B267" s="668"/>
      <c r="C267" s="629"/>
      <c r="D267" s="581" t="s">
        <v>10</v>
      </c>
      <c r="E267" s="410" t="s">
        <v>11</v>
      </c>
      <c r="F267" s="203" t="s">
        <v>99</v>
      </c>
      <c r="G267" s="28">
        <f>D266/F266</f>
        <v>1.4792899408284011E-2</v>
      </c>
      <c r="H267" s="635"/>
      <c r="I267" s="39"/>
    </row>
    <row r="268" spans="2:11" x14ac:dyDescent="0.3">
      <c r="B268" s="668"/>
      <c r="C268" s="670" t="s">
        <v>100</v>
      </c>
      <c r="D268" s="183">
        <f>D264-D266</f>
        <v>0.25</v>
      </c>
      <c r="E268" s="587">
        <f>E264*E273</f>
        <v>949.05</v>
      </c>
      <c r="F268" s="204">
        <f>SUM(D268:E268)</f>
        <v>949.3</v>
      </c>
      <c r="G268" s="3" t="s">
        <v>17</v>
      </c>
      <c r="H268" s="634" t="s">
        <v>39</v>
      </c>
      <c r="I268" s="39"/>
    </row>
    <row r="269" spans="2:11" ht="36.5" thickBot="1" x14ac:dyDescent="0.35">
      <c r="B269" s="669"/>
      <c r="C269" s="629"/>
      <c r="D269" s="30" t="s">
        <v>18</v>
      </c>
      <c r="E269" s="583" t="s">
        <v>19</v>
      </c>
      <c r="F269" s="145" t="s">
        <v>101</v>
      </c>
      <c r="G269" s="31">
        <f>E268/F268</f>
        <v>0.99973664805646267</v>
      </c>
      <c r="H269" s="635"/>
      <c r="I269" s="39"/>
    </row>
    <row r="270" spans="2:11" x14ac:dyDescent="0.3">
      <c r="B270" s="6"/>
      <c r="C270" s="662" t="s">
        <v>3</v>
      </c>
      <c r="D270" s="202">
        <f>D266+D268</f>
        <v>1</v>
      </c>
      <c r="E270" s="202">
        <f>E266+E268</f>
        <v>999</v>
      </c>
      <c r="F270" s="664">
        <f>F266+F268</f>
        <v>1000</v>
      </c>
      <c r="H270" s="9"/>
    </row>
    <row r="271" spans="2:11" ht="13.5" thickBot="1" x14ac:dyDescent="0.35">
      <c r="B271" s="6"/>
      <c r="C271" s="663"/>
      <c r="D271" s="26" t="s">
        <v>25</v>
      </c>
      <c r="E271" s="32" t="s">
        <v>26</v>
      </c>
      <c r="F271" s="665"/>
      <c r="H271" s="9"/>
    </row>
    <row r="272" spans="2:11" x14ac:dyDescent="0.3">
      <c r="B272" s="6"/>
      <c r="D272" s="34" t="s">
        <v>42</v>
      </c>
      <c r="E272" s="34" t="s">
        <v>43</v>
      </c>
      <c r="F272" s="188"/>
      <c r="G272" s="189"/>
      <c r="H272" s="190"/>
      <c r="I272" s="39"/>
    </row>
    <row r="273" spans="2:14" x14ac:dyDescent="0.3">
      <c r="B273" s="6"/>
      <c r="D273" s="158">
        <f>C264</f>
        <v>0.75</v>
      </c>
      <c r="E273" s="158">
        <f>C265</f>
        <v>0.95</v>
      </c>
      <c r="F273" s="188"/>
      <c r="G273" s="189"/>
      <c r="H273" s="190"/>
      <c r="I273" s="39"/>
    </row>
    <row r="274" spans="2:14" ht="13.5" thickBot="1" x14ac:dyDescent="0.35">
      <c r="B274" s="6"/>
      <c r="D274" s="38" t="s">
        <v>44</v>
      </c>
      <c r="E274" s="38" t="s">
        <v>45</v>
      </c>
      <c r="F274" s="188"/>
      <c r="G274" s="189"/>
      <c r="H274" s="9"/>
      <c r="I274" s="39"/>
    </row>
    <row r="275" spans="2:14" ht="5.15" customHeight="1" thickBot="1" x14ac:dyDescent="0.35">
      <c r="B275" s="6"/>
      <c r="D275" s="40"/>
      <c r="E275" s="40"/>
      <c r="H275" s="9"/>
      <c r="K275" s="49"/>
      <c r="L275" s="159"/>
      <c r="M275" s="50"/>
    </row>
    <row r="276" spans="2:14" ht="13.5" thickBot="1" x14ac:dyDescent="0.35">
      <c r="B276" s="542"/>
      <c r="C276" s="543" t="s">
        <v>145</v>
      </c>
      <c r="D276" s="592">
        <f>IF(E273=1,"Infinito",(D273/(1-E273)))</f>
        <v>14.999999999999986</v>
      </c>
      <c r="E276" s="146">
        <f>(1-D273)/E273</f>
        <v>0.26315789473684209</v>
      </c>
      <c r="F276" s="545" t="s">
        <v>46</v>
      </c>
      <c r="G276" s="546"/>
      <c r="H276" s="547"/>
      <c r="I276" s="540"/>
      <c r="J276" s="171"/>
      <c r="K276" s="171"/>
      <c r="L276" s="171"/>
      <c r="M276" s="541"/>
      <c r="N276" s="541"/>
    </row>
    <row r="277" spans="2:14" hidden="1" x14ac:dyDescent="0.3">
      <c r="B277" s="171"/>
      <c r="C277" s="548"/>
      <c r="D277" s="160"/>
      <c r="E277" s="161"/>
      <c r="F277" s="549"/>
      <c r="G277" s="171"/>
      <c r="H277" s="171"/>
      <c r="I277" s="171"/>
      <c r="J277" s="171"/>
      <c r="K277" s="550"/>
      <c r="L277" s="550"/>
      <c r="M277" s="550"/>
      <c r="N277" s="171"/>
    </row>
    <row r="278" spans="2:14" hidden="1" x14ac:dyDescent="0.3">
      <c r="B278" s="551" t="s">
        <v>102</v>
      </c>
      <c r="C278" s="552"/>
      <c r="D278" s="165"/>
      <c r="E278" s="165"/>
      <c r="F278" s="552"/>
      <c r="G278" s="552"/>
      <c r="H278" s="171"/>
      <c r="I278" s="46"/>
      <c r="J278" s="168"/>
      <c r="K278" s="168"/>
      <c r="L278" s="171"/>
      <c r="M278" s="171"/>
      <c r="N278" s="171"/>
    </row>
    <row r="279" spans="2:14" hidden="1" x14ac:dyDescent="0.3">
      <c r="B279" s="551" t="s">
        <v>103</v>
      </c>
      <c r="C279" s="552"/>
      <c r="D279" s="46"/>
      <c r="E279" s="46"/>
      <c r="F279" s="552"/>
      <c r="G279" s="552"/>
      <c r="H279" s="171"/>
      <c r="I279" s="46"/>
      <c r="J279" s="169"/>
      <c r="K279" s="169"/>
      <c r="L279" s="169"/>
      <c r="M279" s="171"/>
      <c r="N279" s="171"/>
    </row>
    <row r="280" spans="2:14" hidden="1" x14ac:dyDescent="0.3">
      <c r="B280" s="170" t="s">
        <v>104</v>
      </c>
      <c r="C280" s="171" t="s">
        <v>105</v>
      </c>
      <c r="D280" s="171"/>
      <c r="E280" s="171" t="s">
        <v>106</v>
      </c>
      <c r="F280" s="171"/>
      <c r="G280" s="171" t="s">
        <v>107</v>
      </c>
      <c r="H280" s="171" t="s">
        <v>108</v>
      </c>
      <c r="I280" s="171"/>
      <c r="J280" s="169"/>
      <c r="K280" s="169"/>
      <c r="L280" s="169"/>
      <c r="M280" s="171"/>
      <c r="N280" s="171"/>
    </row>
    <row r="281" spans="2:14" ht="26" hidden="1" x14ac:dyDescent="0.3">
      <c r="B281" s="553" t="s">
        <v>303</v>
      </c>
      <c r="C281" s="553" t="s">
        <v>109</v>
      </c>
      <c r="D281" s="553" t="s">
        <v>110</v>
      </c>
      <c r="E281" s="553" t="s">
        <v>105</v>
      </c>
      <c r="F281" s="553" t="s">
        <v>220</v>
      </c>
      <c r="G281" s="179" t="s">
        <v>107</v>
      </c>
      <c r="H281" s="554" t="s">
        <v>111</v>
      </c>
      <c r="I281" s="337"/>
      <c r="J281" s="553" t="s">
        <v>304</v>
      </c>
      <c r="K281" s="553" t="s">
        <v>112</v>
      </c>
      <c r="L281" s="553" t="s">
        <v>113</v>
      </c>
      <c r="M281" s="171"/>
      <c r="N281" s="171"/>
    </row>
    <row r="282" spans="2:14" hidden="1" x14ac:dyDescent="0.3">
      <c r="B282" s="555">
        <f>D266</f>
        <v>0.75</v>
      </c>
      <c r="C282" s="555">
        <f>D270</f>
        <v>1</v>
      </c>
      <c r="D282" s="556">
        <f>B282/C282</f>
        <v>0.75</v>
      </c>
      <c r="E282" s="556">
        <f>2*B282+H282^2</f>
        <v>5.3414588206941245</v>
      </c>
      <c r="F282" s="556">
        <f>H282*SQRT((H282^2)+(4*B282*(1-D282)))</f>
        <v>4.1997499909648539</v>
      </c>
      <c r="G282" s="557">
        <f>2*(C282+H282^2)</f>
        <v>9.682917641388249</v>
      </c>
      <c r="H282" s="558">
        <f>-NORMSINV(2.5/100)</f>
        <v>1.9599639845400538</v>
      </c>
      <c r="I282" s="559" t="s">
        <v>88</v>
      </c>
      <c r="J282" s="560">
        <f>D282</f>
        <v>0.75</v>
      </c>
      <c r="K282" s="560">
        <f>(E282-F282)/G282</f>
        <v>0.11790958799950949</v>
      </c>
      <c r="L282" s="560">
        <f>(E282+F282)/G282</f>
        <v>0.98536506918910938</v>
      </c>
      <c r="M282" s="541"/>
      <c r="N282" s="171"/>
    </row>
    <row r="283" spans="2:14" hidden="1" x14ac:dyDescent="0.3">
      <c r="B283" s="555">
        <f>E268</f>
        <v>949.05</v>
      </c>
      <c r="C283" s="555">
        <f>E270</f>
        <v>999</v>
      </c>
      <c r="D283" s="556">
        <f>B283/C283</f>
        <v>0.95</v>
      </c>
      <c r="E283" s="556">
        <f>2*B283+H283^2</f>
        <v>1901.9414588206939</v>
      </c>
      <c r="F283" s="556">
        <f>H283*SQRT((H283^2)+(4*B283*(1-D283)))</f>
        <v>27.274605489851567</v>
      </c>
      <c r="G283" s="557">
        <f>2*(C283+H283^2)</f>
        <v>2005.6829176413883</v>
      </c>
      <c r="H283" s="558">
        <f>-NORMSINV(2.5/100)</f>
        <v>1.9599639845400538</v>
      </c>
      <c r="I283" s="559" t="s">
        <v>89</v>
      </c>
      <c r="J283" s="560">
        <f>D283</f>
        <v>0.95</v>
      </c>
      <c r="K283" s="560">
        <f>(E283-F283)/G283</f>
        <v>0.93467757881459335</v>
      </c>
      <c r="L283" s="560">
        <f>(E283+F283)/G283</f>
        <v>0.96187490422426047</v>
      </c>
      <c r="M283" s="541"/>
      <c r="N283" s="171"/>
    </row>
    <row r="284" spans="2:14" hidden="1" x14ac:dyDescent="0.3">
      <c r="B284" s="555">
        <f>D266</f>
        <v>0.75</v>
      </c>
      <c r="C284" s="561">
        <f>F266</f>
        <v>50.700000000000045</v>
      </c>
      <c r="D284" s="556">
        <f>B284/C284</f>
        <v>1.4792899408284011E-2</v>
      </c>
      <c r="E284" s="556">
        <f>2*B284+H284^2</f>
        <v>5.3414588206941245</v>
      </c>
      <c r="F284" s="556">
        <f>H284*SQRT((H284^2)+(4*B284*(1-D284)))</f>
        <v>5.1098633437132435</v>
      </c>
      <c r="G284" s="557">
        <f>2*(C284+H284^2)</f>
        <v>109.08291764138833</v>
      </c>
      <c r="H284" s="558">
        <f>-NORMSINV(2.5/100)</f>
        <v>1.9599639845400538</v>
      </c>
      <c r="I284" s="559" t="s">
        <v>85</v>
      </c>
      <c r="J284" s="560">
        <f>D284</f>
        <v>1.4792899408284011E-2</v>
      </c>
      <c r="K284" s="560">
        <f>(E284-F284)/G284</f>
        <v>2.1231140676146423E-3</v>
      </c>
      <c r="L284" s="560">
        <f>(E284+F284)/G284</f>
        <v>9.5810805123183823E-2</v>
      </c>
      <c r="M284" s="541"/>
      <c r="N284" s="171"/>
    </row>
    <row r="285" spans="2:14" hidden="1" x14ac:dyDescent="0.3">
      <c r="B285" s="555">
        <f>E268</f>
        <v>949.05</v>
      </c>
      <c r="C285" s="561">
        <f>F268</f>
        <v>949.3</v>
      </c>
      <c r="D285" s="556">
        <f>B285/C285</f>
        <v>0.99973664805646267</v>
      </c>
      <c r="E285" s="556">
        <f>2*B285+H285^2</f>
        <v>1901.9414588206939</v>
      </c>
      <c r="F285" s="556">
        <f>H285*SQRT((H285^2)+(4*B285*(1-D285)))</f>
        <v>4.3124532503131121</v>
      </c>
      <c r="G285" s="557">
        <f>2*(C285+H285^2)</f>
        <v>1906.2829176413882</v>
      </c>
      <c r="H285" s="558">
        <f>-NORMSINV(2.5/100)</f>
        <v>1.9599639845400538</v>
      </c>
      <c r="I285" s="559" t="s">
        <v>87</v>
      </c>
      <c r="J285" s="560">
        <f>D285</f>
        <v>0.99973664805646267</v>
      </c>
      <c r="K285" s="560">
        <f>(E285-F285)/G285</f>
        <v>0.99546032124039874</v>
      </c>
      <c r="L285" s="560">
        <f>(E285+F285)/G285</f>
        <v>0.99998478422582893</v>
      </c>
      <c r="M285" s="541"/>
      <c r="N285" s="171"/>
    </row>
    <row r="286" spans="2:14" hidden="1" x14ac:dyDescent="0.3">
      <c r="B286" s="171"/>
      <c r="C286" s="552"/>
      <c r="D286" s="552"/>
      <c r="E286" s="165"/>
      <c r="F286" s="165"/>
      <c r="G286" s="552"/>
      <c r="H286" s="552"/>
      <c r="I286" s="171"/>
      <c r="J286" s="46"/>
      <c r="K286" s="168"/>
      <c r="L286" s="168"/>
      <c r="M286" s="171"/>
      <c r="N286" s="171"/>
    </row>
    <row r="287" spans="2:14" hidden="1" x14ac:dyDescent="0.3">
      <c r="B287" s="562" t="s">
        <v>114</v>
      </c>
      <c r="C287" s="563"/>
      <c r="D287" s="564" t="str">
        <f>ROUND(J284,3)*100&amp;B290</f>
        <v>1,5%</v>
      </c>
      <c r="E287" s="565" t="str">
        <f>ROUND(J285,3)*100&amp;B290</f>
        <v>100%</v>
      </c>
      <c r="F287" s="565" t="str">
        <f>ROUND(J282,3)*100&amp;B290</f>
        <v>75%</v>
      </c>
      <c r="G287" s="565" t="str">
        <f>ROUND(J283,3)*100&amp;B290</f>
        <v>95%</v>
      </c>
      <c r="H287" s="351"/>
      <c r="I287" s="171"/>
      <c r="J287" s="46"/>
      <c r="K287" s="168"/>
      <c r="L287" s="168"/>
      <c r="M287" s="171"/>
      <c r="N287" s="171"/>
    </row>
    <row r="288" spans="2:14" hidden="1" x14ac:dyDescent="0.3">
      <c r="B288" s="566" t="s">
        <v>115</v>
      </c>
      <c r="C288" s="567"/>
      <c r="D288" s="568" t="str">
        <f>ROUND(K284,3)*100&amp;B290</f>
        <v>0,2%</v>
      </c>
      <c r="E288" s="569" t="str">
        <f>ROUND(K285,3)*100&amp;B290</f>
        <v>99,5%</v>
      </c>
      <c r="F288" s="569" t="str">
        <f>ROUND(K282,3)*100&amp;B290</f>
        <v>11,8%</v>
      </c>
      <c r="G288" s="569" t="str">
        <f>ROUND(K283,3)*100&amp;B290</f>
        <v>93,5%</v>
      </c>
      <c r="H288" s="339"/>
      <c r="I288" s="171"/>
      <c r="J288" s="46"/>
      <c r="K288" s="168"/>
      <c r="L288" s="168"/>
      <c r="M288" s="171"/>
      <c r="N288" s="171"/>
    </row>
    <row r="289" spans="2:14" hidden="1" x14ac:dyDescent="0.3">
      <c r="B289" s="566" t="s">
        <v>116</v>
      </c>
      <c r="C289" s="174" t="str">
        <f>ROUND((D270/F270),4)*100&amp;B290</f>
        <v>0,1%</v>
      </c>
      <c r="D289" s="568" t="str">
        <f>ROUND(L284,3)*100&amp;B290</f>
        <v>9,6%</v>
      </c>
      <c r="E289" s="569" t="str">
        <f>ROUND(L285,3)*100&amp;B290</f>
        <v>100%</v>
      </c>
      <c r="F289" s="569" t="str">
        <f>ROUND(L282,3)*100&amp;B290</f>
        <v>98,5%</v>
      </c>
      <c r="G289" s="569" t="str">
        <f>ROUND(L283,3)*100&amp;B290</f>
        <v>96,2%</v>
      </c>
      <c r="H289" s="570">
        <f>D276</f>
        <v>14.999999999999986</v>
      </c>
      <c r="I289" s="171"/>
      <c r="J289" s="46"/>
      <c r="K289" s="168"/>
      <c r="L289" s="168"/>
      <c r="M289" s="171"/>
      <c r="N289" s="171"/>
    </row>
    <row r="290" spans="2:14" hidden="1" x14ac:dyDescent="0.3">
      <c r="B290" s="566" t="s">
        <v>117</v>
      </c>
      <c r="C290" s="175" t="s">
        <v>118</v>
      </c>
      <c r="D290" s="175" t="s">
        <v>85</v>
      </c>
      <c r="E290" s="175" t="s">
        <v>87</v>
      </c>
      <c r="F290" s="175" t="s">
        <v>27</v>
      </c>
      <c r="G290" s="176" t="s">
        <v>28</v>
      </c>
      <c r="H290" s="178" t="s">
        <v>119</v>
      </c>
      <c r="I290" s="171"/>
      <c r="J290" s="46"/>
      <c r="K290" s="168"/>
      <c r="L290" s="168"/>
      <c r="M290" s="171"/>
      <c r="N290" s="171"/>
    </row>
    <row r="291" spans="2:14" hidden="1" x14ac:dyDescent="0.3">
      <c r="B291" s="571" t="s">
        <v>6</v>
      </c>
      <c r="C291" s="177" t="str">
        <f>C289</f>
        <v>0,1%</v>
      </c>
      <c r="D291" s="178" t="str">
        <f>CONCATENATE(D287," ",B287,D288," ",B291," ",D289,B289)</f>
        <v>1,5% (0,2% a 9,6%)</v>
      </c>
      <c r="E291" s="178" t="str">
        <f>CONCATENATE(E287," ",B287,E288," ",B291," ",E289,B289)</f>
        <v>100% (99,5% a 100%)</v>
      </c>
      <c r="F291" s="178" t="str">
        <f>CONCATENATE(F287," ",B287,F288," ",B291," ",F289,B289)</f>
        <v>75% (11,8% a 98,5%)</v>
      </c>
      <c r="G291" s="178" t="str">
        <f>CONCATENATE(G287," ",B287,G288," ",B291," ",G289,B289)</f>
        <v>95% (93,5% a 96,2%)</v>
      </c>
      <c r="H291" s="572">
        <f>H289</f>
        <v>14.999999999999986</v>
      </c>
      <c r="I291" s="171"/>
      <c r="J291" s="46"/>
      <c r="K291" s="168"/>
      <c r="L291" s="168"/>
      <c r="M291" s="171"/>
      <c r="N291" s="171"/>
    </row>
    <row r="292" spans="2:14" hidden="1" x14ac:dyDescent="0.3">
      <c r="B292" s="573" t="s">
        <v>120</v>
      </c>
      <c r="C292" s="574"/>
      <c r="D292" s="574"/>
      <c r="E292" s="574"/>
      <c r="F292" s="574"/>
      <c r="G292" s="574"/>
      <c r="H292" s="575"/>
      <c r="I292" s="171"/>
      <c r="J292" s="46"/>
      <c r="K292" s="168"/>
      <c r="L292" s="168"/>
      <c r="M292" s="171"/>
      <c r="N292" s="171"/>
    </row>
    <row r="293" spans="2:14" x14ac:dyDescent="0.3">
      <c r="B293" s="171"/>
      <c r="C293" s="171"/>
      <c r="D293" s="171"/>
      <c r="E293" s="171"/>
      <c r="F293" s="171"/>
      <c r="G293" s="171"/>
      <c r="H293" s="171"/>
      <c r="I293" s="171"/>
      <c r="J293" s="46"/>
      <c r="K293" s="168"/>
      <c r="L293" s="50"/>
      <c r="M293" s="50"/>
      <c r="N293" s="171"/>
    </row>
    <row r="294" spans="2:14" x14ac:dyDescent="0.3">
      <c r="B294" s="576" t="s">
        <v>121</v>
      </c>
      <c r="C294" s="576" t="s">
        <v>236</v>
      </c>
      <c r="D294" s="577" t="s">
        <v>237</v>
      </c>
      <c r="E294" s="577" t="s">
        <v>238</v>
      </c>
      <c r="F294" s="577" t="s">
        <v>239</v>
      </c>
      <c r="G294" s="577" t="s">
        <v>240</v>
      </c>
      <c r="H294" s="171"/>
      <c r="I294" s="167"/>
      <c r="J294" s="46"/>
      <c r="K294" s="168"/>
      <c r="L294" s="168"/>
      <c r="M294" s="171"/>
      <c r="N294" s="171"/>
    </row>
    <row r="295" spans="2:14" ht="14.25" customHeight="1" x14ac:dyDescent="0.3">
      <c r="B295" s="578">
        <f>D270/F270</f>
        <v>1E-3</v>
      </c>
      <c r="C295" s="179" t="str">
        <f t="shared" ref="C295:G295" si="6">D291</f>
        <v>1,5% (0,2% a 9,6%)</v>
      </c>
      <c r="D295" s="179" t="str">
        <f t="shared" si="6"/>
        <v>100% (99,5% a 100%)</v>
      </c>
      <c r="E295" s="179" t="str">
        <f t="shared" si="6"/>
        <v>75% (11,8% a 98,5%)</v>
      </c>
      <c r="F295" s="179" t="str">
        <f t="shared" si="6"/>
        <v>95% (93,5% a 96,2%)</v>
      </c>
      <c r="G295" s="180">
        <f t="shared" si="6"/>
        <v>14.999999999999986</v>
      </c>
      <c r="H295" s="171"/>
      <c r="I295" s="167"/>
      <c r="J295" s="46"/>
      <c r="K295" s="168"/>
      <c r="L295" s="168"/>
      <c r="M295" s="171"/>
      <c r="N295" s="171"/>
    </row>
    <row r="296" spans="2:14" ht="13.5" customHeight="1" x14ac:dyDescent="0.3">
      <c r="B296" s="171"/>
      <c r="C296" s="548"/>
      <c r="D296" s="45"/>
      <c r="E296" s="46"/>
      <c r="F296" s="549"/>
      <c r="G296" s="171"/>
      <c r="H296" s="171"/>
      <c r="I296" s="579"/>
      <c r="J296" s="49"/>
      <c r="K296" s="50"/>
      <c r="L296" s="50"/>
      <c r="M296" s="541"/>
      <c r="N296" s="541"/>
    </row>
    <row r="299" spans="2:14" x14ac:dyDescent="0.3">
      <c r="C299" s="164"/>
      <c r="D299" s="164"/>
      <c r="E299" s="165"/>
      <c r="F299" s="165"/>
      <c r="G299" s="166"/>
      <c r="H299" s="166"/>
      <c r="I299" s="167"/>
      <c r="J299" s="46"/>
      <c r="K299" s="168"/>
      <c r="L299" s="168"/>
    </row>
  </sheetData>
  <mergeCells count="72">
    <mergeCell ref="B2:H2"/>
    <mergeCell ref="B259:H259"/>
    <mergeCell ref="D7:E7"/>
    <mergeCell ref="B11:B14"/>
    <mergeCell ref="C11:C12"/>
    <mergeCell ref="C13:C14"/>
    <mergeCell ref="C15:C16"/>
    <mergeCell ref="F15:F16"/>
    <mergeCell ref="D49:E49"/>
    <mergeCell ref="B46:H46"/>
    <mergeCell ref="B48:H48"/>
    <mergeCell ref="F99:F100"/>
    <mergeCell ref="B53:B56"/>
    <mergeCell ref="C53:C54"/>
    <mergeCell ref="C55:C56"/>
    <mergeCell ref="C57:C58"/>
    <mergeCell ref="F57:F58"/>
    <mergeCell ref="H266:H267"/>
    <mergeCell ref="H268:H269"/>
    <mergeCell ref="H226:H227"/>
    <mergeCell ref="C183:C184"/>
    <mergeCell ref="F183:F184"/>
    <mergeCell ref="B214:H214"/>
    <mergeCell ref="B218:H218"/>
    <mergeCell ref="B217:H217"/>
    <mergeCell ref="B95:B98"/>
    <mergeCell ref="C95:C96"/>
    <mergeCell ref="C97:C98"/>
    <mergeCell ref="C99:C100"/>
    <mergeCell ref="B215:G215"/>
    <mergeCell ref="B216:G216"/>
    <mergeCell ref="D220:E220"/>
    <mergeCell ref="F270:F271"/>
    <mergeCell ref="H11:H12"/>
    <mergeCell ref="H13:H14"/>
    <mergeCell ref="H53:H54"/>
    <mergeCell ref="H55:H56"/>
    <mergeCell ref="H95:H96"/>
    <mergeCell ref="H97:H98"/>
    <mergeCell ref="H137:H138"/>
    <mergeCell ref="H139:H140"/>
    <mergeCell ref="F228:F229"/>
    <mergeCell ref="B174:H174"/>
    <mergeCell ref="H179:H180"/>
    <mergeCell ref="H181:H182"/>
    <mergeCell ref="H224:H225"/>
    <mergeCell ref="B88:H88"/>
    <mergeCell ref="D262:E262"/>
    <mergeCell ref="C270:C271"/>
    <mergeCell ref="C228:C229"/>
    <mergeCell ref="B266:B269"/>
    <mergeCell ref="C266:C267"/>
    <mergeCell ref="C268:C269"/>
    <mergeCell ref="B224:B227"/>
    <mergeCell ref="C224:C225"/>
    <mergeCell ref="C226:C227"/>
    <mergeCell ref="D175:E175"/>
    <mergeCell ref="B179:B182"/>
    <mergeCell ref="C179:C180"/>
    <mergeCell ref="C181:C182"/>
    <mergeCell ref="B90:H90"/>
    <mergeCell ref="B130:H130"/>
    <mergeCell ref="B132:H132"/>
    <mergeCell ref="B172:H172"/>
    <mergeCell ref="B173:H173"/>
    <mergeCell ref="C141:C142"/>
    <mergeCell ref="F141:F142"/>
    <mergeCell ref="D133:E133"/>
    <mergeCell ref="B137:B140"/>
    <mergeCell ref="C137:C138"/>
    <mergeCell ref="C139:C140"/>
    <mergeCell ref="D91:E91"/>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V188"/>
  <sheetViews>
    <sheetView zoomScale="85" zoomScaleNormal="85" workbookViewId="0"/>
  </sheetViews>
  <sheetFormatPr baseColWidth="10" defaultRowHeight="13" x14ac:dyDescent="0.3"/>
  <cols>
    <col min="1" max="1" width="3.81640625" style="109" customWidth="1"/>
    <col min="2" max="2" width="18" style="109" customWidth="1"/>
    <col min="3" max="3" width="19.1796875" style="109" customWidth="1"/>
    <col min="4" max="4" width="19.81640625" style="109" customWidth="1"/>
    <col min="5" max="5" width="21" style="109" customWidth="1"/>
    <col min="6" max="6" width="18.7265625" style="109" customWidth="1"/>
    <col min="7" max="7" width="20.453125" style="109" customWidth="1"/>
    <col min="8" max="8" width="11.54296875" style="109" customWidth="1"/>
    <col min="9" max="9" width="9.81640625" style="109" customWidth="1"/>
    <col min="10" max="10" width="13.453125" style="109" customWidth="1"/>
    <col min="11" max="11" width="11.81640625" style="109" customWidth="1"/>
    <col min="12" max="12" width="12.7265625" style="109" bestFit="1" customWidth="1"/>
    <col min="13" max="16" width="11.453125" style="109"/>
    <col min="17" max="17" width="12.26953125" style="109" bestFit="1" customWidth="1"/>
    <col min="18" max="256" width="11.453125" style="109"/>
    <col min="257" max="257" width="7" style="109" customWidth="1"/>
    <col min="258" max="258" width="18" style="109" customWidth="1"/>
    <col min="259" max="259" width="19.1796875" style="109" customWidth="1"/>
    <col min="260" max="260" width="19.81640625" style="109" customWidth="1"/>
    <col min="261" max="261" width="20.54296875" style="109" customWidth="1"/>
    <col min="262" max="262" width="18.7265625" style="109" customWidth="1"/>
    <col min="263" max="263" width="15.453125" style="109" customWidth="1"/>
    <col min="264" max="264" width="11.81640625" style="109" customWidth="1"/>
    <col min="265" max="265" width="9.81640625" style="109" customWidth="1"/>
    <col min="266" max="266" width="13.453125" style="109" customWidth="1"/>
    <col min="267" max="267" width="11.81640625" style="109" customWidth="1"/>
    <col min="268" max="268" width="12.7265625" style="109" bestFit="1" customWidth="1"/>
    <col min="269" max="272" width="11.453125" style="109"/>
    <col min="273" max="273" width="12.26953125" style="109" bestFit="1" customWidth="1"/>
    <col min="274" max="512" width="11.453125" style="109"/>
    <col min="513" max="513" width="7" style="109" customWidth="1"/>
    <col min="514" max="514" width="18" style="109" customWidth="1"/>
    <col min="515" max="515" width="19.1796875" style="109" customWidth="1"/>
    <col min="516" max="516" width="19.81640625" style="109" customWidth="1"/>
    <col min="517" max="517" width="20.54296875" style="109" customWidth="1"/>
    <col min="518" max="518" width="18.7265625" style="109" customWidth="1"/>
    <col min="519" max="519" width="15.453125" style="109" customWidth="1"/>
    <col min="520" max="520" width="11.81640625" style="109" customWidth="1"/>
    <col min="521" max="521" width="9.81640625" style="109" customWidth="1"/>
    <col min="522" max="522" width="13.453125" style="109" customWidth="1"/>
    <col min="523" max="523" width="11.81640625" style="109" customWidth="1"/>
    <col min="524" max="524" width="12.7265625" style="109" bestFit="1" customWidth="1"/>
    <col min="525" max="528" width="11.453125" style="109"/>
    <col min="529" max="529" width="12.26953125" style="109" bestFit="1" customWidth="1"/>
    <col min="530" max="768" width="11.453125" style="109"/>
    <col min="769" max="769" width="7" style="109" customWidth="1"/>
    <col min="770" max="770" width="18" style="109" customWidth="1"/>
    <col min="771" max="771" width="19.1796875" style="109" customWidth="1"/>
    <col min="772" max="772" width="19.81640625" style="109" customWidth="1"/>
    <col min="773" max="773" width="20.54296875" style="109" customWidth="1"/>
    <col min="774" max="774" width="18.7265625" style="109" customWidth="1"/>
    <col min="775" max="775" width="15.453125" style="109" customWidth="1"/>
    <col min="776" max="776" width="11.81640625" style="109" customWidth="1"/>
    <col min="777" max="777" width="9.81640625" style="109" customWidth="1"/>
    <col min="778" max="778" width="13.453125" style="109" customWidth="1"/>
    <col min="779" max="779" width="11.81640625" style="109" customWidth="1"/>
    <col min="780" max="780" width="12.7265625" style="109" bestFit="1" customWidth="1"/>
    <col min="781" max="784" width="11.453125" style="109"/>
    <col min="785" max="785" width="12.26953125" style="109" bestFit="1" customWidth="1"/>
    <col min="786" max="1024" width="11.453125" style="109"/>
    <col min="1025" max="1025" width="7" style="109" customWidth="1"/>
    <col min="1026" max="1026" width="18" style="109" customWidth="1"/>
    <col min="1027" max="1027" width="19.1796875" style="109" customWidth="1"/>
    <col min="1028" max="1028" width="19.81640625" style="109" customWidth="1"/>
    <col min="1029" max="1029" width="20.54296875" style="109" customWidth="1"/>
    <col min="1030" max="1030" width="18.7265625" style="109" customWidth="1"/>
    <col min="1031" max="1031" width="15.453125" style="109" customWidth="1"/>
    <col min="1032" max="1032" width="11.81640625" style="109" customWidth="1"/>
    <col min="1033" max="1033" width="9.81640625" style="109" customWidth="1"/>
    <col min="1034" max="1034" width="13.453125" style="109" customWidth="1"/>
    <col min="1035" max="1035" width="11.81640625" style="109" customWidth="1"/>
    <col min="1036" max="1036" width="12.7265625" style="109" bestFit="1" customWidth="1"/>
    <col min="1037" max="1040" width="11.453125" style="109"/>
    <col min="1041" max="1041" width="12.26953125" style="109" bestFit="1" customWidth="1"/>
    <col min="1042" max="1280" width="11.453125" style="109"/>
    <col min="1281" max="1281" width="7" style="109" customWidth="1"/>
    <col min="1282" max="1282" width="18" style="109" customWidth="1"/>
    <col min="1283" max="1283" width="19.1796875" style="109" customWidth="1"/>
    <col min="1284" max="1284" width="19.81640625" style="109" customWidth="1"/>
    <col min="1285" max="1285" width="20.54296875" style="109" customWidth="1"/>
    <col min="1286" max="1286" width="18.7265625" style="109" customWidth="1"/>
    <col min="1287" max="1287" width="15.453125" style="109" customWidth="1"/>
    <col min="1288" max="1288" width="11.81640625" style="109" customWidth="1"/>
    <col min="1289" max="1289" width="9.81640625" style="109" customWidth="1"/>
    <col min="1290" max="1290" width="13.453125" style="109" customWidth="1"/>
    <col min="1291" max="1291" width="11.81640625" style="109" customWidth="1"/>
    <col min="1292" max="1292" width="12.7265625" style="109" bestFit="1" customWidth="1"/>
    <col min="1293" max="1296" width="11.453125" style="109"/>
    <col min="1297" max="1297" width="12.26953125" style="109" bestFit="1" customWidth="1"/>
    <col min="1298" max="1536" width="11.453125" style="109"/>
    <col min="1537" max="1537" width="7" style="109" customWidth="1"/>
    <col min="1538" max="1538" width="18" style="109" customWidth="1"/>
    <col min="1539" max="1539" width="19.1796875" style="109" customWidth="1"/>
    <col min="1540" max="1540" width="19.81640625" style="109" customWidth="1"/>
    <col min="1541" max="1541" width="20.54296875" style="109" customWidth="1"/>
    <col min="1542" max="1542" width="18.7265625" style="109" customWidth="1"/>
    <col min="1543" max="1543" width="15.453125" style="109" customWidth="1"/>
    <col min="1544" max="1544" width="11.81640625" style="109" customWidth="1"/>
    <col min="1545" max="1545" width="9.81640625" style="109" customWidth="1"/>
    <col min="1546" max="1546" width="13.453125" style="109" customWidth="1"/>
    <col min="1547" max="1547" width="11.81640625" style="109" customWidth="1"/>
    <col min="1548" max="1548" width="12.7265625" style="109" bestFit="1" customWidth="1"/>
    <col min="1549" max="1552" width="11.453125" style="109"/>
    <col min="1553" max="1553" width="12.26953125" style="109" bestFit="1" customWidth="1"/>
    <col min="1554" max="1792" width="11.453125" style="109"/>
    <col min="1793" max="1793" width="7" style="109" customWidth="1"/>
    <col min="1794" max="1794" width="18" style="109" customWidth="1"/>
    <col min="1795" max="1795" width="19.1796875" style="109" customWidth="1"/>
    <col min="1796" max="1796" width="19.81640625" style="109" customWidth="1"/>
    <col min="1797" max="1797" width="20.54296875" style="109" customWidth="1"/>
    <col min="1798" max="1798" width="18.7265625" style="109" customWidth="1"/>
    <col min="1799" max="1799" width="15.453125" style="109" customWidth="1"/>
    <col min="1800" max="1800" width="11.81640625" style="109" customWidth="1"/>
    <col min="1801" max="1801" width="9.81640625" style="109" customWidth="1"/>
    <col min="1802" max="1802" width="13.453125" style="109" customWidth="1"/>
    <col min="1803" max="1803" width="11.81640625" style="109" customWidth="1"/>
    <col min="1804" max="1804" width="12.7265625" style="109" bestFit="1" customWidth="1"/>
    <col min="1805" max="1808" width="11.453125" style="109"/>
    <col min="1809" max="1809" width="12.26953125" style="109" bestFit="1" customWidth="1"/>
    <col min="1810" max="2048" width="11.453125" style="109"/>
    <col min="2049" max="2049" width="7" style="109" customWidth="1"/>
    <col min="2050" max="2050" width="18" style="109" customWidth="1"/>
    <col min="2051" max="2051" width="19.1796875" style="109" customWidth="1"/>
    <col min="2052" max="2052" width="19.81640625" style="109" customWidth="1"/>
    <col min="2053" max="2053" width="20.54296875" style="109" customWidth="1"/>
    <col min="2054" max="2054" width="18.7265625" style="109" customWidth="1"/>
    <col min="2055" max="2055" width="15.453125" style="109" customWidth="1"/>
    <col min="2056" max="2056" width="11.81640625" style="109" customWidth="1"/>
    <col min="2057" max="2057" width="9.81640625" style="109" customWidth="1"/>
    <col min="2058" max="2058" width="13.453125" style="109" customWidth="1"/>
    <col min="2059" max="2059" width="11.81640625" style="109" customWidth="1"/>
    <col min="2060" max="2060" width="12.7265625" style="109" bestFit="1" customWidth="1"/>
    <col min="2061" max="2064" width="11.453125" style="109"/>
    <col min="2065" max="2065" width="12.26953125" style="109" bestFit="1" customWidth="1"/>
    <col min="2066" max="2304" width="11.453125" style="109"/>
    <col min="2305" max="2305" width="7" style="109" customWidth="1"/>
    <col min="2306" max="2306" width="18" style="109" customWidth="1"/>
    <col min="2307" max="2307" width="19.1796875" style="109" customWidth="1"/>
    <col min="2308" max="2308" width="19.81640625" style="109" customWidth="1"/>
    <col min="2309" max="2309" width="20.54296875" style="109" customWidth="1"/>
    <col min="2310" max="2310" width="18.7265625" style="109" customWidth="1"/>
    <col min="2311" max="2311" width="15.453125" style="109" customWidth="1"/>
    <col min="2312" max="2312" width="11.81640625" style="109" customWidth="1"/>
    <col min="2313" max="2313" width="9.81640625" style="109" customWidth="1"/>
    <col min="2314" max="2314" width="13.453125" style="109" customWidth="1"/>
    <col min="2315" max="2315" width="11.81640625" style="109" customWidth="1"/>
    <col min="2316" max="2316" width="12.7265625" style="109" bestFit="1" customWidth="1"/>
    <col min="2317" max="2320" width="11.453125" style="109"/>
    <col min="2321" max="2321" width="12.26953125" style="109" bestFit="1" customWidth="1"/>
    <col min="2322" max="2560" width="11.453125" style="109"/>
    <col min="2561" max="2561" width="7" style="109" customWidth="1"/>
    <col min="2562" max="2562" width="18" style="109" customWidth="1"/>
    <col min="2563" max="2563" width="19.1796875" style="109" customWidth="1"/>
    <col min="2564" max="2564" width="19.81640625" style="109" customWidth="1"/>
    <col min="2565" max="2565" width="20.54296875" style="109" customWidth="1"/>
    <col min="2566" max="2566" width="18.7265625" style="109" customWidth="1"/>
    <col min="2567" max="2567" width="15.453125" style="109" customWidth="1"/>
    <col min="2568" max="2568" width="11.81640625" style="109" customWidth="1"/>
    <col min="2569" max="2569" width="9.81640625" style="109" customWidth="1"/>
    <col min="2570" max="2570" width="13.453125" style="109" customWidth="1"/>
    <col min="2571" max="2571" width="11.81640625" style="109" customWidth="1"/>
    <col min="2572" max="2572" width="12.7265625" style="109" bestFit="1" customWidth="1"/>
    <col min="2573" max="2576" width="11.453125" style="109"/>
    <col min="2577" max="2577" width="12.26953125" style="109" bestFit="1" customWidth="1"/>
    <col min="2578" max="2816" width="11.453125" style="109"/>
    <col min="2817" max="2817" width="7" style="109" customWidth="1"/>
    <col min="2818" max="2818" width="18" style="109" customWidth="1"/>
    <col min="2819" max="2819" width="19.1796875" style="109" customWidth="1"/>
    <col min="2820" max="2820" width="19.81640625" style="109" customWidth="1"/>
    <col min="2821" max="2821" width="20.54296875" style="109" customWidth="1"/>
    <col min="2822" max="2822" width="18.7265625" style="109" customWidth="1"/>
    <col min="2823" max="2823" width="15.453125" style="109" customWidth="1"/>
    <col min="2824" max="2824" width="11.81640625" style="109" customWidth="1"/>
    <col min="2825" max="2825" width="9.81640625" style="109" customWidth="1"/>
    <col min="2826" max="2826" width="13.453125" style="109" customWidth="1"/>
    <col min="2827" max="2827" width="11.81640625" style="109" customWidth="1"/>
    <col min="2828" max="2828" width="12.7265625" style="109" bestFit="1" customWidth="1"/>
    <col min="2829" max="2832" width="11.453125" style="109"/>
    <col min="2833" max="2833" width="12.26953125" style="109" bestFit="1" customWidth="1"/>
    <col min="2834" max="3072" width="11.453125" style="109"/>
    <col min="3073" max="3073" width="7" style="109" customWidth="1"/>
    <col min="3074" max="3074" width="18" style="109" customWidth="1"/>
    <col min="3075" max="3075" width="19.1796875" style="109" customWidth="1"/>
    <col min="3076" max="3076" width="19.81640625" style="109" customWidth="1"/>
    <col min="3077" max="3077" width="20.54296875" style="109" customWidth="1"/>
    <col min="3078" max="3078" width="18.7265625" style="109" customWidth="1"/>
    <col min="3079" max="3079" width="15.453125" style="109" customWidth="1"/>
    <col min="3080" max="3080" width="11.81640625" style="109" customWidth="1"/>
    <col min="3081" max="3081" width="9.81640625" style="109" customWidth="1"/>
    <col min="3082" max="3082" width="13.453125" style="109" customWidth="1"/>
    <col min="3083" max="3083" width="11.81640625" style="109" customWidth="1"/>
    <col min="3084" max="3084" width="12.7265625" style="109" bestFit="1" customWidth="1"/>
    <col min="3085" max="3088" width="11.453125" style="109"/>
    <col min="3089" max="3089" width="12.26953125" style="109" bestFit="1" customWidth="1"/>
    <col min="3090" max="3328" width="11.453125" style="109"/>
    <col min="3329" max="3329" width="7" style="109" customWidth="1"/>
    <col min="3330" max="3330" width="18" style="109" customWidth="1"/>
    <col min="3331" max="3331" width="19.1796875" style="109" customWidth="1"/>
    <col min="3332" max="3332" width="19.81640625" style="109" customWidth="1"/>
    <col min="3333" max="3333" width="20.54296875" style="109" customWidth="1"/>
    <col min="3334" max="3334" width="18.7265625" style="109" customWidth="1"/>
    <col min="3335" max="3335" width="15.453125" style="109" customWidth="1"/>
    <col min="3336" max="3336" width="11.81640625" style="109" customWidth="1"/>
    <col min="3337" max="3337" width="9.81640625" style="109" customWidth="1"/>
    <col min="3338" max="3338" width="13.453125" style="109" customWidth="1"/>
    <col min="3339" max="3339" width="11.81640625" style="109" customWidth="1"/>
    <col min="3340" max="3340" width="12.7265625" style="109" bestFit="1" customWidth="1"/>
    <col min="3341" max="3344" width="11.453125" style="109"/>
    <col min="3345" max="3345" width="12.26953125" style="109" bestFit="1" customWidth="1"/>
    <col min="3346" max="3584" width="11.453125" style="109"/>
    <col min="3585" max="3585" width="7" style="109" customWidth="1"/>
    <col min="3586" max="3586" width="18" style="109" customWidth="1"/>
    <col min="3587" max="3587" width="19.1796875" style="109" customWidth="1"/>
    <col min="3588" max="3588" width="19.81640625" style="109" customWidth="1"/>
    <col min="3589" max="3589" width="20.54296875" style="109" customWidth="1"/>
    <col min="3590" max="3590" width="18.7265625" style="109" customWidth="1"/>
    <col min="3591" max="3591" width="15.453125" style="109" customWidth="1"/>
    <col min="3592" max="3592" width="11.81640625" style="109" customWidth="1"/>
    <col min="3593" max="3593" width="9.81640625" style="109" customWidth="1"/>
    <col min="3594" max="3594" width="13.453125" style="109" customWidth="1"/>
    <col min="3595" max="3595" width="11.81640625" style="109" customWidth="1"/>
    <col min="3596" max="3596" width="12.7265625" style="109" bestFit="1" customWidth="1"/>
    <col min="3597" max="3600" width="11.453125" style="109"/>
    <col min="3601" max="3601" width="12.26953125" style="109" bestFit="1" customWidth="1"/>
    <col min="3602" max="3840" width="11.453125" style="109"/>
    <col min="3841" max="3841" width="7" style="109" customWidth="1"/>
    <col min="3842" max="3842" width="18" style="109" customWidth="1"/>
    <col min="3843" max="3843" width="19.1796875" style="109" customWidth="1"/>
    <col min="3844" max="3844" width="19.81640625" style="109" customWidth="1"/>
    <col min="3845" max="3845" width="20.54296875" style="109" customWidth="1"/>
    <col min="3846" max="3846" width="18.7265625" style="109" customWidth="1"/>
    <col min="3847" max="3847" width="15.453125" style="109" customWidth="1"/>
    <col min="3848" max="3848" width="11.81640625" style="109" customWidth="1"/>
    <col min="3849" max="3849" width="9.81640625" style="109" customWidth="1"/>
    <col min="3850" max="3850" width="13.453125" style="109" customWidth="1"/>
    <col min="3851" max="3851" width="11.81640625" style="109" customWidth="1"/>
    <col min="3852" max="3852" width="12.7265625" style="109" bestFit="1" customWidth="1"/>
    <col min="3853" max="3856" width="11.453125" style="109"/>
    <col min="3857" max="3857" width="12.26953125" style="109" bestFit="1" customWidth="1"/>
    <col min="3858" max="4096" width="11.453125" style="109"/>
    <col min="4097" max="4097" width="7" style="109" customWidth="1"/>
    <col min="4098" max="4098" width="18" style="109" customWidth="1"/>
    <col min="4099" max="4099" width="19.1796875" style="109" customWidth="1"/>
    <col min="4100" max="4100" width="19.81640625" style="109" customWidth="1"/>
    <col min="4101" max="4101" width="20.54296875" style="109" customWidth="1"/>
    <col min="4102" max="4102" width="18.7265625" style="109" customWidth="1"/>
    <col min="4103" max="4103" width="15.453125" style="109" customWidth="1"/>
    <col min="4104" max="4104" width="11.81640625" style="109" customWidth="1"/>
    <col min="4105" max="4105" width="9.81640625" style="109" customWidth="1"/>
    <col min="4106" max="4106" width="13.453125" style="109" customWidth="1"/>
    <col min="4107" max="4107" width="11.81640625" style="109" customWidth="1"/>
    <col min="4108" max="4108" width="12.7265625" style="109" bestFit="1" customWidth="1"/>
    <col min="4109" max="4112" width="11.453125" style="109"/>
    <col min="4113" max="4113" width="12.26953125" style="109" bestFit="1" customWidth="1"/>
    <col min="4114" max="4352" width="11.453125" style="109"/>
    <col min="4353" max="4353" width="7" style="109" customWidth="1"/>
    <col min="4354" max="4354" width="18" style="109" customWidth="1"/>
    <col min="4355" max="4355" width="19.1796875" style="109" customWidth="1"/>
    <col min="4356" max="4356" width="19.81640625" style="109" customWidth="1"/>
    <col min="4357" max="4357" width="20.54296875" style="109" customWidth="1"/>
    <col min="4358" max="4358" width="18.7265625" style="109" customWidth="1"/>
    <col min="4359" max="4359" width="15.453125" style="109" customWidth="1"/>
    <col min="4360" max="4360" width="11.81640625" style="109" customWidth="1"/>
    <col min="4361" max="4361" width="9.81640625" style="109" customWidth="1"/>
    <col min="4362" max="4362" width="13.453125" style="109" customWidth="1"/>
    <col min="4363" max="4363" width="11.81640625" style="109" customWidth="1"/>
    <col min="4364" max="4364" width="12.7265625" style="109" bestFit="1" customWidth="1"/>
    <col min="4365" max="4368" width="11.453125" style="109"/>
    <col min="4369" max="4369" width="12.26953125" style="109" bestFit="1" customWidth="1"/>
    <col min="4370" max="4608" width="11.453125" style="109"/>
    <col min="4609" max="4609" width="7" style="109" customWidth="1"/>
    <col min="4610" max="4610" width="18" style="109" customWidth="1"/>
    <col min="4611" max="4611" width="19.1796875" style="109" customWidth="1"/>
    <col min="4612" max="4612" width="19.81640625" style="109" customWidth="1"/>
    <col min="4613" max="4613" width="20.54296875" style="109" customWidth="1"/>
    <col min="4614" max="4614" width="18.7265625" style="109" customWidth="1"/>
    <col min="4615" max="4615" width="15.453125" style="109" customWidth="1"/>
    <col min="4616" max="4616" width="11.81640625" style="109" customWidth="1"/>
    <col min="4617" max="4617" width="9.81640625" style="109" customWidth="1"/>
    <col min="4618" max="4618" width="13.453125" style="109" customWidth="1"/>
    <col min="4619" max="4619" width="11.81640625" style="109" customWidth="1"/>
    <col min="4620" max="4620" width="12.7265625" style="109" bestFit="1" customWidth="1"/>
    <col min="4621" max="4624" width="11.453125" style="109"/>
    <col min="4625" max="4625" width="12.26953125" style="109" bestFit="1" customWidth="1"/>
    <col min="4626" max="4864" width="11.453125" style="109"/>
    <col min="4865" max="4865" width="7" style="109" customWidth="1"/>
    <col min="4866" max="4866" width="18" style="109" customWidth="1"/>
    <col min="4867" max="4867" width="19.1796875" style="109" customWidth="1"/>
    <col min="4868" max="4868" width="19.81640625" style="109" customWidth="1"/>
    <col min="4869" max="4869" width="20.54296875" style="109" customWidth="1"/>
    <col min="4870" max="4870" width="18.7265625" style="109" customWidth="1"/>
    <col min="4871" max="4871" width="15.453125" style="109" customWidth="1"/>
    <col min="4872" max="4872" width="11.81640625" style="109" customWidth="1"/>
    <col min="4873" max="4873" width="9.81640625" style="109" customWidth="1"/>
    <col min="4874" max="4874" width="13.453125" style="109" customWidth="1"/>
    <col min="4875" max="4875" width="11.81640625" style="109" customWidth="1"/>
    <col min="4876" max="4876" width="12.7265625" style="109" bestFit="1" customWidth="1"/>
    <col min="4877" max="4880" width="11.453125" style="109"/>
    <col min="4881" max="4881" width="12.26953125" style="109" bestFit="1" customWidth="1"/>
    <col min="4882" max="5120" width="11.453125" style="109"/>
    <col min="5121" max="5121" width="7" style="109" customWidth="1"/>
    <col min="5122" max="5122" width="18" style="109" customWidth="1"/>
    <col min="5123" max="5123" width="19.1796875" style="109" customWidth="1"/>
    <col min="5124" max="5124" width="19.81640625" style="109" customWidth="1"/>
    <col min="5125" max="5125" width="20.54296875" style="109" customWidth="1"/>
    <col min="5126" max="5126" width="18.7265625" style="109" customWidth="1"/>
    <col min="5127" max="5127" width="15.453125" style="109" customWidth="1"/>
    <col min="5128" max="5128" width="11.81640625" style="109" customWidth="1"/>
    <col min="5129" max="5129" width="9.81640625" style="109" customWidth="1"/>
    <col min="5130" max="5130" width="13.453125" style="109" customWidth="1"/>
    <col min="5131" max="5131" width="11.81640625" style="109" customWidth="1"/>
    <col min="5132" max="5132" width="12.7265625" style="109" bestFit="1" customWidth="1"/>
    <col min="5133" max="5136" width="11.453125" style="109"/>
    <col min="5137" max="5137" width="12.26953125" style="109" bestFit="1" customWidth="1"/>
    <col min="5138" max="5376" width="11.453125" style="109"/>
    <col min="5377" max="5377" width="7" style="109" customWidth="1"/>
    <col min="5378" max="5378" width="18" style="109" customWidth="1"/>
    <col min="5379" max="5379" width="19.1796875" style="109" customWidth="1"/>
    <col min="5380" max="5380" width="19.81640625" style="109" customWidth="1"/>
    <col min="5381" max="5381" width="20.54296875" style="109" customWidth="1"/>
    <col min="5382" max="5382" width="18.7265625" style="109" customWidth="1"/>
    <col min="5383" max="5383" width="15.453125" style="109" customWidth="1"/>
    <col min="5384" max="5384" width="11.81640625" style="109" customWidth="1"/>
    <col min="5385" max="5385" width="9.81640625" style="109" customWidth="1"/>
    <col min="5386" max="5386" width="13.453125" style="109" customWidth="1"/>
    <col min="5387" max="5387" width="11.81640625" style="109" customWidth="1"/>
    <col min="5388" max="5388" width="12.7265625" style="109" bestFit="1" customWidth="1"/>
    <col min="5389" max="5392" width="11.453125" style="109"/>
    <col min="5393" max="5393" width="12.26953125" style="109" bestFit="1" customWidth="1"/>
    <col min="5394" max="5632" width="11.453125" style="109"/>
    <col min="5633" max="5633" width="7" style="109" customWidth="1"/>
    <col min="5634" max="5634" width="18" style="109" customWidth="1"/>
    <col min="5635" max="5635" width="19.1796875" style="109" customWidth="1"/>
    <col min="5636" max="5636" width="19.81640625" style="109" customWidth="1"/>
    <col min="5637" max="5637" width="20.54296875" style="109" customWidth="1"/>
    <col min="5638" max="5638" width="18.7265625" style="109" customWidth="1"/>
    <col min="5639" max="5639" width="15.453125" style="109" customWidth="1"/>
    <col min="5640" max="5640" width="11.81640625" style="109" customWidth="1"/>
    <col min="5641" max="5641" width="9.81640625" style="109" customWidth="1"/>
    <col min="5642" max="5642" width="13.453125" style="109" customWidth="1"/>
    <col min="5643" max="5643" width="11.81640625" style="109" customWidth="1"/>
    <col min="5644" max="5644" width="12.7265625" style="109" bestFit="1" customWidth="1"/>
    <col min="5645" max="5648" width="11.453125" style="109"/>
    <col min="5649" max="5649" width="12.26953125" style="109" bestFit="1" customWidth="1"/>
    <col min="5650" max="5888" width="11.453125" style="109"/>
    <col min="5889" max="5889" width="7" style="109" customWidth="1"/>
    <col min="5890" max="5890" width="18" style="109" customWidth="1"/>
    <col min="5891" max="5891" width="19.1796875" style="109" customWidth="1"/>
    <col min="5892" max="5892" width="19.81640625" style="109" customWidth="1"/>
    <col min="5893" max="5893" width="20.54296875" style="109" customWidth="1"/>
    <col min="5894" max="5894" width="18.7265625" style="109" customWidth="1"/>
    <col min="5895" max="5895" width="15.453125" style="109" customWidth="1"/>
    <col min="5896" max="5896" width="11.81640625" style="109" customWidth="1"/>
    <col min="5897" max="5897" width="9.81640625" style="109" customWidth="1"/>
    <col min="5898" max="5898" width="13.453125" style="109" customWidth="1"/>
    <col min="5899" max="5899" width="11.81640625" style="109" customWidth="1"/>
    <col min="5900" max="5900" width="12.7265625" style="109" bestFit="1" customWidth="1"/>
    <col min="5901" max="5904" width="11.453125" style="109"/>
    <col min="5905" max="5905" width="12.26953125" style="109" bestFit="1" customWidth="1"/>
    <col min="5906" max="6144" width="11.453125" style="109"/>
    <col min="6145" max="6145" width="7" style="109" customWidth="1"/>
    <col min="6146" max="6146" width="18" style="109" customWidth="1"/>
    <col min="6147" max="6147" width="19.1796875" style="109" customWidth="1"/>
    <col min="6148" max="6148" width="19.81640625" style="109" customWidth="1"/>
    <col min="6149" max="6149" width="20.54296875" style="109" customWidth="1"/>
    <col min="6150" max="6150" width="18.7265625" style="109" customWidth="1"/>
    <col min="6151" max="6151" width="15.453125" style="109" customWidth="1"/>
    <col min="6152" max="6152" width="11.81640625" style="109" customWidth="1"/>
    <col min="6153" max="6153" width="9.81640625" style="109" customWidth="1"/>
    <col min="6154" max="6154" width="13.453125" style="109" customWidth="1"/>
    <col min="6155" max="6155" width="11.81640625" style="109" customWidth="1"/>
    <col min="6156" max="6156" width="12.7265625" style="109" bestFit="1" customWidth="1"/>
    <col min="6157" max="6160" width="11.453125" style="109"/>
    <col min="6161" max="6161" width="12.26953125" style="109" bestFit="1" customWidth="1"/>
    <col min="6162" max="6400" width="11.453125" style="109"/>
    <col min="6401" max="6401" width="7" style="109" customWidth="1"/>
    <col min="6402" max="6402" width="18" style="109" customWidth="1"/>
    <col min="6403" max="6403" width="19.1796875" style="109" customWidth="1"/>
    <col min="6404" max="6404" width="19.81640625" style="109" customWidth="1"/>
    <col min="6405" max="6405" width="20.54296875" style="109" customWidth="1"/>
    <col min="6406" max="6406" width="18.7265625" style="109" customWidth="1"/>
    <col min="6407" max="6407" width="15.453125" style="109" customWidth="1"/>
    <col min="6408" max="6408" width="11.81640625" style="109" customWidth="1"/>
    <col min="6409" max="6409" width="9.81640625" style="109" customWidth="1"/>
    <col min="6410" max="6410" width="13.453125" style="109" customWidth="1"/>
    <col min="6411" max="6411" width="11.81640625" style="109" customWidth="1"/>
    <col min="6412" max="6412" width="12.7265625" style="109" bestFit="1" customWidth="1"/>
    <col min="6413" max="6416" width="11.453125" style="109"/>
    <col min="6417" max="6417" width="12.26953125" style="109" bestFit="1" customWidth="1"/>
    <col min="6418" max="6656" width="11.453125" style="109"/>
    <col min="6657" max="6657" width="7" style="109" customWidth="1"/>
    <col min="6658" max="6658" width="18" style="109" customWidth="1"/>
    <col min="6659" max="6659" width="19.1796875" style="109" customWidth="1"/>
    <col min="6660" max="6660" width="19.81640625" style="109" customWidth="1"/>
    <col min="6661" max="6661" width="20.54296875" style="109" customWidth="1"/>
    <col min="6662" max="6662" width="18.7265625" style="109" customWidth="1"/>
    <col min="6663" max="6663" width="15.453125" style="109" customWidth="1"/>
    <col min="6664" max="6664" width="11.81640625" style="109" customWidth="1"/>
    <col min="6665" max="6665" width="9.81640625" style="109" customWidth="1"/>
    <col min="6666" max="6666" width="13.453125" style="109" customWidth="1"/>
    <col min="6667" max="6667" width="11.81640625" style="109" customWidth="1"/>
    <col min="6668" max="6668" width="12.7265625" style="109" bestFit="1" customWidth="1"/>
    <col min="6669" max="6672" width="11.453125" style="109"/>
    <col min="6673" max="6673" width="12.26953125" style="109" bestFit="1" customWidth="1"/>
    <col min="6674" max="6912" width="11.453125" style="109"/>
    <col min="6913" max="6913" width="7" style="109" customWidth="1"/>
    <col min="6914" max="6914" width="18" style="109" customWidth="1"/>
    <col min="6915" max="6915" width="19.1796875" style="109" customWidth="1"/>
    <col min="6916" max="6916" width="19.81640625" style="109" customWidth="1"/>
    <col min="6917" max="6917" width="20.54296875" style="109" customWidth="1"/>
    <col min="6918" max="6918" width="18.7265625" style="109" customWidth="1"/>
    <col min="6919" max="6919" width="15.453125" style="109" customWidth="1"/>
    <col min="6920" max="6920" width="11.81640625" style="109" customWidth="1"/>
    <col min="6921" max="6921" width="9.81640625" style="109" customWidth="1"/>
    <col min="6922" max="6922" width="13.453125" style="109" customWidth="1"/>
    <col min="6923" max="6923" width="11.81640625" style="109" customWidth="1"/>
    <col min="6924" max="6924" width="12.7265625" style="109" bestFit="1" customWidth="1"/>
    <col min="6925" max="6928" width="11.453125" style="109"/>
    <col min="6929" max="6929" width="12.26953125" style="109" bestFit="1" customWidth="1"/>
    <col min="6930" max="7168" width="11.453125" style="109"/>
    <col min="7169" max="7169" width="7" style="109" customWidth="1"/>
    <col min="7170" max="7170" width="18" style="109" customWidth="1"/>
    <col min="7171" max="7171" width="19.1796875" style="109" customWidth="1"/>
    <col min="7172" max="7172" width="19.81640625" style="109" customWidth="1"/>
    <col min="7173" max="7173" width="20.54296875" style="109" customWidth="1"/>
    <col min="7174" max="7174" width="18.7265625" style="109" customWidth="1"/>
    <col min="7175" max="7175" width="15.453125" style="109" customWidth="1"/>
    <col min="7176" max="7176" width="11.81640625" style="109" customWidth="1"/>
    <col min="7177" max="7177" width="9.81640625" style="109" customWidth="1"/>
    <col min="7178" max="7178" width="13.453125" style="109" customWidth="1"/>
    <col min="7179" max="7179" width="11.81640625" style="109" customWidth="1"/>
    <col min="7180" max="7180" width="12.7265625" style="109" bestFit="1" customWidth="1"/>
    <col min="7181" max="7184" width="11.453125" style="109"/>
    <col min="7185" max="7185" width="12.26953125" style="109" bestFit="1" customWidth="1"/>
    <col min="7186" max="7424" width="11.453125" style="109"/>
    <col min="7425" max="7425" width="7" style="109" customWidth="1"/>
    <col min="7426" max="7426" width="18" style="109" customWidth="1"/>
    <col min="7427" max="7427" width="19.1796875" style="109" customWidth="1"/>
    <col min="7428" max="7428" width="19.81640625" style="109" customWidth="1"/>
    <col min="7429" max="7429" width="20.54296875" style="109" customWidth="1"/>
    <col min="7430" max="7430" width="18.7265625" style="109" customWidth="1"/>
    <col min="7431" max="7431" width="15.453125" style="109" customWidth="1"/>
    <col min="7432" max="7432" width="11.81640625" style="109" customWidth="1"/>
    <col min="7433" max="7433" width="9.81640625" style="109" customWidth="1"/>
    <col min="7434" max="7434" width="13.453125" style="109" customWidth="1"/>
    <col min="7435" max="7435" width="11.81640625" style="109" customWidth="1"/>
    <col min="7436" max="7436" width="12.7265625" style="109" bestFit="1" customWidth="1"/>
    <col min="7437" max="7440" width="11.453125" style="109"/>
    <col min="7441" max="7441" width="12.26953125" style="109" bestFit="1" customWidth="1"/>
    <col min="7442" max="7680" width="11.453125" style="109"/>
    <col min="7681" max="7681" width="7" style="109" customWidth="1"/>
    <col min="7682" max="7682" width="18" style="109" customWidth="1"/>
    <col min="7683" max="7683" width="19.1796875" style="109" customWidth="1"/>
    <col min="7684" max="7684" width="19.81640625" style="109" customWidth="1"/>
    <col min="7685" max="7685" width="20.54296875" style="109" customWidth="1"/>
    <col min="7686" max="7686" width="18.7265625" style="109" customWidth="1"/>
    <col min="7687" max="7687" width="15.453125" style="109" customWidth="1"/>
    <col min="7688" max="7688" width="11.81640625" style="109" customWidth="1"/>
    <col min="7689" max="7689" width="9.81640625" style="109" customWidth="1"/>
    <col min="7690" max="7690" width="13.453125" style="109" customWidth="1"/>
    <col min="7691" max="7691" width="11.81640625" style="109" customWidth="1"/>
    <col min="7692" max="7692" width="12.7265625" style="109" bestFit="1" customWidth="1"/>
    <col min="7693" max="7696" width="11.453125" style="109"/>
    <col min="7697" max="7697" width="12.26953125" style="109" bestFit="1" customWidth="1"/>
    <col min="7698" max="7936" width="11.453125" style="109"/>
    <col min="7937" max="7937" width="7" style="109" customWidth="1"/>
    <col min="7938" max="7938" width="18" style="109" customWidth="1"/>
    <col min="7939" max="7939" width="19.1796875" style="109" customWidth="1"/>
    <col min="7940" max="7940" width="19.81640625" style="109" customWidth="1"/>
    <col min="7941" max="7941" width="20.54296875" style="109" customWidth="1"/>
    <col min="7942" max="7942" width="18.7265625" style="109" customWidth="1"/>
    <col min="7943" max="7943" width="15.453125" style="109" customWidth="1"/>
    <col min="7944" max="7944" width="11.81640625" style="109" customWidth="1"/>
    <col min="7945" max="7945" width="9.81640625" style="109" customWidth="1"/>
    <col min="7946" max="7946" width="13.453125" style="109" customWidth="1"/>
    <col min="7947" max="7947" width="11.81640625" style="109" customWidth="1"/>
    <col min="7948" max="7948" width="12.7265625" style="109" bestFit="1" customWidth="1"/>
    <col min="7949" max="7952" width="11.453125" style="109"/>
    <col min="7953" max="7953" width="12.26953125" style="109" bestFit="1" customWidth="1"/>
    <col min="7954" max="8192" width="11.453125" style="109"/>
    <col min="8193" max="8193" width="7" style="109" customWidth="1"/>
    <col min="8194" max="8194" width="18" style="109" customWidth="1"/>
    <col min="8195" max="8195" width="19.1796875" style="109" customWidth="1"/>
    <col min="8196" max="8196" width="19.81640625" style="109" customWidth="1"/>
    <col min="8197" max="8197" width="20.54296875" style="109" customWidth="1"/>
    <col min="8198" max="8198" width="18.7265625" style="109" customWidth="1"/>
    <col min="8199" max="8199" width="15.453125" style="109" customWidth="1"/>
    <col min="8200" max="8200" width="11.81640625" style="109" customWidth="1"/>
    <col min="8201" max="8201" width="9.81640625" style="109" customWidth="1"/>
    <col min="8202" max="8202" width="13.453125" style="109" customWidth="1"/>
    <col min="8203" max="8203" width="11.81640625" style="109" customWidth="1"/>
    <col min="8204" max="8204" width="12.7265625" style="109" bestFit="1" customWidth="1"/>
    <col min="8205" max="8208" width="11.453125" style="109"/>
    <col min="8209" max="8209" width="12.26953125" style="109" bestFit="1" customWidth="1"/>
    <col min="8210" max="8448" width="11.453125" style="109"/>
    <col min="8449" max="8449" width="7" style="109" customWidth="1"/>
    <col min="8450" max="8450" width="18" style="109" customWidth="1"/>
    <col min="8451" max="8451" width="19.1796875" style="109" customWidth="1"/>
    <col min="8452" max="8452" width="19.81640625" style="109" customWidth="1"/>
    <col min="8453" max="8453" width="20.54296875" style="109" customWidth="1"/>
    <col min="8454" max="8454" width="18.7265625" style="109" customWidth="1"/>
    <col min="8455" max="8455" width="15.453125" style="109" customWidth="1"/>
    <col min="8456" max="8456" width="11.81640625" style="109" customWidth="1"/>
    <col min="8457" max="8457" width="9.81640625" style="109" customWidth="1"/>
    <col min="8458" max="8458" width="13.453125" style="109" customWidth="1"/>
    <col min="8459" max="8459" width="11.81640625" style="109" customWidth="1"/>
    <col min="8460" max="8460" width="12.7265625" style="109" bestFit="1" customWidth="1"/>
    <col min="8461" max="8464" width="11.453125" style="109"/>
    <col min="8465" max="8465" width="12.26953125" style="109" bestFit="1" customWidth="1"/>
    <col min="8466" max="8704" width="11.453125" style="109"/>
    <col min="8705" max="8705" width="7" style="109" customWidth="1"/>
    <col min="8706" max="8706" width="18" style="109" customWidth="1"/>
    <col min="8707" max="8707" width="19.1796875" style="109" customWidth="1"/>
    <col min="8708" max="8708" width="19.81640625" style="109" customWidth="1"/>
    <col min="8709" max="8709" width="20.54296875" style="109" customWidth="1"/>
    <col min="8710" max="8710" width="18.7265625" style="109" customWidth="1"/>
    <col min="8711" max="8711" width="15.453125" style="109" customWidth="1"/>
    <col min="8712" max="8712" width="11.81640625" style="109" customWidth="1"/>
    <col min="8713" max="8713" width="9.81640625" style="109" customWidth="1"/>
    <col min="8714" max="8714" width="13.453125" style="109" customWidth="1"/>
    <col min="8715" max="8715" width="11.81640625" style="109" customWidth="1"/>
    <col min="8716" max="8716" width="12.7265625" style="109" bestFit="1" customWidth="1"/>
    <col min="8717" max="8720" width="11.453125" style="109"/>
    <col min="8721" max="8721" width="12.26953125" style="109" bestFit="1" customWidth="1"/>
    <col min="8722" max="8960" width="11.453125" style="109"/>
    <col min="8961" max="8961" width="7" style="109" customWidth="1"/>
    <col min="8962" max="8962" width="18" style="109" customWidth="1"/>
    <col min="8963" max="8963" width="19.1796875" style="109" customWidth="1"/>
    <col min="8964" max="8964" width="19.81640625" style="109" customWidth="1"/>
    <col min="8965" max="8965" width="20.54296875" style="109" customWidth="1"/>
    <col min="8966" max="8966" width="18.7265625" style="109" customWidth="1"/>
    <col min="8967" max="8967" width="15.453125" style="109" customWidth="1"/>
    <col min="8968" max="8968" width="11.81640625" style="109" customWidth="1"/>
    <col min="8969" max="8969" width="9.81640625" style="109" customWidth="1"/>
    <col min="8970" max="8970" width="13.453125" style="109" customWidth="1"/>
    <col min="8971" max="8971" width="11.81640625" style="109" customWidth="1"/>
    <col min="8972" max="8972" width="12.7265625" style="109" bestFit="1" customWidth="1"/>
    <col min="8973" max="8976" width="11.453125" style="109"/>
    <col min="8977" max="8977" width="12.26953125" style="109" bestFit="1" customWidth="1"/>
    <col min="8978" max="9216" width="11.453125" style="109"/>
    <col min="9217" max="9217" width="7" style="109" customWidth="1"/>
    <col min="9218" max="9218" width="18" style="109" customWidth="1"/>
    <col min="9219" max="9219" width="19.1796875" style="109" customWidth="1"/>
    <col min="9220" max="9220" width="19.81640625" style="109" customWidth="1"/>
    <col min="9221" max="9221" width="20.54296875" style="109" customWidth="1"/>
    <col min="9222" max="9222" width="18.7265625" style="109" customWidth="1"/>
    <col min="9223" max="9223" width="15.453125" style="109" customWidth="1"/>
    <col min="9224" max="9224" width="11.81640625" style="109" customWidth="1"/>
    <col min="9225" max="9225" width="9.81640625" style="109" customWidth="1"/>
    <col min="9226" max="9226" width="13.453125" style="109" customWidth="1"/>
    <col min="9227" max="9227" width="11.81640625" style="109" customWidth="1"/>
    <col min="9228" max="9228" width="12.7265625" style="109" bestFit="1" customWidth="1"/>
    <col min="9229" max="9232" width="11.453125" style="109"/>
    <col min="9233" max="9233" width="12.26953125" style="109" bestFit="1" customWidth="1"/>
    <col min="9234" max="9472" width="11.453125" style="109"/>
    <col min="9473" max="9473" width="7" style="109" customWidth="1"/>
    <col min="9474" max="9474" width="18" style="109" customWidth="1"/>
    <col min="9475" max="9475" width="19.1796875" style="109" customWidth="1"/>
    <col min="9476" max="9476" width="19.81640625" style="109" customWidth="1"/>
    <col min="9477" max="9477" width="20.54296875" style="109" customWidth="1"/>
    <col min="9478" max="9478" width="18.7265625" style="109" customWidth="1"/>
    <col min="9479" max="9479" width="15.453125" style="109" customWidth="1"/>
    <col min="9480" max="9480" width="11.81640625" style="109" customWidth="1"/>
    <col min="9481" max="9481" width="9.81640625" style="109" customWidth="1"/>
    <col min="9482" max="9482" width="13.453125" style="109" customWidth="1"/>
    <col min="9483" max="9483" width="11.81640625" style="109" customWidth="1"/>
    <col min="9484" max="9484" width="12.7265625" style="109" bestFit="1" customWidth="1"/>
    <col min="9485" max="9488" width="11.453125" style="109"/>
    <col min="9489" max="9489" width="12.26953125" style="109" bestFit="1" customWidth="1"/>
    <col min="9490" max="9728" width="11.453125" style="109"/>
    <col min="9729" max="9729" width="7" style="109" customWidth="1"/>
    <col min="9730" max="9730" width="18" style="109" customWidth="1"/>
    <col min="9731" max="9731" width="19.1796875" style="109" customWidth="1"/>
    <col min="9732" max="9732" width="19.81640625" style="109" customWidth="1"/>
    <col min="9733" max="9733" width="20.54296875" style="109" customWidth="1"/>
    <col min="9734" max="9734" width="18.7265625" style="109" customWidth="1"/>
    <col min="9735" max="9735" width="15.453125" style="109" customWidth="1"/>
    <col min="9736" max="9736" width="11.81640625" style="109" customWidth="1"/>
    <col min="9737" max="9737" width="9.81640625" style="109" customWidth="1"/>
    <col min="9738" max="9738" width="13.453125" style="109" customWidth="1"/>
    <col min="9739" max="9739" width="11.81640625" style="109" customWidth="1"/>
    <col min="9740" max="9740" width="12.7265625" style="109" bestFit="1" customWidth="1"/>
    <col min="9741" max="9744" width="11.453125" style="109"/>
    <col min="9745" max="9745" width="12.26953125" style="109" bestFit="1" customWidth="1"/>
    <col min="9746" max="9984" width="11.453125" style="109"/>
    <col min="9985" max="9985" width="7" style="109" customWidth="1"/>
    <col min="9986" max="9986" width="18" style="109" customWidth="1"/>
    <col min="9987" max="9987" width="19.1796875" style="109" customWidth="1"/>
    <col min="9988" max="9988" width="19.81640625" style="109" customWidth="1"/>
    <col min="9989" max="9989" width="20.54296875" style="109" customWidth="1"/>
    <col min="9990" max="9990" width="18.7265625" style="109" customWidth="1"/>
    <col min="9991" max="9991" width="15.453125" style="109" customWidth="1"/>
    <col min="9992" max="9992" width="11.81640625" style="109" customWidth="1"/>
    <col min="9993" max="9993" width="9.81640625" style="109" customWidth="1"/>
    <col min="9994" max="9994" width="13.453125" style="109" customWidth="1"/>
    <col min="9995" max="9995" width="11.81640625" style="109" customWidth="1"/>
    <col min="9996" max="9996" width="12.7265625" style="109" bestFit="1" customWidth="1"/>
    <col min="9997" max="10000" width="11.453125" style="109"/>
    <col min="10001" max="10001" width="12.26953125" style="109" bestFit="1" customWidth="1"/>
    <col min="10002" max="10240" width="11.453125" style="109"/>
    <col min="10241" max="10241" width="7" style="109" customWidth="1"/>
    <col min="10242" max="10242" width="18" style="109" customWidth="1"/>
    <col min="10243" max="10243" width="19.1796875" style="109" customWidth="1"/>
    <col min="10244" max="10244" width="19.81640625" style="109" customWidth="1"/>
    <col min="10245" max="10245" width="20.54296875" style="109" customWidth="1"/>
    <col min="10246" max="10246" width="18.7265625" style="109" customWidth="1"/>
    <col min="10247" max="10247" width="15.453125" style="109" customWidth="1"/>
    <col min="10248" max="10248" width="11.81640625" style="109" customWidth="1"/>
    <col min="10249" max="10249" width="9.81640625" style="109" customWidth="1"/>
    <col min="10250" max="10250" width="13.453125" style="109" customWidth="1"/>
    <col min="10251" max="10251" width="11.81640625" style="109" customWidth="1"/>
    <col min="10252" max="10252" width="12.7265625" style="109" bestFit="1" customWidth="1"/>
    <col min="10253" max="10256" width="11.453125" style="109"/>
    <col min="10257" max="10257" width="12.26953125" style="109" bestFit="1" customWidth="1"/>
    <col min="10258" max="10496" width="11.453125" style="109"/>
    <col min="10497" max="10497" width="7" style="109" customWidth="1"/>
    <col min="10498" max="10498" width="18" style="109" customWidth="1"/>
    <col min="10499" max="10499" width="19.1796875" style="109" customWidth="1"/>
    <col min="10500" max="10500" width="19.81640625" style="109" customWidth="1"/>
    <col min="10501" max="10501" width="20.54296875" style="109" customWidth="1"/>
    <col min="10502" max="10502" width="18.7265625" style="109" customWidth="1"/>
    <col min="10503" max="10503" width="15.453125" style="109" customWidth="1"/>
    <col min="10504" max="10504" width="11.81640625" style="109" customWidth="1"/>
    <col min="10505" max="10505" width="9.81640625" style="109" customWidth="1"/>
    <col min="10506" max="10506" width="13.453125" style="109" customWidth="1"/>
    <col min="10507" max="10507" width="11.81640625" style="109" customWidth="1"/>
    <col min="10508" max="10508" width="12.7265625" style="109" bestFit="1" customWidth="1"/>
    <col min="10509" max="10512" width="11.453125" style="109"/>
    <col min="10513" max="10513" width="12.26953125" style="109" bestFit="1" customWidth="1"/>
    <col min="10514" max="10752" width="11.453125" style="109"/>
    <col min="10753" max="10753" width="7" style="109" customWidth="1"/>
    <col min="10754" max="10754" width="18" style="109" customWidth="1"/>
    <col min="10755" max="10755" width="19.1796875" style="109" customWidth="1"/>
    <col min="10756" max="10756" width="19.81640625" style="109" customWidth="1"/>
    <col min="10757" max="10757" width="20.54296875" style="109" customWidth="1"/>
    <col min="10758" max="10758" width="18.7265625" style="109" customWidth="1"/>
    <col min="10759" max="10759" width="15.453125" style="109" customWidth="1"/>
    <col min="10760" max="10760" width="11.81640625" style="109" customWidth="1"/>
    <col min="10761" max="10761" width="9.81640625" style="109" customWidth="1"/>
    <col min="10762" max="10762" width="13.453125" style="109" customWidth="1"/>
    <col min="10763" max="10763" width="11.81640625" style="109" customWidth="1"/>
    <col min="10764" max="10764" width="12.7265625" style="109" bestFit="1" customWidth="1"/>
    <col min="10765" max="10768" width="11.453125" style="109"/>
    <col min="10769" max="10769" width="12.26953125" style="109" bestFit="1" customWidth="1"/>
    <col min="10770" max="11008" width="11.453125" style="109"/>
    <col min="11009" max="11009" width="7" style="109" customWidth="1"/>
    <col min="11010" max="11010" width="18" style="109" customWidth="1"/>
    <col min="11011" max="11011" width="19.1796875" style="109" customWidth="1"/>
    <col min="11012" max="11012" width="19.81640625" style="109" customWidth="1"/>
    <col min="11013" max="11013" width="20.54296875" style="109" customWidth="1"/>
    <col min="11014" max="11014" width="18.7265625" style="109" customWidth="1"/>
    <col min="11015" max="11015" width="15.453125" style="109" customWidth="1"/>
    <col min="11016" max="11016" width="11.81640625" style="109" customWidth="1"/>
    <col min="11017" max="11017" width="9.81640625" style="109" customWidth="1"/>
    <col min="11018" max="11018" width="13.453125" style="109" customWidth="1"/>
    <col min="11019" max="11019" width="11.81640625" style="109" customWidth="1"/>
    <col min="11020" max="11020" width="12.7265625" style="109" bestFit="1" customWidth="1"/>
    <col min="11021" max="11024" width="11.453125" style="109"/>
    <col min="11025" max="11025" width="12.26953125" style="109" bestFit="1" customWidth="1"/>
    <col min="11026" max="11264" width="11.453125" style="109"/>
    <col min="11265" max="11265" width="7" style="109" customWidth="1"/>
    <col min="11266" max="11266" width="18" style="109" customWidth="1"/>
    <col min="11267" max="11267" width="19.1796875" style="109" customWidth="1"/>
    <col min="11268" max="11268" width="19.81640625" style="109" customWidth="1"/>
    <col min="11269" max="11269" width="20.54296875" style="109" customWidth="1"/>
    <col min="11270" max="11270" width="18.7265625" style="109" customWidth="1"/>
    <col min="11271" max="11271" width="15.453125" style="109" customWidth="1"/>
    <col min="11272" max="11272" width="11.81640625" style="109" customWidth="1"/>
    <col min="11273" max="11273" width="9.81640625" style="109" customWidth="1"/>
    <col min="11274" max="11274" width="13.453125" style="109" customWidth="1"/>
    <col min="11275" max="11275" width="11.81640625" style="109" customWidth="1"/>
    <col min="11276" max="11276" width="12.7265625" style="109" bestFit="1" customWidth="1"/>
    <col min="11277" max="11280" width="11.453125" style="109"/>
    <col min="11281" max="11281" width="12.26953125" style="109" bestFit="1" customWidth="1"/>
    <col min="11282" max="11520" width="11.453125" style="109"/>
    <col min="11521" max="11521" width="7" style="109" customWidth="1"/>
    <col min="11522" max="11522" width="18" style="109" customWidth="1"/>
    <col min="11523" max="11523" width="19.1796875" style="109" customWidth="1"/>
    <col min="11524" max="11524" width="19.81640625" style="109" customWidth="1"/>
    <col min="11525" max="11525" width="20.54296875" style="109" customWidth="1"/>
    <col min="11526" max="11526" width="18.7265625" style="109" customWidth="1"/>
    <col min="11527" max="11527" width="15.453125" style="109" customWidth="1"/>
    <col min="11528" max="11528" width="11.81640625" style="109" customWidth="1"/>
    <col min="11529" max="11529" width="9.81640625" style="109" customWidth="1"/>
    <col min="11530" max="11530" width="13.453125" style="109" customWidth="1"/>
    <col min="11531" max="11531" width="11.81640625" style="109" customWidth="1"/>
    <col min="11532" max="11532" width="12.7265625" style="109" bestFit="1" customWidth="1"/>
    <col min="11533" max="11536" width="11.453125" style="109"/>
    <col min="11537" max="11537" width="12.26953125" style="109" bestFit="1" customWidth="1"/>
    <col min="11538" max="11776" width="11.453125" style="109"/>
    <col min="11777" max="11777" width="7" style="109" customWidth="1"/>
    <col min="11778" max="11778" width="18" style="109" customWidth="1"/>
    <col min="11779" max="11779" width="19.1796875" style="109" customWidth="1"/>
    <col min="11780" max="11780" width="19.81640625" style="109" customWidth="1"/>
    <col min="11781" max="11781" width="20.54296875" style="109" customWidth="1"/>
    <col min="11782" max="11782" width="18.7265625" style="109" customWidth="1"/>
    <col min="11783" max="11783" width="15.453125" style="109" customWidth="1"/>
    <col min="11784" max="11784" width="11.81640625" style="109" customWidth="1"/>
    <col min="11785" max="11785" width="9.81640625" style="109" customWidth="1"/>
    <col min="11786" max="11786" width="13.453125" style="109" customWidth="1"/>
    <col min="11787" max="11787" width="11.81640625" style="109" customWidth="1"/>
    <col min="11788" max="11788" width="12.7265625" style="109" bestFit="1" customWidth="1"/>
    <col min="11789" max="11792" width="11.453125" style="109"/>
    <col min="11793" max="11793" width="12.26953125" style="109" bestFit="1" customWidth="1"/>
    <col min="11794" max="12032" width="11.453125" style="109"/>
    <col min="12033" max="12033" width="7" style="109" customWidth="1"/>
    <col min="12034" max="12034" width="18" style="109" customWidth="1"/>
    <col min="12035" max="12035" width="19.1796875" style="109" customWidth="1"/>
    <col min="12036" max="12036" width="19.81640625" style="109" customWidth="1"/>
    <col min="12037" max="12037" width="20.54296875" style="109" customWidth="1"/>
    <col min="12038" max="12038" width="18.7265625" style="109" customWidth="1"/>
    <col min="12039" max="12039" width="15.453125" style="109" customWidth="1"/>
    <col min="12040" max="12040" width="11.81640625" style="109" customWidth="1"/>
    <col min="12041" max="12041" width="9.81640625" style="109" customWidth="1"/>
    <col min="12042" max="12042" width="13.453125" style="109" customWidth="1"/>
    <col min="12043" max="12043" width="11.81640625" style="109" customWidth="1"/>
    <col min="12044" max="12044" width="12.7265625" style="109" bestFit="1" customWidth="1"/>
    <col min="12045" max="12048" width="11.453125" style="109"/>
    <col min="12049" max="12049" width="12.26953125" style="109" bestFit="1" customWidth="1"/>
    <col min="12050" max="12288" width="11.453125" style="109"/>
    <col min="12289" max="12289" width="7" style="109" customWidth="1"/>
    <col min="12290" max="12290" width="18" style="109" customWidth="1"/>
    <col min="12291" max="12291" width="19.1796875" style="109" customWidth="1"/>
    <col min="12292" max="12292" width="19.81640625" style="109" customWidth="1"/>
    <col min="12293" max="12293" width="20.54296875" style="109" customWidth="1"/>
    <col min="12294" max="12294" width="18.7265625" style="109" customWidth="1"/>
    <col min="12295" max="12295" width="15.453125" style="109" customWidth="1"/>
    <col min="12296" max="12296" width="11.81640625" style="109" customWidth="1"/>
    <col min="12297" max="12297" width="9.81640625" style="109" customWidth="1"/>
    <col min="12298" max="12298" width="13.453125" style="109" customWidth="1"/>
    <col min="12299" max="12299" width="11.81640625" style="109" customWidth="1"/>
    <col min="12300" max="12300" width="12.7265625" style="109" bestFit="1" customWidth="1"/>
    <col min="12301" max="12304" width="11.453125" style="109"/>
    <col min="12305" max="12305" width="12.26953125" style="109" bestFit="1" customWidth="1"/>
    <col min="12306" max="12544" width="11.453125" style="109"/>
    <col min="12545" max="12545" width="7" style="109" customWidth="1"/>
    <col min="12546" max="12546" width="18" style="109" customWidth="1"/>
    <col min="12547" max="12547" width="19.1796875" style="109" customWidth="1"/>
    <col min="12548" max="12548" width="19.81640625" style="109" customWidth="1"/>
    <col min="12549" max="12549" width="20.54296875" style="109" customWidth="1"/>
    <col min="12550" max="12550" width="18.7265625" style="109" customWidth="1"/>
    <col min="12551" max="12551" width="15.453125" style="109" customWidth="1"/>
    <col min="12552" max="12552" width="11.81640625" style="109" customWidth="1"/>
    <col min="12553" max="12553" width="9.81640625" style="109" customWidth="1"/>
    <col min="12554" max="12554" width="13.453125" style="109" customWidth="1"/>
    <col min="12555" max="12555" width="11.81640625" style="109" customWidth="1"/>
    <col min="12556" max="12556" width="12.7265625" style="109" bestFit="1" customWidth="1"/>
    <col min="12557" max="12560" width="11.453125" style="109"/>
    <col min="12561" max="12561" width="12.26953125" style="109" bestFit="1" customWidth="1"/>
    <col min="12562" max="12800" width="11.453125" style="109"/>
    <col min="12801" max="12801" width="7" style="109" customWidth="1"/>
    <col min="12802" max="12802" width="18" style="109" customWidth="1"/>
    <col min="12803" max="12803" width="19.1796875" style="109" customWidth="1"/>
    <col min="12804" max="12804" width="19.81640625" style="109" customWidth="1"/>
    <col min="12805" max="12805" width="20.54296875" style="109" customWidth="1"/>
    <col min="12806" max="12806" width="18.7265625" style="109" customWidth="1"/>
    <col min="12807" max="12807" width="15.453125" style="109" customWidth="1"/>
    <col min="12808" max="12808" width="11.81640625" style="109" customWidth="1"/>
    <col min="12809" max="12809" width="9.81640625" style="109" customWidth="1"/>
    <col min="12810" max="12810" width="13.453125" style="109" customWidth="1"/>
    <col min="12811" max="12811" width="11.81640625" style="109" customWidth="1"/>
    <col min="12812" max="12812" width="12.7265625" style="109" bestFit="1" customWidth="1"/>
    <col min="12813" max="12816" width="11.453125" style="109"/>
    <col min="12817" max="12817" width="12.26953125" style="109" bestFit="1" customWidth="1"/>
    <col min="12818" max="13056" width="11.453125" style="109"/>
    <col min="13057" max="13057" width="7" style="109" customWidth="1"/>
    <col min="13058" max="13058" width="18" style="109" customWidth="1"/>
    <col min="13059" max="13059" width="19.1796875" style="109" customWidth="1"/>
    <col min="13060" max="13060" width="19.81640625" style="109" customWidth="1"/>
    <col min="13061" max="13061" width="20.54296875" style="109" customWidth="1"/>
    <col min="13062" max="13062" width="18.7265625" style="109" customWidth="1"/>
    <col min="13063" max="13063" width="15.453125" style="109" customWidth="1"/>
    <col min="13064" max="13064" width="11.81640625" style="109" customWidth="1"/>
    <col min="13065" max="13065" width="9.81640625" style="109" customWidth="1"/>
    <col min="13066" max="13066" width="13.453125" style="109" customWidth="1"/>
    <col min="13067" max="13067" width="11.81640625" style="109" customWidth="1"/>
    <col min="13068" max="13068" width="12.7265625" style="109" bestFit="1" customWidth="1"/>
    <col min="13069" max="13072" width="11.453125" style="109"/>
    <col min="13073" max="13073" width="12.26953125" style="109" bestFit="1" customWidth="1"/>
    <col min="13074" max="13312" width="11.453125" style="109"/>
    <col min="13313" max="13313" width="7" style="109" customWidth="1"/>
    <col min="13314" max="13314" width="18" style="109" customWidth="1"/>
    <col min="13315" max="13315" width="19.1796875" style="109" customWidth="1"/>
    <col min="13316" max="13316" width="19.81640625" style="109" customWidth="1"/>
    <col min="13317" max="13317" width="20.54296875" style="109" customWidth="1"/>
    <col min="13318" max="13318" width="18.7265625" style="109" customWidth="1"/>
    <col min="13319" max="13319" width="15.453125" style="109" customWidth="1"/>
    <col min="13320" max="13320" width="11.81640625" style="109" customWidth="1"/>
    <col min="13321" max="13321" width="9.81640625" style="109" customWidth="1"/>
    <col min="13322" max="13322" width="13.453125" style="109" customWidth="1"/>
    <col min="13323" max="13323" width="11.81640625" style="109" customWidth="1"/>
    <col min="13324" max="13324" width="12.7265625" style="109" bestFit="1" customWidth="1"/>
    <col min="13325" max="13328" width="11.453125" style="109"/>
    <col min="13329" max="13329" width="12.26953125" style="109" bestFit="1" customWidth="1"/>
    <col min="13330" max="13568" width="11.453125" style="109"/>
    <col min="13569" max="13569" width="7" style="109" customWidth="1"/>
    <col min="13570" max="13570" width="18" style="109" customWidth="1"/>
    <col min="13571" max="13571" width="19.1796875" style="109" customWidth="1"/>
    <col min="13572" max="13572" width="19.81640625" style="109" customWidth="1"/>
    <col min="13573" max="13573" width="20.54296875" style="109" customWidth="1"/>
    <col min="13574" max="13574" width="18.7265625" style="109" customWidth="1"/>
    <col min="13575" max="13575" width="15.453125" style="109" customWidth="1"/>
    <col min="13576" max="13576" width="11.81640625" style="109" customWidth="1"/>
    <col min="13577" max="13577" width="9.81640625" style="109" customWidth="1"/>
    <col min="13578" max="13578" width="13.453125" style="109" customWidth="1"/>
    <col min="13579" max="13579" width="11.81640625" style="109" customWidth="1"/>
    <col min="13580" max="13580" width="12.7265625" style="109" bestFit="1" customWidth="1"/>
    <col min="13581" max="13584" width="11.453125" style="109"/>
    <col min="13585" max="13585" width="12.26953125" style="109" bestFit="1" customWidth="1"/>
    <col min="13586" max="13824" width="11.453125" style="109"/>
    <col min="13825" max="13825" width="7" style="109" customWidth="1"/>
    <col min="13826" max="13826" width="18" style="109" customWidth="1"/>
    <col min="13827" max="13827" width="19.1796875" style="109" customWidth="1"/>
    <col min="13828" max="13828" width="19.81640625" style="109" customWidth="1"/>
    <col min="13829" max="13829" width="20.54296875" style="109" customWidth="1"/>
    <col min="13830" max="13830" width="18.7265625" style="109" customWidth="1"/>
    <col min="13831" max="13831" width="15.453125" style="109" customWidth="1"/>
    <col min="13832" max="13832" width="11.81640625" style="109" customWidth="1"/>
    <col min="13833" max="13833" width="9.81640625" style="109" customWidth="1"/>
    <col min="13834" max="13834" width="13.453125" style="109" customWidth="1"/>
    <col min="13835" max="13835" width="11.81640625" style="109" customWidth="1"/>
    <col min="13836" max="13836" width="12.7265625" style="109" bestFit="1" customWidth="1"/>
    <col min="13837" max="13840" width="11.453125" style="109"/>
    <col min="13841" max="13841" width="12.26953125" style="109" bestFit="1" customWidth="1"/>
    <col min="13842" max="14080" width="11.453125" style="109"/>
    <col min="14081" max="14081" width="7" style="109" customWidth="1"/>
    <col min="14082" max="14082" width="18" style="109" customWidth="1"/>
    <col min="14083" max="14083" width="19.1796875" style="109" customWidth="1"/>
    <col min="14084" max="14084" width="19.81640625" style="109" customWidth="1"/>
    <col min="14085" max="14085" width="20.54296875" style="109" customWidth="1"/>
    <col min="14086" max="14086" width="18.7265625" style="109" customWidth="1"/>
    <col min="14087" max="14087" width="15.453125" style="109" customWidth="1"/>
    <col min="14088" max="14088" width="11.81640625" style="109" customWidth="1"/>
    <col min="14089" max="14089" width="9.81640625" style="109" customWidth="1"/>
    <col min="14090" max="14090" width="13.453125" style="109" customWidth="1"/>
    <col min="14091" max="14091" width="11.81640625" style="109" customWidth="1"/>
    <col min="14092" max="14092" width="12.7265625" style="109" bestFit="1" customWidth="1"/>
    <col min="14093" max="14096" width="11.453125" style="109"/>
    <col min="14097" max="14097" width="12.26953125" style="109" bestFit="1" customWidth="1"/>
    <col min="14098" max="14336" width="11.453125" style="109"/>
    <col min="14337" max="14337" width="7" style="109" customWidth="1"/>
    <col min="14338" max="14338" width="18" style="109" customWidth="1"/>
    <col min="14339" max="14339" width="19.1796875" style="109" customWidth="1"/>
    <col min="14340" max="14340" width="19.81640625" style="109" customWidth="1"/>
    <col min="14341" max="14341" width="20.54296875" style="109" customWidth="1"/>
    <col min="14342" max="14342" width="18.7265625" style="109" customWidth="1"/>
    <col min="14343" max="14343" width="15.453125" style="109" customWidth="1"/>
    <col min="14344" max="14344" width="11.81640625" style="109" customWidth="1"/>
    <col min="14345" max="14345" width="9.81640625" style="109" customWidth="1"/>
    <col min="14346" max="14346" width="13.453125" style="109" customWidth="1"/>
    <col min="14347" max="14347" width="11.81640625" style="109" customWidth="1"/>
    <col min="14348" max="14348" width="12.7265625" style="109" bestFit="1" customWidth="1"/>
    <col min="14349" max="14352" width="11.453125" style="109"/>
    <col min="14353" max="14353" width="12.26953125" style="109" bestFit="1" customWidth="1"/>
    <col min="14354" max="14592" width="11.453125" style="109"/>
    <col min="14593" max="14593" width="7" style="109" customWidth="1"/>
    <col min="14594" max="14594" width="18" style="109" customWidth="1"/>
    <col min="14595" max="14595" width="19.1796875" style="109" customWidth="1"/>
    <col min="14596" max="14596" width="19.81640625" style="109" customWidth="1"/>
    <col min="14597" max="14597" width="20.54296875" style="109" customWidth="1"/>
    <col min="14598" max="14598" width="18.7265625" style="109" customWidth="1"/>
    <col min="14599" max="14599" width="15.453125" style="109" customWidth="1"/>
    <col min="14600" max="14600" width="11.81640625" style="109" customWidth="1"/>
    <col min="14601" max="14601" width="9.81640625" style="109" customWidth="1"/>
    <col min="14602" max="14602" width="13.453125" style="109" customWidth="1"/>
    <col min="14603" max="14603" width="11.81640625" style="109" customWidth="1"/>
    <col min="14604" max="14604" width="12.7265625" style="109" bestFit="1" customWidth="1"/>
    <col min="14605" max="14608" width="11.453125" style="109"/>
    <col min="14609" max="14609" width="12.26953125" style="109" bestFit="1" customWidth="1"/>
    <col min="14610" max="14848" width="11.453125" style="109"/>
    <col min="14849" max="14849" width="7" style="109" customWidth="1"/>
    <col min="14850" max="14850" width="18" style="109" customWidth="1"/>
    <col min="14851" max="14851" width="19.1796875" style="109" customWidth="1"/>
    <col min="14852" max="14852" width="19.81640625" style="109" customWidth="1"/>
    <col min="14853" max="14853" width="20.54296875" style="109" customWidth="1"/>
    <col min="14854" max="14854" width="18.7265625" style="109" customWidth="1"/>
    <col min="14855" max="14855" width="15.453125" style="109" customWidth="1"/>
    <col min="14856" max="14856" width="11.81640625" style="109" customWidth="1"/>
    <col min="14857" max="14857" width="9.81640625" style="109" customWidth="1"/>
    <col min="14858" max="14858" width="13.453125" style="109" customWidth="1"/>
    <col min="14859" max="14859" width="11.81640625" style="109" customWidth="1"/>
    <col min="14860" max="14860" width="12.7265625" style="109" bestFit="1" customWidth="1"/>
    <col min="14861" max="14864" width="11.453125" style="109"/>
    <col min="14865" max="14865" width="12.26953125" style="109" bestFit="1" customWidth="1"/>
    <col min="14866" max="15104" width="11.453125" style="109"/>
    <col min="15105" max="15105" width="7" style="109" customWidth="1"/>
    <col min="15106" max="15106" width="18" style="109" customWidth="1"/>
    <col min="15107" max="15107" width="19.1796875" style="109" customWidth="1"/>
    <col min="15108" max="15108" width="19.81640625" style="109" customWidth="1"/>
    <col min="15109" max="15109" width="20.54296875" style="109" customWidth="1"/>
    <col min="15110" max="15110" width="18.7265625" style="109" customWidth="1"/>
    <col min="15111" max="15111" width="15.453125" style="109" customWidth="1"/>
    <col min="15112" max="15112" width="11.81640625" style="109" customWidth="1"/>
    <col min="15113" max="15113" width="9.81640625" style="109" customWidth="1"/>
    <col min="15114" max="15114" width="13.453125" style="109" customWidth="1"/>
    <col min="15115" max="15115" width="11.81640625" style="109" customWidth="1"/>
    <col min="15116" max="15116" width="12.7265625" style="109" bestFit="1" customWidth="1"/>
    <col min="15117" max="15120" width="11.453125" style="109"/>
    <col min="15121" max="15121" width="12.26953125" style="109" bestFit="1" customWidth="1"/>
    <col min="15122" max="15360" width="11.453125" style="109"/>
    <col min="15361" max="15361" width="7" style="109" customWidth="1"/>
    <col min="15362" max="15362" width="18" style="109" customWidth="1"/>
    <col min="15363" max="15363" width="19.1796875" style="109" customWidth="1"/>
    <col min="15364" max="15364" width="19.81640625" style="109" customWidth="1"/>
    <col min="15365" max="15365" width="20.54296875" style="109" customWidth="1"/>
    <col min="15366" max="15366" width="18.7265625" style="109" customWidth="1"/>
    <col min="15367" max="15367" width="15.453125" style="109" customWidth="1"/>
    <col min="15368" max="15368" width="11.81640625" style="109" customWidth="1"/>
    <col min="15369" max="15369" width="9.81640625" style="109" customWidth="1"/>
    <col min="15370" max="15370" width="13.453125" style="109" customWidth="1"/>
    <col min="15371" max="15371" width="11.81640625" style="109" customWidth="1"/>
    <col min="15372" max="15372" width="12.7265625" style="109" bestFit="1" customWidth="1"/>
    <col min="15373" max="15376" width="11.453125" style="109"/>
    <col min="15377" max="15377" width="12.26953125" style="109" bestFit="1" customWidth="1"/>
    <col min="15378" max="15616" width="11.453125" style="109"/>
    <col min="15617" max="15617" width="7" style="109" customWidth="1"/>
    <col min="15618" max="15618" width="18" style="109" customWidth="1"/>
    <col min="15619" max="15619" width="19.1796875" style="109" customWidth="1"/>
    <col min="15620" max="15620" width="19.81640625" style="109" customWidth="1"/>
    <col min="15621" max="15621" width="20.54296875" style="109" customWidth="1"/>
    <col min="15622" max="15622" width="18.7265625" style="109" customWidth="1"/>
    <col min="15623" max="15623" width="15.453125" style="109" customWidth="1"/>
    <col min="15624" max="15624" width="11.81640625" style="109" customWidth="1"/>
    <col min="15625" max="15625" width="9.81640625" style="109" customWidth="1"/>
    <col min="15626" max="15626" width="13.453125" style="109" customWidth="1"/>
    <col min="15627" max="15627" width="11.81640625" style="109" customWidth="1"/>
    <col min="15628" max="15628" width="12.7265625" style="109" bestFit="1" customWidth="1"/>
    <col min="15629" max="15632" width="11.453125" style="109"/>
    <col min="15633" max="15633" width="12.26953125" style="109" bestFit="1" customWidth="1"/>
    <col min="15634" max="15872" width="11.453125" style="109"/>
    <col min="15873" max="15873" width="7" style="109" customWidth="1"/>
    <col min="15874" max="15874" width="18" style="109" customWidth="1"/>
    <col min="15875" max="15875" width="19.1796875" style="109" customWidth="1"/>
    <col min="15876" max="15876" width="19.81640625" style="109" customWidth="1"/>
    <col min="15877" max="15877" width="20.54296875" style="109" customWidth="1"/>
    <col min="15878" max="15878" width="18.7265625" style="109" customWidth="1"/>
    <col min="15879" max="15879" width="15.453125" style="109" customWidth="1"/>
    <col min="15880" max="15880" width="11.81640625" style="109" customWidth="1"/>
    <col min="15881" max="15881" width="9.81640625" style="109" customWidth="1"/>
    <col min="15882" max="15882" width="13.453125" style="109" customWidth="1"/>
    <col min="15883" max="15883" width="11.81640625" style="109" customWidth="1"/>
    <col min="15884" max="15884" width="12.7265625" style="109" bestFit="1" customWidth="1"/>
    <col min="15885" max="15888" width="11.453125" style="109"/>
    <col min="15889" max="15889" width="12.26953125" style="109" bestFit="1" customWidth="1"/>
    <col min="15890" max="16128" width="11.453125" style="109"/>
    <col min="16129" max="16129" width="7" style="109" customWidth="1"/>
    <col min="16130" max="16130" width="18" style="109" customWidth="1"/>
    <col min="16131" max="16131" width="19.1796875" style="109" customWidth="1"/>
    <col min="16132" max="16132" width="19.81640625" style="109" customWidth="1"/>
    <col min="16133" max="16133" width="20.54296875" style="109" customWidth="1"/>
    <col min="16134" max="16134" width="18.7265625" style="109" customWidth="1"/>
    <col min="16135" max="16135" width="15.453125" style="109" customWidth="1"/>
    <col min="16136" max="16136" width="11.81640625" style="109" customWidth="1"/>
    <col min="16137" max="16137" width="9.81640625" style="109" customWidth="1"/>
    <col min="16138" max="16138" width="13.453125" style="109" customWidth="1"/>
    <col min="16139" max="16139" width="11.81640625" style="109" customWidth="1"/>
    <col min="16140" max="16140" width="12.7265625" style="109" bestFit="1" customWidth="1"/>
    <col min="16141" max="16144" width="11.453125" style="109"/>
    <col min="16145" max="16145" width="12.26953125" style="109" bestFit="1" customWidth="1"/>
    <col min="16146" max="16384" width="11.453125" style="109"/>
  </cols>
  <sheetData>
    <row r="2" spans="1:256" ht="15.5" x14ac:dyDescent="0.35">
      <c r="A2" s="196" t="s">
        <v>231</v>
      </c>
    </row>
    <row r="3" spans="1:256" ht="32.25" customHeight="1" x14ac:dyDescent="0.3">
      <c r="A3" s="633" t="s">
        <v>287</v>
      </c>
      <c r="B3" s="633"/>
      <c r="C3" s="633"/>
      <c r="D3" s="633"/>
      <c r="E3" s="633"/>
      <c r="F3" s="633"/>
      <c r="G3" s="633"/>
      <c r="H3" s="633"/>
      <c r="I3" s="633"/>
      <c r="J3" s="633"/>
    </row>
    <row r="5" spans="1:256" ht="18.5" x14ac:dyDescent="0.45">
      <c r="A5" s="414" t="s">
        <v>214</v>
      </c>
      <c r="B5" s="362"/>
      <c r="C5" s="362"/>
      <c r="D5" s="362"/>
      <c r="E5" s="362"/>
      <c r="F5" s="362"/>
      <c r="G5" s="362"/>
      <c r="H5" s="362"/>
      <c r="I5" s="362"/>
      <c r="K5" s="363"/>
      <c r="L5" s="363"/>
      <c r="M5" s="363"/>
      <c r="N5" s="363"/>
      <c r="O5" s="363"/>
      <c r="P5" s="363"/>
      <c r="Q5" s="363"/>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c r="IV5" s="362"/>
    </row>
    <row r="6" spans="1:256" ht="18.5" x14ac:dyDescent="0.45">
      <c r="A6" s="108" t="s">
        <v>245</v>
      </c>
      <c r="B6" s="362"/>
      <c r="C6" s="362"/>
      <c r="D6" s="362"/>
      <c r="E6" s="362"/>
      <c r="F6" s="362"/>
      <c r="G6" s="362"/>
      <c r="H6" s="362"/>
      <c r="I6" s="362"/>
      <c r="J6" s="147"/>
      <c r="K6" s="363"/>
      <c r="L6" s="363"/>
      <c r="M6" s="363"/>
      <c r="N6" s="363"/>
      <c r="O6" s="363"/>
      <c r="P6" s="363"/>
      <c r="Q6" s="363"/>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c r="DU6" s="362"/>
      <c r="DV6" s="362"/>
      <c r="DW6" s="362"/>
      <c r="DX6" s="362"/>
      <c r="DY6" s="362"/>
      <c r="DZ6" s="362"/>
      <c r="EA6" s="362"/>
      <c r="EB6" s="362"/>
      <c r="EC6" s="362"/>
      <c r="ED6" s="362"/>
      <c r="EE6" s="362"/>
      <c r="EF6" s="362"/>
      <c r="EG6" s="362"/>
      <c r="EH6" s="362"/>
      <c r="EI6" s="362"/>
      <c r="EJ6" s="362"/>
      <c r="EK6" s="362"/>
      <c r="EL6" s="362"/>
      <c r="EM6" s="362"/>
      <c r="EN6" s="362"/>
      <c r="EO6" s="362"/>
      <c r="EP6" s="362"/>
      <c r="EQ6" s="362"/>
      <c r="ER6" s="362"/>
      <c r="ES6" s="362"/>
      <c r="ET6" s="362"/>
      <c r="EU6" s="362"/>
      <c r="EV6" s="362"/>
      <c r="EW6" s="362"/>
      <c r="EX6" s="362"/>
      <c r="EY6" s="362"/>
      <c r="EZ6" s="362"/>
      <c r="FA6" s="362"/>
      <c r="FB6" s="362"/>
      <c r="FC6" s="362"/>
      <c r="FD6" s="362"/>
      <c r="FE6" s="362"/>
      <c r="FF6" s="362"/>
      <c r="FG6" s="362"/>
      <c r="FH6" s="362"/>
      <c r="FI6" s="362"/>
      <c r="FJ6" s="362"/>
      <c r="FK6" s="362"/>
      <c r="FL6" s="362"/>
      <c r="FM6" s="362"/>
      <c r="FN6" s="362"/>
      <c r="FO6" s="362"/>
      <c r="FP6" s="362"/>
      <c r="FQ6" s="362"/>
      <c r="FR6" s="362"/>
      <c r="FS6" s="362"/>
      <c r="FT6" s="362"/>
      <c r="FU6" s="362"/>
      <c r="FV6" s="362"/>
      <c r="FW6" s="362"/>
      <c r="FX6" s="362"/>
      <c r="FY6" s="362"/>
      <c r="FZ6" s="362"/>
      <c r="GA6" s="362"/>
      <c r="GB6" s="362"/>
      <c r="GC6" s="362"/>
      <c r="GD6" s="362"/>
      <c r="GE6" s="362"/>
      <c r="GF6" s="362"/>
      <c r="GG6" s="362"/>
      <c r="GH6" s="362"/>
      <c r="GI6" s="362"/>
      <c r="GJ6" s="362"/>
      <c r="GK6" s="362"/>
      <c r="GL6" s="362"/>
      <c r="GM6" s="362"/>
      <c r="GN6" s="362"/>
      <c r="GO6" s="362"/>
      <c r="GP6" s="362"/>
      <c r="GQ6" s="362"/>
      <c r="GR6" s="362"/>
      <c r="GS6" s="362"/>
      <c r="GT6" s="362"/>
      <c r="GU6" s="362"/>
      <c r="GV6" s="362"/>
      <c r="GW6" s="362"/>
      <c r="GX6" s="362"/>
      <c r="GY6" s="362"/>
      <c r="GZ6" s="362"/>
      <c r="HA6" s="362"/>
      <c r="HB6" s="362"/>
      <c r="HC6" s="362"/>
      <c r="HD6" s="362"/>
      <c r="HE6" s="362"/>
      <c r="HF6" s="362"/>
      <c r="HG6" s="362"/>
      <c r="HH6" s="362"/>
      <c r="HI6" s="362"/>
      <c r="HJ6" s="362"/>
      <c r="HK6" s="362"/>
      <c r="HL6" s="362"/>
      <c r="HM6" s="362"/>
      <c r="HN6" s="362"/>
      <c r="HO6" s="362"/>
      <c r="HP6" s="362"/>
      <c r="HQ6" s="362"/>
      <c r="HR6" s="362"/>
      <c r="HS6" s="362"/>
      <c r="HT6" s="362"/>
      <c r="HU6" s="362"/>
      <c r="HV6" s="362"/>
      <c r="HW6" s="362"/>
      <c r="HX6" s="362"/>
      <c r="HY6" s="362"/>
      <c r="HZ6" s="362"/>
      <c r="IA6" s="362"/>
      <c r="IB6" s="362"/>
      <c r="IC6" s="362"/>
      <c r="ID6" s="362"/>
      <c r="IE6" s="362"/>
      <c r="IF6" s="362"/>
      <c r="IG6" s="362"/>
      <c r="IH6" s="362"/>
      <c r="II6" s="362"/>
      <c r="IJ6" s="362"/>
      <c r="IK6" s="362"/>
      <c r="IL6" s="362"/>
      <c r="IM6" s="362"/>
      <c r="IN6" s="362"/>
      <c r="IO6" s="362"/>
      <c r="IP6" s="362"/>
      <c r="IQ6" s="362"/>
      <c r="IR6" s="362"/>
      <c r="IS6" s="362"/>
      <c r="IT6" s="362"/>
      <c r="IU6" s="362"/>
      <c r="IV6" s="362"/>
    </row>
    <row r="7" spans="1:256" ht="18" customHeight="1" x14ac:dyDescent="0.45">
      <c r="A7" s="362"/>
      <c r="B7" s="362"/>
      <c r="C7" s="362"/>
      <c r="D7" s="362"/>
      <c r="E7" s="362"/>
      <c r="F7" s="362"/>
      <c r="G7" s="362"/>
      <c r="H7" s="362"/>
      <c r="I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c r="CT7" s="362"/>
      <c r="CU7" s="362"/>
      <c r="CV7" s="362"/>
      <c r="CW7" s="362"/>
      <c r="CX7" s="362"/>
      <c r="CY7" s="362"/>
      <c r="CZ7" s="362"/>
      <c r="DA7" s="362"/>
      <c r="DB7" s="362"/>
      <c r="DC7" s="362"/>
      <c r="DD7" s="362"/>
      <c r="DE7" s="362"/>
      <c r="DF7" s="362"/>
      <c r="DG7" s="362"/>
      <c r="DH7" s="362"/>
      <c r="DI7" s="362"/>
      <c r="DJ7" s="362"/>
      <c r="DK7" s="362"/>
      <c r="DL7" s="362"/>
      <c r="DM7" s="362"/>
      <c r="DN7" s="362"/>
      <c r="DO7" s="362"/>
      <c r="DP7" s="362"/>
      <c r="DQ7" s="362"/>
      <c r="DR7" s="362"/>
      <c r="DS7" s="362"/>
      <c r="DT7" s="362"/>
      <c r="DU7" s="362"/>
      <c r="DV7" s="362"/>
      <c r="DW7" s="362"/>
      <c r="DX7" s="362"/>
      <c r="DY7" s="362"/>
      <c r="DZ7" s="362"/>
      <c r="EA7" s="362"/>
      <c r="EB7" s="362"/>
      <c r="EC7" s="362"/>
      <c r="ED7" s="362"/>
      <c r="EE7" s="362"/>
      <c r="EF7" s="362"/>
      <c r="EG7" s="362"/>
      <c r="EH7" s="362"/>
      <c r="EI7" s="362"/>
      <c r="EJ7" s="362"/>
      <c r="EK7" s="362"/>
      <c r="EL7" s="362"/>
      <c r="EM7" s="362"/>
      <c r="EN7" s="362"/>
      <c r="EO7" s="362"/>
      <c r="EP7" s="362"/>
      <c r="EQ7" s="362"/>
      <c r="ER7" s="362"/>
      <c r="ES7" s="362"/>
      <c r="ET7" s="362"/>
      <c r="EU7" s="362"/>
      <c r="EV7" s="362"/>
      <c r="EW7" s="362"/>
      <c r="EX7" s="362"/>
      <c r="EY7" s="362"/>
      <c r="EZ7" s="362"/>
      <c r="FA7" s="362"/>
      <c r="FB7" s="362"/>
      <c r="FC7" s="362"/>
      <c r="FD7" s="362"/>
      <c r="FE7" s="362"/>
      <c r="FF7" s="362"/>
      <c r="FG7" s="362"/>
      <c r="FH7" s="362"/>
      <c r="FI7" s="362"/>
      <c r="FJ7" s="362"/>
      <c r="FK7" s="362"/>
      <c r="FL7" s="362"/>
      <c r="FM7" s="362"/>
      <c r="FN7" s="362"/>
      <c r="FO7" s="362"/>
      <c r="FP7" s="362"/>
      <c r="FQ7" s="362"/>
      <c r="FR7" s="362"/>
      <c r="FS7" s="362"/>
      <c r="FT7" s="362"/>
      <c r="FU7" s="362"/>
      <c r="FV7" s="362"/>
      <c r="FW7" s="362"/>
      <c r="FX7" s="362"/>
      <c r="FY7" s="362"/>
      <c r="FZ7" s="362"/>
      <c r="GA7" s="362"/>
      <c r="GB7" s="362"/>
      <c r="GC7" s="362"/>
      <c r="GD7" s="362"/>
      <c r="GE7" s="362"/>
      <c r="GF7" s="362"/>
      <c r="GG7" s="362"/>
      <c r="GH7" s="362"/>
      <c r="GI7" s="362"/>
      <c r="GJ7" s="362"/>
      <c r="GK7" s="362"/>
      <c r="GL7" s="362"/>
      <c r="GM7" s="362"/>
      <c r="GN7" s="362"/>
      <c r="GO7" s="362"/>
      <c r="GP7" s="362"/>
      <c r="GQ7" s="362"/>
      <c r="GR7" s="362"/>
      <c r="GS7" s="362"/>
      <c r="GT7" s="362"/>
      <c r="GU7" s="362"/>
      <c r="GV7" s="362"/>
      <c r="GW7" s="362"/>
      <c r="GX7" s="362"/>
      <c r="GY7" s="362"/>
      <c r="GZ7" s="362"/>
      <c r="HA7" s="362"/>
      <c r="HB7" s="362"/>
      <c r="HC7" s="362"/>
      <c r="HD7" s="362"/>
      <c r="HE7" s="362"/>
      <c r="HF7" s="362"/>
      <c r="HG7" s="362"/>
      <c r="HH7" s="362"/>
      <c r="HI7" s="362"/>
      <c r="HJ7" s="362"/>
      <c r="HK7" s="362"/>
      <c r="HL7" s="362"/>
      <c r="HM7" s="362"/>
      <c r="HN7" s="362"/>
      <c r="HO7" s="362"/>
      <c r="HP7" s="362"/>
      <c r="HQ7" s="362"/>
      <c r="HR7" s="362"/>
      <c r="HS7" s="362"/>
      <c r="HT7" s="362"/>
      <c r="HU7" s="362"/>
      <c r="HV7" s="362"/>
      <c r="HW7" s="362"/>
      <c r="HX7" s="362"/>
      <c r="HY7" s="362"/>
      <c r="HZ7" s="362"/>
      <c r="IA7" s="362"/>
      <c r="IB7" s="362"/>
      <c r="IC7" s="362"/>
      <c r="ID7" s="362"/>
      <c r="IE7" s="362"/>
      <c r="IF7" s="362"/>
      <c r="IG7" s="362"/>
      <c r="IH7" s="362"/>
      <c r="II7" s="362"/>
      <c r="IJ7" s="362"/>
      <c r="IK7" s="362"/>
      <c r="IL7" s="362"/>
      <c r="IM7" s="362"/>
      <c r="IN7" s="362"/>
      <c r="IO7" s="362"/>
      <c r="IP7" s="362"/>
      <c r="IQ7" s="362"/>
      <c r="IR7" s="362"/>
      <c r="IS7" s="362"/>
      <c r="IT7" s="362"/>
      <c r="IU7" s="362"/>
      <c r="IV7" s="362"/>
    </row>
    <row r="8" spans="1:256" ht="19" thickBot="1" x14ac:dyDescent="0.5">
      <c r="B8" s="413" t="s">
        <v>215</v>
      </c>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c r="CZ8" s="362"/>
      <c r="DA8" s="362"/>
      <c r="DB8" s="362"/>
      <c r="DC8" s="362"/>
      <c r="DD8" s="362"/>
      <c r="DE8" s="362"/>
      <c r="DF8" s="362"/>
      <c r="DG8" s="362"/>
      <c r="DH8" s="362"/>
      <c r="DI8" s="362"/>
      <c r="DJ8" s="362"/>
      <c r="DK8" s="362"/>
      <c r="DL8" s="362"/>
      <c r="DM8" s="362"/>
      <c r="DN8" s="362"/>
      <c r="DO8" s="362"/>
      <c r="DP8" s="362"/>
      <c r="DQ8" s="362"/>
      <c r="DR8" s="362"/>
      <c r="DS8" s="362"/>
      <c r="DT8" s="362"/>
      <c r="DU8" s="362"/>
      <c r="DV8" s="362"/>
      <c r="DW8" s="362"/>
      <c r="DX8" s="362"/>
      <c r="DY8" s="362"/>
      <c r="DZ8" s="362"/>
      <c r="EA8" s="362"/>
      <c r="EB8" s="362"/>
      <c r="EC8" s="362"/>
      <c r="ED8" s="362"/>
      <c r="EE8" s="362"/>
      <c r="EF8" s="362"/>
      <c r="EG8" s="362"/>
      <c r="EH8" s="362"/>
      <c r="EI8" s="362"/>
      <c r="EJ8" s="362"/>
      <c r="EK8" s="362"/>
      <c r="EL8" s="362"/>
      <c r="EM8" s="362"/>
      <c r="EN8" s="362"/>
      <c r="EO8" s="362"/>
      <c r="EP8" s="362"/>
      <c r="EQ8" s="362"/>
      <c r="ER8" s="362"/>
      <c r="ES8" s="362"/>
      <c r="ET8" s="362"/>
      <c r="EU8" s="362"/>
      <c r="EV8" s="362"/>
      <c r="EW8" s="362"/>
      <c r="EX8" s="362"/>
      <c r="EY8" s="362"/>
      <c r="EZ8" s="362"/>
      <c r="FA8" s="362"/>
      <c r="FB8" s="362"/>
      <c r="FC8" s="362"/>
      <c r="FD8" s="362"/>
      <c r="FE8" s="362"/>
      <c r="FF8" s="362"/>
      <c r="FG8" s="362"/>
      <c r="FH8" s="362"/>
      <c r="FI8" s="362"/>
      <c r="FJ8" s="362"/>
      <c r="FK8" s="362"/>
      <c r="FL8" s="362"/>
      <c r="FM8" s="362"/>
      <c r="FN8" s="362"/>
      <c r="FO8" s="362"/>
      <c r="FP8" s="362"/>
      <c r="FQ8" s="362"/>
      <c r="FR8" s="362"/>
      <c r="FS8" s="362"/>
      <c r="FT8" s="362"/>
      <c r="FU8" s="362"/>
      <c r="FV8" s="362"/>
      <c r="FW8" s="362"/>
      <c r="FX8" s="362"/>
      <c r="FY8" s="362"/>
      <c r="FZ8" s="362"/>
      <c r="GA8" s="362"/>
      <c r="GB8" s="362"/>
      <c r="GC8" s="362"/>
      <c r="GD8" s="362"/>
      <c r="GE8" s="362"/>
      <c r="GF8" s="362"/>
      <c r="GG8" s="362"/>
      <c r="GH8" s="362"/>
      <c r="GI8" s="362"/>
      <c r="GJ8" s="362"/>
      <c r="GK8" s="362"/>
      <c r="GL8" s="362"/>
      <c r="GM8" s="362"/>
      <c r="GN8" s="362"/>
      <c r="GO8" s="362"/>
      <c r="GP8" s="362"/>
      <c r="GQ8" s="362"/>
      <c r="GR8" s="362"/>
      <c r="GS8" s="362"/>
      <c r="GT8" s="362"/>
      <c r="GU8" s="362"/>
      <c r="GV8" s="362"/>
      <c r="GW8" s="362"/>
      <c r="GX8" s="362"/>
      <c r="GY8" s="362"/>
      <c r="GZ8" s="362"/>
      <c r="HA8" s="362"/>
      <c r="HB8" s="362"/>
      <c r="HC8" s="362"/>
      <c r="HD8" s="362"/>
      <c r="HE8" s="362"/>
      <c r="HF8" s="362"/>
      <c r="HG8" s="362"/>
      <c r="HH8" s="362"/>
      <c r="HI8" s="362"/>
      <c r="HJ8" s="362"/>
      <c r="HK8" s="362"/>
      <c r="HL8" s="362"/>
      <c r="HM8" s="362"/>
      <c r="HN8" s="362"/>
      <c r="HO8" s="362"/>
      <c r="HP8" s="362"/>
      <c r="HQ8" s="362"/>
      <c r="HR8" s="362"/>
      <c r="HS8" s="362"/>
      <c r="HT8" s="362"/>
      <c r="HU8" s="362"/>
      <c r="HV8" s="362"/>
      <c r="HW8" s="362"/>
      <c r="HX8" s="362"/>
      <c r="HY8" s="362"/>
      <c r="HZ8" s="362"/>
      <c r="IA8" s="362"/>
      <c r="IB8" s="362"/>
      <c r="IC8" s="362"/>
      <c r="ID8" s="362"/>
      <c r="IE8" s="362"/>
      <c r="IF8" s="362"/>
      <c r="IG8" s="362"/>
      <c r="IH8" s="362"/>
      <c r="II8" s="362"/>
      <c r="IJ8" s="362"/>
      <c r="IK8" s="362"/>
      <c r="IL8" s="362"/>
      <c r="IM8" s="362"/>
      <c r="IN8" s="362"/>
      <c r="IO8" s="362"/>
      <c r="IP8" s="362"/>
      <c r="IQ8" s="362"/>
      <c r="IR8" s="362"/>
      <c r="IS8" s="362"/>
      <c r="IT8" s="362"/>
      <c r="IU8" s="362"/>
      <c r="IV8" s="362"/>
    </row>
    <row r="9" spans="1:256" ht="5.15" customHeight="1" thickBot="1" x14ac:dyDescent="0.35">
      <c r="B9" s="3"/>
      <c r="C9" s="4"/>
      <c r="D9" s="4"/>
      <c r="E9" s="4"/>
      <c r="F9" s="5"/>
      <c r="G9" s="364"/>
      <c r="H9" s="365"/>
    </row>
    <row r="10" spans="1:256" ht="13.5" customHeight="1" thickBot="1" x14ac:dyDescent="0.35">
      <c r="B10" s="366" t="s">
        <v>94</v>
      </c>
      <c r="C10" s="411">
        <v>124</v>
      </c>
      <c r="D10" s="699" t="s">
        <v>216</v>
      </c>
      <c r="E10" s="700"/>
      <c r="F10" s="7"/>
      <c r="G10" s="155"/>
      <c r="H10" s="195"/>
    </row>
    <row r="11" spans="1:256" x14ac:dyDescent="0.3">
      <c r="B11" s="366" t="s">
        <v>95</v>
      </c>
      <c r="C11" s="412">
        <f>D18/F18</f>
        <v>0.58870967741935487</v>
      </c>
      <c r="D11" s="154" t="s">
        <v>217</v>
      </c>
      <c r="E11" s="154" t="s">
        <v>218</v>
      </c>
      <c r="F11" s="421" t="s">
        <v>3</v>
      </c>
      <c r="H11" s="367"/>
    </row>
    <row r="12" spans="1:256" x14ac:dyDescent="0.3">
      <c r="B12" s="366" t="s">
        <v>96</v>
      </c>
      <c r="C12" s="412">
        <f>D14/D18</f>
        <v>0.90410958904109584</v>
      </c>
      <c r="D12" s="26">
        <f>D18</f>
        <v>73</v>
      </c>
      <c r="E12" s="202">
        <f>E18</f>
        <v>51</v>
      </c>
      <c r="F12" s="422"/>
      <c r="H12" s="367"/>
    </row>
    <row r="13" spans="1:256" ht="13.5" thickBot="1" x14ac:dyDescent="0.35">
      <c r="B13" s="366" t="s">
        <v>97</v>
      </c>
      <c r="C13" s="412">
        <f>E16/E18</f>
        <v>0.80392156862745101</v>
      </c>
      <c r="D13" s="377"/>
      <c r="E13" s="377"/>
      <c r="F13" s="423"/>
      <c r="H13" s="367"/>
    </row>
    <row r="14" spans="1:256" s="1" customFormat="1" ht="12.75" customHeight="1" x14ac:dyDescent="0.3">
      <c r="B14" s="616" t="s">
        <v>219</v>
      </c>
      <c r="C14" s="670" t="s">
        <v>98</v>
      </c>
      <c r="D14" s="580">
        <v>66</v>
      </c>
      <c r="E14" s="437">
        <f>F14-D14</f>
        <v>10</v>
      </c>
      <c r="F14" s="204">
        <f>F18-F16</f>
        <v>76</v>
      </c>
      <c r="G14" s="3" t="s">
        <v>9</v>
      </c>
      <c r="H14" s="634" t="s">
        <v>35</v>
      </c>
      <c r="J14" s="44"/>
    </row>
    <row r="15" spans="1:256" s="1" customFormat="1" ht="36.5" thickBot="1" x14ac:dyDescent="0.35">
      <c r="B15" s="625"/>
      <c r="C15" s="629"/>
      <c r="D15" s="581" t="s">
        <v>10</v>
      </c>
      <c r="E15" s="410" t="s">
        <v>11</v>
      </c>
      <c r="F15" s="203" t="s">
        <v>99</v>
      </c>
      <c r="G15" s="28">
        <f>D14/F14</f>
        <v>0.86842105263157898</v>
      </c>
      <c r="H15" s="635"/>
    </row>
    <row r="16" spans="1:256" s="1" customFormat="1" ht="12.75" customHeight="1" x14ac:dyDescent="0.3">
      <c r="B16" s="625"/>
      <c r="C16" s="670" t="s">
        <v>100</v>
      </c>
      <c r="D16" s="438">
        <f>D18-D14</f>
        <v>7</v>
      </c>
      <c r="E16" s="582">
        <v>41</v>
      </c>
      <c r="F16" s="204">
        <f>D16+E16</f>
        <v>48</v>
      </c>
      <c r="G16" s="3" t="s">
        <v>17</v>
      </c>
      <c r="H16" s="634" t="s">
        <v>39</v>
      </c>
    </row>
    <row r="17" spans="2:14" s="1" customFormat="1" ht="36.75" customHeight="1" thickBot="1" x14ac:dyDescent="0.35">
      <c r="B17" s="617"/>
      <c r="C17" s="629"/>
      <c r="D17" s="30" t="s">
        <v>18</v>
      </c>
      <c r="E17" s="583" t="s">
        <v>19</v>
      </c>
      <c r="F17" s="423" t="s">
        <v>101</v>
      </c>
      <c r="G17" s="31">
        <f>E16/F16</f>
        <v>0.85416666666666663</v>
      </c>
      <c r="H17" s="635"/>
    </row>
    <row r="18" spans="2:14" s="1" customFormat="1" x14ac:dyDescent="0.3">
      <c r="B18" s="6"/>
      <c r="C18" s="662" t="s">
        <v>3</v>
      </c>
      <c r="D18" s="202">
        <v>73</v>
      </c>
      <c r="E18" s="202">
        <f>F18-D18</f>
        <v>51</v>
      </c>
      <c r="F18" s="664">
        <v>124</v>
      </c>
      <c r="H18" s="9"/>
    </row>
    <row r="19" spans="2:14" s="1" customFormat="1" ht="13.5" thickBot="1" x14ac:dyDescent="0.35">
      <c r="B19" s="6"/>
      <c r="C19" s="663"/>
      <c r="D19" s="26" t="s">
        <v>25</v>
      </c>
      <c r="E19" s="32" t="s">
        <v>26</v>
      </c>
      <c r="F19" s="665"/>
      <c r="H19" s="9"/>
    </row>
    <row r="20" spans="2:14" s="1" customFormat="1" ht="12.75" customHeight="1" x14ac:dyDescent="0.3">
      <c r="B20" s="6"/>
      <c r="D20" s="34" t="s">
        <v>27</v>
      </c>
      <c r="E20" s="34" t="s">
        <v>28</v>
      </c>
      <c r="F20" s="188"/>
      <c r="G20" s="189"/>
      <c r="H20" s="190"/>
      <c r="M20" s="43"/>
    </row>
    <row r="21" spans="2:14" s="1" customFormat="1" x14ac:dyDescent="0.3">
      <c r="B21" s="6"/>
      <c r="D21" s="158">
        <f>D14/D18</f>
        <v>0.90410958904109584</v>
      </c>
      <c r="E21" s="158">
        <f>C13</f>
        <v>0.80392156862745101</v>
      </c>
      <c r="F21" s="188"/>
      <c r="G21" s="189"/>
      <c r="H21" s="190"/>
      <c r="K21" s="49"/>
      <c r="L21" s="159"/>
      <c r="M21" s="50"/>
    </row>
    <row r="22" spans="2:14" s="1" customFormat="1" ht="13.5" thickBot="1" x14ac:dyDescent="0.35">
      <c r="B22" s="6"/>
      <c r="D22" s="38" t="s">
        <v>44</v>
      </c>
      <c r="E22" s="38" t="s">
        <v>45</v>
      </c>
      <c r="F22" s="188"/>
      <c r="G22" s="189"/>
      <c r="H22" s="9"/>
      <c r="K22" s="49"/>
      <c r="L22" s="159"/>
      <c r="M22" s="50"/>
    </row>
    <row r="23" spans="2:14" s="1" customFormat="1" ht="5.15" customHeight="1" thickBot="1" x14ac:dyDescent="0.35">
      <c r="B23" s="6"/>
      <c r="D23" s="40"/>
      <c r="E23" s="40"/>
      <c r="H23" s="9"/>
      <c r="K23" s="49"/>
      <c r="L23" s="159"/>
      <c r="M23" s="50"/>
    </row>
    <row r="24" spans="2:14" s="1" customFormat="1" ht="13.5" thickBot="1" x14ac:dyDescent="0.35">
      <c r="B24" s="542"/>
      <c r="C24" s="543" t="s">
        <v>145</v>
      </c>
      <c r="D24" s="592">
        <f>IF(E21=1,"Infinito",(D21/(1-E21)))</f>
        <v>4.6109589041095891</v>
      </c>
      <c r="E24" s="146">
        <f>(1-D21)/E21</f>
        <v>0.119278316070832</v>
      </c>
      <c r="F24" s="545" t="s">
        <v>46</v>
      </c>
      <c r="G24" s="546"/>
      <c r="H24" s="547"/>
      <c r="I24" s="540"/>
      <c r="J24" s="171"/>
      <c r="K24" s="171"/>
      <c r="L24" s="171"/>
      <c r="M24" s="541"/>
      <c r="N24" s="541"/>
    </row>
    <row r="25" spans="2:14" ht="12.75" hidden="1" customHeight="1" x14ac:dyDescent="0.3">
      <c r="B25" s="171"/>
      <c r="C25" s="548"/>
      <c r="D25" s="160"/>
      <c r="E25" s="161"/>
      <c r="F25" s="549"/>
      <c r="G25" s="171"/>
      <c r="H25" s="171"/>
      <c r="I25" s="171"/>
      <c r="J25" s="171"/>
      <c r="K25" s="550"/>
      <c r="L25" s="550"/>
      <c r="M25" s="550"/>
      <c r="N25" s="171"/>
    </row>
    <row r="26" spans="2:14" ht="12.75" hidden="1" customHeight="1" x14ac:dyDescent="0.3">
      <c r="B26" s="551" t="s">
        <v>102</v>
      </c>
      <c r="C26" s="552"/>
      <c r="D26" s="165"/>
      <c r="E26" s="165"/>
      <c r="F26" s="552"/>
      <c r="G26" s="552"/>
      <c r="H26" s="171"/>
      <c r="I26" s="46"/>
      <c r="J26" s="168"/>
      <c r="K26" s="168"/>
      <c r="L26" s="171"/>
      <c r="M26" s="171"/>
      <c r="N26" s="171"/>
    </row>
    <row r="27" spans="2:14" ht="12.75" hidden="1" customHeight="1" x14ac:dyDescent="0.3">
      <c r="B27" s="551" t="s">
        <v>103</v>
      </c>
      <c r="C27" s="552"/>
      <c r="D27" s="46"/>
      <c r="E27" s="46"/>
      <c r="F27" s="552"/>
      <c r="G27" s="552"/>
      <c r="H27" s="171"/>
      <c r="I27" s="46"/>
      <c r="J27" s="169"/>
      <c r="K27" s="169"/>
      <c r="L27" s="169"/>
      <c r="M27" s="171"/>
      <c r="N27" s="171"/>
    </row>
    <row r="28" spans="2:14" ht="12.75" hidden="1" customHeight="1" x14ac:dyDescent="0.3">
      <c r="B28" s="170" t="s">
        <v>104</v>
      </c>
      <c r="C28" s="171" t="s">
        <v>105</v>
      </c>
      <c r="D28" s="171"/>
      <c r="E28" s="171" t="s">
        <v>106</v>
      </c>
      <c r="F28" s="171"/>
      <c r="G28" s="171" t="s">
        <v>107</v>
      </c>
      <c r="H28" s="171" t="s">
        <v>108</v>
      </c>
      <c r="I28" s="171"/>
      <c r="J28" s="169"/>
      <c r="K28" s="169"/>
      <c r="L28" s="169"/>
      <c r="M28" s="171"/>
      <c r="N28" s="171"/>
    </row>
    <row r="29" spans="2:14" ht="38.25" hidden="1" customHeight="1" x14ac:dyDescent="0.3">
      <c r="B29" s="553" t="s">
        <v>303</v>
      </c>
      <c r="C29" s="553" t="s">
        <v>109</v>
      </c>
      <c r="D29" s="553" t="s">
        <v>110</v>
      </c>
      <c r="E29" s="553" t="s">
        <v>105</v>
      </c>
      <c r="F29" s="553" t="s">
        <v>220</v>
      </c>
      <c r="G29" s="179" t="s">
        <v>107</v>
      </c>
      <c r="H29" s="554" t="s">
        <v>111</v>
      </c>
      <c r="I29" s="337"/>
      <c r="J29" s="553" t="s">
        <v>304</v>
      </c>
      <c r="K29" s="553" t="s">
        <v>112</v>
      </c>
      <c r="L29" s="553" t="s">
        <v>113</v>
      </c>
      <c r="M29" s="171"/>
      <c r="N29" s="171"/>
    </row>
    <row r="30" spans="2:14" ht="12.75" hidden="1" customHeight="1" x14ac:dyDescent="0.3">
      <c r="B30" s="555">
        <f>D14</f>
        <v>66</v>
      </c>
      <c r="C30" s="555">
        <f>D18</f>
        <v>73</v>
      </c>
      <c r="D30" s="556">
        <f>B30/C30</f>
        <v>0.90410958904109584</v>
      </c>
      <c r="E30" s="556">
        <f>2*B30+H30^2</f>
        <v>135.84145882069413</v>
      </c>
      <c r="F30" s="556">
        <f>H30*SQRT((H30^2)+(4*B30*(1-D30)))</f>
        <v>10.58317528110436</v>
      </c>
      <c r="G30" s="557">
        <f>2*(C30+H30^2)</f>
        <v>153.68291764138826</v>
      </c>
      <c r="H30" s="558">
        <f>-NORMSINV(2.5/100)</f>
        <v>1.9599639845400538</v>
      </c>
      <c r="I30" s="559" t="s">
        <v>88</v>
      </c>
      <c r="J30" s="560">
        <f>D30</f>
        <v>0.90410958904109584</v>
      </c>
      <c r="K30" s="560">
        <f>(E30-F30)/G30</f>
        <v>0.81504363309833816</v>
      </c>
      <c r="L30" s="560">
        <f>(E30+F30)/G30</f>
        <v>0.95277104540319424</v>
      </c>
      <c r="M30" s="541"/>
      <c r="N30" s="171"/>
    </row>
    <row r="31" spans="2:14" ht="12.75" hidden="1" customHeight="1" x14ac:dyDescent="0.3">
      <c r="B31" s="555">
        <f>E16</f>
        <v>41</v>
      </c>
      <c r="C31" s="555">
        <f>E18</f>
        <v>51</v>
      </c>
      <c r="D31" s="556">
        <f>B31/C31</f>
        <v>0.80392156862745101</v>
      </c>
      <c r="E31" s="556">
        <f>2*B31+H31^2</f>
        <v>85.841458820694129</v>
      </c>
      <c r="F31" s="556">
        <f>H31*SQRT((H31^2)+(4*B31*(1-D31)))</f>
        <v>11.759509764828454</v>
      </c>
      <c r="G31" s="557">
        <f>2*(C31+H31^2)</f>
        <v>109.68291764138824</v>
      </c>
      <c r="H31" s="558">
        <f>-NORMSINV(2.5/100)</f>
        <v>1.9599639845400538</v>
      </c>
      <c r="I31" s="559" t="s">
        <v>89</v>
      </c>
      <c r="J31" s="560">
        <f>D31</f>
        <v>0.80392156862745101</v>
      </c>
      <c r="K31" s="560">
        <f>(E31-F31)/G31</f>
        <v>0.67541920518634402</v>
      </c>
      <c r="L31" s="560">
        <f>(E31+F31)/G31</f>
        <v>0.88984657487533314</v>
      </c>
      <c r="M31" s="541"/>
      <c r="N31" s="171"/>
    </row>
    <row r="32" spans="2:14" ht="12.75" hidden="1" customHeight="1" x14ac:dyDescent="0.3">
      <c r="B32" s="555">
        <f>D14</f>
        <v>66</v>
      </c>
      <c r="C32" s="561">
        <f>F14</f>
        <v>76</v>
      </c>
      <c r="D32" s="556">
        <f>B32/C32</f>
        <v>0.86842105263157898</v>
      </c>
      <c r="E32" s="556">
        <f>2*B32+H32^2</f>
        <v>135.84145882069413</v>
      </c>
      <c r="F32" s="556">
        <f>H32*SQRT((H32^2)+(4*B32*(1-D32)))</f>
        <v>12.173617144440303</v>
      </c>
      <c r="G32" s="557">
        <f>2*(C32+H32^2)</f>
        <v>159.68291764138826</v>
      </c>
      <c r="H32" s="558">
        <f>-NORMSINV(2.5/100)</f>
        <v>1.9599639845400538</v>
      </c>
      <c r="I32" s="559" t="s">
        <v>85</v>
      </c>
      <c r="J32" s="560">
        <f>D32</f>
        <v>0.86842105263157898</v>
      </c>
      <c r="K32" s="560">
        <f>(E32-F32)/G32</f>
        <v>0.77445880563119374</v>
      </c>
      <c r="L32" s="560">
        <f>(E32+F32)/G32</f>
        <v>0.92693118432081034</v>
      </c>
      <c r="M32" s="541"/>
      <c r="N32" s="171"/>
    </row>
    <row r="33" spans="1:14" ht="12.75" hidden="1" customHeight="1" x14ac:dyDescent="0.3">
      <c r="B33" s="555">
        <f>E16</f>
        <v>41</v>
      </c>
      <c r="C33" s="561">
        <f>F16</f>
        <v>48</v>
      </c>
      <c r="D33" s="556">
        <f>B33/C33</f>
        <v>0.85416666666666663</v>
      </c>
      <c r="E33" s="556">
        <f>2*B33+H33^2</f>
        <v>85.841458820694129</v>
      </c>
      <c r="F33" s="556">
        <f>H33*SQRT((H33^2)+(4*B33*(1-D33)))</f>
        <v>10.326262440949122</v>
      </c>
      <c r="G33" s="557">
        <f>2*(C33+H33^2)</f>
        <v>103.68291764138824</v>
      </c>
      <c r="H33" s="558">
        <f>-NORMSINV(2.5/100)</f>
        <v>1.9599639845400538</v>
      </c>
      <c r="I33" s="559" t="s">
        <v>87</v>
      </c>
      <c r="J33" s="560">
        <f>D33</f>
        <v>0.85416666666666663</v>
      </c>
      <c r="K33" s="560">
        <f>(E33-F33)/G33</f>
        <v>0.72832823475253727</v>
      </c>
      <c r="L33" s="560">
        <f>(E33+F33)/G33</f>
        <v>0.92751750673396305</v>
      </c>
      <c r="M33" s="541"/>
      <c r="N33" s="171"/>
    </row>
    <row r="34" spans="1:14" ht="12.75" hidden="1" customHeight="1" x14ac:dyDescent="0.3">
      <c r="B34" s="171"/>
      <c r="C34" s="552"/>
      <c r="D34" s="552"/>
      <c r="E34" s="165"/>
      <c r="F34" s="165"/>
      <c r="G34" s="552"/>
      <c r="H34" s="552"/>
      <c r="I34" s="171"/>
      <c r="J34" s="46"/>
      <c r="K34" s="168"/>
      <c r="L34" s="168"/>
      <c r="M34" s="171"/>
      <c r="N34" s="171"/>
    </row>
    <row r="35" spans="1:14" ht="13.5" hidden="1" customHeight="1" x14ac:dyDescent="0.3">
      <c r="B35" s="562" t="s">
        <v>114</v>
      </c>
      <c r="C35" s="563"/>
      <c r="D35" s="564" t="str">
        <f>ROUND(J32,3)*100&amp;B38</f>
        <v>86,8%</v>
      </c>
      <c r="E35" s="565" t="str">
        <f>ROUND(J33,3)*100&amp;B38</f>
        <v>85,4%</v>
      </c>
      <c r="F35" s="565" t="str">
        <f>ROUND(J30,3)*100&amp;B38</f>
        <v>90,4%</v>
      </c>
      <c r="G35" s="565" t="str">
        <f>ROUND(J31,3)*100&amp;B38</f>
        <v>80,4%</v>
      </c>
      <c r="H35" s="351"/>
      <c r="I35" s="171"/>
      <c r="J35" s="46"/>
      <c r="K35" s="168"/>
      <c r="L35" s="168"/>
      <c r="M35" s="171"/>
      <c r="N35" s="171"/>
    </row>
    <row r="36" spans="1:14" ht="12.75" hidden="1" customHeight="1" x14ac:dyDescent="0.3">
      <c r="B36" s="566" t="s">
        <v>115</v>
      </c>
      <c r="C36" s="567"/>
      <c r="D36" s="568" t="str">
        <f>ROUND(K32,3)*100&amp;B38</f>
        <v>77,4%</v>
      </c>
      <c r="E36" s="569" t="str">
        <f>ROUND(K33,3)*100&amp;B38</f>
        <v>72,8%</v>
      </c>
      <c r="F36" s="569" t="str">
        <f>ROUND(K30,3)*100&amp;B38</f>
        <v>81,5%</v>
      </c>
      <c r="G36" s="569" t="str">
        <f>ROUND(K31,3)*100&amp;B38</f>
        <v>67,5%</v>
      </c>
      <c r="H36" s="339"/>
      <c r="I36" s="171"/>
      <c r="J36" s="46"/>
      <c r="K36" s="168"/>
      <c r="L36" s="168"/>
      <c r="M36" s="171"/>
      <c r="N36" s="171"/>
    </row>
    <row r="37" spans="1:14" ht="12.75" hidden="1" customHeight="1" x14ac:dyDescent="0.3">
      <c r="B37" s="566" t="s">
        <v>116</v>
      </c>
      <c r="C37" s="174" t="str">
        <f>ROUND((D18/F18),4)*100&amp;B38</f>
        <v>58,87%</v>
      </c>
      <c r="D37" s="568" t="str">
        <f>ROUND(L32,3)*100&amp;B38</f>
        <v>92,7%</v>
      </c>
      <c r="E37" s="569" t="str">
        <f>ROUND(L33,3)*100&amp;B38</f>
        <v>92,8%</v>
      </c>
      <c r="F37" s="569" t="str">
        <f>ROUND(L30,3)*100&amp;B38</f>
        <v>95,3%</v>
      </c>
      <c r="G37" s="569" t="str">
        <f>ROUND(L31,3)*100&amp;B38</f>
        <v>89%</v>
      </c>
      <c r="H37" s="570">
        <f>D24</f>
        <v>4.6109589041095891</v>
      </c>
      <c r="I37" s="171"/>
      <c r="J37" s="46"/>
      <c r="K37" s="168"/>
      <c r="L37" s="168"/>
      <c r="M37" s="171"/>
      <c r="N37" s="171"/>
    </row>
    <row r="38" spans="1:14" ht="12.75" hidden="1" customHeight="1" x14ac:dyDescent="0.3">
      <c r="B38" s="566" t="s">
        <v>117</v>
      </c>
      <c r="C38" s="175" t="s">
        <v>118</v>
      </c>
      <c r="D38" s="175" t="s">
        <v>85</v>
      </c>
      <c r="E38" s="175" t="s">
        <v>87</v>
      </c>
      <c r="F38" s="175" t="s">
        <v>27</v>
      </c>
      <c r="G38" s="176" t="s">
        <v>28</v>
      </c>
      <c r="H38" s="178" t="s">
        <v>119</v>
      </c>
      <c r="I38" s="171"/>
      <c r="J38" s="46"/>
      <c r="K38" s="168"/>
      <c r="L38" s="168"/>
      <c r="M38" s="171"/>
      <c r="N38" s="171"/>
    </row>
    <row r="39" spans="1:14" ht="12.75" hidden="1" customHeight="1" x14ac:dyDescent="0.3">
      <c r="B39" s="571" t="s">
        <v>6</v>
      </c>
      <c r="C39" s="177" t="str">
        <f>C37</f>
        <v>58,87%</v>
      </c>
      <c r="D39" s="178" t="str">
        <f>CONCATENATE(D35," ",B35,D36," ",B39," ",D37,B37)</f>
        <v>86,8% (77,4% a 92,7%)</v>
      </c>
      <c r="E39" s="178" t="str">
        <f>CONCATENATE(E35," ",B35,E36," ",B39," ",E37,B37)</f>
        <v>85,4% (72,8% a 92,8%)</v>
      </c>
      <c r="F39" s="178" t="str">
        <f>CONCATENATE(F35," ",B35,F36," ",B39," ",F37,B37)</f>
        <v>90,4% (81,5% a 95,3%)</v>
      </c>
      <c r="G39" s="178" t="str">
        <f>CONCATENATE(G35," ",B35,G36," ",B39," ",G37,B37)</f>
        <v>80,4% (67,5% a 89%)</v>
      </c>
      <c r="H39" s="572">
        <f>H37</f>
        <v>4.6109589041095891</v>
      </c>
      <c r="I39" s="171"/>
      <c r="J39" s="46"/>
      <c r="K39" s="168"/>
      <c r="L39" s="168"/>
      <c r="M39" s="171"/>
      <c r="N39" s="171"/>
    </row>
    <row r="40" spans="1:14" ht="12.75" hidden="1" customHeight="1" x14ac:dyDescent="0.3">
      <c r="B40" s="573" t="s">
        <v>120</v>
      </c>
      <c r="C40" s="574"/>
      <c r="D40" s="574"/>
      <c r="E40" s="574"/>
      <c r="F40" s="574"/>
      <c r="G40" s="574"/>
      <c r="H40" s="575"/>
      <c r="I40" s="171"/>
      <c r="J40" s="46"/>
      <c r="K40" s="168"/>
      <c r="L40" s="168"/>
      <c r="M40" s="171"/>
      <c r="N40" s="171"/>
    </row>
    <row r="41" spans="1:14" ht="13.5" customHeight="1" x14ac:dyDescent="0.3">
      <c r="B41" s="171"/>
      <c r="C41" s="171"/>
      <c r="D41" s="171"/>
      <c r="E41" s="171"/>
      <c r="F41" s="171"/>
      <c r="G41" s="171"/>
      <c r="H41" s="171"/>
      <c r="I41" s="171"/>
      <c r="J41" s="46"/>
      <c r="K41" s="168"/>
      <c r="L41" s="50"/>
      <c r="M41" s="50"/>
      <c r="N41" s="171"/>
    </row>
    <row r="42" spans="1:14" x14ac:dyDescent="0.3">
      <c r="A42" s="1"/>
      <c r="B42" s="576" t="s">
        <v>121</v>
      </c>
      <c r="C42" s="576" t="s">
        <v>236</v>
      </c>
      <c r="D42" s="577" t="s">
        <v>237</v>
      </c>
      <c r="E42" s="577" t="s">
        <v>238</v>
      </c>
      <c r="F42" s="577" t="s">
        <v>239</v>
      </c>
      <c r="G42" s="577" t="s">
        <v>240</v>
      </c>
      <c r="H42" s="171"/>
      <c r="I42" s="167"/>
      <c r="J42" s="46"/>
      <c r="K42" s="168"/>
      <c r="L42" s="168"/>
      <c r="M42" s="171"/>
      <c r="N42" s="171"/>
    </row>
    <row r="43" spans="1:14" x14ac:dyDescent="0.3">
      <c r="A43" s="1"/>
      <c r="B43" s="578">
        <f>D18/F18</f>
        <v>0.58870967741935487</v>
      </c>
      <c r="C43" s="179" t="str">
        <f t="shared" ref="C43:G43" si="0">D39</f>
        <v>86,8% (77,4% a 92,7%)</v>
      </c>
      <c r="D43" s="179" t="str">
        <f t="shared" si="0"/>
        <v>85,4% (72,8% a 92,8%)</v>
      </c>
      <c r="E43" s="179" t="str">
        <f t="shared" si="0"/>
        <v>90,4% (81,5% a 95,3%)</v>
      </c>
      <c r="F43" s="179" t="str">
        <f t="shared" si="0"/>
        <v>80,4% (67,5% a 89%)</v>
      </c>
      <c r="G43" s="180">
        <f t="shared" si="0"/>
        <v>4.6109589041095891</v>
      </c>
      <c r="H43" s="171"/>
      <c r="I43" s="167"/>
      <c r="J43" s="46"/>
      <c r="K43" s="168"/>
      <c r="L43" s="168"/>
      <c r="M43" s="171"/>
      <c r="N43" s="171"/>
    </row>
    <row r="44" spans="1:14" ht="14.25" customHeight="1" x14ac:dyDescent="0.3">
      <c r="A44" s="1"/>
      <c r="B44" s="171"/>
      <c r="C44" s="548"/>
      <c r="D44" s="45"/>
      <c r="E44" s="46"/>
      <c r="F44" s="549"/>
      <c r="G44" s="171"/>
      <c r="H44" s="171"/>
      <c r="I44" s="579"/>
      <c r="J44" s="49"/>
      <c r="K44" s="50"/>
      <c r="L44" s="50"/>
      <c r="M44" s="541"/>
      <c r="N44" s="541"/>
    </row>
    <row r="45" spans="1:14" ht="14.25" customHeight="1" x14ac:dyDescent="0.3">
      <c r="A45" s="1"/>
      <c r="B45" s="407"/>
      <c r="C45" s="407"/>
      <c r="D45" s="407"/>
      <c r="E45" s="407"/>
      <c r="F45" s="407"/>
      <c r="G45" s="408"/>
      <c r="H45" s="164"/>
      <c r="I45" s="46"/>
      <c r="J45" s="168"/>
      <c r="K45" s="168"/>
      <c r="L45" s="168"/>
    </row>
    <row r="46" spans="1:14" ht="14.25" customHeight="1" x14ac:dyDescent="0.3">
      <c r="A46" s="1"/>
      <c r="B46" s="407"/>
      <c r="C46" s="407"/>
      <c r="D46" s="407"/>
      <c r="E46" s="407"/>
      <c r="F46" s="407"/>
      <c r="G46" s="408"/>
      <c r="H46" s="164"/>
      <c r="I46" s="46"/>
      <c r="J46" s="168"/>
      <c r="K46" s="168"/>
      <c r="L46" s="168"/>
    </row>
    <row r="48" spans="1:14" ht="16" thickBot="1" x14ac:dyDescent="0.4">
      <c r="B48" s="413" t="s">
        <v>221</v>
      </c>
    </row>
    <row r="49" spans="2:13" ht="5.15" customHeight="1" thickBot="1" x14ac:dyDescent="0.35">
      <c r="B49" s="3"/>
      <c r="C49" s="4"/>
      <c r="D49" s="4"/>
      <c r="E49" s="4"/>
      <c r="F49" s="5"/>
      <c r="G49" s="364"/>
      <c r="H49" s="365"/>
    </row>
    <row r="50" spans="2:13" ht="13.5" customHeight="1" thickBot="1" x14ac:dyDescent="0.35">
      <c r="B50" s="366" t="s">
        <v>94</v>
      </c>
      <c r="C50" s="411">
        <v>124</v>
      </c>
      <c r="D50" s="699" t="s">
        <v>216</v>
      </c>
      <c r="E50" s="700"/>
      <c r="F50" s="7"/>
      <c r="G50" s="155"/>
      <c r="H50" s="195"/>
    </row>
    <row r="51" spans="2:13" x14ac:dyDescent="0.3">
      <c r="B51" s="366" t="s">
        <v>95</v>
      </c>
      <c r="C51" s="412">
        <f>D58/F58</f>
        <v>0.58870967741935487</v>
      </c>
      <c r="D51" s="154" t="s">
        <v>217</v>
      </c>
      <c r="E51" s="154" t="s">
        <v>218</v>
      </c>
      <c r="F51" s="220" t="s">
        <v>3</v>
      </c>
      <c r="H51" s="367"/>
    </row>
    <row r="52" spans="2:13" x14ac:dyDescent="0.3">
      <c r="B52" s="366" t="s">
        <v>96</v>
      </c>
      <c r="C52" s="412">
        <f>D54/D58</f>
        <v>0.87671232876712324</v>
      </c>
      <c r="D52" s="26">
        <f>D58</f>
        <v>73</v>
      </c>
      <c r="E52" s="202">
        <f>E58</f>
        <v>51</v>
      </c>
      <c r="F52" s="221"/>
      <c r="H52" s="367"/>
    </row>
    <row r="53" spans="2:13" ht="13.5" thickBot="1" x14ac:dyDescent="0.35">
      <c r="B53" s="366" t="s">
        <v>97</v>
      </c>
      <c r="C53" s="412">
        <f>E56/E58</f>
        <v>0.52941176470588236</v>
      </c>
      <c r="D53" s="377"/>
      <c r="E53" s="377"/>
      <c r="F53" s="222"/>
      <c r="H53" s="367"/>
    </row>
    <row r="54" spans="2:13" s="1" customFormat="1" ht="12.75" customHeight="1" x14ac:dyDescent="0.3">
      <c r="B54" s="616" t="s">
        <v>309</v>
      </c>
      <c r="C54" s="670" t="s">
        <v>98</v>
      </c>
      <c r="D54" s="580">
        <v>64</v>
      </c>
      <c r="E54" s="437">
        <f>F54-D54</f>
        <v>24</v>
      </c>
      <c r="F54" s="204">
        <f>F58-F56</f>
        <v>88</v>
      </c>
      <c r="G54" s="3" t="s">
        <v>9</v>
      </c>
      <c r="H54" s="634" t="s">
        <v>35</v>
      </c>
      <c r="J54" s="44"/>
    </row>
    <row r="55" spans="2:13" s="1" customFormat="1" ht="36.5" thickBot="1" x14ac:dyDescent="0.35">
      <c r="B55" s="625"/>
      <c r="C55" s="629"/>
      <c r="D55" s="581" t="s">
        <v>10</v>
      </c>
      <c r="E55" s="410" t="s">
        <v>11</v>
      </c>
      <c r="F55" s="203" t="s">
        <v>99</v>
      </c>
      <c r="G55" s="28">
        <f>D54/F54</f>
        <v>0.72727272727272729</v>
      </c>
      <c r="H55" s="635"/>
    </row>
    <row r="56" spans="2:13" s="1" customFormat="1" ht="12.75" customHeight="1" x14ac:dyDescent="0.3">
      <c r="B56" s="625"/>
      <c r="C56" s="670" t="s">
        <v>100</v>
      </c>
      <c r="D56" s="438">
        <f>D58-D54</f>
        <v>9</v>
      </c>
      <c r="E56" s="582">
        <v>27</v>
      </c>
      <c r="F56" s="204">
        <f>D56+E56</f>
        <v>36</v>
      </c>
      <c r="G56" s="3" t="s">
        <v>17</v>
      </c>
      <c r="H56" s="634" t="s">
        <v>39</v>
      </c>
    </row>
    <row r="57" spans="2:13" s="1" customFormat="1" ht="36.75" customHeight="1" thickBot="1" x14ac:dyDescent="0.35">
      <c r="B57" s="617"/>
      <c r="C57" s="629"/>
      <c r="D57" s="30" t="s">
        <v>18</v>
      </c>
      <c r="E57" s="583" t="s">
        <v>19</v>
      </c>
      <c r="F57" s="423" t="s">
        <v>101</v>
      </c>
      <c r="G57" s="31">
        <f>E56/F56</f>
        <v>0.75</v>
      </c>
      <c r="H57" s="635"/>
    </row>
    <row r="58" spans="2:13" s="1" customFormat="1" x14ac:dyDescent="0.3">
      <c r="B58" s="6"/>
      <c r="C58" s="662" t="s">
        <v>3</v>
      </c>
      <c r="D58" s="202">
        <v>73</v>
      </c>
      <c r="E58" s="202">
        <f>F58-D58</f>
        <v>51</v>
      </c>
      <c r="F58" s="664">
        <v>124</v>
      </c>
      <c r="H58" s="9"/>
    </row>
    <row r="59" spans="2:13" s="1" customFormat="1" ht="13.5" thickBot="1" x14ac:dyDescent="0.35">
      <c r="B59" s="6"/>
      <c r="C59" s="663"/>
      <c r="D59" s="26" t="s">
        <v>25</v>
      </c>
      <c r="E59" s="32" t="s">
        <v>26</v>
      </c>
      <c r="F59" s="665"/>
      <c r="H59" s="9"/>
    </row>
    <row r="60" spans="2:13" s="1" customFormat="1" ht="12.75" customHeight="1" x14ac:dyDescent="0.3">
      <c r="B60" s="6"/>
      <c r="D60" s="34" t="s">
        <v>27</v>
      </c>
      <c r="E60" s="34" t="s">
        <v>28</v>
      </c>
      <c r="F60" s="188"/>
      <c r="G60" s="189"/>
      <c r="H60" s="190"/>
      <c r="M60" s="43"/>
    </row>
    <row r="61" spans="2:13" s="1" customFormat="1" x14ac:dyDescent="0.3">
      <c r="B61" s="6"/>
      <c r="D61" s="158">
        <f>D54/D58</f>
        <v>0.87671232876712324</v>
      </c>
      <c r="E61" s="158">
        <f>C53</f>
        <v>0.52941176470588236</v>
      </c>
      <c r="F61" s="188"/>
      <c r="G61" s="189"/>
      <c r="H61" s="190"/>
      <c r="K61" s="49"/>
      <c r="L61" s="159"/>
      <c r="M61" s="50"/>
    </row>
    <row r="62" spans="2:13" s="1" customFormat="1" ht="13.5" thickBot="1" x14ac:dyDescent="0.35">
      <c r="B62" s="6"/>
      <c r="D62" s="38" t="s">
        <v>44</v>
      </c>
      <c r="E62" s="38" t="s">
        <v>45</v>
      </c>
      <c r="F62" s="188"/>
      <c r="G62" s="189"/>
      <c r="H62" s="9"/>
      <c r="K62" s="49"/>
      <c r="L62" s="159"/>
      <c r="M62" s="50"/>
    </row>
    <row r="63" spans="2:13" s="1" customFormat="1" ht="5.15" customHeight="1" thickBot="1" x14ac:dyDescent="0.35">
      <c r="B63" s="6"/>
      <c r="D63" s="40"/>
      <c r="E63" s="40"/>
      <c r="H63" s="9"/>
      <c r="K63" s="49"/>
      <c r="L63" s="159"/>
      <c r="M63" s="50"/>
    </row>
    <row r="64" spans="2:13" s="1" customFormat="1" ht="13.5" thickBot="1" x14ac:dyDescent="0.35">
      <c r="B64" s="542"/>
      <c r="C64" s="543" t="s">
        <v>145</v>
      </c>
      <c r="D64" s="592">
        <f>IF(E61=1,"Infinito",(D61/(1-E61)))</f>
        <v>1.8630136986301369</v>
      </c>
      <c r="E64" s="146">
        <f>(1-D61)/E61</f>
        <v>0.23287671232876722</v>
      </c>
      <c r="F64" s="545" t="s">
        <v>46</v>
      </c>
      <c r="G64" s="546"/>
      <c r="H64" s="547"/>
      <c r="I64" s="540"/>
      <c r="J64" s="171"/>
      <c r="K64" s="171"/>
      <c r="L64" s="171"/>
      <c r="M64" s="541"/>
    </row>
    <row r="65" spans="2:13" ht="12.75" hidden="1" customHeight="1" x14ac:dyDescent="0.3">
      <c r="B65" s="171"/>
      <c r="C65" s="548"/>
      <c r="D65" s="160"/>
      <c r="E65" s="161"/>
      <c r="F65" s="549"/>
      <c r="G65" s="171"/>
      <c r="H65" s="171"/>
      <c r="I65" s="171"/>
      <c r="J65" s="171"/>
      <c r="K65" s="550"/>
      <c r="L65" s="550"/>
      <c r="M65" s="550"/>
    </row>
    <row r="66" spans="2:13" ht="12.75" hidden="1" customHeight="1" x14ac:dyDescent="0.3">
      <c r="B66" s="551" t="s">
        <v>102</v>
      </c>
      <c r="C66" s="552"/>
      <c r="D66" s="165"/>
      <c r="E66" s="165"/>
      <c r="F66" s="552"/>
      <c r="G66" s="552"/>
      <c r="H66" s="171"/>
      <c r="I66" s="46"/>
      <c r="J66" s="168"/>
      <c r="K66" s="168"/>
      <c r="L66" s="171"/>
      <c r="M66" s="171"/>
    </row>
    <row r="67" spans="2:13" ht="12.75" hidden="1" customHeight="1" x14ac:dyDescent="0.3">
      <c r="B67" s="551" t="s">
        <v>103</v>
      </c>
      <c r="C67" s="552"/>
      <c r="D67" s="46"/>
      <c r="E67" s="46"/>
      <c r="F67" s="552"/>
      <c r="G67" s="552"/>
      <c r="H67" s="171"/>
      <c r="I67" s="46"/>
      <c r="J67" s="169"/>
      <c r="K67" s="169"/>
      <c r="L67" s="169"/>
      <c r="M67" s="171"/>
    </row>
    <row r="68" spans="2:13" ht="12.75" hidden="1" customHeight="1" x14ac:dyDescent="0.3">
      <c r="B68" s="170" t="s">
        <v>104</v>
      </c>
      <c r="C68" s="171" t="s">
        <v>105</v>
      </c>
      <c r="D68" s="171"/>
      <c r="E68" s="171" t="s">
        <v>106</v>
      </c>
      <c r="F68" s="171"/>
      <c r="G68" s="171" t="s">
        <v>107</v>
      </c>
      <c r="H68" s="171" t="s">
        <v>108</v>
      </c>
      <c r="I68" s="171"/>
      <c r="J68" s="169"/>
      <c r="K68" s="169"/>
      <c r="L68" s="169"/>
      <c r="M68" s="171"/>
    </row>
    <row r="69" spans="2:13" ht="38.25" hidden="1" customHeight="1" x14ac:dyDescent="0.3">
      <c r="B69" s="553" t="s">
        <v>303</v>
      </c>
      <c r="C69" s="553" t="s">
        <v>109</v>
      </c>
      <c r="D69" s="553" t="s">
        <v>110</v>
      </c>
      <c r="E69" s="553" t="s">
        <v>105</v>
      </c>
      <c r="F69" s="553" t="s">
        <v>220</v>
      </c>
      <c r="G69" s="179" t="s">
        <v>107</v>
      </c>
      <c r="H69" s="554" t="s">
        <v>111</v>
      </c>
      <c r="I69" s="337"/>
      <c r="J69" s="553" t="s">
        <v>304</v>
      </c>
      <c r="K69" s="553" t="s">
        <v>112</v>
      </c>
      <c r="L69" s="553" t="s">
        <v>113</v>
      </c>
      <c r="M69" s="171"/>
    </row>
    <row r="70" spans="2:13" ht="12.75" hidden="1" customHeight="1" x14ac:dyDescent="0.3">
      <c r="B70" s="555">
        <f>D54</f>
        <v>64</v>
      </c>
      <c r="C70" s="555">
        <f>D58</f>
        <v>73</v>
      </c>
      <c r="D70" s="556">
        <f>B70/C70</f>
        <v>0.87671232876712324</v>
      </c>
      <c r="E70" s="556">
        <f>2*B70+H70^2</f>
        <v>131.84145882069413</v>
      </c>
      <c r="F70" s="556">
        <f>H70*SQRT((H70^2)+(4*B70*(1-D70)))</f>
        <v>11.661884966806346</v>
      </c>
      <c r="G70" s="557">
        <f>2*(C70+H70^2)</f>
        <v>153.68291764138826</v>
      </c>
      <c r="H70" s="558">
        <f>-NORMSINV(2.5/100)</f>
        <v>1.9599639845400538</v>
      </c>
      <c r="I70" s="559" t="s">
        <v>88</v>
      </c>
      <c r="J70" s="560">
        <f>D70</f>
        <v>0.87671232876712324</v>
      </c>
      <c r="K70" s="560">
        <f>(E70-F70)/G70</f>
        <v>0.78199695644977985</v>
      </c>
      <c r="L70" s="560">
        <f>(E70+F70)/G70</f>
        <v>0.93376248961097075</v>
      </c>
      <c r="M70" s="541"/>
    </row>
    <row r="71" spans="2:13" ht="12.75" hidden="1" customHeight="1" x14ac:dyDescent="0.3">
      <c r="B71" s="555">
        <f>E56</f>
        <v>27</v>
      </c>
      <c r="C71" s="555">
        <f>E58</f>
        <v>51</v>
      </c>
      <c r="D71" s="556">
        <f>B71/C71</f>
        <v>0.52941176470588236</v>
      </c>
      <c r="E71" s="556">
        <f>2*B71+H71^2</f>
        <v>57.841458820694122</v>
      </c>
      <c r="F71" s="556">
        <f>H71*SQRT((H71^2)+(4*B71*(1-D71)))</f>
        <v>14.491145614778683</v>
      </c>
      <c r="G71" s="557">
        <f>2*(C71+H71^2)</f>
        <v>109.68291764138824</v>
      </c>
      <c r="H71" s="558">
        <f>-NORMSINV(2.5/100)</f>
        <v>1.9599639845400538</v>
      </c>
      <c r="I71" s="559" t="s">
        <v>89</v>
      </c>
      <c r="J71" s="560">
        <f>D71</f>
        <v>0.52941176470588236</v>
      </c>
      <c r="K71" s="560">
        <f>(E71-F71)/G71</f>
        <v>0.39523304210096466</v>
      </c>
      <c r="L71" s="560">
        <f>(E71+F71)/G71</f>
        <v>0.6594700979050041</v>
      </c>
      <c r="M71" s="541"/>
    </row>
    <row r="72" spans="2:13" ht="12.75" hidden="1" customHeight="1" x14ac:dyDescent="0.3">
      <c r="B72" s="555">
        <f>D54</f>
        <v>64</v>
      </c>
      <c r="C72" s="561">
        <f>F54</f>
        <v>88</v>
      </c>
      <c r="D72" s="556">
        <f>B72/C72</f>
        <v>0.72727272727272729</v>
      </c>
      <c r="E72" s="556">
        <f>2*B72+H72^2</f>
        <v>131.84145882069413</v>
      </c>
      <c r="F72" s="556">
        <f>H72*SQRT((H72^2)+(4*B72*(1-D72)))</f>
        <v>16.821429079045849</v>
      </c>
      <c r="G72" s="557">
        <f>2*(C72+H72^2)</f>
        <v>183.68291764138826</v>
      </c>
      <c r="H72" s="558">
        <f>-NORMSINV(2.5/100)</f>
        <v>1.9599639845400538</v>
      </c>
      <c r="I72" s="559" t="s">
        <v>85</v>
      </c>
      <c r="J72" s="560">
        <f>D72</f>
        <v>0.72727272727272729</v>
      </c>
      <c r="K72" s="560">
        <f>(E72-F72)/G72</f>
        <v>0.62618795051049125</v>
      </c>
      <c r="L72" s="560">
        <f>(E72+F72)/G72</f>
        <v>0.80934520100546681</v>
      </c>
      <c r="M72" s="541"/>
    </row>
    <row r="73" spans="2:13" ht="12.75" hidden="1" customHeight="1" x14ac:dyDescent="0.3">
      <c r="B73" s="555">
        <f>E56</f>
        <v>27</v>
      </c>
      <c r="C73" s="561">
        <f>F56</f>
        <v>36</v>
      </c>
      <c r="D73" s="556">
        <f>B73/C73</f>
        <v>0.75</v>
      </c>
      <c r="E73" s="556">
        <f>2*B73+H73^2</f>
        <v>57.841458820694122</v>
      </c>
      <c r="F73" s="556">
        <f>H73*SQRT((H73^2)+(4*B73*(1-D73)))</f>
        <v>10.884677029192463</v>
      </c>
      <c r="G73" s="557">
        <f>2*(C73+H73^2)</f>
        <v>79.682917641388244</v>
      </c>
      <c r="H73" s="558">
        <f>-NORMSINV(2.5/100)</f>
        <v>1.9599639845400538</v>
      </c>
      <c r="I73" s="559" t="s">
        <v>87</v>
      </c>
      <c r="J73" s="560">
        <f>D73</f>
        <v>0.75</v>
      </c>
      <c r="K73" s="560">
        <f>(E73-F73)/G73</f>
        <v>0.58929546233271646</v>
      </c>
      <c r="L73" s="560">
        <f>(E73+F73)/G73</f>
        <v>0.86249522337005169</v>
      </c>
      <c r="M73" s="541"/>
    </row>
    <row r="74" spans="2:13" ht="12.75" hidden="1" customHeight="1" x14ac:dyDescent="0.3">
      <c r="B74" s="171"/>
      <c r="C74" s="552"/>
      <c r="D74" s="552"/>
      <c r="E74" s="165"/>
      <c r="F74" s="165"/>
      <c r="G74" s="552"/>
      <c r="H74" s="552"/>
      <c r="I74" s="171"/>
      <c r="J74" s="46"/>
      <c r="K74" s="168"/>
      <c r="L74" s="168"/>
      <c r="M74" s="171"/>
    </row>
    <row r="75" spans="2:13" ht="13.5" hidden="1" customHeight="1" x14ac:dyDescent="0.3">
      <c r="B75" s="562" t="s">
        <v>114</v>
      </c>
      <c r="C75" s="563"/>
      <c r="D75" s="564" t="str">
        <f>ROUND(J72,3)*100&amp;B78</f>
        <v>72,7%</v>
      </c>
      <c r="E75" s="565" t="str">
        <f>ROUND(J73,3)*100&amp;B78</f>
        <v>75%</v>
      </c>
      <c r="F75" s="565" t="str">
        <f>ROUND(J70,3)*100&amp;B78</f>
        <v>87,7%</v>
      </c>
      <c r="G75" s="565" t="str">
        <f>ROUND(J71,3)*100&amp;B78</f>
        <v>52,9%</v>
      </c>
      <c r="H75" s="351"/>
      <c r="I75" s="171"/>
      <c r="J75" s="46"/>
      <c r="K75" s="168"/>
      <c r="L75" s="168"/>
      <c r="M75" s="171"/>
    </row>
    <row r="76" spans="2:13" ht="12.75" hidden="1" customHeight="1" x14ac:dyDescent="0.3">
      <c r="B76" s="566" t="s">
        <v>115</v>
      </c>
      <c r="C76" s="567"/>
      <c r="D76" s="568" t="str">
        <f>ROUND(K72,3)*100&amp;B78</f>
        <v>62,6%</v>
      </c>
      <c r="E76" s="569" t="str">
        <f>ROUND(K73,3)*100&amp;B78</f>
        <v>58,9%</v>
      </c>
      <c r="F76" s="569" t="str">
        <f>ROUND(K70,3)*100&amp;B78</f>
        <v>78,2%</v>
      </c>
      <c r="G76" s="569" t="str">
        <f>ROUND(K71,3)*100&amp;B78</f>
        <v>39,5%</v>
      </c>
      <c r="H76" s="339"/>
      <c r="I76" s="171"/>
      <c r="J76" s="46"/>
      <c r="K76" s="168"/>
      <c r="L76" s="168"/>
      <c r="M76" s="171"/>
    </row>
    <row r="77" spans="2:13" ht="12.75" hidden="1" customHeight="1" x14ac:dyDescent="0.3">
      <c r="B77" s="566" t="s">
        <v>116</v>
      </c>
      <c r="C77" s="174" t="str">
        <f>ROUND((D58/F58),4)*100&amp;B78</f>
        <v>58,87%</v>
      </c>
      <c r="D77" s="568" t="str">
        <f>ROUND(L72,3)*100&amp;B78</f>
        <v>80,9%</v>
      </c>
      <c r="E77" s="569" t="str">
        <f>ROUND(L73,3)*100&amp;B78</f>
        <v>86,2%</v>
      </c>
      <c r="F77" s="569" t="str">
        <f>ROUND(L70,3)*100&amp;B78</f>
        <v>93,4%</v>
      </c>
      <c r="G77" s="569" t="str">
        <f>ROUND(L71,3)*100&amp;B78</f>
        <v>65,9%</v>
      </c>
      <c r="H77" s="570">
        <f>D64</f>
        <v>1.8630136986301369</v>
      </c>
      <c r="I77" s="171"/>
      <c r="J77" s="46"/>
      <c r="K77" s="168"/>
      <c r="L77" s="168"/>
      <c r="M77" s="171"/>
    </row>
    <row r="78" spans="2:13" ht="12.75" hidden="1" customHeight="1" x14ac:dyDescent="0.3">
      <c r="B78" s="566" t="s">
        <v>117</v>
      </c>
      <c r="C78" s="175" t="s">
        <v>118</v>
      </c>
      <c r="D78" s="175" t="s">
        <v>85</v>
      </c>
      <c r="E78" s="175" t="s">
        <v>87</v>
      </c>
      <c r="F78" s="175" t="s">
        <v>27</v>
      </c>
      <c r="G78" s="176" t="s">
        <v>28</v>
      </c>
      <c r="H78" s="178" t="s">
        <v>119</v>
      </c>
      <c r="I78" s="171"/>
      <c r="J78" s="46"/>
      <c r="K78" s="168"/>
      <c r="L78" s="168"/>
      <c r="M78" s="171"/>
    </row>
    <row r="79" spans="2:13" ht="12.75" hidden="1" customHeight="1" x14ac:dyDescent="0.3">
      <c r="B79" s="571" t="s">
        <v>6</v>
      </c>
      <c r="C79" s="177" t="str">
        <f>C77</f>
        <v>58,87%</v>
      </c>
      <c r="D79" s="178" t="str">
        <f>CONCATENATE(D75," ",B75,D76," ",B79," ",D77,B77)</f>
        <v>72,7% (62,6% a 80,9%)</v>
      </c>
      <c r="E79" s="178" t="str">
        <f>CONCATENATE(E75," ",B75,E76," ",B79," ",E77,B77)</f>
        <v>75% (58,9% a 86,2%)</v>
      </c>
      <c r="F79" s="178" t="str">
        <f>CONCATENATE(F75," ",B75,F76," ",B79," ",F77,B77)</f>
        <v>87,7% (78,2% a 93,4%)</v>
      </c>
      <c r="G79" s="178" t="str">
        <f>CONCATENATE(G75," ",B75,G76," ",B79," ",G77,B77)</f>
        <v>52,9% (39,5% a 65,9%)</v>
      </c>
      <c r="H79" s="572">
        <f>H77</f>
        <v>1.8630136986301369</v>
      </c>
      <c r="I79" s="171"/>
      <c r="J79" s="46"/>
      <c r="K79" s="168"/>
      <c r="L79" s="168"/>
      <c r="M79" s="171"/>
    </row>
    <row r="80" spans="2:13" ht="12.75" hidden="1" customHeight="1" x14ac:dyDescent="0.3">
      <c r="B80" s="573" t="s">
        <v>120</v>
      </c>
      <c r="C80" s="574"/>
      <c r="D80" s="574"/>
      <c r="E80" s="574"/>
      <c r="F80" s="574"/>
      <c r="G80" s="574"/>
      <c r="H80" s="575"/>
      <c r="I80" s="171"/>
      <c r="J80" s="46"/>
      <c r="K80" s="168"/>
      <c r="L80" s="168"/>
      <c r="M80" s="171"/>
    </row>
    <row r="81" spans="1:13" ht="13.5" customHeight="1" x14ac:dyDescent="0.3">
      <c r="B81" s="171"/>
      <c r="C81" s="171"/>
      <c r="D81" s="171"/>
      <c r="E81" s="171"/>
      <c r="F81" s="171"/>
      <c r="G81" s="171"/>
      <c r="H81" s="171"/>
      <c r="I81" s="171"/>
      <c r="J81" s="46"/>
      <c r="K81" s="168"/>
      <c r="L81" s="50"/>
      <c r="M81" s="50"/>
    </row>
    <row r="82" spans="1:13" x14ac:dyDescent="0.3">
      <c r="A82" s="1"/>
      <c r="B82" s="576" t="s">
        <v>121</v>
      </c>
      <c r="C82" s="576" t="s">
        <v>236</v>
      </c>
      <c r="D82" s="577" t="s">
        <v>237</v>
      </c>
      <c r="E82" s="577" t="s">
        <v>238</v>
      </c>
      <c r="F82" s="577" t="s">
        <v>239</v>
      </c>
      <c r="G82" s="577" t="s">
        <v>240</v>
      </c>
      <c r="H82" s="171"/>
      <c r="I82" s="167"/>
      <c r="J82" s="46"/>
      <c r="K82" s="168"/>
      <c r="L82" s="168"/>
      <c r="M82" s="171"/>
    </row>
    <row r="83" spans="1:13" x14ac:dyDescent="0.3">
      <c r="A83" s="1"/>
      <c r="B83" s="578">
        <f>D58/F58</f>
        <v>0.58870967741935487</v>
      </c>
      <c r="C83" s="179" t="str">
        <f t="shared" ref="C83" si="1">D79</f>
        <v>72,7% (62,6% a 80,9%)</v>
      </c>
      <c r="D83" s="179" t="str">
        <f t="shared" ref="D83" si="2">E79</f>
        <v>75% (58,9% a 86,2%)</v>
      </c>
      <c r="E83" s="179" t="str">
        <f t="shared" ref="E83" si="3">F79</f>
        <v>87,7% (78,2% a 93,4%)</v>
      </c>
      <c r="F83" s="179" t="str">
        <f t="shared" ref="F83" si="4">G79</f>
        <v>52,9% (39,5% a 65,9%)</v>
      </c>
      <c r="G83" s="180">
        <f t="shared" ref="G83" si="5">H79</f>
        <v>1.8630136986301369</v>
      </c>
      <c r="H83" s="171"/>
      <c r="I83" s="167"/>
      <c r="J83" s="46"/>
      <c r="K83" s="168"/>
      <c r="L83" s="168"/>
      <c r="M83" s="171"/>
    </row>
    <row r="84" spans="1:13" x14ac:dyDescent="0.3">
      <c r="A84" s="1"/>
      <c r="B84" s="171"/>
      <c r="C84" s="548"/>
      <c r="D84" s="45"/>
      <c r="E84" s="46"/>
      <c r="F84" s="549"/>
      <c r="G84" s="171"/>
      <c r="H84" s="171"/>
      <c r="I84" s="579"/>
      <c r="J84" s="49"/>
      <c r="K84" s="50"/>
      <c r="L84" s="50"/>
      <c r="M84" s="541"/>
    </row>
    <row r="85" spans="1:13" x14ac:dyDescent="0.3">
      <c r="A85" s="1"/>
      <c r="B85" s="407"/>
      <c r="C85" s="407"/>
      <c r="D85" s="407"/>
      <c r="E85" s="407"/>
      <c r="F85" s="407"/>
      <c r="G85" s="408"/>
      <c r="H85" s="166"/>
      <c r="J85" s="168"/>
      <c r="K85" s="168"/>
      <c r="L85" s="168"/>
    </row>
    <row r="86" spans="1:13" x14ac:dyDescent="0.3">
      <c r="A86" s="1"/>
      <c r="B86" s="184"/>
      <c r="C86" s="184"/>
      <c r="D86" s="46"/>
      <c r="E86" s="46"/>
      <c r="F86" s="46"/>
      <c r="G86" s="187"/>
      <c r="H86" s="164"/>
      <c r="J86" s="168"/>
      <c r="K86" s="168"/>
      <c r="L86" s="168"/>
    </row>
    <row r="87" spans="1:13" ht="14.5" x14ac:dyDescent="0.35">
      <c r="A87" s="417"/>
      <c r="B87" s="417" t="s">
        <v>228</v>
      </c>
      <c r="C87" s="418"/>
      <c r="D87" s="418"/>
      <c r="E87" s="418"/>
      <c r="F87" s="418"/>
    </row>
    <row r="88" spans="1:13" ht="30.75" customHeight="1" x14ac:dyDescent="0.3">
      <c r="B88" s="419" t="s">
        <v>225</v>
      </c>
      <c r="C88" s="420" t="s">
        <v>177</v>
      </c>
    </row>
    <row r="89" spans="1:13" ht="14.5" x14ac:dyDescent="0.3">
      <c r="A89" s="113"/>
      <c r="B89" s="512" t="s">
        <v>226</v>
      </c>
      <c r="C89" s="513">
        <f>D24</f>
        <v>4.6109589041095891</v>
      </c>
    </row>
    <row r="90" spans="1:13" ht="18.75" customHeight="1" x14ac:dyDescent="0.3">
      <c r="A90" s="113"/>
      <c r="B90" s="512" t="s">
        <v>227</v>
      </c>
      <c r="C90" s="514">
        <f>D64</f>
        <v>1.8630136986301369</v>
      </c>
    </row>
    <row r="91" spans="1:13" ht="42" customHeight="1" x14ac:dyDescent="0.3">
      <c r="A91" s="1"/>
      <c r="B91" s="702" t="s">
        <v>292</v>
      </c>
      <c r="C91" s="702"/>
      <c r="D91" s="702"/>
      <c r="E91" s="702"/>
      <c r="F91" s="46"/>
      <c r="G91" s="187"/>
      <c r="H91" s="164"/>
      <c r="J91" s="168"/>
      <c r="K91" s="168"/>
      <c r="L91" s="168"/>
    </row>
    <row r="92" spans="1:13" x14ac:dyDescent="0.3">
      <c r="A92" s="1"/>
      <c r="B92" s="184"/>
      <c r="C92" s="184"/>
      <c r="D92" s="46"/>
      <c r="E92" s="46"/>
      <c r="F92" s="46"/>
      <c r="G92" s="187"/>
      <c r="H92" s="164"/>
      <c r="J92" s="168"/>
      <c r="K92" s="168"/>
      <c r="L92" s="168"/>
    </row>
    <row r="93" spans="1:13" x14ac:dyDescent="0.3">
      <c r="A93" s="1"/>
      <c r="B93" s="184"/>
      <c r="C93" s="184"/>
      <c r="D93" s="46"/>
      <c r="E93" s="46"/>
      <c r="F93" s="46"/>
      <c r="G93" s="187"/>
      <c r="H93" s="164"/>
      <c r="J93" s="168"/>
      <c r="K93" s="168"/>
      <c r="L93" s="168"/>
    </row>
    <row r="94" spans="1:13" x14ac:dyDescent="0.3">
      <c r="A94" s="1"/>
      <c r="B94" s="184"/>
      <c r="C94" s="184"/>
      <c r="D94" s="46"/>
      <c r="E94" s="46"/>
      <c r="F94" s="46"/>
      <c r="G94" s="187"/>
      <c r="H94" s="164"/>
      <c r="J94" s="168"/>
      <c r="K94" s="168"/>
      <c r="L94" s="168"/>
    </row>
    <row r="95" spans="1:13" x14ac:dyDescent="0.3">
      <c r="A95" s="1"/>
      <c r="B95" s="184"/>
      <c r="C95" s="184"/>
      <c r="D95" s="46"/>
      <c r="E95" s="46"/>
      <c r="F95" s="46"/>
      <c r="G95" s="187"/>
      <c r="H95" s="164"/>
      <c r="J95" s="168"/>
      <c r="K95" s="168"/>
      <c r="L95" s="168"/>
    </row>
    <row r="96" spans="1:13" x14ac:dyDescent="0.3">
      <c r="A96" s="1"/>
      <c r="B96" s="184"/>
      <c r="C96" s="184"/>
      <c r="D96" s="46"/>
      <c r="E96" s="46"/>
      <c r="F96" s="46"/>
      <c r="G96" s="187"/>
      <c r="H96" s="164"/>
      <c r="J96" s="168"/>
      <c r="K96" s="168"/>
      <c r="L96" s="168"/>
    </row>
    <row r="97" spans="1:8" ht="18.5" x14ac:dyDescent="0.45">
      <c r="A97" s="415" t="s">
        <v>222</v>
      </c>
    </row>
    <row r="98" spans="1:8" ht="17.25" customHeight="1" x14ac:dyDescent="0.35">
      <c r="A98" s="108" t="s">
        <v>245</v>
      </c>
    </row>
    <row r="100" spans="1:8" ht="16" thickBot="1" x14ac:dyDescent="0.4">
      <c r="B100" s="416" t="s">
        <v>223</v>
      </c>
    </row>
    <row r="101" spans="1:8" ht="5.25" customHeight="1" thickBot="1" x14ac:dyDescent="0.35">
      <c r="B101" s="3"/>
      <c r="C101" s="4"/>
      <c r="D101" s="4"/>
      <c r="E101" s="4"/>
      <c r="F101" s="5"/>
      <c r="G101" s="364"/>
      <c r="H101" s="365"/>
    </row>
    <row r="102" spans="1:8" ht="13.5" customHeight="1" thickBot="1" x14ac:dyDescent="0.35">
      <c r="B102" s="366" t="s">
        <v>94</v>
      </c>
      <c r="C102" s="411">
        <v>124</v>
      </c>
      <c r="D102" s="699" t="s">
        <v>216</v>
      </c>
      <c r="E102" s="700"/>
      <c r="F102" s="7"/>
      <c r="G102" s="155"/>
      <c r="H102" s="195"/>
    </row>
    <row r="103" spans="1:8" x14ac:dyDescent="0.3">
      <c r="B103" s="366" t="s">
        <v>95</v>
      </c>
      <c r="C103" s="412">
        <f>D110/F110</f>
        <v>0.33064516129032256</v>
      </c>
      <c r="D103" s="154" t="s">
        <v>217</v>
      </c>
      <c r="E103" s="154" t="s">
        <v>218</v>
      </c>
      <c r="F103" s="421" t="s">
        <v>3</v>
      </c>
      <c r="H103" s="367"/>
    </row>
    <row r="104" spans="1:8" x14ac:dyDescent="0.3">
      <c r="B104" s="366" t="s">
        <v>96</v>
      </c>
      <c r="C104" s="412">
        <f>D106/D110</f>
        <v>1</v>
      </c>
      <c r="D104" s="26">
        <f>D110</f>
        <v>41</v>
      </c>
      <c r="E104" s="202">
        <f>E110</f>
        <v>83</v>
      </c>
      <c r="F104" s="422"/>
      <c r="H104" s="367"/>
    </row>
    <row r="105" spans="1:8" ht="13.5" thickBot="1" x14ac:dyDescent="0.35">
      <c r="B105" s="366" t="s">
        <v>97</v>
      </c>
      <c r="C105" s="412">
        <f>E108/E110</f>
        <v>0.42168674698795183</v>
      </c>
      <c r="D105" s="377"/>
      <c r="E105" s="377"/>
      <c r="F105" s="423"/>
      <c r="H105" s="367"/>
    </row>
    <row r="106" spans="1:8" ht="12.75" customHeight="1" x14ac:dyDescent="0.3">
      <c r="B106" s="616" t="s">
        <v>310</v>
      </c>
      <c r="C106" s="670" t="s">
        <v>98</v>
      </c>
      <c r="D106" s="584">
        <v>41</v>
      </c>
      <c r="E106" s="369">
        <f>F106-D106</f>
        <v>48</v>
      </c>
      <c r="F106" s="368">
        <f>F110-F108</f>
        <v>89</v>
      </c>
      <c r="G106" s="3" t="s">
        <v>9</v>
      </c>
      <c r="H106" s="634" t="s">
        <v>35</v>
      </c>
    </row>
    <row r="107" spans="1:8" ht="37.5" customHeight="1" thickBot="1" x14ac:dyDescent="0.35">
      <c r="B107" s="625"/>
      <c r="C107" s="629"/>
      <c r="D107" s="581" t="s">
        <v>10</v>
      </c>
      <c r="E107" s="410" t="s">
        <v>11</v>
      </c>
      <c r="F107" s="423" t="s">
        <v>99</v>
      </c>
      <c r="G107" s="28">
        <f>D106/F106</f>
        <v>0.4606741573033708</v>
      </c>
      <c r="H107" s="635"/>
    </row>
    <row r="108" spans="1:8" ht="12.75" customHeight="1" x14ac:dyDescent="0.3">
      <c r="B108" s="625"/>
      <c r="C108" s="670" t="s">
        <v>100</v>
      </c>
      <c r="D108" s="369">
        <f>D110-D106</f>
        <v>0</v>
      </c>
      <c r="E108" s="585">
        <v>35</v>
      </c>
      <c r="F108" s="368">
        <f>D108+E108</f>
        <v>35</v>
      </c>
      <c r="G108" s="3" t="s">
        <v>17</v>
      </c>
      <c r="H108" s="634" t="s">
        <v>39</v>
      </c>
    </row>
    <row r="109" spans="1:8" ht="36.75" customHeight="1" thickBot="1" x14ac:dyDescent="0.35">
      <c r="B109" s="617"/>
      <c r="C109" s="629"/>
      <c r="D109" s="30" t="s">
        <v>18</v>
      </c>
      <c r="E109" s="583" t="s">
        <v>19</v>
      </c>
      <c r="F109" s="423" t="s">
        <v>101</v>
      </c>
      <c r="G109" s="31">
        <f>E108/F108</f>
        <v>1</v>
      </c>
      <c r="H109" s="635"/>
    </row>
    <row r="110" spans="1:8" x14ac:dyDescent="0.3">
      <c r="B110" s="370"/>
      <c r="C110" s="701" t="s">
        <v>3</v>
      </c>
      <c r="D110" s="10">
        <v>41</v>
      </c>
      <c r="E110" s="371">
        <f>F110-D110</f>
        <v>83</v>
      </c>
      <c r="F110" s="698">
        <v>124</v>
      </c>
      <c r="H110" s="367"/>
    </row>
    <row r="111" spans="1:8" ht="13.5" thickBot="1" x14ac:dyDescent="0.35">
      <c r="B111" s="370"/>
      <c r="C111" s="663"/>
      <c r="D111" s="26" t="s">
        <v>25</v>
      </c>
      <c r="E111" s="32" t="s">
        <v>26</v>
      </c>
      <c r="F111" s="665"/>
      <c r="H111" s="367"/>
    </row>
    <row r="112" spans="1:8" x14ac:dyDescent="0.3">
      <c r="B112" s="370"/>
      <c r="D112" s="372" t="s">
        <v>27</v>
      </c>
      <c r="E112" s="373" t="s">
        <v>28</v>
      </c>
      <c r="H112" s="367"/>
    </row>
    <row r="113" spans="1:13" ht="13.5" thickBot="1" x14ac:dyDescent="0.35">
      <c r="B113" s="370"/>
      <c r="D113" s="374">
        <f>D106/D110</f>
        <v>1</v>
      </c>
      <c r="E113" s="375">
        <f>C105</f>
        <v>0.42168674698795183</v>
      </c>
      <c r="F113" s="376"/>
      <c r="H113" s="367"/>
    </row>
    <row r="114" spans="1:13" ht="13.5" thickBot="1" x14ac:dyDescent="0.35">
      <c r="B114" s="370"/>
      <c r="D114" s="38" t="s">
        <v>44</v>
      </c>
      <c r="E114" s="38" t="s">
        <v>45</v>
      </c>
      <c r="F114" s="376"/>
      <c r="H114" s="367"/>
    </row>
    <row r="115" spans="1:13" ht="4.5" customHeight="1" thickBot="1" x14ac:dyDescent="0.35">
      <c r="B115" s="370"/>
      <c r="D115" s="409"/>
      <c r="E115" s="378"/>
      <c r="F115" s="376"/>
      <c r="H115" s="367"/>
    </row>
    <row r="116" spans="1:13" ht="13.5" thickBot="1" x14ac:dyDescent="0.35">
      <c r="A116" s="1"/>
      <c r="B116" s="542"/>
      <c r="C116" s="543" t="s">
        <v>145</v>
      </c>
      <c r="D116" s="592">
        <f>IF(E113=1,"Infinito",(D113/(1-E113)))</f>
        <v>1.7291666666666667</v>
      </c>
      <c r="E116" s="146">
        <f>(1-D113)/E113</f>
        <v>0</v>
      </c>
      <c r="F116" s="545" t="s">
        <v>46</v>
      </c>
      <c r="G116" s="546"/>
      <c r="H116" s="547"/>
      <c r="I116" s="540"/>
      <c r="J116" s="171"/>
      <c r="K116" s="171"/>
      <c r="L116" s="171"/>
      <c r="M116" s="541"/>
    </row>
    <row r="117" spans="1:13" ht="12.75" hidden="1" customHeight="1" x14ac:dyDescent="0.3">
      <c r="B117" s="171"/>
      <c r="C117" s="548"/>
      <c r="D117" s="160"/>
      <c r="E117" s="161"/>
      <c r="F117" s="549"/>
      <c r="G117" s="171"/>
      <c r="H117" s="171"/>
      <c r="I117" s="171"/>
      <c r="J117" s="171"/>
      <c r="K117" s="550"/>
      <c r="L117" s="550"/>
      <c r="M117" s="550"/>
    </row>
    <row r="118" spans="1:13" ht="12.75" hidden="1" customHeight="1" x14ac:dyDescent="0.3">
      <c r="B118" s="551" t="s">
        <v>102</v>
      </c>
      <c r="C118" s="552"/>
      <c r="D118" s="165"/>
      <c r="E118" s="165"/>
      <c r="F118" s="552"/>
      <c r="G118" s="552"/>
      <c r="H118" s="171"/>
      <c r="I118" s="46"/>
      <c r="J118" s="168"/>
      <c r="K118" s="168"/>
      <c r="L118" s="171"/>
      <c r="M118" s="171"/>
    </row>
    <row r="119" spans="1:13" ht="12.75" hidden="1" customHeight="1" x14ac:dyDescent="0.3">
      <c r="B119" s="551" t="s">
        <v>103</v>
      </c>
      <c r="C119" s="552"/>
      <c r="D119" s="46"/>
      <c r="E119" s="46"/>
      <c r="F119" s="552"/>
      <c r="G119" s="552"/>
      <c r="H119" s="171"/>
      <c r="I119" s="46"/>
      <c r="J119" s="169"/>
      <c r="K119" s="169"/>
      <c r="L119" s="169"/>
      <c r="M119" s="171"/>
    </row>
    <row r="120" spans="1:13" ht="12.75" hidden="1" customHeight="1" x14ac:dyDescent="0.3">
      <c r="B120" s="170" t="s">
        <v>104</v>
      </c>
      <c r="C120" s="171" t="s">
        <v>105</v>
      </c>
      <c r="D120" s="171"/>
      <c r="E120" s="171" t="s">
        <v>106</v>
      </c>
      <c r="F120" s="171"/>
      <c r="G120" s="171" t="s">
        <v>107</v>
      </c>
      <c r="H120" s="171" t="s">
        <v>108</v>
      </c>
      <c r="I120" s="171"/>
      <c r="J120" s="169"/>
      <c r="K120" s="169"/>
      <c r="L120" s="169"/>
      <c r="M120" s="171"/>
    </row>
    <row r="121" spans="1:13" ht="38.25" hidden="1" customHeight="1" x14ac:dyDescent="0.3">
      <c r="B121" s="553" t="s">
        <v>303</v>
      </c>
      <c r="C121" s="553" t="s">
        <v>109</v>
      </c>
      <c r="D121" s="553" t="s">
        <v>110</v>
      </c>
      <c r="E121" s="553" t="s">
        <v>105</v>
      </c>
      <c r="F121" s="553" t="s">
        <v>220</v>
      </c>
      <c r="G121" s="179" t="s">
        <v>107</v>
      </c>
      <c r="H121" s="554" t="s">
        <v>111</v>
      </c>
      <c r="I121" s="337"/>
      <c r="J121" s="553" t="s">
        <v>304</v>
      </c>
      <c r="K121" s="553" t="s">
        <v>112</v>
      </c>
      <c r="L121" s="553" t="s">
        <v>113</v>
      </c>
      <c r="M121" s="171"/>
    </row>
    <row r="122" spans="1:13" ht="12.75" hidden="1" customHeight="1" x14ac:dyDescent="0.3">
      <c r="B122" s="555">
        <f>D106</f>
        <v>41</v>
      </c>
      <c r="C122" s="555">
        <f>D110</f>
        <v>41</v>
      </c>
      <c r="D122" s="556">
        <f>B122/C122</f>
        <v>1</v>
      </c>
      <c r="E122" s="556">
        <f>2*B122+H122^2</f>
        <v>85.841458820694129</v>
      </c>
      <c r="F122" s="556">
        <f>H122*SQRT((H122^2)+(4*B122*(1-D122)))</f>
        <v>3.8414588206941245</v>
      </c>
      <c r="G122" s="557">
        <f>2*(C122+H122^2)</f>
        <v>89.682917641388244</v>
      </c>
      <c r="H122" s="558">
        <f>-NORMSINV(2.5/100)</f>
        <v>1.9599639845400538</v>
      </c>
      <c r="I122" s="559" t="s">
        <v>88</v>
      </c>
      <c r="J122" s="560">
        <f>D122</f>
        <v>1</v>
      </c>
      <c r="K122" s="560">
        <f>(E122-F122)/G122</f>
        <v>0.91433242981556817</v>
      </c>
      <c r="L122" s="560">
        <f>(E122+F122)/G122</f>
        <v>1.0000000000000002</v>
      </c>
      <c r="M122" s="541"/>
    </row>
    <row r="123" spans="1:13" ht="12.75" hidden="1" customHeight="1" x14ac:dyDescent="0.3">
      <c r="B123" s="555">
        <f>E108</f>
        <v>35</v>
      </c>
      <c r="C123" s="555">
        <f>E110</f>
        <v>83</v>
      </c>
      <c r="D123" s="556">
        <f>B123/C123</f>
        <v>0.42168674698795183</v>
      </c>
      <c r="E123" s="556">
        <f>2*B123+H123^2</f>
        <v>73.841458820694129</v>
      </c>
      <c r="F123" s="556">
        <f>H123*SQRT((H123^2)+(4*B123*(1-D123)))</f>
        <v>18.049269304825916</v>
      </c>
      <c r="G123" s="557">
        <f>2*(C123+H123^2)</f>
        <v>173.68291764138826</v>
      </c>
      <c r="H123" s="558">
        <f>-NORMSINV(2.5/100)</f>
        <v>1.9599639845400538</v>
      </c>
      <c r="I123" s="559" t="s">
        <v>89</v>
      </c>
      <c r="J123" s="560">
        <f>D123</f>
        <v>0.42168674698795183</v>
      </c>
      <c r="K123" s="560">
        <f>(E123-F123)/G123</f>
        <v>0.32123014901825359</v>
      </c>
      <c r="L123" s="560">
        <f>(E123+F123)/G123</f>
        <v>0.52907176694976643</v>
      </c>
      <c r="M123" s="541"/>
    </row>
    <row r="124" spans="1:13" ht="12.75" hidden="1" customHeight="1" x14ac:dyDescent="0.3">
      <c r="B124" s="555">
        <f>D106</f>
        <v>41</v>
      </c>
      <c r="C124" s="561">
        <f>F106</f>
        <v>89</v>
      </c>
      <c r="D124" s="556">
        <f>B124/C124</f>
        <v>0.4606741573033708</v>
      </c>
      <c r="E124" s="556">
        <f>2*B124+H124^2</f>
        <v>85.841458820694129</v>
      </c>
      <c r="F124" s="556">
        <f>H124*SQRT((H124^2)+(4*B124*(1-D124)))</f>
        <v>18.829011669191537</v>
      </c>
      <c r="G124" s="557">
        <f>2*(C124+H124^2)</f>
        <v>185.68291764138826</v>
      </c>
      <c r="H124" s="558">
        <f>-NORMSINV(2.5/100)</f>
        <v>1.9599639845400538</v>
      </c>
      <c r="I124" s="559" t="s">
        <v>85</v>
      </c>
      <c r="J124" s="560">
        <f>D124</f>
        <v>0.4606741573033708</v>
      </c>
      <c r="K124" s="560">
        <f>(E124-F124)/G124</f>
        <v>0.36089721123902502</v>
      </c>
      <c r="L124" s="560">
        <f>(E124+F124)/G124</f>
        <v>0.56370543838629816</v>
      </c>
      <c r="M124" s="541"/>
    </row>
    <row r="125" spans="1:13" ht="12.75" hidden="1" customHeight="1" x14ac:dyDescent="0.3">
      <c r="B125" s="555">
        <f>E108</f>
        <v>35</v>
      </c>
      <c r="C125" s="561">
        <f>F108</f>
        <v>35</v>
      </c>
      <c r="D125" s="556">
        <f>B125/C125</f>
        <v>1</v>
      </c>
      <c r="E125" s="556">
        <f>2*B125+H125^2</f>
        <v>73.841458820694129</v>
      </c>
      <c r="F125" s="556">
        <f>H125*SQRT((H125^2)+(4*B125*(1-D125)))</f>
        <v>3.8414588206941245</v>
      </c>
      <c r="G125" s="557">
        <f>2*(C125+H125^2)</f>
        <v>77.682917641388244</v>
      </c>
      <c r="H125" s="558">
        <f>-NORMSINV(2.5/100)</f>
        <v>1.9599639845400538</v>
      </c>
      <c r="I125" s="559" t="s">
        <v>87</v>
      </c>
      <c r="J125" s="560">
        <f>D125</f>
        <v>1</v>
      </c>
      <c r="K125" s="560">
        <f>(E125-F125)/G125</f>
        <v>0.90109900767559603</v>
      </c>
      <c r="L125" s="560">
        <f>(E125+F125)/G125</f>
        <v>1.0000000000000002</v>
      </c>
      <c r="M125" s="541"/>
    </row>
    <row r="126" spans="1:13" ht="12.75" hidden="1" customHeight="1" x14ac:dyDescent="0.3">
      <c r="B126" s="171"/>
      <c r="C126" s="552"/>
      <c r="D126" s="552"/>
      <c r="E126" s="165"/>
      <c r="F126" s="165"/>
      <c r="G126" s="552"/>
      <c r="H126" s="552"/>
      <c r="I126" s="171"/>
      <c r="J126" s="46"/>
      <c r="K126" s="168"/>
      <c r="L126" s="168"/>
      <c r="M126" s="171"/>
    </row>
    <row r="127" spans="1:13" ht="13.5" hidden="1" customHeight="1" x14ac:dyDescent="0.3">
      <c r="B127" s="562" t="s">
        <v>114</v>
      </c>
      <c r="C127" s="563"/>
      <c r="D127" s="564" t="str">
        <f>ROUND(J124,3)*100&amp;B130</f>
        <v>46,1%</v>
      </c>
      <c r="E127" s="565" t="str">
        <f>ROUND(J125,3)*100&amp;B130</f>
        <v>100%</v>
      </c>
      <c r="F127" s="565" t="str">
        <f>ROUND(J122,3)*100&amp;B130</f>
        <v>100%</v>
      </c>
      <c r="G127" s="565" t="str">
        <f>ROUND(J123,3)*100&amp;B130</f>
        <v>42,2%</v>
      </c>
      <c r="H127" s="351"/>
      <c r="I127" s="171"/>
      <c r="J127" s="46"/>
      <c r="K127" s="168"/>
      <c r="L127" s="168"/>
      <c r="M127" s="171"/>
    </row>
    <row r="128" spans="1:13" ht="12.75" hidden="1" customHeight="1" x14ac:dyDescent="0.3">
      <c r="B128" s="566" t="s">
        <v>115</v>
      </c>
      <c r="C128" s="567"/>
      <c r="D128" s="568" t="str">
        <f>ROUND(K124,3)*100&amp;B130</f>
        <v>36,1%</v>
      </c>
      <c r="E128" s="569" t="str">
        <f>ROUND(K125,3)*100&amp;B130</f>
        <v>90,1%</v>
      </c>
      <c r="F128" s="569" t="str">
        <f>ROUND(K122,3)*100&amp;B130</f>
        <v>91,4%</v>
      </c>
      <c r="G128" s="569" t="str">
        <f>ROUND(K123,3)*100&amp;B130</f>
        <v>32,1%</v>
      </c>
      <c r="H128" s="339"/>
      <c r="I128" s="171"/>
      <c r="J128" s="46"/>
      <c r="K128" s="168"/>
      <c r="L128" s="168"/>
      <c r="M128" s="171"/>
    </row>
    <row r="129" spans="1:13" ht="12.75" hidden="1" customHeight="1" x14ac:dyDescent="0.3">
      <c r="B129" s="566" t="s">
        <v>116</v>
      </c>
      <c r="C129" s="174" t="str">
        <f>ROUND((D110/F110),4)*100&amp;B130</f>
        <v>33,06%</v>
      </c>
      <c r="D129" s="568" t="str">
        <f>ROUND(L124,3)*100&amp;B130</f>
        <v>56,4%</v>
      </c>
      <c r="E129" s="569" t="str">
        <f>ROUND(L125,3)*100&amp;B130</f>
        <v>100%</v>
      </c>
      <c r="F129" s="569" t="str">
        <f>ROUND(L122,3)*100&amp;B130</f>
        <v>100%</v>
      </c>
      <c r="G129" s="569" t="str">
        <f>ROUND(L123,3)*100&amp;B130</f>
        <v>52,9%</v>
      </c>
      <c r="H129" s="570">
        <f>D116</f>
        <v>1.7291666666666667</v>
      </c>
      <c r="I129" s="171"/>
      <c r="J129" s="46"/>
      <c r="K129" s="168"/>
      <c r="L129" s="168"/>
      <c r="M129" s="171"/>
    </row>
    <row r="130" spans="1:13" ht="12.75" hidden="1" customHeight="1" x14ac:dyDescent="0.3">
      <c r="B130" s="566" t="s">
        <v>117</v>
      </c>
      <c r="C130" s="175" t="s">
        <v>118</v>
      </c>
      <c r="D130" s="175" t="s">
        <v>85</v>
      </c>
      <c r="E130" s="175" t="s">
        <v>87</v>
      </c>
      <c r="F130" s="175" t="s">
        <v>27</v>
      </c>
      <c r="G130" s="176" t="s">
        <v>28</v>
      </c>
      <c r="H130" s="178" t="s">
        <v>119</v>
      </c>
      <c r="I130" s="171"/>
      <c r="J130" s="46"/>
      <c r="K130" s="168"/>
      <c r="L130" s="168"/>
      <c r="M130" s="171"/>
    </row>
    <row r="131" spans="1:13" ht="12.75" hidden="1" customHeight="1" x14ac:dyDescent="0.3">
      <c r="B131" s="571" t="s">
        <v>6</v>
      </c>
      <c r="C131" s="177" t="str">
        <f>C129</f>
        <v>33,06%</v>
      </c>
      <c r="D131" s="178" t="str">
        <f>CONCATENATE(D127," ",B127,D128," ",B131," ",D129,B129)</f>
        <v>46,1% (36,1% a 56,4%)</v>
      </c>
      <c r="E131" s="178" t="str">
        <f>CONCATENATE(E127," ",B127,E128," ",B131," ",E129,B129)</f>
        <v>100% (90,1% a 100%)</v>
      </c>
      <c r="F131" s="178" t="str">
        <f>CONCATENATE(F127," ",B127,F128," ",B131," ",F129,B129)</f>
        <v>100% (91,4% a 100%)</v>
      </c>
      <c r="G131" s="178" t="str">
        <f>CONCATENATE(G127," ",B127,G128," ",B131," ",G129,B129)</f>
        <v>42,2% (32,1% a 52,9%)</v>
      </c>
      <c r="H131" s="572">
        <f>H129</f>
        <v>1.7291666666666667</v>
      </c>
      <c r="I131" s="171"/>
      <c r="J131" s="46"/>
      <c r="K131" s="168"/>
      <c r="L131" s="168"/>
      <c r="M131" s="171"/>
    </row>
    <row r="132" spans="1:13" ht="12.75" hidden="1" customHeight="1" x14ac:dyDescent="0.3">
      <c r="B132" s="573" t="s">
        <v>120</v>
      </c>
      <c r="C132" s="574"/>
      <c r="D132" s="574"/>
      <c r="E132" s="574"/>
      <c r="F132" s="574"/>
      <c r="G132" s="574"/>
      <c r="H132" s="575"/>
      <c r="I132" s="171"/>
      <c r="J132" s="46"/>
      <c r="K132" s="168"/>
      <c r="L132" s="168"/>
      <c r="M132" s="171"/>
    </row>
    <row r="133" spans="1:13" ht="13.5" customHeight="1" x14ac:dyDescent="0.3">
      <c r="B133" s="171"/>
      <c r="C133" s="171"/>
      <c r="D133" s="171"/>
      <c r="E133" s="171"/>
      <c r="F133" s="171"/>
      <c r="G133" s="171"/>
      <c r="H133" s="171"/>
      <c r="I133" s="171"/>
      <c r="J133" s="46"/>
      <c r="K133" s="168"/>
      <c r="L133" s="50"/>
      <c r="M133" s="50"/>
    </row>
    <row r="134" spans="1:13" x14ac:dyDescent="0.3">
      <c r="A134" s="1"/>
      <c r="B134" s="576" t="s">
        <v>121</v>
      </c>
      <c r="C134" s="576" t="s">
        <v>236</v>
      </c>
      <c r="D134" s="577" t="s">
        <v>237</v>
      </c>
      <c r="E134" s="577" t="s">
        <v>238</v>
      </c>
      <c r="F134" s="577" t="s">
        <v>239</v>
      </c>
      <c r="G134" s="577" t="s">
        <v>240</v>
      </c>
      <c r="H134" s="171"/>
      <c r="I134" s="167"/>
      <c r="J134" s="46"/>
      <c r="K134" s="168"/>
      <c r="L134" s="168"/>
      <c r="M134" s="171"/>
    </row>
    <row r="135" spans="1:13" x14ac:dyDescent="0.3">
      <c r="A135" s="1"/>
      <c r="B135" s="578">
        <f>D110/F110</f>
        <v>0.33064516129032256</v>
      </c>
      <c r="C135" s="179" t="str">
        <f t="shared" ref="C135" si="6">D131</f>
        <v>46,1% (36,1% a 56,4%)</v>
      </c>
      <c r="D135" s="179" t="str">
        <f t="shared" ref="D135" si="7">E131</f>
        <v>100% (90,1% a 100%)</v>
      </c>
      <c r="E135" s="179" t="str">
        <f t="shared" ref="E135" si="8">F131</f>
        <v>100% (91,4% a 100%)</v>
      </c>
      <c r="F135" s="179" t="str">
        <f t="shared" ref="F135" si="9">G131</f>
        <v>42,2% (32,1% a 52,9%)</v>
      </c>
      <c r="G135" s="180">
        <f t="shared" ref="G135" si="10">H131</f>
        <v>1.7291666666666667</v>
      </c>
      <c r="H135" s="171"/>
      <c r="I135" s="167"/>
      <c r="J135" s="46"/>
      <c r="K135" s="168"/>
      <c r="L135" s="168"/>
      <c r="M135" s="171"/>
    </row>
    <row r="136" spans="1:13" ht="18.75" customHeight="1" x14ac:dyDescent="0.3">
      <c r="A136" s="1"/>
      <c r="B136" s="171"/>
      <c r="C136" s="548"/>
      <c r="D136" s="45"/>
      <c r="E136" s="46"/>
      <c r="F136" s="549"/>
      <c r="G136" s="171"/>
      <c r="H136" s="171"/>
      <c r="I136" s="579"/>
      <c r="J136" s="49"/>
      <c r="K136" s="50"/>
      <c r="L136" s="50"/>
      <c r="M136" s="541"/>
    </row>
    <row r="139" spans="1:13" ht="16" thickBot="1" x14ac:dyDescent="0.4">
      <c r="B139" s="416" t="s">
        <v>224</v>
      </c>
    </row>
    <row r="140" spans="1:13" ht="6.75" customHeight="1" thickBot="1" x14ac:dyDescent="0.35">
      <c r="B140" s="3"/>
      <c r="C140" s="4"/>
      <c r="D140" s="4"/>
      <c r="E140" s="4"/>
      <c r="F140" s="5"/>
      <c r="G140" s="364"/>
      <c r="H140" s="365"/>
    </row>
    <row r="141" spans="1:13" ht="13.5" customHeight="1" thickBot="1" x14ac:dyDescent="0.35">
      <c r="B141" s="366" t="s">
        <v>94</v>
      </c>
      <c r="C141" s="411">
        <v>124</v>
      </c>
      <c r="D141" s="699" t="s">
        <v>216</v>
      </c>
      <c r="E141" s="700"/>
      <c r="F141" s="7"/>
      <c r="G141" s="155"/>
      <c r="H141" s="195"/>
    </row>
    <row r="142" spans="1:13" x14ac:dyDescent="0.3">
      <c r="B142" s="366" t="s">
        <v>95</v>
      </c>
      <c r="C142" s="412">
        <f>D149/F149</f>
        <v>0.33064516129032256</v>
      </c>
      <c r="D142" s="154" t="s">
        <v>217</v>
      </c>
      <c r="E142" s="154" t="s">
        <v>218</v>
      </c>
      <c r="F142" s="421" t="s">
        <v>3</v>
      </c>
      <c r="H142" s="367"/>
    </row>
    <row r="143" spans="1:13" x14ac:dyDescent="0.3">
      <c r="B143" s="366" t="s">
        <v>96</v>
      </c>
      <c r="C143" s="412">
        <f>D145/D149</f>
        <v>1</v>
      </c>
      <c r="D143" s="26">
        <f>D149</f>
        <v>41</v>
      </c>
      <c r="E143" s="202">
        <f>E149</f>
        <v>83</v>
      </c>
      <c r="F143" s="422"/>
      <c r="H143" s="367"/>
    </row>
    <row r="144" spans="1:13" ht="13.5" thickBot="1" x14ac:dyDescent="0.35">
      <c r="B144" s="366" t="s">
        <v>97</v>
      </c>
      <c r="C144" s="412">
        <f>E147/E149</f>
        <v>0.38554216867469882</v>
      </c>
      <c r="D144" s="377"/>
      <c r="E144" s="377"/>
      <c r="F144" s="423"/>
      <c r="H144" s="367"/>
    </row>
    <row r="145" spans="1:13" ht="12.75" customHeight="1" x14ac:dyDescent="0.3">
      <c r="B145" s="616" t="s">
        <v>311</v>
      </c>
      <c r="C145" s="670" t="s">
        <v>98</v>
      </c>
      <c r="D145" s="584">
        <v>41</v>
      </c>
      <c r="E145" s="369">
        <f>F145-D145</f>
        <v>51</v>
      </c>
      <c r="F145" s="368">
        <f>F149-F147</f>
        <v>92</v>
      </c>
      <c r="G145" s="3" t="s">
        <v>9</v>
      </c>
      <c r="H145" s="634" t="s">
        <v>35</v>
      </c>
    </row>
    <row r="146" spans="1:13" ht="42.75" customHeight="1" thickBot="1" x14ac:dyDescent="0.35">
      <c r="B146" s="625"/>
      <c r="C146" s="629"/>
      <c r="D146" s="581" t="s">
        <v>10</v>
      </c>
      <c r="E146" s="410" t="s">
        <v>11</v>
      </c>
      <c r="F146" s="423" t="s">
        <v>99</v>
      </c>
      <c r="G146" s="28">
        <f>D145/F145</f>
        <v>0.44565217391304346</v>
      </c>
      <c r="H146" s="635"/>
    </row>
    <row r="147" spans="1:13" ht="12.75" customHeight="1" x14ac:dyDescent="0.3">
      <c r="B147" s="625"/>
      <c r="C147" s="670" t="s">
        <v>100</v>
      </c>
      <c r="D147" s="369">
        <f>D149-D145</f>
        <v>0</v>
      </c>
      <c r="E147" s="585">
        <v>32</v>
      </c>
      <c r="F147" s="368">
        <f>D147+E147</f>
        <v>32</v>
      </c>
      <c r="G147" s="3" t="s">
        <v>17</v>
      </c>
      <c r="H147" s="634" t="s">
        <v>39</v>
      </c>
    </row>
    <row r="148" spans="1:13" ht="37.5" customHeight="1" thickBot="1" x14ac:dyDescent="0.35">
      <c r="B148" s="617"/>
      <c r="C148" s="629"/>
      <c r="D148" s="30" t="s">
        <v>18</v>
      </c>
      <c r="E148" s="583" t="s">
        <v>19</v>
      </c>
      <c r="F148" s="423" t="s">
        <v>101</v>
      </c>
      <c r="G148" s="31">
        <f>E147/F147</f>
        <v>1</v>
      </c>
      <c r="H148" s="635"/>
    </row>
    <row r="149" spans="1:13" x14ac:dyDescent="0.3">
      <c r="B149" s="370"/>
      <c r="C149" s="701" t="s">
        <v>3</v>
      </c>
      <c r="D149" s="10">
        <v>41</v>
      </c>
      <c r="E149" s="371">
        <f>F149-D149</f>
        <v>83</v>
      </c>
      <c r="F149" s="698">
        <v>124</v>
      </c>
      <c r="H149" s="367"/>
    </row>
    <row r="150" spans="1:13" ht="13.5" thickBot="1" x14ac:dyDescent="0.35">
      <c r="B150" s="370"/>
      <c r="C150" s="663"/>
      <c r="D150" s="26" t="s">
        <v>25</v>
      </c>
      <c r="E150" s="32" t="s">
        <v>26</v>
      </c>
      <c r="F150" s="665"/>
      <c r="H150" s="367"/>
    </row>
    <row r="151" spans="1:13" x14ac:dyDescent="0.3">
      <c r="B151" s="370"/>
      <c r="D151" s="372" t="s">
        <v>27</v>
      </c>
      <c r="E151" s="373" t="s">
        <v>28</v>
      </c>
      <c r="H151" s="367"/>
    </row>
    <row r="152" spans="1:13" ht="13.5" thickBot="1" x14ac:dyDescent="0.35">
      <c r="B152" s="370"/>
      <c r="D152" s="374">
        <f>D145/D149</f>
        <v>1</v>
      </c>
      <c r="E152" s="375">
        <f>C144</f>
        <v>0.38554216867469882</v>
      </c>
      <c r="F152" s="376"/>
      <c r="H152" s="367"/>
    </row>
    <row r="153" spans="1:13" ht="13.5" thickBot="1" x14ac:dyDescent="0.35">
      <c r="B153" s="370"/>
      <c r="D153" s="38" t="s">
        <v>44</v>
      </c>
      <c r="E153" s="38" t="s">
        <v>45</v>
      </c>
      <c r="F153" s="376"/>
      <c r="H153" s="367"/>
    </row>
    <row r="154" spans="1:13" ht="5.25" customHeight="1" thickBot="1" x14ac:dyDescent="0.35">
      <c r="B154" s="370"/>
      <c r="D154" s="409"/>
      <c r="E154" s="378"/>
      <c r="F154" s="376"/>
      <c r="H154" s="367"/>
    </row>
    <row r="155" spans="1:13" ht="13.5" customHeight="1" thickBot="1" x14ac:dyDescent="0.35">
      <c r="A155" s="1"/>
      <c r="B155" s="542"/>
      <c r="C155" s="543" t="s">
        <v>145</v>
      </c>
      <c r="D155" s="592">
        <f>IF(E152=1,"Infinito",(D152/(1-E152)))</f>
        <v>1.6274509803921569</v>
      </c>
      <c r="E155" s="146">
        <f>(1-D152)/E152</f>
        <v>0</v>
      </c>
      <c r="F155" s="545" t="s">
        <v>46</v>
      </c>
      <c r="G155" s="546"/>
      <c r="H155" s="547"/>
      <c r="I155" s="540"/>
      <c r="J155" s="171"/>
      <c r="K155" s="171"/>
      <c r="L155" s="171"/>
      <c r="M155" s="541"/>
    </row>
    <row r="156" spans="1:13" ht="12.75" hidden="1" customHeight="1" x14ac:dyDescent="0.3">
      <c r="B156" s="171"/>
      <c r="C156" s="548"/>
      <c r="D156" s="160"/>
      <c r="E156" s="161"/>
      <c r="F156" s="549"/>
      <c r="G156" s="171"/>
      <c r="H156" s="171"/>
      <c r="I156" s="171"/>
      <c r="J156" s="171"/>
      <c r="K156" s="550"/>
      <c r="L156" s="550"/>
      <c r="M156" s="550"/>
    </row>
    <row r="157" spans="1:13" ht="12.75" hidden="1" customHeight="1" x14ac:dyDescent="0.3">
      <c r="B157" s="551" t="s">
        <v>102</v>
      </c>
      <c r="C157" s="552"/>
      <c r="D157" s="165"/>
      <c r="E157" s="165"/>
      <c r="F157" s="552"/>
      <c r="G157" s="552"/>
      <c r="H157" s="171"/>
      <c r="I157" s="46"/>
      <c r="J157" s="168"/>
      <c r="K157" s="168"/>
      <c r="L157" s="171"/>
      <c r="M157" s="171"/>
    </row>
    <row r="158" spans="1:13" ht="12.75" hidden="1" customHeight="1" x14ac:dyDescent="0.3">
      <c r="B158" s="551" t="s">
        <v>103</v>
      </c>
      <c r="C158" s="552"/>
      <c r="D158" s="46"/>
      <c r="E158" s="46"/>
      <c r="F158" s="552"/>
      <c r="G158" s="552"/>
      <c r="H158" s="171"/>
      <c r="I158" s="46"/>
      <c r="J158" s="169"/>
      <c r="K158" s="169"/>
      <c r="L158" s="169"/>
      <c r="M158" s="171"/>
    </row>
    <row r="159" spans="1:13" ht="12.75" hidden="1" customHeight="1" x14ac:dyDescent="0.3">
      <c r="B159" s="170" t="s">
        <v>104</v>
      </c>
      <c r="C159" s="171" t="s">
        <v>105</v>
      </c>
      <c r="D159" s="171"/>
      <c r="E159" s="171" t="s">
        <v>106</v>
      </c>
      <c r="F159" s="171"/>
      <c r="G159" s="171" t="s">
        <v>107</v>
      </c>
      <c r="H159" s="171" t="s">
        <v>108</v>
      </c>
      <c r="I159" s="171"/>
      <c r="J159" s="169"/>
      <c r="K159" s="169"/>
      <c r="L159" s="169"/>
      <c r="M159" s="171"/>
    </row>
    <row r="160" spans="1:13" ht="38.25" hidden="1" customHeight="1" x14ac:dyDescent="0.3">
      <c r="B160" s="553" t="s">
        <v>303</v>
      </c>
      <c r="C160" s="553" t="s">
        <v>109</v>
      </c>
      <c r="D160" s="553" t="s">
        <v>110</v>
      </c>
      <c r="E160" s="553" t="s">
        <v>105</v>
      </c>
      <c r="F160" s="553" t="s">
        <v>220</v>
      </c>
      <c r="G160" s="179" t="s">
        <v>107</v>
      </c>
      <c r="H160" s="554" t="s">
        <v>111</v>
      </c>
      <c r="I160" s="337"/>
      <c r="J160" s="553" t="s">
        <v>304</v>
      </c>
      <c r="K160" s="553" t="s">
        <v>112</v>
      </c>
      <c r="L160" s="553" t="s">
        <v>113</v>
      </c>
      <c r="M160" s="171"/>
    </row>
    <row r="161" spans="1:13" ht="12.75" hidden="1" customHeight="1" x14ac:dyDescent="0.3">
      <c r="B161" s="555">
        <f>D145</f>
        <v>41</v>
      </c>
      <c r="C161" s="555">
        <f>D149</f>
        <v>41</v>
      </c>
      <c r="D161" s="556">
        <f>B161/C161</f>
        <v>1</v>
      </c>
      <c r="E161" s="556">
        <f>2*B161+H161^2</f>
        <v>85.841458820694129</v>
      </c>
      <c r="F161" s="556">
        <f>H161*SQRT((H161^2)+(4*B161*(1-D161)))</f>
        <v>3.8414588206941245</v>
      </c>
      <c r="G161" s="557">
        <f>2*(C161+H161^2)</f>
        <v>89.682917641388244</v>
      </c>
      <c r="H161" s="558">
        <f>-NORMSINV(2.5/100)</f>
        <v>1.9599639845400538</v>
      </c>
      <c r="I161" s="559" t="s">
        <v>88</v>
      </c>
      <c r="J161" s="560">
        <f>D161</f>
        <v>1</v>
      </c>
      <c r="K161" s="560">
        <f>(E161-F161)/G161</f>
        <v>0.91433242981556817</v>
      </c>
      <c r="L161" s="560">
        <f>(E161+F161)/G161</f>
        <v>1.0000000000000002</v>
      </c>
      <c r="M161" s="541"/>
    </row>
    <row r="162" spans="1:13" ht="12.75" hidden="1" customHeight="1" x14ac:dyDescent="0.3">
      <c r="B162" s="555">
        <f>E147</f>
        <v>32</v>
      </c>
      <c r="C162" s="555">
        <f>E149</f>
        <v>83</v>
      </c>
      <c r="D162" s="556">
        <f>B162/C162</f>
        <v>0.38554216867469882</v>
      </c>
      <c r="E162" s="556">
        <f>2*B162+H162^2</f>
        <v>67.841458820694129</v>
      </c>
      <c r="F162" s="556">
        <f>H162*SQRT((H162^2)+(4*B162*(1-D162)))</f>
        <v>17.801400401386999</v>
      </c>
      <c r="G162" s="557">
        <f>2*(C162+H162^2)</f>
        <v>173.68291764138826</v>
      </c>
      <c r="H162" s="558">
        <f>-NORMSINV(2.5/100)</f>
        <v>1.9599639845400538</v>
      </c>
      <c r="I162" s="559" t="s">
        <v>89</v>
      </c>
      <c r="J162" s="560">
        <f>D162</f>
        <v>0.38554216867469882</v>
      </c>
      <c r="K162" s="560">
        <f>(E162-F162)/G162</f>
        <v>0.28811157193148562</v>
      </c>
      <c r="L162" s="560">
        <f>(E162+F162)/G162</f>
        <v>0.49309892063715899</v>
      </c>
      <c r="M162" s="541"/>
    </row>
    <row r="163" spans="1:13" ht="12.75" hidden="1" customHeight="1" x14ac:dyDescent="0.3">
      <c r="B163" s="555">
        <f>D145</f>
        <v>41</v>
      </c>
      <c r="C163" s="561">
        <f>F145</f>
        <v>92</v>
      </c>
      <c r="D163" s="556">
        <f>B163/C163</f>
        <v>0.44565217391304346</v>
      </c>
      <c r="E163" s="556">
        <f>2*B163+H163^2</f>
        <v>85.841458820694129</v>
      </c>
      <c r="F163" s="556">
        <f>H163*SQRT((H163^2)+(4*B163*(1-D163)))</f>
        <v>19.078666584874384</v>
      </c>
      <c r="G163" s="557">
        <f>2*(C163+H163^2)</f>
        <v>191.68291764138826</v>
      </c>
      <c r="H163" s="558">
        <f>-NORMSINV(2.5/100)</f>
        <v>1.9599639845400538</v>
      </c>
      <c r="I163" s="559" t="s">
        <v>85</v>
      </c>
      <c r="J163" s="560">
        <f>D163</f>
        <v>0.44565217391304346</v>
      </c>
      <c r="K163" s="560">
        <f>(E163-F163)/G163</f>
        <v>0.34829808027402592</v>
      </c>
      <c r="L163" s="560">
        <f>(E163+F163)/G163</f>
        <v>0.54736294030049815</v>
      </c>
      <c r="M163" s="541"/>
    </row>
    <row r="164" spans="1:13" ht="12.75" hidden="1" customHeight="1" x14ac:dyDescent="0.3">
      <c r="B164" s="555">
        <f>E147</f>
        <v>32</v>
      </c>
      <c r="C164" s="561">
        <f>F147</f>
        <v>32</v>
      </c>
      <c r="D164" s="556">
        <f>B164/C164</f>
        <v>1</v>
      </c>
      <c r="E164" s="556">
        <f>2*B164+H164^2</f>
        <v>67.841458820694129</v>
      </c>
      <c r="F164" s="556">
        <f>H164*SQRT((H164^2)+(4*B164*(1-D164)))</f>
        <v>3.8414588206941245</v>
      </c>
      <c r="G164" s="557">
        <f>2*(C164+H164^2)</f>
        <v>71.682917641388244</v>
      </c>
      <c r="H164" s="558">
        <f>-NORMSINV(2.5/100)</f>
        <v>1.9599639845400538</v>
      </c>
      <c r="I164" s="559" t="s">
        <v>87</v>
      </c>
      <c r="J164" s="560">
        <f>D164</f>
        <v>1</v>
      </c>
      <c r="K164" s="560">
        <f>(E164-F164)/G164</f>
        <v>0.8928208017449295</v>
      </c>
      <c r="L164" s="560">
        <f>(E164+F164)/G164</f>
        <v>1.0000000000000002</v>
      </c>
      <c r="M164" s="541"/>
    </row>
    <row r="165" spans="1:13" ht="12.75" hidden="1" customHeight="1" x14ac:dyDescent="0.3">
      <c r="B165" s="171"/>
      <c r="C165" s="552"/>
      <c r="D165" s="552"/>
      <c r="E165" s="165"/>
      <c r="F165" s="165"/>
      <c r="G165" s="552"/>
      <c r="H165" s="552"/>
      <c r="I165" s="171"/>
      <c r="J165" s="46"/>
      <c r="K165" s="168"/>
      <c r="L165" s="168"/>
      <c r="M165" s="171"/>
    </row>
    <row r="166" spans="1:13" ht="13.5" hidden="1" customHeight="1" x14ac:dyDescent="0.3">
      <c r="B166" s="562" t="s">
        <v>114</v>
      </c>
      <c r="C166" s="563"/>
      <c r="D166" s="564" t="str">
        <f>ROUND(J163,3)*100&amp;B169</f>
        <v>44,6%</v>
      </c>
      <c r="E166" s="565" t="str">
        <f>ROUND(J164,3)*100&amp;B169</f>
        <v>100%</v>
      </c>
      <c r="F166" s="565" t="str">
        <f>ROUND(J161,3)*100&amp;B169</f>
        <v>100%</v>
      </c>
      <c r="G166" s="565" t="str">
        <f>ROUND(J162,3)*100&amp;B169</f>
        <v>38,6%</v>
      </c>
      <c r="H166" s="351"/>
      <c r="I166" s="171"/>
      <c r="J166" s="46"/>
      <c r="K166" s="168"/>
      <c r="L166" s="168"/>
      <c r="M166" s="171"/>
    </row>
    <row r="167" spans="1:13" ht="12.75" hidden="1" customHeight="1" x14ac:dyDescent="0.3">
      <c r="B167" s="566" t="s">
        <v>115</v>
      </c>
      <c r="C167" s="567"/>
      <c r="D167" s="568" t="str">
        <f>ROUND(K163,3)*100&amp;B169</f>
        <v>34,8%</v>
      </c>
      <c r="E167" s="569" t="str">
        <f>ROUND(K164,3)*100&amp;B169</f>
        <v>89,3%</v>
      </c>
      <c r="F167" s="569" t="str">
        <f>ROUND(K161,3)*100&amp;B169</f>
        <v>91,4%</v>
      </c>
      <c r="G167" s="569" t="str">
        <f>ROUND(K162,3)*100&amp;B169</f>
        <v>28,8%</v>
      </c>
      <c r="H167" s="339"/>
      <c r="I167" s="171"/>
      <c r="J167" s="46"/>
      <c r="K167" s="168"/>
      <c r="L167" s="168"/>
      <c r="M167" s="171"/>
    </row>
    <row r="168" spans="1:13" ht="12.75" hidden="1" customHeight="1" x14ac:dyDescent="0.3">
      <c r="B168" s="566" t="s">
        <v>116</v>
      </c>
      <c r="C168" s="174" t="str">
        <f>ROUND((D149/F149),4)*100&amp;B169</f>
        <v>33,06%</v>
      </c>
      <c r="D168" s="568" t="str">
        <f>ROUND(L163,3)*100&amp;B169</f>
        <v>54,7%</v>
      </c>
      <c r="E168" s="569" t="str">
        <f>ROUND(L164,3)*100&amp;B169</f>
        <v>100%</v>
      </c>
      <c r="F168" s="569" t="str">
        <f>ROUND(L161,3)*100&amp;B169</f>
        <v>100%</v>
      </c>
      <c r="G168" s="569" t="str">
        <f>ROUND(L162,3)*100&amp;B169</f>
        <v>49,3%</v>
      </c>
      <c r="H168" s="570">
        <f>D155</f>
        <v>1.6274509803921569</v>
      </c>
      <c r="I168" s="171"/>
      <c r="J168" s="46"/>
      <c r="K168" s="168"/>
      <c r="L168" s="168"/>
      <c r="M168" s="171"/>
    </row>
    <row r="169" spans="1:13" ht="12.75" hidden="1" customHeight="1" x14ac:dyDescent="0.3">
      <c r="B169" s="566" t="s">
        <v>117</v>
      </c>
      <c r="C169" s="175" t="s">
        <v>118</v>
      </c>
      <c r="D169" s="175" t="s">
        <v>85</v>
      </c>
      <c r="E169" s="175" t="s">
        <v>87</v>
      </c>
      <c r="F169" s="175" t="s">
        <v>27</v>
      </c>
      <c r="G169" s="176" t="s">
        <v>28</v>
      </c>
      <c r="H169" s="178" t="s">
        <v>119</v>
      </c>
      <c r="I169" s="171"/>
      <c r="J169" s="46"/>
      <c r="K169" s="168"/>
      <c r="L169" s="168"/>
      <c r="M169" s="171"/>
    </row>
    <row r="170" spans="1:13" ht="12.75" hidden="1" customHeight="1" x14ac:dyDescent="0.3">
      <c r="B170" s="571" t="s">
        <v>6</v>
      </c>
      <c r="C170" s="177" t="str">
        <f>C168</f>
        <v>33,06%</v>
      </c>
      <c r="D170" s="178" t="str">
        <f>CONCATENATE(D166," ",B166,D167," ",B170," ",D168,B168)</f>
        <v>44,6% (34,8% a 54,7%)</v>
      </c>
      <c r="E170" s="178" t="str">
        <f>CONCATENATE(E166," ",B166,E167," ",B170," ",E168,B168)</f>
        <v>100% (89,3% a 100%)</v>
      </c>
      <c r="F170" s="178" t="str">
        <f>CONCATENATE(F166," ",B166,F167," ",B170," ",F168,B168)</f>
        <v>100% (91,4% a 100%)</v>
      </c>
      <c r="G170" s="178" t="str">
        <f>CONCATENATE(G166," ",B166,G167," ",B170," ",G168,B168)</f>
        <v>38,6% (28,8% a 49,3%)</v>
      </c>
      <c r="H170" s="572">
        <f>H168</f>
        <v>1.6274509803921569</v>
      </c>
      <c r="I170" s="171"/>
      <c r="J170" s="46"/>
      <c r="K170" s="168"/>
      <c r="L170" s="168"/>
      <c r="M170" s="171"/>
    </row>
    <row r="171" spans="1:13" ht="12.75" hidden="1" customHeight="1" x14ac:dyDescent="0.3">
      <c r="B171" s="573" t="s">
        <v>120</v>
      </c>
      <c r="C171" s="574"/>
      <c r="D171" s="574"/>
      <c r="E171" s="574"/>
      <c r="F171" s="574"/>
      <c r="G171" s="574"/>
      <c r="H171" s="575"/>
      <c r="I171" s="171"/>
      <c r="J171" s="46"/>
      <c r="K171" s="168"/>
      <c r="L171" s="168"/>
      <c r="M171" s="171"/>
    </row>
    <row r="172" spans="1:13" ht="13.5" customHeight="1" x14ac:dyDescent="0.3">
      <c r="B172" s="171"/>
      <c r="C172" s="171"/>
      <c r="D172" s="171"/>
      <c r="E172" s="171"/>
      <c r="F172" s="171"/>
      <c r="G172" s="171"/>
      <c r="H172" s="171"/>
      <c r="I172" s="171"/>
      <c r="J172" s="46"/>
      <c r="K172" s="168"/>
      <c r="L172" s="50"/>
      <c r="M172" s="50"/>
    </row>
    <row r="173" spans="1:13" x14ac:dyDescent="0.3">
      <c r="A173" s="1"/>
      <c r="B173" s="576" t="s">
        <v>121</v>
      </c>
      <c r="C173" s="576" t="s">
        <v>236</v>
      </c>
      <c r="D173" s="577" t="s">
        <v>237</v>
      </c>
      <c r="E173" s="577" t="s">
        <v>238</v>
      </c>
      <c r="F173" s="577" t="s">
        <v>239</v>
      </c>
      <c r="G173" s="577" t="s">
        <v>240</v>
      </c>
      <c r="H173" s="171"/>
      <c r="I173" s="167"/>
      <c r="J173" s="46"/>
      <c r="K173" s="168"/>
      <c r="L173" s="168"/>
      <c r="M173" s="171"/>
    </row>
    <row r="174" spans="1:13" x14ac:dyDescent="0.3">
      <c r="A174" s="1"/>
      <c r="B174" s="578">
        <f>D149/F149</f>
        <v>0.33064516129032256</v>
      </c>
      <c r="C174" s="179" t="str">
        <f t="shared" ref="C174" si="11">D170</f>
        <v>44,6% (34,8% a 54,7%)</v>
      </c>
      <c r="D174" s="179" t="str">
        <f t="shared" ref="D174" si="12">E170</f>
        <v>100% (89,3% a 100%)</v>
      </c>
      <c r="E174" s="179" t="str">
        <f t="shared" ref="E174" si="13">F170</f>
        <v>100% (91,4% a 100%)</v>
      </c>
      <c r="F174" s="179" t="str">
        <f t="shared" ref="F174" si="14">G170</f>
        <v>38,6% (28,8% a 49,3%)</v>
      </c>
      <c r="G174" s="180">
        <f t="shared" ref="G174" si="15">H170</f>
        <v>1.6274509803921569</v>
      </c>
      <c r="H174" s="171"/>
      <c r="I174" s="167"/>
      <c r="J174" s="46"/>
      <c r="K174" s="168"/>
      <c r="L174" s="168"/>
      <c r="M174" s="171"/>
    </row>
    <row r="175" spans="1:13" ht="17.25" customHeight="1" x14ac:dyDescent="0.3">
      <c r="A175" s="1"/>
      <c r="B175" s="171"/>
      <c r="C175" s="548"/>
      <c r="D175" s="45"/>
      <c r="E175" s="46"/>
      <c r="F175" s="549"/>
      <c r="G175" s="171"/>
      <c r="H175" s="171"/>
      <c r="I175" s="579"/>
      <c r="J175" s="49"/>
      <c r="K175" s="50"/>
      <c r="L175" s="50"/>
      <c r="M175" s="541"/>
    </row>
    <row r="176" spans="1:13" x14ac:dyDescent="0.3">
      <c r="A176" s="1"/>
      <c r="B176" s="184"/>
      <c r="C176" s="184"/>
      <c r="D176" s="165"/>
      <c r="E176" s="165"/>
      <c r="F176" s="165"/>
      <c r="G176" s="185"/>
      <c r="H176" s="166"/>
      <c r="J176" s="46"/>
      <c r="K176" s="46"/>
      <c r="L176" s="46"/>
    </row>
    <row r="177" spans="1:12" x14ac:dyDescent="0.3">
      <c r="A177" s="1"/>
      <c r="B177" s="379"/>
      <c r="C177" s="379"/>
      <c r="D177" s="327"/>
      <c r="E177" s="380"/>
      <c r="F177" s="113"/>
      <c r="G177" s="113"/>
      <c r="H177" s="328"/>
      <c r="J177" s="46"/>
      <c r="K177" s="46"/>
      <c r="L177" s="46"/>
    </row>
    <row r="185" spans="1:12" x14ac:dyDescent="0.3">
      <c r="C185" s="333"/>
    </row>
    <row r="186" spans="1:12" x14ac:dyDescent="0.3">
      <c r="C186" s="333"/>
    </row>
    <row r="187" spans="1:12" x14ac:dyDescent="0.3">
      <c r="C187" s="333"/>
    </row>
    <row r="188" spans="1:12" x14ac:dyDescent="0.3">
      <c r="C188" s="333"/>
    </row>
  </sheetData>
  <mergeCells count="34">
    <mergeCell ref="B91:E91"/>
    <mergeCell ref="H106:H107"/>
    <mergeCell ref="H108:H109"/>
    <mergeCell ref="H145:H146"/>
    <mergeCell ref="H147:H148"/>
    <mergeCell ref="H56:H57"/>
    <mergeCell ref="H14:H15"/>
    <mergeCell ref="H16:H17"/>
    <mergeCell ref="C54:C55"/>
    <mergeCell ref="H54:H55"/>
    <mergeCell ref="F58:F59"/>
    <mergeCell ref="F18:F19"/>
    <mergeCell ref="D50:E50"/>
    <mergeCell ref="D10:E10"/>
    <mergeCell ref="B14:B17"/>
    <mergeCell ref="C14:C15"/>
    <mergeCell ref="C16:C17"/>
    <mergeCell ref="C18:C19"/>
    <mergeCell ref="A3:J3"/>
    <mergeCell ref="B54:B57"/>
    <mergeCell ref="C56:C57"/>
    <mergeCell ref="C58:C59"/>
    <mergeCell ref="F149:F150"/>
    <mergeCell ref="D102:E102"/>
    <mergeCell ref="B106:B109"/>
    <mergeCell ref="C106:C107"/>
    <mergeCell ref="C108:C109"/>
    <mergeCell ref="C110:C111"/>
    <mergeCell ref="F110:F111"/>
    <mergeCell ref="D141:E141"/>
    <mergeCell ref="B145:B148"/>
    <mergeCell ref="C145:C146"/>
    <mergeCell ref="C147:C148"/>
    <mergeCell ref="C149:C15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174"/>
  <sheetViews>
    <sheetView zoomScale="85" zoomScaleNormal="85" workbookViewId="0"/>
  </sheetViews>
  <sheetFormatPr baseColWidth="10" defaultRowHeight="13" x14ac:dyDescent="0.3"/>
  <cols>
    <col min="1" max="1" width="6.54296875" style="1" customWidth="1"/>
    <col min="2" max="3" width="9.26953125" style="1" customWidth="1"/>
    <col min="4" max="4" width="3.54296875" style="1" customWidth="1"/>
    <col min="5" max="5" width="22.453125" style="1" customWidth="1"/>
    <col min="6" max="6" width="19" style="1" customWidth="1"/>
    <col min="7" max="7" width="18.26953125" style="1" customWidth="1"/>
    <col min="8" max="8" width="16.7265625" style="1" customWidth="1"/>
    <col min="9" max="9" width="15.54296875" style="1" customWidth="1"/>
    <col min="10" max="10" width="18.1796875" style="1" customWidth="1"/>
    <col min="11" max="11" width="13.54296875" style="1" customWidth="1"/>
    <col min="12" max="12" width="13.81640625" style="1" customWidth="1"/>
    <col min="13" max="15" width="10.7265625" style="1" customWidth="1"/>
    <col min="16" max="16" width="11.453125" style="1" customWidth="1"/>
    <col min="17" max="21" width="10.7265625" style="1" customWidth="1"/>
    <col min="22" max="22" width="12.7265625" style="1" bestFit="1" customWidth="1"/>
    <col min="23" max="23" width="11.54296875" style="1" bestFit="1" customWidth="1"/>
    <col min="24" max="259" width="11.453125" style="1"/>
    <col min="260" max="260" width="12.26953125" style="1" customWidth="1"/>
    <col min="261" max="261" width="21.1796875" style="1" customWidth="1"/>
    <col min="262" max="262" width="19" style="1" customWidth="1"/>
    <col min="263" max="263" width="18.26953125" style="1" customWidth="1"/>
    <col min="264" max="264" width="16.7265625" style="1" customWidth="1"/>
    <col min="265" max="265" width="15.54296875" style="1" customWidth="1"/>
    <col min="266" max="266" width="18.1796875" style="1" customWidth="1"/>
    <col min="267" max="267" width="11.81640625" style="1" customWidth="1"/>
    <col min="268" max="268" width="13.81640625" style="1" customWidth="1"/>
    <col min="269" max="269" width="15.453125" style="1" customWidth="1"/>
    <col min="270" max="270" width="7.81640625" style="1" customWidth="1"/>
    <col min="271" max="271" width="13.26953125" style="1" customWidth="1"/>
    <col min="272" max="274" width="12.7265625" style="1" bestFit="1" customWidth="1"/>
    <col min="275" max="275" width="19.453125" style="1" customWidth="1"/>
    <col min="276" max="276" width="19.81640625" style="1" customWidth="1"/>
    <col min="277" max="277" width="16.81640625" style="1" customWidth="1"/>
    <col min="278" max="278" width="12.7265625" style="1" bestFit="1" customWidth="1"/>
    <col min="279" max="279" width="11.54296875" style="1" bestFit="1" customWidth="1"/>
    <col min="280" max="515" width="11.453125" style="1"/>
    <col min="516" max="516" width="12.26953125" style="1" customWidth="1"/>
    <col min="517" max="517" width="21.1796875" style="1" customWidth="1"/>
    <col min="518" max="518" width="19" style="1" customWidth="1"/>
    <col min="519" max="519" width="18.26953125" style="1" customWidth="1"/>
    <col min="520" max="520" width="16.7265625" style="1" customWidth="1"/>
    <col min="521" max="521" width="15.54296875" style="1" customWidth="1"/>
    <col min="522" max="522" width="18.1796875" style="1" customWidth="1"/>
    <col min="523" max="523" width="11.81640625" style="1" customWidth="1"/>
    <col min="524" max="524" width="13.81640625" style="1" customWidth="1"/>
    <col min="525" max="525" width="15.453125" style="1" customWidth="1"/>
    <col min="526" max="526" width="7.81640625" style="1" customWidth="1"/>
    <col min="527" max="527" width="13.26953125" style="1" customWidth="1"/>
    <col min="528" max="530" width="12.7265625" style="1" bestFit="1" customWidth="1"/>
    <col min="531" max="531" width="19.453125" style="1" customWidth="1"/>
    <col min="532" max="532" width="19.81640625" style="1" customWidth="1"/>
    <col min="533" max="533" width="16.81640625" style="1" customWidth="1"/>
    <col min="534" max="534" width="12.7265625" style="1" bestFit="1" customWidth="1"/>
    <col min="535" max="535" width="11.54296875" style="1" bestFit="1" customWidth="1"/>
    <col min="536" max="771" width="11.453125" style="1"/>
    <col min="772" max="772" width="12.26953125" style="1" customWidth="1"/>
    <col min="773" max="773" width="21.1796875" style="1" customWidth="1"/>
    <col min="774" max="774" width="19" style="1" customWidth="1"/>
    <col min="775" max="775" width="18.26953125" style="1" customWidth="1"/>
    <col min="776" max="776" width="16.7265625" style="1" customWidth="1"/>
    <col min="777" max="777" width="15.54296875" style="1" customWidth="1"/>
    <col min="778" max="778" width="18.1796875" style="1" customWidth="1"/>
    <col min="779" max="779" width="11.81640625" style="1" customWidth="1"/>
    <col min="780" max="780" width="13.81640625" style="1" customWidth="1"/>
    <col min="781" max="781" width="15.453125" style="1" customWidth="1"/>
    <col min="782" max="782" width="7.81640625" style="1" customWidth="1"/>
    <col min="783" max="783" width="13.26953125" style="1" customWidth="1"/>
    <col min="784" max="786" width="12.7265625" style="1" bestFit="1" customWidth="1"/>
    <col min="787" max="787" width="19.453125" style="1" customWidth="1"/>
    <col min="788" max="788" width="19.81640625" style="1" customWidth="1"/>
    <col min="789" max="789" width="16.81640625" style="1" customWidth="1"/>
    <col min="790" max="790" width="12.7265625" style="1" bestFit="1" customWidth="1"/>
    <col min="791" max="791" width="11.54296875" style="1" bestFit="1" customWidth="1"/>
    <col min="792" max="1027" width="11.453125" style="1"/>
    <col min="1028" max="1028" width="12.26953125" style="1" customWidth="1"/>
    <col min="1029" max="1029" width="21.1796875" style="1" customWidth="1"/>
    <col min="1030" max="1030" width="19" style="1" customWidth="1"/>
    <col min="1031" max="1031" width="18.26953125" style="1" customWidth="1"/>
    <col min="1032" max="1032" width="16.7265625" style="1" customWidth="1"/>
    <col min="1033" max="1033" width="15.54296875" style="1" customWidth="1"/>
    <col min="1034" max="1034" width="18.1796875" style="1" customWidth="1"/>
    <col min="1035" max="1035" width="11.81640625" style="1" customWidth="1"/>
    <col min="1036" max="1036" width="13.81640625" style="1" customWidth="1"/>
    <col min="1037" max="1037" width="15.453125" style="1" customWidth="1"/>
    <col min="1038" max="1038" width="7.81640625" style="1" customWidth="1"/>
    <col min="1039" max="1039" width="13.26953125" style="1" customWidth="1"/>
    <col min="1040" max="1042" width="12.7265625" style="1" bestFit="1" customWidth="1"/>
    <col min="1043" max="1043" width="19.453125" style="1" customWidth="1"/>
    <col min="1044" max="1044" width="19.81640625" style="1" customWidth="1"/>
    <col min="1045" max="1045" width="16.81640625" style="1" customWidth="1"/>
    <col min="1046" max="1046" width="12.7265625" style="1" bestFit="1" customWidth="1"/>
    <col min="1047" max="1047" width="11.54296875" style="1" bestFit="1" customWidth="1"/>
    <col min="1048" max="1283" width="11.453125" style="1"/>
    <col min="1284" max="1284" width="12.26953125" style="1" customWidth="1"/>
    <col min="1285" max="1285" width="21.1796875" style="1" customWidth="1"/>
    <col min="1286" max="1286" width="19" style="1" customWidth="1"/>
    <col min="1287" max="1287" width="18.26953125" style="1" customWidth="1"/>
    <col min="1288" max="1288" width="16.7265625" style="1" customWidth="1"/>
    <col min="1289" max="1289" width="15.54296875" style="1" customWidth="1"/>
    <col min="1290" max="1290" width="18.1796875" style="1" customWidth="1"/>
    <col min="1291" max="1291" width="11.81640625" style="1" customWidth="1"/>
    <col min="1292" max="1292" width="13.81640625" style="1" customWidth="1"/>
    <col min="1293" max="1293" width="15.453125" style="1" customWidth="1"/>
    <col min="1294" max="1294" width="7.81640625" style="1" customWidth="1"/>
    <col min="1295" max="1295" width="13.26953125" style="1" customWidth="1"/>
    <col min="1296" max="1298" width="12.7265625" style="1" bestFit="1" customWidth="1"/>
    <col min="1299" max="1299" width="19.453125" style="1" customWidth="1"/>
    <col min="1300" max="1300" width="19.81640625" style="1" customWidth="1"/>
    <col min="1301" max="1301" width="16.81640625" style="1" customWidth="1"/>
    <col min="1302" max="1302" width="12.7265625" style="1" bestFit="1" customWidth="1"/>
    <col min="1303" max="1303" width="11.54296875" style="1" bestFit="1" customWidth="1"/>
    <col min="1304" max="1539" width="11.453125" style="1"/>
    <col min="1540" max="1540" width="12.26953125" style="1" customWidth="1"/>
    <col min="1541" max="1541" width="21.1796875" style="1" customWidth="1"/>
    <col min="1542" max="1542" width="19" style="1" customWidth="1"/>
    <col min="1543" max="1543" width="18.26953125" style="1" customWidth="1"/>
    <col min="1544" max="1544" width="16.7265625" style="1" customWidth="1"/>
    <col min="1545" max="1545" width="15.54296875" style="1" customWidth="1"/>
    <col min="1546" max="1546" width="18.1796875" style="1" customWidth="1"/>
    <col min="1547" max="1547" width="11.81640625" style="1" customWidth="1"/>
    <col min="1548" max="1548" width="13.81640625" style="1" customWidth="1"/>
    <col min="1549" max="1549" width="15.453125" style="1" customWidth="1"/>
    <col min="1550" max="1550" width="7.81640625" style="1" customWidth="1"/>
    <col min="1551" max="1551" width="13.26953125" style="1" customWidth="1"/>
    <col min="1552" max="1554" width="12.7265625" style="1" bestFit="1" customWidth="1"/>
    <col min="1555" max="1555" width="19.453125" style="1" customWidth="1"/>
    <col min="1556" max="1556" width="19.81640625" style="1" customWidth="1"/>
    <col min="1557" max="1557" width="16.81640625" style="1" customWidth="1"/>
    <col min="1558" max="1558" width="12.7265625" style="1" bestFit="1" customWidth="1"/>
    <col min="1559" max="1559" width="11.54296875" style="1" bestFit="1" customWidth="1"/>
    <col min="1560" max="1795" width="11.453125" style="1"/>
    <col min="1796" max="1796" width="12.26953125" style="1" customWidth="1"/>
    <col min="1797" max="1797" width="21.1796875" style="1" customWidth="1"/>
    <col min="1798" max="1798" width="19" style="1" customWidth="1"/>
    <col min="1799" max="1799" width="18.26953125" style="1" customWidth="1"/>
    <col min="1800" max="1800" width="16.7265625" style="1" customWidth="1"/>
    <col min="1801" max="1801" width="15.54296875" style="1" customWidth="1"/>
    <col min="1802" max="1802" width="18.1796875" style="1" customWidth="1"/>
    <col min="1803" max="1803" width="11.81640625" style="1" customWidth="1"/>
    <col min="1804" max="1804" width="13.81640625" style="1" customWidth="1"/>
    <col min="1805" max="1805" width="15.453125" style="1" customWidth="1"/>
    <col min="1806" max="1806" width="7.81640625" style="1" customWidth="1"/>
    <col min="1807" max="1807" width="13.26953125" style="1" customWidth="1"/>
    <col min="1808" max="1810" width="12.7265625" style="1" bestFit="1" customWidth="1"/>
    <col min="1811" max="1811" width="19.453125" style="1" customWidth="1"/>
    <col min="1812" max="1812" width="19.81640625" style="1" customWidth="1"/>
    <col min="1813" max="1813" width="16.81640625" style="1" customWidth="1"/>
    <col min="1814" max="1814" width="12.7265625" style="1" bestFit="1" customWidth="1"/>
    <col min="1815" max="1815" width="11.54296875" style="1" bestFit="1" customWidth="1"/>
    <col min="1816" max="2051" width="11.453125" style="1"/>
    <col min="2052" max="2052" width="12.26953125" style="1" customWidth="1"/>
    <col min="2053" max="2053" width="21.1796875" style="1" customWidth="1"/>
    <col min="2054" max="2054" width="19" style="1" customWidth="1"/>
    <col min="2055" max="2055" width="18.26953125" style="1" customWidth="1"/>
    <col min="2056" max="2056" width="16.7265625" style="1" customWidth="1"/>
    <col min="2057" max="2057" width="15.54296875" style="1" customWidth="1"/>
    <col min="2058" max="2058" width="18.1796875" style="1" customWidth="1"/>
    <col min="2059" max="2059" width="11.81640625" style="1" customWidth="1"/>
    <col min="2060" max="2060" width="13.81640625" style="1" customWidth="1"/>
    <col min="2061" max="2061" width="15.453125" style="1" customWidth="1"/>
    <col min="2062" max="2062" width="7.81640625" style="1" customWidth="1"/>
    <col min="2063" max="2063" width="13.26953125" style="1" customWidth="1"/>
    <col min="2064" max="2066" width="12.7265625" style="1" bestFit="1" customWidth="1"/>
    <col min="2067" max="2067" width="19.453125" style="1" customWidth="1"/>
    <col min="2068" max="2068" width="19.81640625" style="1" customWidth="1"/>
    <col min="2069" max="2069" width="16.81640625" style="1" customWidth="1"/>
    <col min="2070" max="2070" width="12.7265625" style="1" bestFit="1" customWidth="1"/>
    <col min="2071" max="2071" width="11.54296875" style="1" bestFit="1" customWidth="1"/>
    <col min="2072" max="2307" width="11.453125" style="1"/>
    <col min="2308" max="2308" width="12.26953125" style="1" customWidth="1"/>
    <col min="2309" max="2309" width="21.1796875" style="1" customWidth="1"/>
    <col min="2310" max="2310" width="19" style="1" customWidth="1"/>
    <col min="2311" max="2311" width="18.26953125" style="1" customWidth="1"/>
    <col min="2312" max="2312" width="16.7265625" style="1" customWidth="1"/>
    <col min="2313" max="2313" width="15.54296875" style="1" customWidth="1"/>
    <col min="2314" max="2314" width="18.1796875" style="1" customWidth="1"/>
    <col min="2315" max="2315" width="11.81640625" style="1" customWidth="1"/>
    <col min="2316" max="2316" width="13.81640625" style="1" customWidth="1"/>
    <col min="2317" max="2317" width="15.453125" style="1" customWidth="1"/>
    <col min="2318" max="2318" width="7.81640625" style="1" customWidth="1"/>
    <col min="2319" max="2319" width="13.26953125" style="1" customWidth="1"/>
    <col min="2320" max="2322" width="12.7265625" style="1" bestFit="1" customWidth="1"/>
    <col min="2323" max="2323" width="19.453125" style="1" customWidth="1"/>
    <col min="2324" max="2324" width="19.81640625" style="1" customWidth="1"/>
    <col min="2325" max="2325" width="16.81640625" style="1" customWidth="1"/>
    <col min="2326" max="2326" width="12.7265625" style="1" bestFit="1" customWidth="1"/>
    <col min="2327" max="2327" width="11.54296875" style="1" bestFit="1" customWidth="1"/>
    <col min="2328" max="2563" width="11.453125" style="1"/>
    <col min="2564" max="2564" width="12.26953125" style="1" customWidth="1"/>
    <col min="2565" max="2565" width="21.1796875" style="1" customWidth="1"/>
    <col min="2566" max="2566" width="19" style="1" customWidth="1"/>
    <col min="2567" max="2567" width="18.26953125" style="1" customWidth="1"/>
    <col min="2568" max="2568" width="16.7265625" style="1" customWidth="1"/>
    <col min="2569" max="2569" width="15.54296875" style="1" customWidth="1"/>
    <col min="2570" max="2570" width="18.1796875" style="1" customWidth="1"/>
    <col min="2571" max="2571" width="11.81640625" style="1" customWidth="1"/>
    <col min="2572" max="2572" width="13.81640625" style="1" customWidth="1"/>
    <col min="2573" max="2573" width="15.453125" style="1" customWidth="1"/>
    <col min="2574" max="2574" width="7.81640625" style="1" customWidth="1"/>
    <col min="2575" max="2575" width="13.26953125" style="1" customWidth="1"/>
    <col min="2576" max="2578" width="12.7265625" style="1" bestFit="1" customWidth="1"/>
    <col min="2579" max="2579" width="19.453125" style="1" customWidth="1"/>
    <col min="2580" max="2580" width="19.81640625" style="1" customWidth="1"/>
    <col min="2581" max="2581" width="16.81640625" style="1" customWidth="1"/>
    <col min="2582" max="2582" width="12.7265625" style="1" bestFit="1" customWidth="1"/>
    <col min="2583" max="2583" width="11.54296875" style="1" bestFit="1" customWidth="1"/>
    <col min="2584" max="2819" width="11.453125" style="1"/>
    <col min="2820" max="2820" width="12.26953125" style="1" customWidth="1"/>
    <col min="2821" max="2821" width="21.1796875" style="1" customWidth="1"/>
    <col min="2822" max="2822" width="19" style="1" customWidth="1"/>
    <col min="2823" max="2823" width="18.26953125" style="1" customWidth="1"/>
    <col min="2824" max="2824" width="16.7265625" style="1" customWidth="1"/>
    <col min="2825" max="2825" width="15.54296875" style="1" customWidth="1"/>
    <col min="2826" max="2826" width="18.1796875" style="1" customWidth="1"/>
    <col min="2827" max="2827" width="11.81640625" style="1" customWidth="1"/>
    <col min="2828" max="2828" width="13.81640625" style="1" customWidth="1"/>
    <col min="2829" max="2829" width="15.453125" style="1" customWidth="1"/>
    <col min="2830" max="2830" width="7.81640625" style="1" customWidth="1"/>
    <col min="2831" max="2831" width="13.26953125" style="1" customWidth="1"/>
    <col min="2832" max="2834" width="12.7265625" style="1" bestFit="1" customWidth="1"/>
    <col min="2835" max="2835" width="19.453125" style="1" customWidth="1"/>
    <col min="2836" max="2836" width="19.81640625" style="1" customWidth="1"/>
    <col min="2837" max="2837" width="16.81640625" style="1" customWidth="1"/>
    <col min="2838" max="2838" width="12.7265625" style="1" bestFit="1" customWidth="1"/>
    <col min="2839" max="2839" width="11.54296875" style="1" bestFit="1" customWidth="1"/>
    <col min="2840" max="3075" width="11.453125" style="1"/>
    <col min="3076" max="3076" width="12.26953125" style="1" customWidth="1"/>
    <col min="3077" max="3077" width="21.1796875" style="1" customWidth="1"/>
    <col min="3078" max="3078" width="19" style="1" customWidth="1"/>
    <col min="3079" max="3079" width="18.26953125" style="1" customWidth="1"/>
    <col min="3080" max="3080" width="16.7265625" style="1" customWidth="1"/>
    <col min="3081" max="3081" width="15.54296875" style="1" customWidth="1"/>
    <col min="3082" max="3082" width="18.1796875" style="1" customWidth="1"/>
    <col min="3083" max="3083" width="11.81640625" style="1" customWidth="1"/>
    <col min="3084" max="3084" width="13.81640625" style="1" customWidth="1"/>
    <col min="3085" max="3085" width="15.453125" style="1" customWidth="1"/>
    <col min="3086" max="3086" width="7.81640625" style="1" customWidth="1"/>
    <col min="3087" max="3087" width="13.26953125" style="1" customWidth="1"/>
    <col min="3088" max="3090" width="12.7265625" style="1" bestFit="1" customWidth="1"/>
    <col min="3091" max="3091" width="19.453125" style="1" customWidth="1"/>
    <col min="3092" max="3092" width="19.81640625" style="1" customWidth="1"/>
    <col min="3093" max="3093" width="16.81640625" style="1" customWidth="1"/>
    <col min="3094" max="3094" width="12.7265625" style="1" bestFit="1" customWidth="1"/>
    <col min="3095" max="3095" width="11.54296875" style="1" bestFit="1" customWidth="1"/>
    <col min="3096" max="3331" width="11.453125" style="1"/>
    <col min="3332" max="3332" width="12.26953125" style="1" customWidth="1"/>
    <col min="3333" max="3333" width="21.1796875" style="1" customWidth="1"/>
    <col min="3334" max="3334" width="19" style="1" customWidth="1"/>
    <col min="3335" max="3335" width="18.26953125" style="1" customWidth="1"/>
    <col min="3336" max="3336" width="16.7265625" style="1" customWidth="1"/>
    <col min="3337" max="3337" width="15.54296875" style="1" customWidth="1"/>
    <col min="3338" max="3338" width="18.1796875" style="1" customWidth="1"/>
    <col min="3339" max="3339" width="11.81640625" style="1" customWidth="1"/>
    <col min="3340" max="3340" width="13.81640625" style="1" customWidth="1"/>
    <col min="3341" max="3341" width="15.453125" style="1" customWidth="1"/>
    <col min="3342" max="3342" width="7.81640625" style="1" customWidth="1"/>
    <col min="3343" max="3343" width="13.26953125" style="1" customWidth="1"/>
    <col min="3344" max="3346" width="12.7265625" style="1" bestFit="1" customWidth="1"/>
    <col min="3347" max="3347" width="19.453125" style="1" customWidth="1"/>
    <col min="3348" max="3348" width="19.81640625" style="1" customWidth="1"/>
    <col min="3349" max="3349" width="16.81640625" style="1" customWidth="1"/>
    <col min="3350" max="3350" width="12.7265625" style="1" bestFit="1" customWidth="1"/>
    <col min="3351" max="3351" width="11.54296875" style="1" bestFit="1" customWidth="1"/>
    <col min="3352" max="3587" width="11.453125" style="1"/>
    <col min="3588" max="3588" width="12.26953125" style="1" customWidth="1"/>
    <col min="3589" max="3589" width="21.1796875" style="1" customWidth="1"/>
    <col min="3590" max="3590" width="19" style="1" customWidth="1"/>
    <col min="3591" max="3591" width="18.26953125" style="1" customWidth="1"/>
    <col min="3592" max="3592" width="16.7265625" style="1" customWidth="1"/>
    <col min="3593" max="3593" width="15.54296875" style="1" customWidth="1"/>
    <col min="3594" max="3594" width="18.1796875" style="1" customWidth="1"/>
    <col min="3595" max="3595" width="11.81640625" style="1" customWidth="1"/>
    <col min="3596" max="3596" width="13.81640625" style="1" customWidth="1"/>
    <col min="3597" max="3597" width="15.453125" style="1" customWidth="1"/>
    <col min="3598" max="3598" width="7.81640625" style="1" customWidth="1"/>
    <col min="3599" max="3599" width="13.26953125" style="1" customWidth="1"/>
    <col min="3600" max="3602" width="12.7265625" style="1" bestFit="1" customWidth="1"/>
    <col min="3603" max="3603" width="19.453125" style="1" customWidth="1"/>
    <col min="3604" max="3604" width="19.81640625" style="1" customWidth="1"/>
    <col min="3605" max="3605" width="16.81640625" style="1" customWidth="1"/>
    <col min="3606" max="3606" width="12.7265625" style="1" bestFit="1" customWidth="1"/>
    <col min="3607" max="3607" width="11.54296875" style="1" bestFit="1" customWidth="1"/>
    <col min="3608" max="3843" width="11.453125" style="1"/>
    <col min="3844" max="3844" width="12.26953125" style="1" customWidth="1"/>
    <col min="3845" max="3845" width="21.1796875" style="1" customWidth="1"/>
    <col min="3846" max="3846" width="19" style="1" customWidth="1"/>
    <col min="3847" max="3847" width="18.26953125" style="1" customWidth="1"/>
    <col min="3848" max="3848" width="16.7265625" style="1" customWidth="1"/>
    <col min="3849" max="3849" width="15.54296875" style="1" customWidth="1"/>
    <col min="3850" max="3850" width="18.1796875" style="1" customWidth="1"/>
    <col min="3851" max="3851" width="11.81640625" style="1" customWidth="1"/>
    <col min="3852" max="3852" width="13.81640625" style="1" customWidth="1"/>
    <col min="3853" max="3853" width="15.453125" style="1" customWidth="1"/>
    <col min="3854" max="3854" width="7.81640625" style="1" customWidth="1"/>
    <col min="3855" max="3855" width="13.26953125" style="1" customWidth="1"/>
    <col min="3856" max="3858" width="12.7265625" style="1" bestFit="1" customWidth="1"/>
    <col min="3859" max="3859" width="19.453125" style="1" customWidth="1"/>
    <col min="3860" max="3860" width="19.81640625" style="1" customWidth="1"/>
    <col min="3861" max="3861" width="16.81640625" style="1" customWidth="1"/>
    <col min="3862" max="3862" width="12.7265625" style="1" bestFit="1" customWidth="1"/>
    <col min="3863" max="3863" width="11.54296875" style="1" bestFit="1" customWidth="1"/>
    <col min="3864" max="4099" width="11.453125" style="1"/>
    <col min="4100" max="4100" width="12.26953125" style="1" customWidth="1"/>
    <col min="4101" max="4101" width="21.1796875" style="1" customWidth="1"/>
    <col min="4102" max="4102" width="19" style="1" customWidth="1"/>
    <col min="4103" max="4103" width="18.26953125" style="1" customWidth="1"/>
    <col min="4104" max="4104" width="16.7265625" style="1" customWidth="1"/>
    <col min="4105" max="4105" width="15.54296875" style="1" customWidth="1"/>
    <col min="4106" max="4106" width="18.1796875" style="1" customWidth="1"/>
    <col min="4107" max="4107" width="11.81640625" style="1" customWidth="1"/>
    <col min="4108" max="4108" width="13.81640625" style="1" customWidth="1"/>
    <col min="4109" max="4109" width="15.453125" style="1" customWidth="1"/>
    <col min="4110" max="4110" width="7.81640625" style="1" customWidth="1"/>
    <col min="4111" max="4111" width="13.26953125" style="1" customWidth="1"/>
    <col min="4112" max="4114" width="12.7265625" style="1" bestFit="1" customWidth="1"/>
    <col min="4115" max="4115" width="19.453125" style="1" customWidth="1"/>
    <col min="4116" max="4116" width="19.81640625" style="1" customWidth="1"/>
    <col min="4117" max="4117" width="16.81640625" style="1" customWidth="1"/>
    <col min="4118" max="4118" width="12.7265625" style="1" bestFit="1" customWidth="1"/>
    <col min="4119" max="4119" width="11.54296875" style="1" bestFit="1" customWidth="1"/>
    <col min="4120" max="4355" width="11.453125" style="1"/>
    <col min="4356" max="4356" width="12.26953125" style="1" customWidth="1"/>
    <col min="4357" max="4357" width="21.1796875" style="1" customWidth="1"/>
    <col min="4358" max="4358" width="19" style="1" customWidth="1"/>
    <col min="4359" max="4359" width="18.26953125" style="1" customWidth="1"/>
    <col min="4360" max="4360" width="16.7265625" style="1" customWidth="1"/>
    <col min="4361" max="4361" width="15.54296875" style="1" customWidth="1"/>
    <col min="4362" max="4362" width="18.1796875" style="1" customWidth="1"/>
    <col min="4363" max="4363" width="11.81640625" style="1" customWidth="1"/>
    <col min="4364" max="4364" width="13.81640625" style="1" customWidth="1"/>
    <col min="4365" max="4365" width="15.453125" style="1" customWidth="1"/>
    <col min="4366" max="4366" width="7.81640625" style="1" customWidth="1"/>
    <col min="4367" max="4367" width="13.26953125" style="1" customWidth="1"/>
    <col min="4368" max="4370" width="12.7265625" style="1" bestFit="1" customWidth="1"/>
    <col min="4371" max="4371" width="19.453125" style="1" customWidth="1"/>
    <col min="4372" max="4372" width="19.81640625" style="1" customWidth="1"/>
    <col min="4373" max="4373" width="16.81640625" style="1" customWidth="1"/>
    <col min="4374" max="4374" width="12.7265625" style="1" bestFit="1" customWidth="1"/>
    <col min="4375" max="4375" width="11.54296875" style="1" bestFit="1" customWidth="1"/>
    <col min="4376" max="4611" width="11.453125" style="1"/>
    <col min="4612" max="4612" width="12.26953125" style="1" customWidth="1"/>
    <col min="4613" max="4613" width="21.1796875" style="1" customWidth="1"/>
    <col min="4614" max="4614" width="19" style="1" customWidth="1"/>
    <col min="4615" max="4615" width="18.26953125" style="1" customWidth="1"/>
    <col min="4616" max="4616" width="16.7265625" style="1" customWidth="1"/>
    <col min="4617" max="4617" width="15.54296875" style="1" customWidth="1"/>
    <col min="4618" max="4618" width="18.1796875" style="1" customWidth="1"/>
    <col min="4619" max="4619" width="11.81640625" style="1" customWidth="1"/>
    <col min="4620" max="4620" width="13.81640625" style="1" customWidth="1"/>
    <col min="4621" max="4621" width="15.453125" style="1" customWidth="1"/>
    <col min="4622" max="4622" width="7.81640625" style="1" customWidth="1"/>
    <col min="4623" max="4623" width="13.26953125" style="1" customWidth="1"/>
    <col min="4624" max="4626" width="12.7265625" style="1" bestFit="1" customWidth="1"/>
    <col min="4627" max="4627" width="19.453125" style="1" customWidth="1"/>
    <col min="4628" max="4628" width="19.81640625" style="1" customWidth="1"/>
    <col min="4629" max="4629" width="16.81640625" style="1" customWidth="1"/>
    <col min="4630" max="4630" width="12.7265625" style="1" bestFit="1" customWidth="1"/>
    <col min="4631" max="4631" width="11.54296875" style="1" bestFit="1" customWidth="1"/>
    <col min="4632" max="4867" width="11.453125" style="1"/>
    <col min="4868" max="4868" width="12.26953125" style="1" customWidth="1"/>
    <col min="4869" max="4869" width="21.1796875" style="1" customWidth="1"/>
    <col min="4870" max="4870" width="19" style="1" customWidth="1"/>
    <col min="4871" max="4871" width="18.26953125" style="1" customWidth="1"/>
    <col min="4872" max="4872" width="16.7265625" style="1" customWidth="1"/>
    <col min="4873" max="4873" width="15.54296875" style="1" customWidth="1"/>
    <col min="4874" max="4874" width="18.1796875" style="1" customWidth="1"/>
    <col min="4875" max="4875" width="11.81640625" style="1" customWidth="1"/>
    <col min="4876" max="4876" width="13.81640625" style="1" customWidth="1"/>
    <col min="4877" max="4877" width="15.453125" style="1" customWidth="1"/>
    <col min="4878" max="4878" width="7.81640625" style="1" customWidth="1"/>
    <col min="4879" max="4879" width="13.26953125" style="1" customWidth="1"/>
    <col min="4880" max="4882" width="12.7265625" style="1" bestFit="1" customWidth="1"/>
    <col min="4883" max="4883" width="19.453125" style="1" customWidth="1"/>
    <col min="4884" max="4884" width="19.81640625" style="1" customWidth="1"/>
    <col min="4885" max="4885" width="16.81640625" style="1" customWidth="1"/>
    <col min="4886" max="4886" width="12.7265625" style="1" bestFit="1" customWidth="1"/>
    <col min="4887" max="4887" width="11.54296875" style="1" bestFit="1" customWidth="1"/>
    <col min="4888" max="5123" width="11.453125" style="1"/>
    <col min="5124" max="5124" width="12.26953125" style="1" customWidth="1"/>
    <col min="5125" max="5125" width="21.1796875" style="1" customWidth="1"/>
    <col min="5126" max="5126" width="19" style="1" customWidth="1"/>
    <col min="5127" max="5127" width="18.26953125" style="1" customWidth="1"/>
    <col min="5128" max="5128" width="16.7265625" style="1" customWidth="1"/>
    <col min="5129" max="5129" width="15.54296875" style="1" customWidth="1"/>
    <col min="5130" max="5130" width="18.1796875" style="1" customWidth="1"/>
    <col min="5131" max="5131" width="11.81640625" style="1" customWidth="1"/>
    <col min="5132" max="5132" width="13.81640625" style="1" customWidth="1"/>
    <col min="5133" max="5133" width="15.453125" style="1" customWidth="1"/>
    <col min="5134" max="5134" width="7.81640625" style="1" customWidth="1"/>
    <col min="5135" max="5135" width="13.26953125" style="1" customWidth="1"/>
    <col min="5136" max="5138" width="12.7265625" style="1" bestFit="1" customWidth="1"/>
    <col min="5139" max="5139" width="19.453125" style="1" customWidth="1"/>
    <col min="5140" max="5140" width="19.81640625" style="1" customWidth="1"/>
    <col min="5141" max="5141" width="16.81640625" style="1" customWidth="1"/>
    <col min="5142" max="5142" width="12.7265625" style="1" bestFit="1" customWidth="1"/>
    <col min="5143" max="5143" width="11.54296875" style="1" bestFit="1" customWidth="1"/>
    <col min="5144" max="5379" width="11.453125" style="1"/>
    <col min="5380" max="5380" width="12.26953125" style="1" customWidth="1"/>
    <col min="5381" max="5381" width="21.1796875" style="1" customWidth="1"/>
    <col min="5382" max="5382" width="19" style="1" customWidth="1"/>
    <col min="5383" max="5383" width="18.26953125" style="1" customWidth="1"/>
    <col min="5384" max="5384" width="16.7265625" style="1" customWidth="1"/>
    <col min="5385" max="5385" width="15.54296875" style="1" customWidth="1"/>
    <col min="5386" max="5386" width="18.1796875" style="1" customWidth="1"/>
    <col min="5387" max="5387" width="11.81640625" style="1" customWidth="1"/>
    <col min="5388" max="5388" width="13.81640625" style="1" customWidth="1"/>
    <col min="5389" max="5389" width="15.453125" style="1" customWidth="1"/>
    <col min="5390" max="5390" width="7.81640625" style="1" customWidth="1"/>
    <col min="5391" max="5391" width="13.26953125" style="1" customWidth="1"/>
    <col min="5392" max="5394" width="12.7265625" style="1" bestFit="1" customWidth="1"/>
    <col min="5395" max="5395" width="19.453125" style="1" customWidth="1"/>
    <col min="5396" max="5396" width="19.81640625" style="1" customWidth="1"/>
    <col min="5397" max="5397" width="16.81640625" style="1" customWidth="1"/>
    <col min="5398" max="5398" width="12.7265625" style="1" bestFit="1" customWidth="1"/>
    <col min="5399" max="5399" width="11.54296875" style="1" bestFit="1" customWidth="1"/>
    <col min="5400" max="5635" width="11.453125" style="1"/>
    <col min="5636" max="5636" width="12.26953125" style="1" customWidth="1"/>
    <col min="5637" max="5637" width="21.1796875" style="1" customWidth="1"/>
    <col min="5638" max="5638" width="19" style="1" customWidth="1"/>
    <col min="5639" max="5639" width="18.26953125" style="1" customWidth="1"/>
    <col min="5640" max="5640" width="16.7265625" style="1" customWidth="1"/>
    <col min="5641" max="5641" width="15.54296875" style="1" customWidth="1"/>
    <col min="5642" max="5642" width="18.1796875" style="1" customWidth="1"/>
    <col min="5643" max="5643" width="11.81640625" style="1" customWidth="1"/>
    <col min="5644" max="5644" width="13.81640625" style="1" customWidth="1"/>
    <col min="5645" max="5645" width="15.453125" style="1" customWidth="1"/>
    <col min="5646" max="5646" width="7.81640625" style="1" customWidth="1"/>
    <col min="5647" max="5647" width="13.26953125" style="1" customWidth="1"/>
    <col min="5648" max="5650" width="12.7265625" style="1" bestFit="1" customWidth="1"/>
    <col min="5651" max="5651" width="19.453125" style="1" customWidth="1"/>
    <col min="5652" max="5652" width="19.81640625" style="1" customWidth="1"/>
    <col min="5653" max="5653" width="16.81640625" style="1" customWidth="1"/>
    <col min="5654" max="5654" width="12.7265625" style="1" bestFit="1" customWidth="1"/>
    <col min="5655" max="5655" width="11.54296875" style="1" bestFit="1" customWidth="1"/>
    <col min="5656" max="5891" width="11.453125" style="1"/>
    <col min="5892" max="5892" width="12.26953125" style="1" customWidth="1"/>
    <col min="5893" max="5893" width="21.1796875" style="1" customWidth="1"/>
    <col min="5894" max="5894" width="19" style="1" customWidth="1"/>
    <col min="5895" max="5895" width="18.26953125" style="1" customWidth="1"/>
    <col min="5896" max="5896" width="16.7265625" style="1" customWidth="1"/>
    <col min="5897" max="5897" width="15.54296875" style="1" customWidth="1"/>
    <col min="5898" max="5898" width="18.1796875" style="1" customWidth="1"/>
    <col min="5899" max="5899" width="11.81640625" style="1" customWidth="1"/>
    <col min="5900" max="5900" width="13.81640625" style="1" customWidth="1"/>
    <col min="5901" max="5901" width="15.453125" style="1" customWidth="1"/>
    <col min="5902" max="5902" width="7.81640625" style="1" customWidth="1"/>
    <col min="5903" max="5903" width="13.26953125" style="1" customWidth="1"/>
    <col min="5904" max="5906" width="12.7265625" style="1" bestFit="1" customWidth="1"/>
    <col min="5907" max="5907" width="19.453125" style="1" customWidth="1"/>
    <col min="5908" max="5908" width="19.81640625" style="1" customWidth="1"/>
    <col min="5909" max="5909" width="16.81640625" style="1" customWidth="1"/>
    <col min="5910" max="5910" width="12.7265625" style="1" bestFit="1" customWidth="1"/>
    <col min="5911" max="5911" width="11.54296875" style="1" bestFit="1" customWidth="1"/>
    <col min="5912" max="6147" width="11.453125" style="1"/>
    <col min="6148" max="6148" width="12.26953125" style="1" customWidth="1"/>
    <col min="6149" max="6149" width="21.1796875" style="1" customWidth="1"/>
    <col min="6150" max="6150" width="19" style="1" customWidth="1"/>
    <col min="6151" max="6151" width="18.26953125" style="1" customWidth="1"/>
    <col min="6152" max="6152" width="16.7265625" style="1" customWidth="1"/>
    <col min="6153" max="6153" width="15.54296875" style="1" customWidth="1"/>
    <col min="6154" max="6154" width="18.1796875" style="1" customWidth="1"/>
    <col min="6155" max="6155" width="11.81640625" style="1" customWidth="1"/>
    <col min="6156" max="6156" width="13.81640625" style="1" customWidth="1"/>
    <col min="6157" max="6157" width="15.453125" style="1" customWidth="1"/>
    <col min="6158" max="6158" width="7.81640625" style="1" customWidth="1"/>
    <col min="6159" max="6159" width="13.26953125" style="1" customWidth="1"/>
    <col min="6160" max="6162" width="12.7265625" style="1" bestFit="1" customWidth="1"/>
    <col min="6163" max="6163" width="19.453125" style="1" customWidth="1"/>
    <col min="6164" max="6164" width="19.81640625" style="1" customWidth="1"/>
    <col min="6165" max="6165" width="16.81640625" style="1" customWidth="1"/>
    <col min="6166" max="6166" width="12.7265625" style="1" bestFit="1" customWidth="1"/>
    <col min="6167" max="6167" width="11.54296875" style="1" bestFit="1" customWidth="1"/>
    <col min="6168" max="6403" width="11.453125" style="1"/>
    <col min="6404" max="6404" width="12.26953125" style="1" customWidth="1"/>
    <col min="6405" max="6405" width="21.1796875" style="1" customWidth="1"/>
    <col min="6406" max="6406" width="19" style="1" customWidth="1"/>
    <col min="6407" max="6407" width="18.26953125" style="1" customWidth="1"/>
    <col min="6408" max="6408" width="16.7265625" style="1" customWidth="1"/>
    <col min="6409" max="6409" width="15.54296875" style="1" customWidth="1"/>
    <col min="6410" max="6410" width="18.1796875" style="1" customWidth="1"/>
    <col min="6411" max="6411" width="11.81640625" style="1" customWidth="1"/>
    <col min="6412" max="6412" width="13.81640625" style="1" customWidth="1"/>
    <col min="6413" max="6413" width="15.453125" style="1" customWidth="1"/>
    <col min="6414" max="6414" width="7.81640625" style="1" customWidth="1"/>
    <col min="6415" max="6415" width="13.26953125" style="1" customWidth="1"/>
    <col min="6416" max="6418" width="12.7265625" style="1" bestFit="1" customWidth="1"/>
    <col min="6419" max="6419" width="19.453125" style="1" customWidth="1"/>
    <col min="6420" max="6420" width="19.81640625" style="1" customWidth="1"/>
    <col min="6421" max="6421" width="16.81640625" style="1" customWidth="1"/>
    <col min="6422" max="6422" width="12.7265625" style="1" bestFit="1" customWidth="1"/>
    <col min="6423" max="6423" width="11.54296875" style="1" bestFit="1" customWidth="1"/>
    <col min="6424" max="6659" width="11.453125" style="1"/>
    <col min="6660" max="6660" width="12.26953125" style="1" customWidth="1"/>
    <col min="6661" max="6661" width="21.1796875" style="1" customWidth="1"/>
    <col min="6662" max="6662" width="19" style="1" customWidth="1"/>
    <col min="6663" max="6663" width="18.26953125" style="1" customWidth="1"/>
    <col min="6664" max="6664" width="16.7265625" style="1" customWidth="1"/>
    <col min="6665" max="6665" width="15.54296875" style="1" customWidth="1"/>
    <col min="6666" max="6666" width="18.1796875" style="1" customWidth="1"/>
    <col min="6667" max="6667" width="11.81640625" style="1" customWidth="1"/>
    <col min="6668" max="6668" width="13.81640625" style="1" customWidth="1"/>
    <col min="6669" max="6669" width="15.453125" style="1" customWidth="1"/>
    <col min="6670" max="6670" width="7.81640625" style="1" customWidth="1"/>
    <col min="6671" max="6671" width="13.26953125" style="1" customWidth="1"/>
    <col min="6672" max="6674" width="12.7265625" style="1" bestFit="1" customWidth="1"/>
    <col min="6675" max="6675" width="19.453125" style="1" customWidth="1"/>
    <col min="6676" max="6676" width="19.81640625" style="1" customWidth="1"/>
    <col min="6677" max="6677" width="16.81640625" style="1" customWidth="1"/>
    <col min="6678" max="6678" width="12.7265625" style="1" bestFit="1" customWidth="1"/>
    <col min="6679" max="6679" width="11.54296875" style="1" bestFit="1" customWidth="1"/>
    <col min="6680" max="6915" width="11.453125" style="1"/>
    <col min="6916" max="6916" width="12.26953125" style="1" customWidth="1"/>
    <col min="6917" max="6917" width="21.1796875" style="1" customWidth="1"/>
    <col min="6918" max="6918" width="19" style="1" customWidth="1"/>
    <col min="6919" max="6919" width="18.26953125" style="1" customWidth="1"/>
    <col min="6920" max="6920" width="16.7265625" style="1" customWidth="1"/>
    <col min="6921" max="6921" width="15.54296875" style="1" customWidth="1"/>
    <col min="6922" max="6922" width="18.1796875" style="1" customWidth="1"/>
    <col min="6923" max="6923" width="11.81640625" style="1" customWidth="1"/>
    <col min="6924" max="6924" width="13.81640625" style="1" customWidth="1"/>
    <col min="6925" max="6925" width="15.453125" style="1" customWidth="1"/>
    <col min="6926" max="6926" width="7.81640625" style="1" customWidth="1"/>
    <col min="6927" max="6927" width="13.26953125" style="1" customWidth="1"/>
    <col min="6928" max="6930" width="12.7265625" style="1" bestFit="1" customWidth="1"/>
    <col min="6931" max="6931" width="19.453125" style="1" customWidth="1"/>
    <col min="6932" max="6932" width="19.81640625" style="1" customWidth="1"/>
    <col min="6933" max="6933" width="16.81640625" style="1" customWidth="1"/>
    <col min="6934" max="6934" width="12.7265625" style="1" bestFit="1" customWidth="1"/>
    <col min="6935" max="6935" width="11.54296875" style="1" bestFit="1" customWidth="1"/>
    <col min="6936" max="7171" width="11.453125" style="1"/>
    <col min="7172" max="7172" width="12.26953125" style="1" customWidth="1"/>
    <col min="7173" max="7173" width="21.1796875" style="1" customWidth="1"/>
    <col min="7174" max="7174" width="19" style="1" customWidth="1"/>
    <col min="7175" max="7175" width="18.26953125" style="1" customWidth="1"/>
    <col min="7176" max="7176" width="16.7265625" style="1" customWidth="1"/>
    <col min="7177" max="7177" width="15.54296875" style="1" customWidth="1"/>
    <col min="7178" max="7178" width="18.1796875" style="1" customWidth="1"/>
    <col min="7179" max="7179" width="11.81640625" style="1" customWidth="1"/>
    <col min="7180" max="7180" width="13.81640625" style="1" customWidth="1"/>
    <col min="7181" max="7181" width="15.453125" style="1" customWidth="1"/>
    <col min="7182" max="7182" width="7.81640625" style="1" customWidth="1"/>
    <col min="7183" max="7183" width="13.26953125" style="1" customWidth="1"/>
    <col min="7184" max="7186" width="12.7265625" style="1" bestFit="1" customWidth="1"/>
    <col min="7187" max="7187" width="19.453125" style="1" customWidth="1"/>
    <col min="7188" max="7188" width="19.81640625" style="1" customWidth="1"/>
    <col min="7189" max="7189" width="16.81640625" style="1" customWidth="1"/>
    <col min="7190" max="7190" width="12.7265625" style="1" bestFit="1" customWidth="1"/>
    <col min="7191" max="7191" width="11.54296875" style="1" bestFit="1" customWidth="1"/>
    <col min="7192" max="7427" width="11.453125" style="1"/>
    <col min="7428" max="7428" width="12.26953125" style="1" customWidth="1"/>
    <col min="7429" max="7429" width="21.1796875" style="1" customWidth="1"/>
    <col min="7430" max="7430" width="19" style="1" customWidth="1"/>
    <col min="7431" max="7431" width="18.26953125" style="1" customWidth="1"/>
    <col min="7432" max="7432" width="16.7265625" style="1" customWidth="1"/>
    <col min="7433" max="7433" width="15.54296875" style="1" customWidth="1"/>
    <col min="7434" max="7434" width="18.1796875" style="1" customWidth="1"/>
    <col min="7435" max="7435" width="11.81640625" style="1" customWidth="1"/>
    <col min="7436" max="7436" width="13.81640625" style="1" customWidth="1"/>
    <col min="7437" max="7437" width="15.453125" style="1" customWidth="1"/>
    <col min="7438" max="7438" width="7.81640625" style="1" customWidth="1"/>
    <col min="7439" max="7439" width="13.26953125" style="1" customWidth="1"/>
    <col min="7440" max="7442" width="12.7265625" style="1" bestFit="1" customWidth="1"/>
    <col min="7443" max="7443" width="19.453125" style="1" customWidth="1"/>
    <col min="7444" max="7444" width="19.81640625" style="1" customWidth="1"/>
    <col min="7445" max="7445" width="16.81640625" style="1" customWidth="1"/>
    <col min="7446" max="7446" width="12.7265625" style="1" bestFit="1" customWidth="1"/>
    <col min="7447" max="7447" width="11.54296875" style="1" bestFit="1" customWidth="1"/>
    <col min="7448" max="7683" width="11.453125" style="1"/>
    <col min="7684" max="7684" width="12.26953125" style="1" customWidth="1"/>
    <col min="7685" max="7685" width="21.1796875" style="1" customWidth="1"/>
    <col min="7686" max="7686" width="19" style="1" customWidth="1"/>
    <col min="7687" max="7687" width="18.26953125" style="1" customWidth="1"/>
    <col min="7688" max="7688" width="16.7265625" style="1" customWidth="1"/>
    <col min="7689" max="7689" width="15.54296875" style="1" customWidth="1"/>
    <col min="7690" max="7690" width="18.1796875" style="1" customWidth="1"/>
    <col min="7691" max="7691" width="11.81640625" style="1" customWidth="1"/>
    <col min="7692" max="7692" width="13.81640625" style="1" customWidth="1"/>
    <col min="7693" max="7693" width="15.453125" style="1" customWidth="1"/>
    <col min="7694" max="7694" width="7.81640625" style="1" customWidth="1"/>
    <col min="7695" max="7695" width="13.26953125" style="1" customWidth="1"/>
    <col min="7696" max="7698" width="12.7265625" style="1" bestFit="1" customWidth="1"/>
    <col min="7699" max="7699" width="19.453125" style="1" customWidth="1"/>
    <col min="7700" max="7700" width="19.81640625" style="1" customWidth="1"/>
    <col min="7701" max="7701" width="16.81640625" style="1" customWidth="1"/>
    <col min="7702" max="7702" width="12.7265625" style="1" bestFit="1" customWidth="1"/>
    <col min="7703" max="7703" width="11.54296875" style="1" bestFit="1" customWidth="1"/>
    <col min="7704" max="7939" width="11.453125" style="1"/>
    <col min="7940" max="7940" width="12.26953125" style="1" customWidth="1"/>
    <col min="7941" max="7941" width="21.1796875" style="1" customWidth="1"/>
    <col min="7942" max="7942" width="19" style="1" customWidth="1"/>
    <col min="7943" max="7943" width="18.26953125" style="1" customWidth="1"/>
    <col min="7944" max="7944" width="16.7265625" style="1" customWidth="1"/>
    <col min="7945" max="7945" width="15.54296875" style="1" customWidth="1"/>
    <col min="7946" max="7946" width="18.1796875" style="1" customWidth="1"/>
    <col min="7947" max="7947" width="11.81640625" style="1" customWidth="1"/>
    <col min="7948" max="7948" width="13.81640625" style="1" customWidth="1"/>
    <col min="7949" max="7949" width="15.453125" style="1" customWidth="1"/>
    <col min="7950" max="7950" width="7.81640625" style="1" customWidth="1"/>
    <col min="7951" max="7951" width="13.26953125" style="1" customWidth="1"/>
    <col min="7952" max="7954" width="12.7265625" style="1" bestFit="1" customWidth="1"/>
    <col min="7955" max="7955" width="19.453125" style="1" customWidth="1"/>
    <col min="7956" max="7956" width="19.81640625" style="1" customWidth="1"/>
    <col min="7957" max="7957" width="16.81640625" style="1" customWidth="1"/>
    <col min="7958" max="7958" width="12.7265625" style="1" bestFit="1" customWidth="1"/>
    <col min="7959" max="7959" width="11.54296875" style="1" bestFit="1" customWidth="1"/>
    <col min="7960" max="8195" width="11.453125" style="1"/>
    <col min="8196" max="8196" width="12.26953125" style="1" customWidth="1"/>
    <col min="8197" max="8197" width="21.1796875" style="1" customWidth="1"/>
    <col min="8198" max="8198" width="19" style="1" customWidth="1"/>
    <col min="8199" max="8199" width="18.26953125" style="1" customWidth="1"/>
    <col min="8200" max="8200" width="16.7265625" style="1" customWidth="1"/>
    <col min="8201" max="8201" width="15.54296875" style="1" customWidth="1"/>
    <col min="8202" max="8202" width="18.1796875" style="1" customWidth="1"/>
    <col min="8203" max="8203" width="11.81640625" style="1" customWidth="1"/>
    <col min="8204" max="8204" width="13.81640625" style="1" customWidth="1"/>
    <col min="8205" max="8205" width="15.453125" style="1" customWidth="1"/>
    <col min="8206" max="8206" width="7.81640625" style="1" customWidth="1"/>
    <col min="8207" max="8207" width="13.26953125" style="1" customWidth="1"/>
    <col min="8208" max="8210" width="12.7265625" style="1" bestFit="1" customWidth="1"/>
    <col min="8211" max="8211" width="19.453125" style="1" customWidth="1"/>
    <col min="8212" max="8212" width="19.81640625" style="1" customWidth="1"/>
    <col min="8213" max="8213" width="16.81640625" style="1" customWidth="1"/>
    <col min="8214" max="8214" width="12.7265625" style="1" bestFit="1" customWidth="1"/>
    <col min="8215" max="8215" width="11.54296875" style="1" bestFit="1" customWidth="1"/>
    <col min="8216" max="8451" width="11.453125" style="1"/>
    <col min="8452" max="8452" width="12.26953125" style="1" customWidth="1"/>
    <col min="8453" max="8453" width="21.1796875" style="1" customWidth="1"/>
    <col min="8454" max="8454" width="19" style="1" customWidth="1"/>
    <col min="8455" max="8455" width="18.26953125" style="1" customWidth="1"/>
    <col min="8456" max="8456" width="16.7265625" style="1" customWidth="1"/>
    <col min="8457" max="8457" width="15.54296875" style="1" customWidth="1"/>
    <col min="8458" max="8458" width="18.1796875" style="1" customWidth="1"/>
    <col min="8459" max="8459" width="11.81640625" style="1" customWidth="1"/>
    <col min="8460" max="8460" width="13.81640625" style="1" customWidth="1"/>
    <col min="8461" max="8461" width="15.453125" style="1" customWidth="1"/>
    <col min="8462" max="8462" width="7.81640625" style="1" customWidth="1"/>
    <col min="8463" max="8463" width="13.26953125" style="1" customWidth="1"/>
    <col min="8464" max="8466" width="12.7265625" style="1" bestFit="1" customWidth="1"/>
    <col min="8467" max="8467" width="19.453125" style="1" customWidth="1"/>
    <col min="8468" max="8468" width="19.81640625" style="1" customWidth="1"/>
    <col min="8469" max="8469" width="16.81640625" style="1" customWidth="1"/>
    <col min="8470" max="8470" width="12.7265625" style="1" bestFit="1" customWidth="1"/>
    <col min="8471" max="8471" width="11.54296875" style="1" bestFit="1" customWidth="1"/>
    <col min="8472" max="8707" width="11.453125" style="1"/>
    <col min="8708" max="8708" width="12.26953125" style="1" customWidth="1"/>
    <col min="8709" max="8709" width="21.1796875" style="1" customWidth="1"/>
    <col min="8710" max="8710" width="19" style="1" customWidth="1"/>
    <col min="8711" max="8711" width="18.26953125" style="1" customWidth="1"/>
    <col min="8712" max="8712" width="16.7265625" style="1" customWidth="1"/>
    <col min="8713" max="8713" width="15.54296875" style="1" customWidth="1"/>
    <col min="8714" max="8714" width="18.1796875" style="1" customWidth="1"/>
    <col min="8715" max="8715" width="11.81640625" style="1" customWidth="1"/>
    <col min="8716" max="8716" width="13.81640625" style="1" customWidth="1"/>
    <col min="8717" max="8717" width="15.453125" style="1" customWidth="1"/>
    <col min="8718" max="8718" width="7.81640625" style="1" customWidth="1"/>
    <col min="8719" max="8719" width="13.26953125" style="1" customWidth="1"/>
    <col min="8720" max="8722" width="12.7265625" style="1" bestFit="1" customWidth="1"/>
    <col min="8723" max="8723" width="19.453125" style="1" customWidth="1"/>
    <col min="8724" max="8724" width="19.81640625" style="1" customWidth="1"/>
    <col min="8725" max="8725" width="16.81640625" style="1" customWidth="1"/>
    <col min="8726" max="8726" width="12.7265625" style="1" bestFit="1" customWidth="1"/>
    <col min="8727" max="8727" width="11.54296875" style="1" bestFit="1" customWidth="1"/>
    <col min="8728" max="8963" width="11.453125" style="1"/>
    <col min="8964" max="8964" width="12.26953125" style="1" customWidth="1"/>
    <col min="8965" max="8965" width="21.1796875" style="1" customWidth="1"/>
    <col min="8966" max="8966" width="19" style="1" customWidth="1"/>
    <col min="8967" max="8967" width="18.26953125" style="1" customWidth="1"/>
    <col min="8968" max="8968" width="16.7265625" style="1" customWidth="1"/>
    <col min="8969" max="8969" width="15.54296875" style="1" customWidth="1"/>
    <col min="8970" max="8970" width="18.1796875" style="1" customWidth="1"/>
    <col min="8971" max="8971" width="11.81640625" style="1" customWidth="1"/>
    <col min="8972" max="8972" width="13.81640625" style="1" customWidth="1"/>
    <col min="8973" max="8973" width="15.453125" style="1" customWidth="1"/>
    <col min="8974" max="8974" width="7.81640625" style="1" customWidth="1"/>
    <col min="8975" max="8975" width="13.26953125" style="1" customWidth="1"/>
    <col min="8976" max="8978" width="12.7265625" style="1" bestFit="1" customWidth="1"/>
    <col min="8979" max="8979" width="19.453125" style="1" customWidth="1"/>
    <col min="8980" max="8980" width="19.81640625" style="1" customWidth="1"/>
    <col min="8981" max="8981" width="16.81640625" style="1" customWidth="1"/>
    <col min="8982" max="8982" width="12.7265625" style="1" bestFit="1" customWidth="1"/>
    <col min="8983" max="8983" width="11.54296875" style="1" bestFit="1" customWidth="1"/>
    <col min="8984" max="9219" width="11.453125" style="1"/>
    <col min="9220" max="9220" width="12.26953125" style="1" customWidth="1"/>
    <col min="9221" max="9221" width="21.1796875" style="1" customWidth="1"/>
    <col min="9222" max="9222" width="19" style="1" customWidth="1"/>
    <col min="9223" max="9223" width="18.26953125" style="1" customWidth="1"/>
    <col min="9224" max="9224" width="16.7265625" style="1" customWidth="1"/>
    <col min="9225" max="9225" width="15.54296875" style="1" customWidth="1"/>
    <col min="9226" max="9226" width="18.1796875" style="1" customWidth="1"/>
    <col min="9227" max="9227" width="11.81640625" style="1" customWidth="1"/>
    <col min="9228" max="9228" width="13.81640625" style="1" customWidth="1"/>
    <col min="9229" max="9229" width="15.453125" style="1" customWidth="1"/>
    <col min="9230" max="9230" width="7.81640625" style="1" customWidth="1"/>
    <col min="9231" max="9231" width="13.26953125" style="1" customWidth="1"/>
    <col min="9232" max="9234" width="12.7265625" style="1" bestFit="1" customWidth="1"/>
    <col min="9235" max="9235" width="19.453125" style="1" customWidth="1"/>
    <col min="9236" max="9236" width="19.81640625" style="1" customWidth="1"/>
    <col min="9237" max="9237" width="16.81640625" style="1" customWidth="1"/>
    <col min="9238" max="9238" width="12.7265625" style="1" bestFit="1" customWidth="1"/>
    <col min="9239" max="9239" width="11.54296875" style="1" bestFit="1" customWidth="1"/>
    <col min="9240" max="9475" width="11.453125" style="1"/>
    <col min="9476" max="9476" width="12.26953125" style="1" customWidth="1"/>
    <col min="9477" max="9477" width="21.1796875" style="1" customWidth="1"/>
    <col min="9478" max="9478" width="19" style="1" customWidth="1"/>
    <col min="9479" max="9479" width="18.26953125" style="1" customWidth="1"/>
    <col min="9480" max="9480" width="16.7265625" style="1" customWidth="1"/>
    <col min="9481" max="9481" width="15.54296875" style="1" customWidth="1"/>
    <col min="9482" max="9482" width="18.1796875" style="1" customWidth="1"/>
    <col min="9483" max="9483" width="11.81640625" style="1" customWidth="1"/>
    <col min="9484" max="9484" width="13.81640625" style="1" customWidth="1"/>
    <col min="9485" max="9485" width="15.453125" style="1" customWidth="1"/>
    <col min="9486" max="9486" width="7.81640625" style="1" customWidth="1"/>
    <col min="9487" max="9487" width="13.26953125" style="1" customWidth="1"/>
    <col min="9488" max="9490" width="12.7265625" style="1" bestFit="1" customWidth="1"/>
    <col min="9491" max="9491" width="19.453125" style="1" customWidth="1"/>
    <col min="9492" max="9492" width="19.81640625" style="1" customWidth="1"/>
    <col min="9493" max="9493" width="16.81640625" style="1" customWidth="1"/>
    <col min="9494" max="9494" width="12.7265625" style="1" bestFit="1" customWidth="1"/>
    <col min="9495" max="9495" width="11.54296875" style="1" bestFit="1" customWidth="1"/>
    <col min="9496" max="9731" width="11.453125" style="1"/>
    <col min="9732" max="9732" width="12.26953125" style="1" customWidth="1"/>
    <col min="9733" max="9733" width="21.1796875" style="1" customWidth="1"/>
    <col min="9734" max="9734" width="19" style="1" customWidth="1"/>
    <col min="9735" max="9735" width="18.26953125" style="1" customWidth="1"/>
    <col min="9736" max="9736" width="16.7265625" style="1" customWidth="1"/>
    <col min="9737" max="9737" width="15.54296875" style="1" customWidth="1"/>
    <col min="9738" max="9738" width="18.1796875" style="1" customWidth="1"/>
    <col min="9739" max="9739" width="11.81640625" style="1" customWidth="1"/>
    <col min="9740" max="9740" width="13.81640625" style="1" customWidth="1"/>
    <col min="9741" max="9741" width="15.453125" style="1" customWidth="1"/>
    <col min="9742" max="9742" width="7.81640625" style="1" customWidth="1"/>
    <col min="9743" max="9743" width="13.26953125" style="1" customWidth="1"/>
    <col min="9744" max="9746" width="12.7265625" style="1" bestFit="1" customWidth="1"/>
    <col min="9747" max="9747" width="19.453125" style="1" customWidth="1"/>
    <col min="9748" max="9748" width="19.81640625" style="1" customWidth="1"/>
    <col min="9749" max="9749" width="16.81640625" style="1" customWidth="1"/>
    <col min="9750" max="9750" width="12.7265625" style="1" bestFit="1" customWidth="1"/>
    <col min="9751" max="9751" width="11.54296875" style="1" bestFit="1" customWidth="1"/>
    <col min="9752" max="9987" width="11.453125" style="1"/>
    <col min="9988" max="9988" width="12.26953125" style="1" customWidth="1"/>
    <col min="9989" max="9989" width="21.1796875" style="1" customWidth="1"/>
    <col min="9990" max="9990" width="19" style="1" customWidth="1"/>
    <col min="9991" max="9991" width="18.26953125" style="1" customWidth="1"/>
    <col min="9992" max="9992" width="16.7265625" style="1" customWidth="1"/>
    <col min="9993" max="9993" width="15.54296875" style="1" customWidth="1"/>
    <col min="9994" max="9994" width="18.1796875" style="1" customWidth="1"/>
    <col min="9995" max="9995" width="11.81640625" style="1" customWidth="1"/>
    <col min="9996" max="9996" width="13.81640625" style="1" customWidth="1"/>
    <col min="9997" max="9997" width="15.453125" style="1" customWidth="1"/>
    <col min="9998" max="9998" width="7.81640625" style="1" customWidth="1"/>
    <col min="9999" max="9999" width="13.26953125" style="1" customWidth="1"/>
    <col min="10000" max="10002" width="12.7265625" style="1" bestFit="1" customWidth="1"/>
    <col min="10003" max="10003" width="19.453125" style="1" customWidth="1"/>
    <col min="10004" max="10004" width="19.81640625" style="1" customWidth="1"/>
    <col min="10005" max="10005" width="16.81640625" style="1" customWidth="1"/>
    <col min="10006" max="10006" width="12.7265625" style="1" bestFit="1" customWidth="1"/>
    <col min="10007" max="10007" width="11.54296875" style="1" bestFit="1" customWidth="1"/>
    <col min="10008" max="10243" width="11.453125" style="1"/>
    <col min="10244" max="10244" width="12.26953125" style="1" customWidth="1"/>
    <col min="10245" max="10245" width="21.1796875" style="1" customWidth="1"/>
    <col min="10246" max="10246" width="19" style="1" customWidth="1"/>
    <col min="10247" max="10247" width="18.26953125" style="1" customWidth="1"/>
    <col min="10248" max="10248" width="16.7265625" style="1" customWidth="1"/>
    <col min="10249" max="10249" width="15.54296875" style="1" customWidth="1"/>
    <col min="10250" max="10250" width="18.1796875" style="1" customWidth="1"/>
    <col min="10251" max="10251" width="11.81640625" style="1" customWidth="1"/>
    <col min="10252" max="10252" width="13.81640625" style="1" customWidth="1"/>
    <col min="10253" max="10253" width="15.453125" style="1" customWidth="1"/>
    <col min="10254" max="10254" width="7.81640625" style="1" customWidth="1"/>
    <col min="10255" max="10255" width="13.26953125" style="1" customWidth="1"/>
    <col min="10256" max="10258" width="12.7265625" style="1" bestFit="1" customWidth="1"/>
    <col min="10259" max="10259" width="19.453125" style="1" customWidth="1"/>
    <col min="10260" max="10260" width="19.81640625" style="1" customWidth="1"/>
    <col min="10261" max="10261" width="16.81640625" style="1" customWidth="1"/>
    <col min="10262" max="10262" width="12.7265625" style="1" bestFit="1" customWidth="1"/>
    <col min="10263" max="10263" width="11.54296875" style="1" bestFit="1" customWidth="1"/>
    <col min="10264" max="10499" width="11.453125" style="1"/>
    <col min="10500" max="10500" width="12.26953125" style="1" customWidth="1"/>
    <col min="10501" max="10501" width="21.1796875" style="1" customWidth="1"/>
    <col min="10502" max="10502" width="19" style="1" customWidth="1"/>
    <col min="10503" max="10503" width="18.26953125" style="1" customWidth="1"/>
    <col min="10504" max="10504" width="16.7265625" style="1" customWidth="1"/>
    <col min="10505" max="10505" width="15.54296875" style="1" customWidth="1"/>
    <col min="10506" max="10506" width="18.1796875" style="1" customWidth="1"/>
    <col min="10507" max="10507" width="11.81640625" style="1" customWidth="1"/>
    <col min="10508" max="10508" width="13.81640625" style="1" customWidth="1"/>
    <col min="10509" max="10509" width="15.453125" style="1" customWidth="1"/>
    <col min="10510" max="10510" width="7.81640625" style="1" customWidth="1"/>
    <col min="10511" max="10511" width="13.26953125" style="1" customWidth="1"/>
    <col min="10512" max="10514" width="12.7265625" style="1" bestFit="1" customWidth="1"/>
    <col min="10515" max="10515" width="19.453125" style="1" customWidth="1"/>
    <col min="10516" max="10516" width="19.81640625" style="1" customWidth="1"/>
    <col min="10517" max="10517" width="16.81640625" style="1" customWidth="1"/>
    <col min="10518" max="10518" width="12.7265625" style="1" bestFit="1" customWidth="1"/>
    <col min="10519" max="10519" width="11.54296875" style="1" bestFit="1" customWidth="1"/>
    <col min="10520" max="10755" width="11.453125" style="1"/>
    <col min="10756" max="10756" width="12.26953125" style="1" customWidth="1"/>
    <col min="10757" max="10757" width="21.1796875" style="1" customWidth="1"/>
    <col min="10758" max="10758" width="19" style="1" customWidth="1"/>
    <col min="10759" max="10759" width="18.26953125" style="1" customWidth="1"/>
    <col min="10760" max="10760" width="16.7265625" style="1" customWidth="1"/>
    <col min="10761" max="10761" width="15.54296875" style="1" customWidth="1"/>
    <col min="10762" max="10762" width="18.1796875" style="1" customWidth="1"/>
    <col min="10763" max="10763" width="11.81640625" style="1" customWidth="1"/>
    <col min="10764" max="10764" width="13.81640625" style="1" customWidth="1"/>
    <col min="10765" max="10765" width="15.453125" style="1" customWidth="1"/>
    <col min="10766" max="10766" width="7.81640625" style="1" customWidth="1"/>
    <col min="10767" max="10767" width="13.26953125" style="1" customWidth="1"/>
    <col min="10768" max="10770" width="12.7265625" style="1" bestFit="1" customWidth="1"/>
    <col min="10771" max="10771" width="19.453125" style="1" customWidth="1"/>
    <col min="10772" max="10772" width="19.81640625" style="1" customWidth="1"/>
    <col min="10773" max="10773" width="16.81640625" style="1" customWidth="1"/>
    <col min="10774" max="10774" width="12.7265625" style="1" bestFit="1" customWidth="1"/>
    <col min="10775" max="10775" width="11.54296875" style="1" bestFit="1" customWidth="1"/>
    <col min="10776" max="11011" width="11.453125" style="1"/>
    <col min="11012" max="11012" width="12.26953125" style="1" customWidth="1"/>
    <col min="11013" max="11013" width="21.1796875" style="1" customWidth="1"/>
    <col min="11014" max="11014" width="19" style="1" customWidth="1"/>
    <col min="11015" max="11015" width="18.26953125" style="1" customWidth="1"/>
    <col min="11016" max="11016" width="16.7265625" style="1" customWidth="1"/>
    <col min="11017" max="11017" width="15.54296875" style="1" customWidth="1"/>
    <col min="11018" max="11018" width="18.1796875" style="1" customWidth="1"/>
    <col min="11019" max="11019" width="11.81640625" style="1" customWidth="1"/>
    <col min="11020" max="11020" width="13.81640625" style="1" customWidth="1"/>
    <col min="11021" max="11021" width="15.453125" style="1" customWidth="1"/>
    <col min="11022" max="11022" width="7.81640625" style="1" customWidth="1"/>
    <col min="11023" max="11023" width="13.26953125" style="1" customWidth="1"/>
    <col min="11024" max="11026" width="12.7265625" style="1" bestFit="1" customWidth="1"/>
    <col min="11027" max="11027" width="19.453125" style="1" customWidth="1"/>
    <col min="11028" max="11028" width="19.81640625" style="1" customWidth="1"/>
    <col min="11029" max="11029" width="16.81640625" style="1" customWidth="1"/>
    <col min="11030" max="11030" width="12.7265625" style="1" bestFit="1" customWidth="1"/>
    <col min="11031" max="11031" width="11.54296875" style="1" bestFit="1" customWidth="1"/>
    <col min="11032" max="11267" width="11.453125" style="1"/>
    <col min="11268" max="11268" width="12.26953125" style="1" customWidth="1"/>
    <col min="11269" max="11269" width="21.1796875" style="1" customWidth="1"/>
    <col min="11270" max="11270" width="19" style="1" customWidth="1"/>
    <col min="11271" max="11271" width="18.26953125" style="1" customWidth="1"/>
    <col min="11272" max="11272" width="16.7265625" style="1" customWidth="1"/>
    <col min="11273" max="11273" width="15.54296875" style="1" customWidth="1"/>
    <col min="11274" max="11274" width="18.1796875" style="1" customWidth="1"/>
    <col min="11275" max="11275" width="11.81640625" style="1" customWidth="1"/>
    <col min="11276" max="11276" width="13.81640625" style="1" customWidth="1"/>
    <col min="11277" max="11277" width="15.453125" style="1" customWidth="1"/>
    <col min="11278" max="11278" width="7.81640625" style="1" customWidth="1"/>
    <col min="11279" max="11279" width="13.26953125" style="1" customWidth="1"/>
    <col min="11280" max="11282" width="12.7265625" style="1" bestFit="1" customWidth="1"/>
    <col min="11283" max="11283" width="19.453125" style="1" customWidth="1"/>
    <col min="11284" max="11284" width="19.81640625" style="1" customWidth="1"/>
    <col min="11285" max="11285" width="16.81640625" style="1" customWidth="1"/>
    <col min="11286" max="11286" width="12.7265625" style="1" bestFit="1" customWidth="1"/>
    <col min="11287" max="11287" width="11.54296875" style="1" bestFit="1" customWidth="1"/>
    <col min="11288" max="11523" width="11.453125" style="1"/>
    <col min="11524" max="11524" width="12.26953125" style="1" customWidth="1"/>
    <col min="11525" max="11525" width="21.1796875" style="1" customWidth="1"/>
    <col min="11526" max="11526" width="19" style="1" customWidth="1"/>
    <col min="11527" max="11527" width="18.26953125" style="1" customWidth="1"/>
    <col min="11528" max="11528" width="16.7265625" style="1" customWidth="1"/>
    <col min="11529" max="11529" width="15.54296875" style="1" customWidth="1"/>
    <col min="11530" max="11530" width="18.1796875" style="1" customWidth="1"/>
    <col min="11531" max="11531" width="11.81640625" style="1" customWidth="1"/>
    <col min="11532" max="11532" width="13.81640625" style="1" customWidth="1"/>
    <col min="11533" max="11533" width="15.453125" style="1" customWidth="1"/>
    <col min="11534" max="11534" width="7.81640625" style="1" customWidth="1"/>
    <col min="11535" max="11535" width="13.26953125" style="1" customWidth="1"/>
    <col min="11536" max="11538" width="12.7265625" style="1" bestFit="1" customWidth="1"/>
    <col min="11539" max="11539" width="19.453125" style="1" customWidth="1"/>
    <col min="11540" max="11540" width="19.81640625" style="1" customWidth="1"/>
    <col min="11541" max="11541" width="16.81640625" style="1" customWidth="1"/>
    <col min="11542" max="11542" width="12.7265625" style="1" bestFit="1" customWidth="1"/>
    <col min="11543" max="11543" width="11.54296875" style="1" bestFit="1" customWidth="1"/>
    <col min="11544" max="11779" width="11.453125" style="1"/>
    <col min="11780" max="11780" width="12.26953125" style="1" customWidth="1"/>
    <col min="11781" max="11781" width="21.1796875" style="1" customWidth="1"/>
    <col min="11782" max="11782" width="19" style="1" customWidth="1"/>
    <col min="11783" max="11783" width="18.26953125" style="1" customWidth="1"/>
    <col min="11784" max="11784" width="16.7265625" style="1" customWidth="1"/>
    <col min="11785" max="11785" width="15.54296875" style="1" customWidth="1"/>
    <col min="11786" max="11786" width="18.1796875" style="1" customWidth="1"/>
    <col min="11787" max="11787" width="11.81640625" style="1" customWidth="1"/>
    <col min="11788" max="11788" width="13.81640625" style="1" customWidth="1"/>
    <col min="11789" max="11789" width="15.453125" style="1" customWidth="1"/>
    <col min="11790" max="11790" width="7.81640625" style="1" customWidth="1"/>
    <col min="11791" max="11791" width="13.26953125" style="1" customWidth="1"/>
    <col min="11792" max="11794" width="12.7265625" style="1" bestFit="1" customWidth="1"/>
    <col min="11795" max="11795" width="19.453125" style="1" customWidth="1"/>
    <col min="11796" max="11796" width="19.81640625" style="1" customWidth="1"/>
    <col min="11797" max="11797" width="16.81640625" style="1" customWidth="1"/>
    <col min="11798" max="11798" width="12.7265625" style="1" bestFit="1" customWidth="1"/>
    <col min="11799" max="11799" width="11.54296875" style="1" bestFit="1" customWidth="1"/>
    <col min="11800" max="12035" width="11.453125" style="1"/>
    <col min="12036" max="12036" width="12.26953125" style="1" customWidth="1"/>
    <col min="12037" max="12037" width="21.1796875" style="1" customWidth="1"/>
    <col min="12038" max="12038" width="19" style="1" customWidth="1"/>
    <col min="12039" max="12039" width="18.26953125" style="1" customWidth="1"/>
    <col min="12040" max="12040" width="16.7265625" style="1" customWidth="1"/>
    <col min="12041" max="12041" width="15.54296875" style="1" customWidth="1"/>
    <col min="12042" max="12042" width="18.1796875" style="1" customWidth="1"/>
    <col min="12043" max="12043" width="11.81640625" style="1" customWidth="1"/>
    <col min="12044" max="12044" width="13.81640625" style="1" customWidth="1"/>
    <col min="12045" max="12045" width="15.453125" style="1" customWidth="1"/>
    <col min="12046" max="12046" width="7.81640625" style="1" customWidth="1"/>
    <col min="12047" max="12047" width="13.26953125" style="1" customWidth="1"/>
    <col min="12048" max="12050" width="12.7265625" style="1" bestFit="1" customWidth="1"/>
    <col min="12051" max="12051" width="19.453125" style="1" customWidth="1"/>
    <col min="12052" max="12052" width="19.81640625" style="1" customWidth="1"/>
    <col min="12053" max="12053" width="16.81640625" style="1" customWidth="1"/>
    <col min="12054" max="12054" width="12.7265625" style="1" bestFit="1" customWidth="1"/>
    <col min="12055" max="12055" width="11.54296875" style="1" bestFit="1" customWidth="1"/>
    <col min="12056" max="12291" width="11.453125" style="1"/>
    <col min="12292" max="12292" width="12.26953125" style="1" customWidth="1"/>
    <col min="12293" max="12293" width="21.1796875" style="1" customWidth="1"/>
    <col min="12294" max="12294" width="19" style="1" customWidth="1"/>
    <col min="12295" max="12295" width="18.26953125" style="1" customWidth="1"/>
    <col min="12296" max="12296" width="16.7265625" style="1" customWidth="1"/>
    <col min="12297" max="12297" width="15.54296875" style="1" customWidth="1"/>
    <col min="12298" max="12298" width="18.1796875" style="1" customWidth="1"/>
    <col min="12299" max="12299" width="11.81640625" style="1" customWidth="1"/>
    <col min="12300" max="12300" width="13.81640625" style="1" customWidth="1"/>
    <col min="12301" max="12301" width="15.453125" style="1" customWidth="1"/>
    <col min="12302" max="12302" width="7.81640625" style="1" customWidth="1"/>
    <col min="12303" max="12303" width="13.26953125" style="1" customWidth="1"/>
    <col min="12304" max="12306" width="12.7265625" style="1" bestFit="1" customWidth="1"/>
    <col min="12307" max="12307" width="19.453125" style="1" customWidth="1"/>
    <col min="12308" max="12308" width="19.81640625" style="1" customWidth="1"/>
    <col min="12309" max="12309" width="16.81640625" style="1" customWidth="1"/>
    <col min="12310" max="12310" width="12.7265625" style="1" bestFit="1" customWidth="1"/>
    <col min="12311" max="12311" width="11.54296875" style="1" bestFit="1" customWidth="1"/>
    <col min="12312" max="12547" width="11.453125" style="1"/>
    <col min="12548" max="12548" width="12.26953125" style="1" customWidth="1"/>
    <col min="12549" max="12549" width="21.1796875" style="1" customWidth="1"/>
    <col min="12550" max="12550" width="19" style="1" customWidth="1"/>
    <col min="12551" max="12551" width="18.26953125" style="1" customWidth="1"/>
    <col min="12552" max="12552" width="16.7265625" style="1" customWidth="1"/>
    <col min="12553" max="12553" width="15.54296875" style="1" customWidth="1"/>
    <col min="12554" max="12554" width="18.1796875" style="1" customWidth="1"/>
    <col min="12555" max="12555" width="11.81640625" style="1" customWidth="1"/>
    <col min="12556" max="12556" width="13.81640625" style="1" customWidth="1"/>
    <col min="12557" max="12557" width="15.453125" style="1" customWidth="1"/>
    <col min="12558" max="12558" width="7.81640625" style="1" customWidth="1"/>
    <col min="12559" max="12559" width="13.26953125" style="1" customWidth="1"/>
    <col min="12560" max="12562" width="12.7265625" style="1" bestFit="1" customWidth="1"/>
    <col min="12563" max="12563" width="19.453125" style="1" customWidth="1"/>
    <col min="12564" max="12564" width="19.81640625" style="1" customWidth="1"/>
    <col min="12565" max="12565" width="16.81640625" style="1" customWidth="1"/>
    <col min="12566" max="12566" width="12.7265625" style="1" bestFit="1" customWidth="1"/>
    <col min="12567" max="12567" width="11.54296875" style="1" bestFit="1" customWidth="1"/>
    <col min="12568" max="12803" width="11.453125" style="1"/>
    <col min="12804" max="12804" width="12.26953125" style="1" customWidth="1"/>
    <col min="12805" max="12805" width="21.1796875" style="1" customWidth="1"/>
    <col min="12806" max="12806" width="19" style="1" customWidth="1"/>
    <col min="12807" max="12807" width="18.26953125" style="1" customWidth="1"/>
    <col min="12808" max="12808" width="16.7265625" style="1" customWidth="1"/>
    <col min="12809" max="12809" width="15.54296875" style="1" customWidth="1"/>
    <col min="12810" max="12810" width="18.1796875" style="1" customWidth="1"/>
    <col min="12811" max="12811" width="11.81640625" style="1" customWidth="1"/>
    <col min="12812" max="12812" width="13.81640625" style="1" customWidth="1"/>
    <col min="12813" max="12813" width="15.453125" style="1" customWidth="1"/>
    <col min="12814" max="12814" width="7.81640625" style="1" customWidth="1"/>
    <col min="12815" max="12815" width="13.26953125" style="1" customWidth="1"/>
    <col min="12816" max="12818" width="12.7265625" style="1" bestFit="1" customWidth="1"/>
    <col min="12819" max="12819" width="19.453125" style="1" customWidth="1"/>
    <col min="12820" max="12820" width="19.81640625" style="1" customWidth="1"/>
    <col min="12821" max="12821" width="16.81640625" style="1" customWidth="1"/>
    <col min="12822" max="12822" width="12.7265625" style="1" bestFit="1" customWidth="1"/>
    <col min="12823" max="12823" width="11.54296875" style="1" bestFit="1" customWidth="1"/>
    <col min="12824" max="13059" width="11.453125" style="1"/>
    <col min="13060" max="13060" width="12.26953125" style="1" customWidth="1"/>
    <col min="13061" max="13061" width="21.1796875" style="1" customWidth="1"/>
    <col min="13062" max="13062" width="19" style="1" customWidth="1"/>
    <col min="13063" max="13063" width="18.26953125" style="1" customWidth="1"/>
    <col min="13064" max="13064" width="16.7265625" style="1" customWidth="1"/>
    <col min="13065" max="13065" width="15.54296875" style="1" customWidth="1"/>
    <col min="13066" max="13066" width="18.1796875" style="1" customWidth="1"/>
    <col min="13067" max="13067" width="11.81640625" style="1" customWidth="1"/>
    <col min="13068" max="13068" width="13.81640625" style="1" customWidth="1"/>
    <col min="13069" max="13069" width="15.453125" style="1" customWidth="1"/>
    <col min="13070" max="13070" width="7.81640625" style="1" customWidth="1"/>
    <col min="13071" max="13071" width="13.26953125" style="1" customWidth="1"/>
    <col min="13072" max="13074" width="12.7265625" style="1" bestFit="1" customWidth="1"/>
    <col min="13075" max="13075" width="19.453125" style="1" customWidth="1"/>
    <col min="13076" max="13076" width="19.81640625" style="1" customWidth="1"/>
    <col min="13077" max="13077" width="16.81640625" style="1" customWidth="1"/>
    <col min="13078" max="13078" width="12.7265625" style="1" bestFit="1" customWidth="1"/>
    <col min="13079" max="13079" width="11.54296875" style="1" bestFit="1" customWidth="1"/>
    <col min="13080" max="13315" width="11.453125" style="1"/>
    <col min="13316" max="13316" width="12.26953125" style="1" customWidth="1"/>
    <col min="13317" max="13317" width="21.1796875" style="1" customWidth="1"/>
    <col min="13318" max="13318" width="19" style="1" customWidth="1"/>
    <col min="13319" max="13319" width="18.26953125" style="1" customWidth="1"/>
    <col min="13320" max="13320" width="16.7265625" style="1" customWidth="1"/>
    <col min="13321" max="13321" width="15.54296875" style="1" customWidth="1"/>
    <col min="13322" max="13322" width="18.1796875" style="1" customWidth="1"/>
    <col min="13323" max="13323" width="11.81640625" style="1" customWidth="1"/>
    <col min="13324" max="13324" width="13.81640625" style="1" customWidth="1"/>
    <col min="13325" max="13325" width="15.453125" style="1" customWidth="1"/>
    <col min="13326" max="13326" width="7.81640625" style="1" customWidth="1"/>
    <col min="13327" max="13327" width="13.26953125" style="1" customWidth="1"/>
    <col min="13328" max="13330" width="12.7265625" style="1" bestFit="1" customWidth="1"/>
    <col min="13331" max="13331" width="19.453125" style="1" customWidth="1"/>
    <col min="13332" max="13332" width="19.81640625" style="1" customWidth="1"/>
    <col min="13333" max="13333" width="16.81640625" style="1" customWidth="1"/>
    <col min="13334" max="13334" width="12.7265625" style="1" bestFit="1" customWidth="1"/>
    <col min="13335" max="13335" width="11.54296875" style="1" bestFit="1" customWidth="1"/>
    <col min="13336" max="13571" width="11.453125" style="1"/>
    <col min="13572" max="13572" width="12.26953125" style="1" customWidth="1"/>
    <col min="13573" max="13573" width="21.1796875" style="1" customWidth="1"/>
    <col min="13574" max="13574" width="19" style="1" customWidth="1"/>
    <col min="13575" max="13575" width="18.26953125" style="1" customWidth="1"/>
    <col min="13576" max="13576" width="16.7265625" style="1" customWidth="1"/>
    <col min="13577" max="13577" width="15.54296875" style="1" customWidth="1"/>
    <col min="13578" max="13578" width="18.1796875" style="1" customWidth="1"/>
    <col min="13579" max="13579" width="11.81640625" style="1" customWidth="1"/>
    <col min="13580" max="13580" width="13.81640625" style="1" customWidth="1"/>
    <col min="13581" max="13581" width="15.453125" style="1" customWidth="1"/>
    <col min="13582" max="13582" width="7.81640625" style="1" customWidth="1"/>
    <col min="13583" max="13583" width="13.26953125" style="1" customWidth="1"/>
    <col min="13584" max="13586" width="12.7265625" style="1" bestFit="1" customWidth="1"/>
    <col min="13587" max="13587" width="19.453125" style="1" customWidth="1"/>
    <col min="13588" max="13588" width="19.81640625" style="1" customWidth="1"/>
    <col min="13589" max="13589" width="16.81640625" style="1" customWidth="1"/>
    <col min="13590" max="13590" width="12.7265625" style="1" bestFit="1" customWidth="1"/>
    <col min="13591" max="13591" width="11.54296875" style="1" bestFit="1" customWidth="1"/>
    <col min="13592" max="13827" width="11.453125" style="1"/>
    <col min="13828" max="13828" width="12.26953125" style="1" customWidth="1"/>
    <col min="13829" max="13829" width="21.1796875" style="1" customWidth="1"/>
    <col min="13830" max="13830" width="19" style="1" customWidth="1"/>
    <col min="13831" max="13831" width="18.26953125" style="1" customWidth="1"/>
    <col min="13832" max="13832" width="16.7265625" style="1" customWidth="1"/>
    <col min="13833" max="13833" width="15.54296875" style="1" customWidth="1"/>
    <col min="13834" max="13834" width="18.1796875" style="1" customWidth="1"/>
    <col min="13835" max="13835" width="11.81640625" style="1" customWidth="1"/>
    <col min="13836" max="13836" width="13.81640625" style="1" customWidth="1"/>
    <col min="13837" max="13837" width="15.453125" style="1" customWidth="1"/>
    <col min="13838" max="13838" width="7.81640625" style="1" customWidth="1"/>
    <col min="13839" max="13839" width="13.26953125" style="1" customWidth="1"/>
    <col min="13840" max="13842" width="12.7265625" style="1" bestFit="1" customWidth="1"/>
    <col min="13843" max="13843" width="19.453125" style="1" customWidth="1"/>
    <col min="13844" max="13844" width="19.81640625" style="1" customWidth="1"/>
    <col min="13845" max="13845" width="16.81640625" style="1" customWidth="1"/>
    <col min="13846" max="13846" width="12.7265625" style="1" bestFit="1" customWidth="1"/>
    <col min="13847" max="13847" width="11.54296875" style="1" bestFit="1" customWidth="1"/>
    <col min="13848" max="14083" width="11.453125" style="1"/>
    <col min="14084" max="14084" width="12.26953125" style="1" customWidth="1"/>
    <col min="14085" max="14085" width="21.1796875" style="1" customWidth="1"/>
    <col min="14086" max="14086" width="19" style="1" customWidth="1"/>
    <col min="14087" max="14087" width="18.26953125" style="1" customWidth="1"/>
    <col min="14088" max="14088" width="16.7265625" style="1" customWidth="1"/>
    <col min="14089" max="14089" width="15.54296875" style="1" customWidth="1"/>
    <col min="14090" max="14090" width="18.1796875" style="1" customWidth="1"/>
    <col min="14091" max="14091" width="11.81640625" style="1" customWidth="1"/>
    <col min="14092" max="14092" width="13.81640625" style="1" customWidth="1"/>
    <col min="14093" max="14093" width="15.453125" style="1" customWidth="1"/>
    <col min="14094" max="14094" width="7.81640625" style="1" customWidth="1"/>
    <col min="14095" max="14095" width="13.26953125" style="1" customWidth="1"/>
    <col min="14096" max="14098" width="12.7265625" style="1" bestFit="1" customWidth="1"/>
    <col min="14099" max="14099" width="19.453125" style="1" customWidth="1"/>
    <col min="14100" max="14100" width="19.81640625" style="1" customWidth="1"/>
    <col min="14101" max="14101" width="16.81640625" style="1" customWidth="1"/>
    <col min="14102" max="14102" width="12.7265625" style="1" bestFit="1" customWidth="1"/>
    <col min="14103" max="14103" width="11.54296875" style="1" bestFit="1" customWidth="1"/>
    <col min="14104" max="14339" width="11.453125" style="1"/>
    <col min="14340" max="14340" width="12.26953125" style="1" customWidth="1"/>
    <col min="14341" max="14341" width="21.1796875" style="1" customWidth="1"/>
    <col min="14342" max="14342" width="19" style="1" customWidth="1"/>
    <col min="14343" max="14343" width="18.26953125" style="1" customWidth="1"/>
    <col min="14344" max="14344" width="16.7265625" style="1" customWidth="1"/>
    <col min="14345" max="14345" width="15.54296875" style="1" customWidth="1"/>
    <col min="14346" max="14346" width="18.1796875" style="1" customWidth="1"/>
    <col min="14347" max="14347" width="11.81640625" style="1" customWidth="1"/>
    <col min="14348" max="14348" width="13.81640625" style="1" customWidth="1"/>
    <col min="14349" max="14349" width="15.453125" style="1" customWidth="1"/>
    <col min="14350" max="14350" width="7.81640625" style="1" customWidth="1"/>
    <col min="14351" max="14351" width="13.26953125" style="1" customWidth="1"/>
    <col min="14352" max="14354" width="12.7265625" style="1" bestFit="1" customWidth="1"/>
    <col min="14355" max="14355" width="19.453125" style="1" customWidth="1"/>
    <col min="14356" max="14356" width="19.81640625" style="1" customWidth="1"/>
    <col min="14357" max="14357" width="16.81640625" style="1" customWidth="1"/>
    <col min="14358" max="14358" width="12.7265625" style="1" bestFit="1" customWidth="1"/>
    <col min="14359" max="14359" width="11.54296875" style="1" bestFit="1" customWidth="1"/>
    <col min="14360" max="14595" width="11.453125" style="1"/>
    <col min="14596" max="14596" width="12.26953125" style="1" customWidth="1"/>
    <col min="14597" max="14597" width="21.1796875" style="1" customWidth="1"/>
    <col min="14598" max="14598" width="19" style="1" customWidth="1"/>
    <col min="14599" max="14599" width="18.26953125" style="1" customWidth="1"/>
    <col min="14600" max="14600" width="16.7265625" style="1" customWidth="1"/>
    <col min="14601" max="14601" width="15.54296875" style="1" customWidth="1"/>
    <col min="14602" max="14602" width="18.1796875" style="1" customWidth="1"/>
    <col min="14603" max="14603" width="11.81640625" style="1" customWidth="1"/>
    <col min="14604" max="14604" width="13.81640625" style="1" customWidth="1"/>
    <col min="14605" max="14605" width="15.453125" style="1" customWidth="1"/>
    <col min="14606" max="14606" width="7.81640625" style="1" customWidth="1"/>
    <col min="14607" max="14607" width="13.26953125" style="1" customWidth="1"/>
    <col min="14608" max="14610" width="12.7265625" style="1" bestFit="1" customWidth="1"/>
    <col min="14611" max="14611" width="19.453125" style="1" customWidth="1"/>
    <col min="14612" max="14612" width="19.81640625" style="1" customWidth="1"/>
    <col min="14613" max="14613" width="16.81640625" style="1" customWidth="1"/>
    <col min="14614" max="14614" width="12.7265625" style="1" bestFit="1" customWidth="1"/>
    <col min="14615" max="14615" width="11.54296875" style="1" bestFit="1" customWidth="1"/>
    <col min="14616" max="14851" width="11.453125" style="1"/>
    <col min="14852" max="14852" width="12.26953125" style="1" customWidth="1"/>
    <col min="14853" max="14853" width="21.1796875" style="1" customWidth="1"/>
    <col min="14854" max="14854" width="19" style="1" customWidth="1"/>
    <col min="14855" max="14855" width="18.26953125" style="1" customWidth="1"/>
    <col min="14856" max="14856" width="16.7265625" style="1" customWidth="1"/>
    <col min="14857" max="14857" width="15.54296875" style="1" customWidth="1"/>
    <col min="14858" max="14858" width="18.1796875" style="1" customWidth="1"/>
    <col min="14859" max="14859" width="11.81640625" style="1" customWidth="1"/>
    <col min="14860" max="14860" width="13.81640625" style="1" customWidth="1"/>
    <col min="14861" max="14861" width="15.453125" style="1" customWidth="1"/>
    <col min="14862" max="14862" width="7.81640625" style="1" customWidth="1"/>
    <col min="14863" max="14863" width="13.26953125" style="1" customWidth="1"/>
    <col min="14864" max="14866" width="12.7265625" style="1" bestFit="1" customWidth="1"/>
    <col min="14867" max="14867" width="19.453125" style="1" customWidth="1"/>
    <col min="14868" max="14868" width="19.81640625" style="1" customWidth="1"/>
    <col min="14869" max="14869" width="16.81640625" style="1" customWidth="1"/>
    <col min="14870" max="14870" width="12.7265625" style="1" bestFit="1" customWidth="1"/>
    <col min="14871" max="14871" width="11.54296875" style="1" bestFit="1" customWidth="1"/>
    <col min="14872" max="15107" width="11.453125" style="1"/>
    <col min="15108" max="15108" width="12.26953125" style="1" customWidth="1"/>
    <col min="15109" max="15109" width="21.1796875" style="1" customWidth="1"/>
    <col min="15110" max="15110" width="19" style="1" customWidth="1"/>
    <col min="15111" max="15111" width="18.26953125" style="1" customWidth="1"/>
    <col min="15112" max="15112" width="16.7265625" style="1" customWidth="1"/>
    <col min="15113" max="15113" width="15.54296875" style="1" customWidth="1"/>
    <col min="15114" max="15114" width="18.1796875" style="1" customWidth="1"/>
    <col min="15115" max="15115" width="11.81640625" style="1" customWidth="1"/>
    <col min="15116" max="15116" width="13.81640625" style="1" customWidth="1"/>
    <col min="15117" max="15117" width="15.453125" style="1" customWidth="1"/>
    <col min="15118" max="15118" width="7.81640625" style="1" customWidth="1"/>
    <col min="15119" max="15119" width="13.26953125" style="1" customWidth="1"/>
    <col min="15120" max="15122" width="12.7265625" style="1" bestFit="1" customWidth="1"/>
    <col min="15123" max="15123" width="19.453125" style="1" customWidth="1"/>
    <col min="15124" max="15124" width="19.81640625" style="1" customWidth="1"/>
    <col min="15125" max="15125" width="16.81640625" style="1" customWidth="1"/>
    <col min="15126" max="15126" width="12.7265625" style="1" bestFit="1" customWidth="1"/>
    <col min="15127" max="15127" width="11.54296875" style="1" bestFit="1" customWidth="1"/>
    <col min="15128" max="15363" width="11.453125" style="1"/>
    <col min="15364" max="15364" width="12.26953125" style="1" customWidth="1"/>
    <col min="15365" max="15365" width="21.1796875" style="1" customWidth="1"/>
    <col min="15366" max="15366" width="19" style="1" customWidth="1"/>
    <col min="15367" max="15367" width="18.26953125" style="1" customWidth="1"/>
    <col min="15368" max="15368" width="16.7265625" style="1" customWidth="1"/>
    <col min="15369" max="15369" width="15.54296875" style="1" customWidth="1"/>
    <col min="15370" max="15370" width="18.1796875" style="1" customWidth="1"/>
    <col min="15371" max="15371" width="11.81640625" style="1" customWidth="1"/>
    <col min="15372" max="15372" width="13.81640625" style="1" customWidth="1"/>
    <col min="15373" max="15373" width="15.453125" style="1" customWidth="1"/>
    <col min="15374" max="15374" width="7.81640625" style="1" customWidth="1"/>
    <col min="15375" max="15375" width="13.26953125" style="1" customWidth="1"/>
    <col min="15376" max="15378" width="12.7265625" style="1" bestFit="1" customWidth="1"/>
    <col min="15379" max="15379" width="19.453125" style="1" customWidth="1"/>
    <col min="15380" max="15380" width="19.81640625" style="1" customWidth="1"/>
    <col min="15381" max="15381" width="16.81640625" style="1" customWidth="1"/>
    <col min="15382" max="15382" width="12.7265625" style="1" bestFit="1" customWidth="1"/>
    <col min="15383" max="15383" width="11.54296875" style="1" bestFit="1" customWidth="1"/>
    <col min="15384" max="15619" width="11.453125" style="1"/>
    <col min="15620" max="15620" width="12.26953125" style="1" customWidth="1"/>
    <col min="15621" max="15621" width="21.1796875" style="1" customWidth="1"/>
    <col min="15622" max="15622" width="19" style="1" customWidth="1"/>
    <col min="15623" max="15623" width="18.26953125" style="1" customWidth="1"/>
    <col min="15624" max="15624" width="16.7265625" style="1" customWidth="1"/>
    <col min="15625" max="15625" width="15.54296875" style="1" customWidth="1"/>
    <col min="15626" max="15626" width="18.1796875" style="1" customWidth="1"/>
    <col min="15627" max="15627" width="11.81640625" style="1" customWidth="1"/>
    <col min="15628" max="15628" width="13.81640625" style="1" customWidth="1"/>
    <col min="15629" max="15629" width="15.453125" style="1" customWidth="1"/>
    <col min="15630" max="15630" width="7.81640625" style="1" customWidth="1"/>
    <col min="15631" max="15631" width="13.26953125" style="1" customWidth="1"/>
    <col min="15632" max="15634" width="12.7265625" style="1" bestFit="1" customWidth="1"/>
    <col min="15635" max="15635" width="19.453125" style="1" customWidth="1"/>
    <col min="15636" max="15636" width="19.81640625" style="1" customWidth="1"/>
    <col min="15637" max="15637" width="16.81640625" style="1" customWidth="1"/>
    <col min="15638" max="15638" width="12.7265625" style="1" bestFit="1" customWidth="1"/>
    <col min="15639" max="15639" width="11.54296875" style="1" bestFit="1" customWidth="1"/>
    <col min="15640" max="15875" width="11.453125" style="1"/>
    <col min="15876" max="15876" width="12.26953125" style="1" customWidth="1"/>
    <col min="15877" max="15877" width="21.1796875" style="1" customWidth="1"/>
    <col min="15878" max="15878" width="19" style="1" customWidth="1"/>
    <col min="15879" max="15879" width="18.26953125" style="1" customWidth="1"/>
    <col min="15880" max="15880" width="16.7265625" style="1" customWidth="1"/>
    <col min="15881" max="15881" width="15.54296875" style="1" customWidth="1"/>
    <col min="15882" max="15882" width="18.1796875" style="1" customWidth="1"/>
    <col min="15883" max="15883" width="11.81640625" style="1" customWidth="1"/>
    <col min="15884" max="15884" width="13.81640625" style="1" customWidth="1"/>
    <col min="15885" max="15885" width="15.453125" style="1" customWidth="1"/>
    <col min="15886" max="15886" width="7.81640625" style="1" customWidth="1"/>
    <col min="15887" max="15887" width="13.26953125" style="1" customWidth="1"/>
    <col min="15888" max="15890" width="12.7265625" style="1" bestFit="1" customWidth="1"/>
    <col min="15891" max="15891" width="19.453125" style="1" customWidth="1"/>
    <col min="15892" max="15892" width="19.81640625" style="1" customWidth="1"/>
    <col min="15893" max="15893" width="16.81640625" style="1" customWidth="1"/>
    <col min="15894" max="15894" width="12.7265625" style="1" bestFit="1" customWidth="1"/>
    <col min="15895" max="15895" width="11.54296875" style="1" bestFit="1" customWidth="1"/>
    <col min="15896" max="16131" width="11.453125" style="1"/>
    <col min="16132" max="16132" width="12.26953125" style="1" customWidth="1"/>
    <col min="16133" max="16133" width="21.1796875" style="1" customWidth="1"/>
    <col min="16134" max="16134" width="19" style="1" customWidth="1"/>
    <col min="16135" max="16135" width="18.26953125" style="1" customWidth="1"/>
    <col min="16136" max="16136" width="16.7265625" style="1" customWidth="1"/>
    <col min="16137" max="16137" width="15.54296875" style="1" customWidth="1"/>
    <col min="16138" max="16138" width="18.1796875" style="1" customWidth="1"/>
    <col min="16139" max="16139" width="11.81640625" style="1" customWidth="1"/>
    <col min="16140" max="16140" width="13.81640625" style="1" customWidth="1"/>
    <col min="16141" max="16141" width="15.453125" style="1" customWidth="1"/>
    <col min="16142" max="16142" width="7.81640625" style="1" customWidth="1"/>
    <col min="16143" max="16143" width="13.26953125" style="1" customWidth="1"/>
    <col min="16144" max="16146" width="12.7265625" style="1" bestFit="1" customWidth="1"/>
    <col min="16147" max="16147" width="19.453125" style="1" customWidth="1"/>
    <col min="16148" max="16148" width="19.81640625" style="1" customWidth="1"/>
    <col min="16149" max="16149" width="16.81640625" style="1" customWidth="1"/>
    <col min="16150" max="16150" width="12.7265625" style="1" bestFit="1" customWidth="1"/>
    <col min="16151" max="16151" width="11.54296875" style="1" bestFit="1" customWidth="1"/>
    <col min="16152" max="16384" width="11.453125" style="1"/>
  </cols>
  <sheetData>
    <row r="2" spans="1:13" ht="15" customHeight="1" x14ac:dyDescent="0.35">
      <c r="B2" s="705" t="s">
        <v>250</v>
      </c>
      <c r="C2" s="705"/>
      <c r="D2" s="705"/>
      <c r="E2" s="705"/>
      <c r="F2" s="705"/>
      <c r="G2" s="705"/>
      <c r="H2" s="705"/>
      <c r="I2" s="705"/>
      <c r="J2" s="705"/>
    </row>
    <row r="3" spans="1:13" ht="40.5" customHeight="1" x14ac:dyDescent="0.3">
      <c r="B3" s="633" t="s">
        <v>285</v>
      </c>
      <c r="C3" s="633"/>
      <c r="D3" s="633"/>
      <c r="E3" s="633"/>
      <c r="F3" s="633"/>
      <c r="G3" s="633"/>
      <c r="H3" s="633"/>
      <c r="I3" s="633"/>
      <c r="J3" s="633"/>
      <c r="K3" s="633"/>
    </row>
    <row r="4" spans="1:13" ht="14.5" x14ac:dyDescent="0.35">
      <c r="B4" s="104"/>
      <c r="M4" s="33"/>
    </row>
    <row r="5" spans="1:13" ht="34" customHeight="1" x14ac:dyDescent="0.3">
      <c r="B5" s="703" t="s">
        <v>314</v>
      </c>
      <c r="C5" s="703"/>
      <c r="D5" s="703"/>
      <c r="E5" s="703"/>
      <c r="F5" s="703"/>
      <c r="G5" s="703"/>
      <c r="H5" s="703"/>
      <c r="I5" s="703"/>
      <c r="J5" s="703"/>
      <c r="K5" s="703"/>
    </row>
    <row r="6" spans="1:13" ht="5.5" customHeight="1" x14ac:dyDescent="0.3">
      <c r="B6" s="459"/>
      <c r="C6" s="458"/>
      <c r="D6" s="458"/>
      <c r="E6" s="458"/>
      <c r="F6" s="458"/>
      <c r="G6" s="458"/>
      <c r="H6" s="458"/>
      <c r="I6" s="458"/>
      <c r="J6" s="458"/>
      <c r="K6" s="458"/>
    </row>
    <row r="7" spans="1:13" ht="44.5" customHeight="1" x14ac:dyDescent="0.3">
      <c r="A7" s="534" t="s">
        <v>300</v>
      </c>
      <c r="B7" s="704" t="s">
        <v>298</v>
      </c>
      <c r="C7" s="704"/>
      <c r="D7" s="704"/>
      <c r="E7" s="704"/>
      <c r="F7" s="704"/>
      <c r="G7" s="704"/>
      <c r="H7" s="704"/>
      <c r="I7" s="704"/>
      <c r="J7" s="704"/>
      <c r="K7" s="704"/>
      <c r="L7" s="493"/>
    </row>
    <row r="8" spans="1:13" ht="18.5" customHeight="1" x14ac:dyDescent="0.3">
      <c r="A8" s="534"/>
      <c r="B8" s="704" t="s">
        <v>288</v>
      </c>
      <c r="C8" s="704"/>
      <c r="D8" s="704"/>
      <c r="E8" s="704"/>
      <c r="F8" s="704"/>
      <c r="G8" s="704"/>
      <c r="H8" s="704"/>
      <c r="I8" s="704"/>
      <c r="J8" s="704"/>
      <c r="K8" s="704"/>
      <c r="L8" s="493"/>
    </row>
    <row r="9" spans="1:13" ht="27" customHeight="1" x14ac:dyDescent="0.3">
      <c r="A9" s="534" t="s">
        <v>300</v>
      </c>
      <c r="B9" s="704" t="s">
        <v>280</v>
      </c>
      <c r="C9" s="704"/>
      <c r="D9" s="704"/>
      <c r="E9" s="704"/>
      <c r="F9" s="704"/>
      <c r="G9" s="704"/>
      <c r="H9" s="704"/>
      <c r="I9" s="704"/>
      <c r="J9" s="704"/>
      <c r="K9" s="704"/>
      <c r="L9" s="493"/>
    </row>
    <row r="10" spans="1:13" ht="86.25" customHeight="1" x14ac:dyDescent="0.3">
      <c r="A10" s="534"/>
      <c r="B10" s="704" t="s">
        <v>312</v>
      </c>
      <c r="C10" s="704"/>
      <c r="D10" s="704"/>
      <c r="E10" s="704"/>
      <c r="F10" s="704"/>
      <c r="G10" s="704"/>
      <c r="H10" s="704"/>
      <c r="I10" s="704"/>
      <c r="J10" s="704"/>
      <c r="K10" s="704"/>
      <c r="L10" s="534" t="s">
        <v>300</v>
      </c>
    </row>
    <row r="11" spans="1:13" ht="38.25" customHeight="1" x14ac:dyDescent="0.3">
      <c r="A11" s="534"/>
      <c r="B11" s="704" t="s">
        <v>193</v>
      </c>
      <c r="C11" s="704"/>
      <c r="D11" s="704"/>
      <c r="E11" s="704"/>
      <c r="F11" s="704"/>
      <c r="G11" s="704"/>
      <c r="H11" s="704"/>
      <c r="I11" s="704"/>
      <c r="J11" s="704"/>
      <c r="K11" s="704"/>
    </row>
    <row r="12" spans="1:13" ht="38.25" customHeight="1" x14ac:dyDescent="0.3">
      <c r="A12" s="534"/>
      <c r="B12" s="704" t="s">
        <v>313</v>
      </c>
      <c r="C12" s="704"/>
      <c r="D12" s="704"/>
      <c r="E12" s="704"/>
      <c r="F12" s="704"/>
      <c r="G12" s="704"/>
      <c r="H12" s="704"/>
      <c r="I12" s="704"/>
      <c r="J12" s="704"/>
      <c r="K12" s="704"/>
    </row>
    <row r="13" spans="1:13" ht="51.75" customHeight="1" x14ac:dyDescent="0.3">
      <c r="A13" s="534"/>
      <c r="B13" s="704" t="s">
        <v>194</v>
      </c>
      <c r="C13" s="704"/>
      <c r="D13" s="704"/>
      <c r="E13" s="704"/>
      <c r="F13" s="704"/>
      <c r="G13" s="704"/>
      <c r="H13" s="704"/>
      <c r="I13" s="704"/>
      <c r="J13" s="704"/>
      <c r="K13" s="704"/>
    </row>
    <row r="14" spans="1:13" ht="45" customHeight="1" x14ac:dyDescent="0.3">
      <c r="A14" s="534" t="s">
        <v>300</v>
      </c>
      <c r="B14" s="704" t="s">
        <v>299</v>
      </c>
      <c r="C14" s="704"/>
      <c r="D14" s="704"/>
      <c r="E14" s="704"/>
      <c r="F14" s="704"/>
      <c r="G14" s="704"/>
      <c r="H14" s="704"/>
      <c r="I14" s="704"/>
      <c r="J14" s="704"/>
      <c r="K14" s="704"/>
    </row>
    <row r="15" spans="1:13" ht="45.75" customHeight="1" x14ac:dyDescent="0.3">
      <c r="A15" s="534" t="s">
        <v>300</v>
      </c>
      <c r="B15" s="704" t="s">
        <v>246</v>
      </c>
      <c r="C15" s="704"/>
      <c r="D15" s="704"/>
      <c r="E15" s="704"/>
      <c r="F15" s="704"/>
      <c r="G15" s="704"/>
      <c r="H15" s="704"/>
      <c r="I15" s="704"/>
      <c r="J15" s="704"/>
      <c r="K15" s="704"/>
    </row>
    <row r="16" spans="1:13" ht="39.75" customHeight="1" x14ac:dyDescent="0.3">
      <c r="A16" s="534" t="s">
        <v>300</v>
      </c>
      <c r="B16" s="704" t="s">
        <v>247</v>
      </c>
      <c r="C16" s="704"/>
      <c r="D16" s="704"/>
      <c r="E16" s="704"/>
      <c r="F16" s="704"/>
      <c r="G16" s="704"/>
      <c r="H16" s="704"/>
      <c r="I16" s="704"/>
      <c r="J16" s="704"/>
      <c r="K16" s="704"/>
    </row>
    <row r="17" spans="1:15" ht="66" customHeight="1" x14ac:dyDescent="0.3">
      <c r="A17" s="534" t="s">
        <v>300</v>
      </c>
      <c r="B17" s="717" t="s">
        <v>322</v>
      </c>
      <c r="C17" s="717"/>
      <c r="D17" s="717"/>
      <c r="E17" s="717"/>
      <c r="F17" s="717"/>
      <c r="G17" s="717"/>
      <c r="H17" s="717"/>
      <c r="I17" s="717"/>
      <c r="J17" s="717"/>
      <c r="K17" s="717"/>
    </row>
    <row r="18" spans="1:15" ht="52.5" customHeight="1" x14ac:dyDescent="0.3">
      <c r="A18" s="534" t="s">
        <v>300</v>
      </c>
      <c r="B18" s="707" t="s">
        <v>321</v>
      </c>
      <c r="C18" s="707"/>
      <c r="D18" s="707"/>
      <c r="E18" s="707"/>
      <c r="F18" s="707"/>
      <c r="G18" s="707"/>
      <c r="H18" s="707"/>
      <c r="I18" s="707"/>
      <c r="J18" s="707"/>
      <c r="K18" s="707"/>
    </row>
    <row r="19" spans="1:15" x14ac:dyDescent="0.3">
      <c r="D19" s="298"/>
      <c r="K19" s="299"/>
      <c r="O19" s="164"/>
    </row>
    <row r="20" spans="1:15" x14ac:dyDescent="0.3">
      <c r="C20" s="495" t="s">
        <v>195</v>
      </c>
      <c r="D20" s="109"/>
      <c r="E20" s="109"/>
      <c r="F20" s="109"/>
      <c r="G20" s="109"/>
      <c r="H20" s="109"/>
      <c r="I20" s="109"/>
      <c r="J20" s="109"/>
      <c r="O20" s="163"/>
    </row>
    <row r="21" spans="1:15" ht="15" x14ac:dyDescent="0.4">
      <c r="C21" s="495" t="s">
        <v>281</v>
      </c>
      <c r="D21" s="109"/>
      <c r="E21" s="109"/>
      <c r="F21" s="109"/>
      <c r="G21" s="109"/>
      <c r="H21" s="109"/>
      <c r="I21" s="109"/>
      <c r="J21" s="109"/>
      <c r="N21" s="44"/>
      <c r="O21" s="300"/>
    </row>
    <row r="22" spans="1:15" ht="15.5" x14ac:dyDescent="0.4">
      <c r="C22" s="496" t="s">
        <v>282</v>
      </c>
      <c r="D22" s="109"/>
      <c r="E22" s="109"/>
      <c r="F22" s="109"/>
      <c r="G22" s="109"/>
      <c r="H22" s="109"/>
      <c r="I22" s="109"/>
      <c r="J22" s="2"/>
      <c r="L22" s="301"/>
      <c r="N22" s="44"/>
      <c r="O22" s="301"/>
    </row>
    <row r="23" spans="1:15" ht="15" x14ac:dyDescent="0.4">
      <c r="C23" s="495" t="s">
        <v>283</v>
      </c>
      <c r="D23" s="109"/>
      <c r="E23" s="109"/>
      <c r="F23" s="109"/>
      <c r="G23" s="109"/>
      <c r="H23" s="109"/>
      <c r="I23" s="109"/>
      <c r="J23" s="2"/>
    </row>
    <row r="24" spans="1:15" ht="14.5" x14ac:dyDescent="0.3">
      <c r="C24" s="496" t="s">
        <v>284</v>
      </c>
      <c r="D24" s="109"/>
      <c r="E24" s="109"/>
      <c r="F24" s="109"/>
      <c r="G24" s="109"/>
      <c r="H24" s="109"/>
      <c r="I24" s="109"/>
      <c r="J24" s="2"/>
    </row>
    <row r="25" spans="1:15" x14ac:dyDescent="0.3">
      <c r="C25" s="302" t="s">
        <v>248</v>
      </c>
      <c r="D25" s="303"/>
      <c r="E25" s="304"/>
      <c r="F25" s="305"/>
      <c r="G25" s="306" t="s">
        <v>251</v>
      </c>
      <c r="H25" s="307" t="s">
        <v>196</v>
      </c>
      <c r="I25" s="308" t="s">
        <v>197</v>
      </c>
      <c r="J25" s="307" t="s">
        <v>249</v>
      </c>
    </row>
    <row r="26" spans="1:15" ht="14.25" customHeight="1" x14ac:dyDescent="0.3">
      <c r="C26" s="302"/>
      <c r="D26" s="302"/>
      <c r="E26" s="302"/>
      <c r="F26" s="302"/>
      <c r="G26" s="307">
        <v>0.86899999999999999</v>
      </c>
      <c r="H26" s="307">
        <f>1-G26</f>
        <v>0.13100000000000001</v>
      </c>
      <c r="I26" s="307">
        <v>100</v>
      </c>
      <c r="J26" s="309">
        <f>SQRT(G26*H26/I26)</f>
        <v>3.3740035566074918E-2</v>
      </c>
    </row>
    <row r="27" spans="1:15" ht="10" customHeight="1" x14ac:dyDescent="0.3">
      <c r="D27" s="302"/>
      <c r="E27" s="302"/>
      <c r="F27" s="302"/>
      <c r="G27" s="302"/>
      <c r="H27" s="310"/>
      <c r="I27" s="310"/>
      <c r="J27" s="310"/>
      <c r="K27" s="311"/>
    </row>
    <row r="28" spans="1:15" ht="46.5" customHeight="1" x14ac:dyDescent="0.3">
      <c r="B28" s="708" t="s">
        <v>319</v>
      </c>
      <c r="C28" s="708"/>
      <c r="D28" s="708"/>
      <c r="E28" s="708"/>
      <c r="F28" s="708"/>
      <c r="G28" s="708"/>
      <c r="H28" s="708"/>
      <c r="I28" s="708"/>
      <c r="J28" s="708"/>
      <c r="K28" s="708"/>
    </row>
    <row r="29" spans="1:15" x14ac:dyDescent="0.3">
      <c r="D29" s="302"/>
      <c r="E29" s="302"/>
      <c r="F29" s="302"/>
      <c r="G29" s="302"/>
      <c r="H29" s="310"/>
      <c r="I29" s="310"/>
      <c r="J29" s="310"/>
      <c r="K29" s="311"/>
    </row>
    <row r="30" spans="1:15" x14ac:dyDescent="0.3">
      <c r="D30" s="302"/>
      <c r="E30" s="302"/>
      <c r="F30" s="302"/>
      <c r="G30" s="302"/>
      <c r="H30" s="310"/>
      <c r="I30" s="310"/>
      <c r="J30" s="310"/>
      <c r="K30" s="311"/>
    </row>
    <row r="31" spans="1:15" x14ac:dyDescent="0.3">
      <c r="D31" s="302"/>
      <c r="E31" s="302"/>
      <c r="F31" s="302"/>
      <c r="G31" s="302"/>
      <c r="H31" s="310"/>
      <c r="I31" s="310"/>
      <c r="J31" s="310"/>
      <c r="K31" s="311"/>
    </row>
    <row r="32" spans="1:15" x14ac:dyDescent="0.3">
      <c r="D32" s="302"/>
      <c r="E32" s="302"/>
      <c r="F32" s="302"/>
      <c r="G32" s="302"/>
      <c r="I32" s="110" t="s">
        <v>241</v>
      </c>
      <c r="K32" s="311"/>
    </row>
    <row r="33" spans="4:14" ht="14.5" x14ac:dyDescent="0.3">
      <c r="D33" s="312"/>
      <c r="I33" s="109" t="s">
        <v>254</v>
      </c>
    </row>
    <row r="34" spans="4:14" ht="15" x14ac:dyDescent="0.35">
      <c r="D34" s="313"/>
      <c r="I34" s="109" t="s">
        <v>252</v>
      </c>
    </row>
    <row r="35" spans="4:14" x14ac:dyDescent="0.3">
      <c r="D35" s="314"/>
    </row>
    <row r="36" spans="4:14" x14ac:dyDescent="0.3">
      <c r="D36" s="314"/>
    </row>
    <row r="37" spans="4:14" x14ac:dyDescent="0.3">
      <c r="D37" s="314"/>
    </row>
    <row r="38" spans="4:14" x14ac:dyDescent="0.3">
      <c r="D38" s="314"/>
    </row>
    <row r="39" spans="4:14" x14ac:dyDescent="0.3">
      <c r="D39" s="314"/>
    </row>
    <row r="41" spans="4:14" x14ac:dyDescent="0.3">
      <c r="K41" s="148"/>
      <c r="L41" s="148"/>
      <c r="M41" s="148"/>
    </row>
    <row r="42" spans="4:14" x14ac:dyDescent="0.3">
      <c r="K42" s="149"/>
      <c r="L42" s="150"/>
      <c r="M42" s="149"/>
      <c r="N42" s="151"/>
    </row>
    <row r="43" spans="4:14" x14ac:dyDescent="0.3">
      <c r="D43" s="109"/>
      <c r="E43" s="109"/>
      <c r="F43" s="109"/>
      <c r="G43" s="109"/>
      <c r="H43" s="109"/>
      <c r="I43" s="109"/>
      <c r="J43" s="109"/>
      <c r="K43" s="109"/>
      <c r="L43" s="109"/>
      <c r="M43" s="109"/>
      <c r="N43" s="109"/>
    </row>
    <row r="44" spans="4:14" x14ac:dyDescent="0.3">
      <c r="D44" s="109"/>
      <c r="E44" s="12"/>
      <c r="F44" s="12"/>
      <c r="G44" s="12"/>
      <c r="H44" s="315"/>
      <c r="I44" s="12"/>
      <c r="J44" s="109"/>
      <c r="K44" s="109"/>
      <c r="L44" s="109"/>
      <c r="M44" s="109"/>
      <c r="N44" s="109"/>
    </row>
    <row r="45" spans="4:14" x14ac:dyDescent="0.3">
      <c r="D45" s="111"/>
      <c r="E45" s="316"/>
      <c r="F45" s="724"/>
      <c r="G45" s="724"/>
      <c r="H45" s="317"/>
      <c r="I45" s="318"/>
      <c r="J45" s="318"/>
      <c r="K45" s="109"/>
      <c r="L45" s="109"/>
      <c r="M45" s="109"/>
      <c r="N45" s="109"/>
    </row>
    <row r="46" spans="4:14" x14ac:dyDescent="0.3">
      <c r="D46" s="111"/>
      <c r="E46" s="319"/>
      <c r="F46" s="320"/>
      <c r="G46" s="320"/>
      <c r="H46" s="321"/>
      <c r="I46" s="111"/>
      <c r="J46" s="322"/>
      <c r="K46" s="323"/>
      <c r="L46" s="109"/>
      <c r="M46" s="324"/>
      <c r="N46" s="109"/>
    </row>
    <row r="47" spans="4:14" x14ac:dyDescent="0.3">
      <c r="D47" s="111"/>
      <c r="E47" s="319"/>
      <c r="F47" s="457"/>
      <c r="G47" s="457"/>
      <c r="H47" s="321"/>
      <c r="I47" s="111"/>
      <c r="J47" s="322"/>
      <c r="K47" s="323"/>
      <c r="L47" s="109"/>
      <c r="M47" s="324"/>
      <c r="N47" s="109"/>
    </row>
    <row r="48" spans="4:14" x14ac:dyDescent="0.3">
      <c r="G48" s="457"/>
      <c r="H48" s="321"/>
      <c r="I48" s="111"/>
      <c r="J48" s="322"/>
      <c r="K48" s="323"/>
      <c r="L48" s="109"/>
      <c r="M48" s="324"/>
      <c r="N48" s="109"/>
    </row>
    <row r="49" spans="1:26" x14ac:dyDescent="0.3">
      <c r="D49" s="111"/>
      <c r="E49" s="319"/>
      <c r="F49" s="320"/>
      <c r="G49" s="320"/>
      <c r="H49" s="321"/>
      <c r="I49" s="109"/>
      <c r="J49" s="109"/>
      <c r="K49" s="109"/>
      <c r="L49" s="109"/>
      <c r="M49" s="109"/>
      <c r="N49" s="109"/>
    </row>
    <row r="50" spans="1:26" s="325" customFormat="1" ht="27.75" customHeight="1" thickBot="1" x14ac:dyDescent="0.35">
      <c r="A50" s="461" t="s">
        <v>253</v>
      </c>
      <c r="B50" s="463" t="s">
        <v>203</v>
      </c>
      <c r="C50" s="464" t="s">
        <v>204</v>
      </c>
      <c r="J50" s="725" t="s">
        <v>275</v>
      </c>
      <c r="K50" s="726"/>
      <c r="L50" s="727"/>
      <c r="M50" s="109"/>
      <c r="N50" s="706" t="s">
        <v>276</v>
      </c>
      <c r="O50" s="706" t="s">
        <v>277</v>
      </c>
      <c r="P50" s="706" t="s">
        <v>278</v>
      </c>
      <c r="R50" s="1"/>
      <c r="S50" s="1"/>
      <c r="T50" s="1"/>
    </row>
    <row r="51" spans="1:26" s="325" customFormat="1" x14ac:dyDescent="0.3">
      <c r="A51" s="341">
        <v>52</v>
      </c>
      <c r="B51" s="479">
        <v>1</v>
      </c>
      <c r="C51" s="342"/>
      <c r="E51" s="452" t="s">
        <v>259</v>
      </c>
      <c r="F51" s="450"/>
      <c r="G51" s="450"/>
      <c r="H51" s="451"/>
      <c r="J51" s="164" t="s">
        <v>274</v>
      </c>
      <c r="K51" s="326" t="s">
        <v>255</v>
      </c>
      <c r="L51" s="326" t="s">
        <v>27</v>
      </c>
      <c r="M51" s="109"/>
      <c r="N51" s="706"/>
      <c r="O51" s="706"/>
      <c r="P51" s="706"/>
      <c r="R51" s="1"/>
      <c r="S51" s="1"/>
      <c r="T51" s="1"/>
    </row>
    <row r="52" spans="1:26" x14ac:dyDescent="0.3">
      <c r="A52" s="469">
        <v>53</v>
      </c>
      <c r="B52" s="480"/>
      <c r="C52" s="343"/>
      <c r="D52" s="325"/>
      <c r="E52" s="330"/>
      <c r="F52" s="439" t="s">
        <v>198</v>
      </c>
      <c r="G52" s="439" t="s">
        <v>199</v>
      </c>
      <c r="H52" s="440"/>
      <c r="I52" s="325"/>
      <c r="J52" s="164">
        <v>103</v>
      </c>
      <c r="K52" s="453">
        <f>1-G57</f>
        <v>1</v>
      </c>
      <c r="L52" s="454">
        <f>F57</f>
        <v>1</v>
      </c>
      <c r="M52" s="109"/>
      <c r="N52" s="331">
        <v>0</v>
      </c>
      <c r="O52" s="331">
        <v>0</v>
      </c>
      <c r="P52" s="332">
        <v>0</v>
      </c>
      <c r="U52" s="109"/>
      <c r="V52" s="325"/>
      <c r="W52" s="325"/>
    </row>
    <row r="53" spans="1:26" x14ac:dyDescent="0.3">
      <c r="A53" s="469">
        <v>54</v>
      </c>
      <c r="B53" s="480"/>
      <c r="C53" s="343"/>
      <c r="D53" s="325"/>
      <c r="E53" s="446" t="s">
        <v>262</v>
      </c>
      <c r="F53" s="444">
        <v>33</v>
      </c>
      <c r="G53" s="445">
        <v>67</v>
      </c>
      <c r="H53" s="447">
        <f>SUM(F53:G53)</f>
        <v>100</v>
      </c>
      <c r="I53" s="325"/>
      <c r="J53" s="164">
        <v>90</v>
      </c>
      <c r="K53" s="453">
        <f>1-G65</f>
        <v>0.74626865671641784</v>
      </c>
      <c r="L53" s="454">
        <f>F65</f>
        <v>0.93939393939393945</v>
      </c>
      <c r="M53" s="109"/>
      <c r="N53" s="331">
        <f>(K52-K53)*L53</f>
        <v>0.23835368611488023</v>
      </c>
      <c r="O53" s="331">
        <f>(K52-K53)*(L52-L53)/2</f>
        <v>7.6888285843509678E-3</v>
      </c>
      <c r="P53" s="332">
        <f>SUM(N53:O53)</f>
        <v>0.24604251469923119</v>
      </c>
      <c r="U53" s="109"/>
      <c r="V53" s="325"/>
      <c r="W53" s="325"/>
    </row>
    <row r="54" spans="1:26" x14ac:dyDescent="0.3">
      <c r="A54" s="469">
        <v>55</v>
      </c>
      <c r="B54" s="480"/>
      <c r="C54" s="343"/>
      <c r="D54" s="325"/>
      <c r="E54" s="448" t="s">
        <v>263</v>
      </c>
      <c r="F54" s="445">
        <v>0</v>
      </c>
      <c r="G54" s="444">
        <v>0</v>
      </c>
      <c r="H54" s="449">
        <f>SUM(F54:G54)</f>
        <v>0</v>
      </c>
      <c r="I54" s="325"/>
      <c r="J54" s="164">
        <v>80</v>
      </c>
      <c r="K54" s="453">
        <f>1-G73</f>
        <v>0.29850746268656714</v>
      </c>
      <c r="L54" s="454">
        <f>F73</f>
        <v>0.54545454545454541</v>
      </c>
      <c r="M54" s="109"/>
      <c r="N54" s="331">
        <f>(K53-K54)*L54</f>
        <v>0.24423337856173674</v>
      </c>
      <c r="O54" s="331">
        <f>(K53-K54)*(L53-L54)/2</f>
        <v>8.8195386702849404E-2</v>
      </c>
      <c r="P54" s="332">
        <f>SUM(N54:O54)</f>
        <v>0.33242876526458615</v>
      </c>
      <c r="U54" s="109"/>
      <c r="V54" s="325"/>
      <c r="W54" s="325"/>
    </row>
    <row r="55" spans="1:26" x14ac:dyDescent="0.3">
      <c r="A55" s="469">
        <v>56</v>
      </c>
      <c r="B55" s="480"/>
      <c r="C55" s="343"/>
      <c r="D55" s="325"/>
      <c r="E55" s="443" t="s">
        <v>3</v>
      </c>
      <c r="F55" s="326">
        <f>SUM(F53:F54)</f>
        <v>33</v>
      </c>
      <c r="G55" s="326">
        <f>SUM(G53:G54)</f>
        <v>67</v>
      </c>
      <c r="H55" s="441">
        <f>SUM(H53:H54)</f>
        <v>100</v>
      </c>
      <c r="I55" s="325"/>
      <c r="J55" s="164">
        <v>70</v>
      </c>
      <c r="K55" s="453">
        <f>1-G81</f>
        <v>5.9701492537313383E-2</v>
      </c>
      <c r="L55" s="454">
        <f>F81</f>
        <v>0.18181818181818182</v>
      </c>
      <c r="N55" s="331">
        <f>(K54-K55)*L55</f>
        <v>4.3419267299864318E-2</v>
      </c>
      <c r="O55" s="331">
        <f>(K54-K55)*(L54-L55)/2</f>
        <v>4.3419267299864311E-2</v>
      </c>
      <c r="P55" s="332">
        <f>SUM(N55:O55)</f>
        <v>8.6838534599728623E-2</v>
      </c>
      <c r="U55" s="109"/>
      <c r="V55" s="325"/>
      <c r="W55" s="325"/>
    </row>
    <row r="56" spans="1:26" x14ac:dyDescent="0.3">
      <c r="A56" s="469">
        <v>57</v>
      </c>
      <c r="B56" s="480"/>
      <c r="C56" s="343"/>
      <c r="D56" s="325"/>
      <c r="E56" s="6"/>
      <c r="F56" s="113" t="s">
        <v>27</v>
      </c>
      <c r="G56" s="113" t="s">
        <v>28</v>
      </c>
      <c r="H56" s="9"/>
      <c r="I56" s="325"/>
      <c r="J56" s="164">
        <v>60</v>
      </c>
      <c r="K56" s="453">
        <f>1-G89</f>
        <v>0</v>
      </c>
      <c r="L56" s="454">
        <f>F89</f>
        <v>6.0606060606060608E-2</v>
      </c>
      <c r="N56" s="331">
        <f>(K55-K56)*L56</f>
        <v>3.6182722749886899E-3</v>
      </c>
      <c r="O56" s="331">
        <f>(K55-K56)*(L55-L56)/2</f>
        <v>3.6182722749886899E-3</v>
      </c>
      <c r="P56" s="332">
        <f>SUM(N56:O56)</f>
        <v>7.2365445499773797E-3</v>
      </c>
      <c r="U56" s="109"/>
      <c r="V56" s="328"/>
      <c r="W56" s="327"/>
    </row>
    <row r="57" spans="1:26" ht="13.5" thickBot="1" x14ac:dyDescent="0.35">
      <c r="A57" s="469">
        <v>58</v>
      </c>
      <c r="B57" s="480">
        <v>1</v>
      </c>
      <c r="C57" s="343"/>
      <c r="D57" s="325"/>
      <c r="E57" s="11"/>
      <c r="F57" s="442">
        <f>F53/F55</f>
        <v>1</v>
      </c>
      <c r="G57" s="442">
        <f>G54/G55</f>
        <v>0</v>
      </c>
      <c r="H57" s="208"/>
      <c r="I57" s="325"/>
      <c r="J57" s="164">
        <v>52</v>
      </c>
      <c r="K57" s="453">
        <f>1-G97</f>
        <v>0</v>
      </c>
      <c r="L57" s="454">
        <f>F97</f>
        <v>0</v>
      </c>
      <c r="N57" s="331">
        <f>(K56-K57)*L57</f>
        <v>0</v>
      </c>
      <c r="O57" s="331">
        <f>(K56-K57)*(L56-L57)/2</f>
        <v>0</v>
      </c>
      <c r="P57" s="332">
        <f>(L56-L57)*(M57-M58)/2</f>
        <v>0</v>
      </c>
      <c r="U57" s="109"/>
      <c r="V57" s="328"/>
      <c r="W57" s="327"/>
    </row>
    <row r="58" spans="1:26" ht="13.5" thickBot="1" x14ac:dyDescent="0.35">
      <c r="A58" s="469">
        <v>59</v>
      </c>
      <c r="B58" s="480"/>
      <c r="C58" s="343"/>
      <c r="D58" s="325"/>
      <c r="E58" s="110"/>
      <c r="F58" s="110"/>
      <c r="G58" s="110"/>
      <c r="H58" s="110"/>
      <c r="P58" s="455">
        <f>SUM(P52:P57)</f>
        <v>0.67254635911352323</v>
      </c>
      <c r="V58" s="328"/>
      <c r="W58" s="327"/>
      <c r="X58" s="329"/>
      <c r="Y58" s="329"/>
      <c r="Z58" s="329"/>
    </row>
    <row r="59" spans="1:26" ht="13.5" thickBot="1" x14ac:dyDescent="0.35">
      <c r="A59" s="469">
        <v>60</v>
      </c>
      <c r="B59" s="480"/>
      <c r="C59" s="481">
        <v>1</v>
      </c>
      <c r="D59" s="325"/>
      <c r="E59" s="452" t="s">
        <v>256</v>
      </c>
      <c r="F59" s="450"/>
      <c r="G59" s="450"/>
      <c r="H59" s="451"/>
      <c r="O59" s="109"/>
      <c r="P59" s="456" t="s">
        <v>279</v>
      </c>
      <c r="U59" s="109"/>
      <c r="V59" s="109"/>
      <c r="W59" s="109"/>
      <c r="X59" s="109"/>
      <c r="Y59" s="109"/>
      <c r="Z59" s="109"/>
    </row>
    <row r="60" spans="1:26" x14ac:dyDescent="0.3">
      <c r="A60" s="469">
        <v>61</v>
      </c>
      <c r="B60" s="480"/>
      <c r="C60" s="481"/>
      <c r="D60" s="325"/>
      <c r="E60" s="330"/>
      <c r="F60" s="439" t="s">
        <v>198</v>
      </c>
      <c r="G60" s="439" t="s">
        <v>199</v>
      </c>
      <c r="H60" s="440"/>
      <c r="S60" s="109"/>
      <c r="T60" s="109"/>
      <c r="U60" s="109"/>
      <c r="V60" s="109"/>
      <c r="W60" s="109"/>
      <c r="X60" s="109"/>
      <c r="Y60" s="109"/>
      <c r="Z60" s="109"/>
    </row>
    <row r="61" spans="1:26" x14ac:dyDescent="0.3">
      <c r="A61" s="469">
        <v>62</v>
      </c>
      <c r="B61" s="480">
        <v>1</v>
      </c>
      <c r="C61" s="481"/>
      <c r="D61" s="325"/>
      <c r="E61" s="446" t="s">
        <v>260</v>
      </c>
      <c r="F61" s="444">
        <v>31</v>
      </c>
      <c r="G61" s="445">
        <v>50</v>
      </c>
      <c r="H61" s="447">
        <f>SUM(F61:G61)</f>
        <v>81</v>
      </c>
      <c r="T61" s="109"/>
      <c r="U61" s="109"/>
      <c r="V61" s="109"/>
      <c r="W61" s="109"/>
      <c r="X61" s="109"/>
      <c r="Y61" s="109"/>
      <c r="Z61" s="109"/>
    </row>
    <row r="62" spans="1:26" x14ac:dyDescent="0.3">
      <c r="A62" s="469">
        <v>63</v>
      </c>
      <c r="B62" s="480"/>
      <c r="C62" s="481"/>
      <c r="D62" s="325"/>
      <c r="E62" s="448" t="s">
        <v>261</v>
      </c>
      <c r="F62" s="445">
        <v>2</v>
      </c>
      <c r="G62" s="444">
        <v>17</v>
      </c>
      <c r="H62" s="449">
        <f>SUM(F62:G62)</f>
        <v>19</v>
      </c>
      <c r="U62" s="109"/>
      <c r="V62" s="109"/>
      <c r="W62" s="109"/>
      <c r="X62" s="109"/>
      <c r="Y62" s="109"/>
      <c r="Z62" s="109"/>
    </row>
    <row r="63" spans="1:26" x14ac:dyDescent="0.3">
      <c r="A63" s="469">
        <v>64</v>
      </c>
      <c r="B63" s="480"/>
      <c r="C63" s="481"/>
      <c r="D63" s="325"/>
      <c r="E63" s="443" t="s">
        <v>3</v>
      </c>
      <c r="F63" s="326">
        <f>SUM(F61:F62)</f>
        <v>33</v>
      </c>
      <c r="G63" s="326">
        <f>SUM(G61:G62)</f>
        <v>67</v>
      </c>
      <c r="H63" s="441">
        <f>SUM(H61:H62)</f>
        <v>100</v>
      </c>
      <c r="U63" s="109"/>
      <c r="V63" s="109"/>
      <c r="W63" s="109"/>
      <c r="X63" s="109"/>
      <c r="Y63" s="109"/>
      <c r="Z63" s="109"/>
    </row>
    <row r="64" spans="1:26" x14ac:dyDescent="0.3">
      <c r="A64" s="469">
        <v>65</v>
      </c>
      <c r="B64" s="480">
        <v>1</v>
      </c>
      <c r="C64" s="481"/>
      <c r="D64" s="325"/>
      <c r="E64" s="6"/>
      <c r="F64" s="113" t="s">
        <v>27</v>
      </c>
      <c r="G64" s="113" t="s">
        <v>28</v>
      </c>
      <c r="H64" s="9"/>
      <c r="U64" s="109"/>
      <c r="V64" s="109"/>
      <c r="W64" s="109"/>
      <c r="X64" s="109"/>
      <c r="Y64" s="109"/>
      <c r="Z64" s="109"/>
    </row>
    <row r="65" spans="1:26" ht="13.5" thickBot="1" x14ac:dyDescent="0.35">
      <c r="A65" s="469">
        <v>66</v>
      </c>
      <c r="B65" s="480"/>
      <c r="C65" s="481">
        <v>1</v>
      </c>
      <c r="D65" s="325"/>
      <c r="E65" s="11"/>
      <c r="F65" s="442">
        <f>F61/F63</f>
        <v>0.93939393939393945</v>
      </c>
      <c r="G65" s="442">
        <f>G62/G63</f>
        <v>0.2537313432835821</v>
      </c>
      <c r="H65" s="208"/>
      <c r="U65" s="109"/>
      <c r="V65" s="109"/>
      <c r="W65" s="109"/>
      <c r="X65" s="109"/>
      <c r="Y65" s="109"/>
      <c r="Z65" s="109"/>
    </row>
    <row r="66" spans="1:26" ht="13.5" thickBot="1" x14ac:dyDescent="0.35">
      <c r="A66" s="469">
        <v>67</v>
      </c>
      <c r="B66" s="480">
        <v>1</v>
      </c>
      <c r="C66" s="481"/>
      <c r="D66" s="325"/>
      <c r="E66" s="110"/>
      <c r="F66" s="110"/>
      <c r="G66" s="110"/>
      <c r="H66" s="110"/>
      <c r="U66" s="109"/>
      <c r="V66" s="109"/>
      <c r="W66" s="109"/>
      <c r="X66" s="109"/>
      <c r="Y66" s="109"/>
      <c r="Z66" s="109"/>
    </row>
    <row r="67" spans="1:26" x14ac:dyDescent="0.3">
      <c r="A67" s="469">
        <v>68</v>
      </c>
      <c r="B67" s="480">
        <v>1</v>
      </c>
      <c r="C67" s="481">
        <v>1</v>
      </c>
      <c r="D67" s="325"/>
      <c r="E67" s="452" t="s">
        <v>257</v>
      </c>
      <c r="F67" s="450"/>
      <c r="G67" s="450"/>
      <c r="H67" s="451"/>
      <c r="U67" s="109"/>
      <c r="V67" s="109"/>
      <c r="W67" s="109"/>
      <c r="X67" s="109"/>
      <c r="Y67" s="109"/>
      <c r="Z67" s="109"/>
    </row>
    <row r="68" spans="1:26" x14ac:dyDescent="0.3">
      <c r="A68" s="469">
        <v>69</v>
      </c>
      <c r="B68" s="480"/>
      <c r="C68" s="481">
        <v>1</v>
      </c>
      <c r="D68" s="325"/>
      <c r="E68" s="330"/>
      <c r="F68" s="439" t="s">
        <v>198</v>
      </c>
      <c r="G68" s="439" t="s">
        <v>199</v>
      </c>
      <c r="H68" s="440"/>
      <c r="N68" s="109"/>
      <c r="U68" s="113"/>
      <c r="V68" s="109"/>
      <c r="W68" s="327"/>
      <c r="X68" s="329"/>
      <c r="Y68" s="329"/>
      <c r="Z68" s="109"/>
    </row>
    <row r="69" spans="1:26" ht="13.5" customHeight="1" x14ac:dyDescent="0.3">
      <c r="A69" s="469">
        <v>70</v>
      </c>
      <c r="B69" s="480">
        <v>1</v>
      </c>
      <c r="C69" s="481"/>
      <c r="D69" s="325"/>
      <c r="E69" s="446" t="s">
        <v>266</v>
      </c>
      <c r="F69" s="444">
        <v>18</v>
      </c>
      <c r="G69" s="445">
        <v>20</v>
      </c>
      <c r="H69" s="447">
        <f>SUM(F69:G69)</f>
        <v>38</v>
      </c>
      <c r="N69" s="109"/>
      <c r="S69" s="109"/>
      <c r="T69" s="113"/>
      <c r="U69" s="113"/>
      <c r="V69" s="109"/>
      <c r="W69" s="327"/>
      <c r="X69" s="329"/>
      <c r="Y69" s="329"/>
      <c r="Z69" s="333"/>
    </row>
    <row r="70" spans="1:26" x14ac:dyDescent="0.3">
      <c r="A70" s="469">
        <v>71</v>
      </c>
      <c r="B70" s="480"/>
      <c r="C70" s="481">
        <v>3</v>
      </c>
      <c r="D70" s="325"/>
      <c r="E70" s="448" t="s">
        <v>267</v>
      </c>
      <c r="F70" s="445">
        <v>15</v>
      </c>
      <c r="G70" s="444">
        <v>47</v>
      </c>
      <c r="H70" s="449">
        <f>SUM(F70:G70)</f>
        <v>62</v>
      </c>
      <c r="N70" s="109"/>
      <c r="S70" s="109"/>
      <c r="T70" s="113"/>
      <c r="U70" s="113"/>
      <c r="V70" s="109"/>
      <c r="W70" s="327"/>
      <c r="X70" s="329"/>
      <c r="Y70" s="329"/>
      <c r="Z70" s="333"/>
    </row>
    <row r="71" spans="1:26" x14ac:dyDescent="0.3">
      <c r="A71" s="469">
        <v>72</v>
      </c>
      <c r="B71" s="480">
        <v>3</v>
      </c>
      <c r="C71" s="481"/>
      <c r="D71" s="325"/>
      <c r="E71" s="443" t="s">
        <v>3</v>
      </c>
      <c r="F71" s="326">
        <f>SUM(F69:F70)</f>
        <v>33</v>
      </c>
      <c r="G71" s="326">
        <f>SUM(G69:G70)</f>
        <v>67</v>
      </c>
      <c r="H71" s="441">
        <f>SUM(H69:H70)</f>
        <v>100</v>
      </c>
      <c r="N71" s="109"/>
      <c r="S71" s="109"/>
      <c r="T71" s="109"/>
      <c r="U71" s="109"/>
      <c r="V71" s="109"/>
      <c r="W71" s="109"/>
      <c r="X71" s="333"/>
      <c r="Y71" s="333"/>
      <c r="Z71" s="333"/>
    </row>
    <row r="72" spans="1:26" x14ac:dyDescent="0.3">
      <c r="A72" s="469">
        <v>73</v>
      </c>
      <c r="B72" s="480">
        <v>2</v>
      </c>
      <c r="C72" s="481">
        <v>1</v>
      </c>
      <c r="D72" s="325"/>
      <c r="E72" s="6"/>
      <c r="F72" s="113" t="s">
        <v>27</v>
      </c>
      <c r="G72" s="113" t="s">
        <v>28</v>
      </c>
      <c r="H72" s="9"/>
      <c r="N72" s="109"/>
      <c r="S72" s="109"/>
      <c r="T72" s="109"/>
      <c r="U72" s="109"/>
      <c r="V72" s="109"/>
      <c r="W72" s="109"/>
      <c r="X72" s="109"/>
      <c r="Y72" s="109"/>
      <c r="Z72" s="109"/>
    </row>
    <row r="73" spans="1:26" ht="13.5" thickBot="1" x14ac:dyDescent="0.35">
      <c r="A73" s="469">
        <v>74</v>
      </c>
      <c r="B73" s="480">
        <v>1</v>
      </c>
      <c r="C73" s="481">
        <v>3</v>
      </c>
      <c r="D73" s="325"/>
      <c r="E73" s="11"/>
      <c r="F73" s="442">
        <f>F69/F71</f>
        <v>0.54545454545454541</v>
      </c>
      <c r="G73" s="442">
        <f>G70/G71</f>
        <v>0.70149253731343286</v>
      </c>
      <c r="H73" s="208"/>
      <c r="N73" s="109"/>
      <c r="S73" s="109"/>
      <c r="T73" s="109"/>
      <c r="U73" s="109"/>
      <c r="V73" s="109"/>
      <c r="W73" s="109"/>
      <c r="X73" s="109"/>
      <c r="Y73" s="109"/>
      <c r="Z73" s="109"/>
    </row>
    <row r="74" spans="1:26" ht="13.5" thickBot="1" x14ac:dyDescent="0.35">
      <c r="A74" s="469">
        <v>75</v>
      </c>
      <c r="B74" s="480">
        <v>1</v>
      </c>
      <c r="C74" s="481"/>
      <c r="D74" s="325"/>
      <c r="N74" s="109"/>
      <c r="S74" s="109"/>
      <c r="T74" s="109"/>
      <c r="U74" s="109"/>
      <c r="V74" s="109"/>
      <c r="W74" s="109"/>
      <c r="X74" s="109"/>
      <c r="Y74" s="109"/>
      <c r="Z74" s="109"/>
    </row>
    <row r="75" spans="1:26" x14ac:dyDescent="0.3">
      <c r="A75" s="469">
        <v>76</v>
      </c>
      <c r="B75" s="480"/>
      <c r="C75" s="481">
        <v>2</v>
      </c>
      <c r="D75" s="325"/>
      <c r="E75" s="452" t="s">
        <v>258</v>
      </c>
      <c r="F75" s="424"/>
      <c r="G75" s="424"/>
      <c r="H75" s="425"/>
      <c r="N75" s="109"/>
      <c r="T75" s="113"/>
      <c r="U75" s="113"/>
      <c r="V75" s="109"/>
      <c r="W75" s="327"/>
      <c r="X75" s="329"/>
      <c r="Y75" s="329"/>
      <c r="Z75" s="109"/>
    </row>
    <row r="76" spans="1:26" x14ac:dyDescent="0.3">
      <c r="A76" s="469">
        <v>77</v>
      </c>
      <c r="B76" s="480">
        <v>3</v>
      </c>
      <c r="C76" s="481">
        <v>3</v>
      </c>
      <c r="D76" s="325"/>
      <c r="E76" s="330"/>
      <c r="F76" s="439" t="s">
        <v>198</v>
      </c>
      <c r="G76" s="439" t="s">
        <v>199</v>
      </c>
      <c r="H76" s="440"/>
      <c r="N76" s="109"/>
      <c r="T76" s="113"/>
      <c r="U76" s="113"/>
      <c r="V76" s="109"/>
      <c r="W76" s="327"/>
      <c r="X76" s="329"/>
      <c r="Y76" s="329"/>
      <c r="Z76" s="333"/>
    </row>
    <row r="77" spans="1:26" x14ac:dyDescent="0.3">
      <c r="A77" s="469">
        <v>78</v>
      </c>
      <c r="B77" s="480">
        <v>2</v>
      </c>
      <c r="C77" s="481">
        <v>1</v>
      </c>
      <c r="D77" s="325"/>
      <c r="E77" s="446" t="s">
        <v>268</v>
      </c>
      <c r="F77" s="444">
        <v>6</v>
      </c>
      <c r="G77" s="445">
        <v>4</v>
      </c>
      <c r="H77" s="447">
        <f>SUM(F77:G77)</f>
        <v>10</v>
      </c>
      <c r="N77" s="109"/>
      <c r="T77" s="113"/>
      <c r="U77" s="113"/>
      <c r="V77" s="109"/>
      <c r="W77" s="327"/>
      <c r="X77" s="329"/>
      <c r="Y77" s="329"/>
      <c r="Z77" s="333"/>
    </row>
    <row r="78" spans="1:26" x14ac:dyDescent="0.3">
      <c r="A78" s="469">
        <v>79</v>
      </c>
      <c r="B78" s="480"/>
      <c r="C78" s="481">
        <v>3</v>
      </c>
      <c r="D78" s="325"/>
      <c r="E78" s="448" t="s">
        <v>269</v>
      </c>
      <c r="F78" s="445">
        <v>27</v>
      </c>
      <c r="G78" s="444">
        <v>63</v>
      </c>
      <c r="H78" s="449">
        <f>SUM(F78:G78)</f>
        <v>90</v>
      </c>
      <c r="N78" s="109"/>
      <c r="R78" s="113"/>
      <c r="S78" s="327"/>
      <c r="T78" s="109"/>
      <c r="U78" s="109"/>
      <c r="V78" s="109"/>
      <c r="W78" s="109"/>
      <c r="X78" s="333"/>
      <c r="Y78" s="333"/>
      <c r="Z78" s="333"/>
    </row>
    <row r="79" spans="1:26" x14ac:dyDescent="0.3">
      <c r="A79" s="469">
        <v>80</v>
      </c>
      <c r="B79" s="480">
        <v>2</v>
      </c>
      <c r="C79" s="481">
        <v>2</v>
      </c>
      <c r="D79" s="325"/>
      <c r="E79" s="443" t="s">
        <v>3</v>
      </c>
      <c r="F79" s="326">
        <f>SUM(F77:F78)</f>
        <v>33</v>
      </c>
      <c r="G79" s="326">
        <f>SUM(G77:G78)</f>
        <v>67</v>
      </c>
      <c r="H79" s="441">
        <f>SUM(H77:H78)</f>
        <v>100</v>
      </c>
      <c r="N79" s="109"/>
      <c r="S79" s="109"/>
      <c r="T79" s="109"/>
      <c r="U79" s="109"/>
      <c r="V79" s="109"/>
      <c r="W79" s="109"/>
      <c r="X79" s="109"/>
      <c r="Y79" s="109"/>
      <c r="Z79" s="109"/>
    </row>
    <row r="80" spans="1:26" x14ac:dyDescent="0.3">
      <c r="A80" s="469">
        <v>81</v>
      </c>
      <c r="B80" s="480">
        <v>4</v>
      </c>
      <c r="C80" s="481">
        <v>2</v>
      </c>
      <c r="D80" s="325"/>
      <c r="E80" s="6"/>
      <c r="F80" s="113" t="s">
        <v>27</v>
      </c>
      <c r="G80" s="113" t="s">
        <v>28</v>
      </c>
      <c r="H80" s="9"/>
      <c r="N80" s="109"/>
      <c r="S80" s="109"/>
      <c r="T80" s="109"/>
      <c r="U80" s="109"/>
      <c r="V80" s="109"/>
      <c r="W80" s="109"/>
      <c r="X80" s="109"/>
      <c r="Y80" s="109"/>
      <c r="Z80" s="109"/>
    </row>
    <row r="81" spans="1:26" ht="13.5" thickBot="1" x14ac:dyDescent="0.35">
      <c r="A81" s="469">
        <v>82</v>
      </c>
      <c r="B81" s="480"/>
      <c r="C81" s="481">
        <v>3</v>
      </c>
      <c r="D81" s="325"/>
      <c r="E81" s="11"/>
      <c r="F81" s="442">
        <f>F77/F79</f>
        <v>0.18181818181818182</v>
      </c>
      <c r="G81" s="442">
        <f>G78/G79</f>
        <v>0.94029850746268662</v>
      </c>
      <c r="H81" s="208"/>
      <c r="N81" s="109"/>
      <c r="S81" s="109"/>
      <c r="T81" s="109"/>
      <c r="U81" s="109"/>
      <c r="V81" s="109"/>
      <c r="W81" s="109"/>
      <c r="X81" s="109"/>
      <c r="Y81" s="109"/>
      <c r="Z81" s="109"/>
    </row>
    <row r="82" spans="1:26" ht="13.5" thickBot="1" x14ac:dyDescent="0.35">
      <c r="A82" s="469">
        <v>83</v>
      </c>
      <c r="B82" s="490"/>
      <c r="C82" s="482">
        <v>8</v>
      </c>
      <c r="D82" s="325"/>
      <c r="N82" s="109"/>
      <c r="S82" s="109"/>
      <c r="T82" s="113"/>
      <c r="U82" s="113"/>
      <c r="V82" s="109"/>
      <c r="W82" s="327"/>
      <c r="X82" s="329"/>
      <c r="Y82" s="329"/>
      <c r="Z82" s="329"/>
    </row>
    <row r="83" spans="1:26" x14ac:dyDescent="0.3">
      <c r="A83" s="469">
        <v>84</v>
      </c>
      <c r="B83" s="480">
        <v>2</v>
      </c>
      <c r="C83" s="481">
        <v>3</v>
      </c>
      <c r="D83" s="325"/>
      <c r="E83" s="452" t="s">
        <v>264</v>
      </c>
      <c r="F83" s="450"/>
      <c r="G83" s="450"/>
      <c r="H83" s="451"/>
      <c r="N83" s="109"/>
      <c r="S83" s="109"/>
      <c r="T83" s="113"/>
      <c r="U83" s="113"/>
      <c r="V83" s="109"/>
      <c r="W83" s="327"/>
      <c r="X83" s="329"/>
      <c r="Y83" s="329"/>
      <c r="Z83" s="333"/>
    </row>
    <row r="84" spans="1:26" x14ac:dyDescent="0.3">
      <c r="A84" s="469">
        <v>85</v>
      </c>
      <c r="B84" s="480">
        <v>2</v>
      </c>
      <c r="C84" s="481">
        <v>2</v>
      </c>
      <c r="D84" s="325"/>
      <c r="E84" s="330"/>
      <c r="F84" s="439" t="s">
        <v>198</v>
      </c>
      <c r="G84" s="439" t="s">
        <v>199</v>
      </c>
      <c r="H84" s="440"/>
      <c r="N84" s="109"/>
      <c r="S84" s="109"/>
      <c r="T84" s="109"/>
      <c r="U84" s="109"/>
      <c r="V84" s="109"/>
      <c r="W84" s="109"/>
      <c r="X84" s="333"/>
      <c r="Y84" s="333"/>
      <c r="Z84" s="333"/>
    </row>
    <row r="85" spans="1:26" x14ac:dyDescent="0.3">
      <c r="A85" s="469">
        <v>86</v>
      </c>
      <c r="B85" s="480"/>
      <c r="C85" s="481">
        <v>4</v>
      </c>
      <c r="D85" s="325"/>
      <c r="E85" s="446" t="s">
        <v>270</v>
      </c>
      <c r="F85" s="444">
        <v>2</v>
      </c>
      <c r="G85" s="445">
        <v>0</v>
      </c>
      <c r="H85" s="447">
        <f>SUM(F85:G85)</f>
        <v>2</v>
      </c>
      <c r="N85" s="109"/>
      <c r="S85" s="109"/>
      <c r="T85" s="109"/>
      <c r="U85" s="109"/>
      <c r="V85" s="109"/>
      <c r="W85" s="109"/>
      <c r="X85" s="109"/>
      <c r="Y85" s="109"/>
      <c r="Z85" s="109"/>
    </row>
    <row r="86" spans="1:26" x14ac:dyDescent="0.3">
      <c r="A86" s="469">
        <v>87</v>
      </c>
      <c r="B86" s="480">
        <v>1</v>
      </c>
      <c r="C86" s="481"/>
      <c r="D86" s="325"/>
      <c r="E86" s="448" t="s">
        <v>271</v>
      </c>
      <c r="F86" s="445">
        <v>31</v>
      </c>
      <c r="G86" s="444">
        <v>67</v>
      </c>
      <c r="H86" s="449">
        <f>SUM(F86:G86)</f>
        <v>98</v>
      </c>
      <c r="N86" s="109"/>
      <c r="S86" s="109"/>
      <c r="T86" s="109"/>
      <c r="U86" s="109"/>
      <c r="V86" s="109"/>
      <c r="W86" s="109"/>
      <c r="X86" s="109"/>
      <c r="Y86" s="109"/>
      <c r="Z86" s="109"/>
    </row>
    <row r="87" spans="1:26" x14ac:dyDescent="0.3">
      <c r="A87" s="469">
        <v>88</v>
      </c>
      <c r="B87" s="480">
        <v>1</v>
      </c>
      <c r="C87" s="481">
        <v>3</v>
      </c>
      <c r="D87" s="325"/>
      <c r="E87" s="443" t="s">
        <v>3</v>
      </c>
      <c r="F87" s="326">
        <f>SUM(F85:F86)</f>
        <v>33</v>
      </c>
      <c r="G87" s="326">
        <f>SUM(G85:G86)</f>
        <v>67</v>
      </c>
      <c r="H87" s="441">
        <f>SUM(H85:H86)</f>
        <v>100</v>
      </c>
      <c r="J87" s="312"/>
      <c r="K87" s="335"/>
      <c r="N87" s="109"/>
      <c r="S87" s="109"/>
      <c r="T87" s="109"/>
      <c r="U87" s="109"/>
      <c r="V87" s="109"/>
      <c r="W87" s="109"/>
      <c r="X87" s="109"/>
      <c r="Y87" s="109"/>
      <c r="Z87" s="109"/>
    </row>
    <row r="88" spans="1:26" x14ac:dyDescent="0.3">
      <c r="A88" s="469">
        <v>89</v>
      </c>
      <c r="B88" s="480"/>
      <c r="C88" s="481">
        <v>3</v>
      </c>
      <c r="D88" s="325"/>
      <c r="E88" s="6"/>
      <c r="F88" s="113" t="s">
        <v>27</v>
      </c>
      <c r="G88" s="113" t="s">
        <v>28</v>
      </c>
      <c r="H88" s="9"/>
      <c r="L88" s="336"/>
      <c r="N88" s="109"/>
      <c r="S88" s="109"/>
      <c r="T88" s="109"/>
      <c r="U88" s="109"/>
      <c r="V88" s="109"/>
      <c r="W88" s="109"/>
      <c r="X88" s="109"/>
      <c r="Y88" s="109"/>
      <c r="Z88" s="109"/>
    </row>
    <row r="89" spans="1:26" ht="15" thickBot="1" x14ac:dyDescent="0.4">
      <c r="A89" s="469">
        <v>90</v>
      </c>
      <c r="B89" s="480"/>
      <c r="C89" s="481">
        <v>3</v>
      </c>
      <c r="D89" s="325"/>
      <c r="E89" s="11"/>
      <c r="F89" s="442">
        <f>F85/F87</f>
        <v>6.0606060606060608E-2</v>
      </c>
      <c r="G89" s="442">
        <f>G86/G87</f>
        <v>1</v>
      </c>
      <c r="H89" s="208"/>
      <c r="J89" s="148"/>
      <c r="K89" s="108"/>
      <c r="L89" s="336"/>
      <c r="N89" s="109"/>
      <c r="S89" s="109"/>
      <c r="T89" s="109"/>
      <c r="U89" s="109"/>
      <c r="V89" s="109"/>
      <c r="W89" s="109"/>
      <c r="X89" s="109"/>
      <c r="Y89" s="109"/>
      <c r="Z89" s="109"/>
    </row>
    <row r="90" spans="1:26" ht="15" thickBot="1" x14ac:dyDescent="0.4">
      <c r="A90" s="469">
        <v>91</v>
      </c>
      <c r="B90" s="480"/>
      <c r="C90" s="481">
        <v>2</v>
      </c>
      <c r="D90" s="325"/>
      <c r="K90" s="108"/>
      <c r="L90" s="336"/>
      <c r="N90" s="109"/>
      <c r="S90" s="109"/>
      <c r="T90" s="109"/>
      <c r="U90" s="109"/>
      <c r="V90" s="109"/>
      <c r="W90" s="109"/>
      <c r="X90" s="109"/>
      <c r="Y90" s="109"/>
      <c r="Z90" s="109"/>
    </row>
    <row r="91" spans="1:26" ht="14.5" x14ac:dyDescent="0.35">
      <c r="A91" s="469">
        <v>92</v>
      </c>
      <c r="B91" s="480">
        <v>2</v>
      </c>
      <c r="C91" s="481"/>
      <c r="D91" s="325"/>
      <c r="E91" s="452" t="s">
        <v>265</v>
      </c>
      <c r="F91" s="450"/>
      <c r="G91" s="450"/>
      <c r="H91" s="451"/>
      <c r="K91" s="108"/>
      <c r="N91" s="109"/>
      <c r="O91" s="33"/>
      <c r="S91" s="109"/>
      <c r="T91" s="109"/>
      <c r="U91" s="109"/>
      <c r="V91" s="109"/>
      <c r="W91" s="109"/>
      <c r="X91" s="109"/>
      <c r="Y91" s="109"/>
      <c r="Z91" s="109"/>
    </row>
    <row r="92" spans="1:26" x14ac:dyDescent="0.3">
      <c r="A92" s="469">
        <v>93</v>
      </c>
      <c r="B92" s="480"/>
      <c r="C92" s="481">
        <v>3</v>
      </c>
      <c r="D92" s="325"/>
      <c r="E92" s="330"/>
      <c r="F92" s="439" t="s">
        <v>198</v>
      </c>
      <c r="G92" s="439" t="s">
        <v>199</v>
      </c>
      <c r="H92" s="440" t="s">
        <v>3</v>
      </c>
      <c r="N92" s="109"/>
      <c r="S92" s="109"/>
      <c r="T92" s="113"/>
      <c r="U92" s="113"/>
      <c r="V92" s="109"/>
      <c r="W92" s="327"/>
      <c r="X92" s="329"/>
      <c r="Y92" s="329"/>
      <c r="Z92" s="333"/>
    </row>
    <row r="93" spans="1:26" x14ac:dyDescent="0.3">
      <c r="A93" s="469">
        <v>94</v>
      </c>
      <c r="B93" s="480"/>
      <c r="C93" s="481">
        <v>4</v>
      </c>
      <c r="D93" s="325"/>
      <c r="E93" s="446" t="s">
        <v>272</v>
      </c>
      <c r="F93" s="444">
        <v>0</v>
      </c>
      <c r="G93" s="445">
        <v>0</v>
      </c>
      <c r="H93" s="447">
        <f>SUM(F93:G93)</f>
        <v>0</v>
      </c>
      <c r="N93" s="109"/>
      <c r="S93" s="109"/>
      <c r="T93" s="113"/>
      <c r="U93" s="113"/>
      <c r="V93" s="109"/>
      <c r="W93" s="327"/>
      <c r="X93" s="329"/>
      <c r="Y93" s="329"/>
      <c r="Z93" s="333"/>
    </row>
    <row r="94" spans="1:26" x14ac:dyDescent="0.3">
      <c r="A94" s="469">
        <v>95</v>
      </c>
      <c r="B94" s="480"/>
      <c r="C94" s="481"/>
      <c r="D94" s="325"/>
      <c r="E94" s="448" t="s">
        <v>273</v>
      </c>
      <c r="F94" s="445">
        <v>33</v>
      </c>
      <c r="G94" s="444">
        <v>67</v>
      </c>
      <c r="H94" s="449">
        <f>SUM(F94:G94)</f>
        <v>100</v>
      </c>
      <c r="N94" s="109"/>
      <c r="S94" s="109"/>
      <c r="T94" s="109"/>
      <c r="U94" s="109"/>
      <c r="V94" s="109"/>
      <c r="W94" s="109"/>
      <c r="X94" s="333"/>
      <c r="Y94" s="333"/>
      <c r="Z94" s="333"/>
    </row>
    <row r="95" spans="1:26" x14ac:dyDescent="0.3">
      <c r="A95" s="469">
        <v>96</v>
      </c>
      <c r="B95" s="480"/>
      <c r="C95" s="481">
        <v>1</v>
      </c>
      <c r="D95" s="325"/>
      <c r="E95" s="443" t="s">
        <v>3</v>
      </c>
      <c r="F95" s="326">
        <f>SUM(F93:F94)</f>
        <v>33</v>
      </c>
      <c r="G95" s="326">
        <f>SUM(G93:G94)</f>
        <v>67</v>
      </c>
      <c r="H95" s="441">
        <f>SUM(H93:H94)</f>
        <v>100</v>
      </c>
      <c r="J95" s="19"/>
      <c r="K95" s="19"/>
      <c r="L95" s="19"/>
      <c r="M95" s="19"/>
      <c r="N95" s="19"/>
      <c r="O95" s="19"/>
      <c r="P95" s="19"/>
      <c r="Q95" s="19"/>
      <c r="S95" s="109"/>
      <c r="T95" s="109"/>
      <c r="U95" s="109"/>
      <c r="V95" s="109"/>
      <c r="W95" s="109"/>
      <c r="X95" s="109"/>
      <c r="Y95" s="109"/>
      <c r="Z95" s="109"/>
    </row>
    <row r="96" spans="1:26" x14ac:dyDescent="0.3">
      <c r="A96" s="469">
        <v>97</v>
      </c>
      <c r="B96" s="480"/>
      <c r="C96" s="481">
        <v>1</v>
      </c>
      <c r="D96" s="325"/>
      <c r="E96" s="6"/>
      <c r="F96" s="113" t="s">
        <v>27</v>
      </c>
      <c r="G96" s="113" t="s">
        <v>28</v>
      </c>
      <c r="H96" s="9"/>
      <c r="J96" s="19"/>
      <c r="K96" s="19"/>
      <c r="L96" s="19"/>
      <c r="M96" s="19"/>
      <c r="N96" s="19"/>
      <c r="O96" s="19"/>
      <c r="P96" s="19"/>
      <c r="Q96" s="19"/>
      <c r="S96" s="109"/>
      <c r="T96" s="109"/>
      <c r="U96" s="109"/>
      <c r="V96" s="109"/>
      <c r="W96" s="109"/>
      <c r="X96" s="109"/>
      <c r="Y96" s="109"/>
      <c r="Z96" s="109"/>
    </row>
    <row r="97" spans="1:26" ht="13.5" thickBot="1" x14ac:dyDescent="0.35">
      <c r="A97" s="469">
        <v>98</v>
      </c>
      <c r="B97" s="480"/>
      <c r="C97" s="481">
        <v>1</v>
      </c>
      <c r="D97" s="325"/>
      <c r="E97" s="11"/>
      <c r="F97" s="442">
        <f>F93/F95</f>
        <v>0</v>
      </c>
      <c r="G97" s="442">
        <f>G94/G95</f>
        <v>1</v>
      </c>
      <c r="H97" s="208"/>
      <c r="N97" s="109"/>
      <c r="S97" s="109"/>
      <c r="T97" s="109"/>
      <c r="U97" s="109"/>
      <c r="V97" s="109"/>
      <c r="W97" s="109"/>
      <c r="X97" s="109"/>
      <c r="Y97" s="109"/>
      <c r="Z97" s="109"/>
    </row>
    <row r="98" spans="1:26" x14ac:dyDescent="0.3">
      <c r="A98" s="469">
        <v>99</v>
      </c>
      <c r="B98" s="480"/>
      <c r="C98" s="481"/>
      <c r="D98" s="334"/>
      <c r="J98" s="109"/>
      <c r="N98" s="109"/>
      <c r="S98" s="109"/>
      <c r="T98" s="109"/>
      <c r="U98" s="109"/>
      <c r="V98" s="109"/>
      <c r="W98" s="109"/>
      <c r="X98" s="109"/>
      <c r="Y98" s="109"/>
      <c r="Z98" s="109"/>
    </row>
    <row r="99" spans="1:26" x14ac:dyDescent="0.3">
      <c r="A99" s="469">
        <v>100</v>
      </c>
      <c r="B99" s="480"/>
      <c r="C99" s="481">
        <v>1</v>
      </c>
      <c r="D99" s="334"/>
      <c r="J99" s="109"/>
      <c r="N99" s="109"/>
      <c r="S99" s="109"/>
      <c r="T99" s="109"/>
      <c r="U99" s="109"/>
      <c r="V99" s="109"/>
      <c r="W99" s="109"/>
      <c r="X99" s="109"/>
      <c r="Y99" s="109"/>
      <c r="Z99" s="109"/>
    </row>
    <row r="100" spans="1:26" x14ac:dyDescent="0.3">
      <c r="A100" s="469">
        <v>101</v>
      </c>
      <c r="B100" s="480"/>
      <c r="C100" s="481"/>
      <c r="D100" s="334"/>
      <c r="J100" s="109"/>
      <c r="N100" s="109"/>
      <c r="S100" s="109"/>
      <c r="T100" s="109"/>
      <c r="U100" s="109"/>
      <c r="V100" s="109"/>
      <c r="W100" s="109"/>
      <c r="X100" s="109"/>
      <c r="Y100" s="109"/>
      <c r="Z100" s="109"/>
    </row>
    <row r="101" spans="1:26" x14ac:dyDescent="0.3">
      <c r="A101" s="469">
        <v>102</v>
      </c>
      <c r="B101" s="480"/>
      <c r="C101" s="481"/>
      <c r="D101" s="334"/>
      <c r="J101" s="109"/>
      <c r="N101" s="109"/>
      <c r="S101" s="109"/>
      <c r="T101" s="109"/>
      <c r="U101" s="109"/>
      <c r="V101" s="109"/>
      <c r="W101" s="109"/>
      <c r="X101" s="109"/>
      <c r="Y101" s="109"/>
      <c r="Z101" s="109"/>
    </row>
    <row r="102" spans="1:26" ht="13.5" thickBot="1" x14ac:dyDescent="0.35">
      <c r="A102" s="469">
        <v>103</v>
      </c>
      <c r="B102" s="491"/>
      <c r="C102" s="483">
        <v>1</v>
      </c>
      <c r="D102" s="334"/>
      <c r="E102" s="334"/>
      <c r="F102" s="334"/>
      <c r="I102" s="334"/>
      <c r="J102" s="109"/>
      <c r="N102" s="109"/>
      <c r="S102" s="109"/>
      <c r="T102" s="109"/>
      <c r="U102" s="109"/>
      <c r="V102" s="109"/>
      <c r="W102" s="109"/>
      <c r="X102" s="109"/>
      <c r="Y102" s="109"/>
      <c r="Z102" s="109"/>
    </row>
    <row r="103" spans="1:26" ht="13.5" thickBot="1" x14ac:dyDescent="0.35">
      <c r="A103" s="337"/>
      <c r="B103" s="492">
        <f>SUM(B51:B102)</f>
        <v>33</v>
      </c>
      <c r="C103" s="489">
        <f>SUM(C51:C102)</f>
        <v>67</v>
      </c>
      <c r="D103" s="334"/>
      <c r="E103" s="334"/>
      <c r="F103" s="334"/>
      <c r="H103" s="164"/>
      <c r="I103" s="46"/>
      <c r="J103" s="718" t="s">
        <v>200</v>
      </c>
      <c r="K103" s="719"/>
      <c r="L103" s="719"/>
      <c r="M103" s="719"/>
      <c r="N103" s="719"/>
      <c r="O103" s="720"/>
    </row>
    <row r="104" spans="1:26" ht="13.5" thickBot="1" x14ac:dyDescent="0.35">
      <c r="D104" s="334"/>
      <c r="E104" s="334"/>
      <c r="F104" s="334"/>
      <c r="H104" s="337"/>
      <c r="I104" s="337"/>
      <c r="J104" s="721" t="s">
        <v>201</v>
      </c>
      <c r="K104" s="722"/>
      <c r="L104" s="723"/>
      <c r="M104" s="721" t="s">
        <v>202</v>
      </c>
      <c r="N104" s="722"/>
      <c r="O104" s="723"/>
    </row>
    <row r="105" spans="1:26" x14ac:dyDescent="0.3">
      <c r="D105" s="334"/>
      <c r="E105" s="334"/>
      <c r="F105" s="334"/>
      <c r="H105" s="709" t="s">
        <v>205</v>
      </c>
      <c r="I105" s="712" t="s">
        <v>206</v>
      </c>
      <c r="J105" s="338"/>
      <c r="K105" s="338"/>
      <c r="L105" s="339"/>
      <c r="M105" s="340"/>
      <c r="N105" s="338"/>
      <c r="O105" s="173"/>
      <c r="P105" s="337"/>
    </row>
    <row r="106" spans="1:26" x14ac:dyDescent="0.3">
      <c r="D106" s="334"/>
      <c r="E106" s="334"/>
      <c r="F106" s="334"/>
      <c r="H106" s="710"/>
      <c r="I106" s="713"/>
      <c r="J106" s="338"/>
      <c r="K106" s="338"/>
      <c r="L106" s="339"/>
      <c r="M106" s="340"/>
      <c r="N106" s="338"/>
      <c r="O106" s="173"/>
      <c r="P106" s="337"/>
    </row>
    <row r="107" spans="1:26" ht="14.5" x14ac:dyDescent="0.35">
      <c r="D107" s="334"/>
      <c r="E107" s="334"/>
      <c r="F107" s="334"/>
      <c r="H107" s="710"/>
      <c r="I107" s="713"/>
      <c r="J107" s="338"/>
      <c r="K107" s="344" t="s">
        <v>207</v>
      </c>
      <c r="L107" s="339"/>
      <c r="M107" s="345" t="s">
        <v>208</v>
      </c>
      <c r="N107" s="338"/>
      <c r="O107" s="173"/>
      <c r="P107" s="337"/>
    </row>
    <row r="108" spans="1:26" x14ac:dyDescent="0.3">
      <c r="D108" s="334"/>
      <c r="E108" s="334"/>
      <c r="F108" s="334"/>
      <c r="H108" s="710"/>
      <c r="I108" s="714"/>
      <c r="J108" s="346"/>
      <c r="K108" s="346"/>
      <c r="L108" s="347"/>
      <c r="M108" s="348"/>
      <c r="N108" s="346"/>
      <c r="O108" s="349"/>
      <c r="P108" s="337"/>
    </row>
    <row r="109" spans="1:26" x14ac:dyDescent="0.3">
      <c r="D109" s="334"/>
      <c r="E109" s="334"/>
      <c r="F109" s="334"/>
      <c r="H109" s="710"/>
      <c r="I109" s="715" t="s">
        <v>209</v>
      </c>
      <c r="J109" s="350"/>
      <c r="K109" s="350"/>
      <c r="L109" s="351"/>
      <c r="M109" s="352"/>
      <c r="N109" s="350"/>
      <c r="O109" s="353"/>
      <c r="P109" s="337"/>
    </row>
    <row r="110" spans="1:26" ht="14.5" x14ac:dyDescent="0.35">
      <c r="D110" s="334"/>
      <c r="E110" s="334"/>
      <c r="F110" s="334"/>
      <c r="H110" s="710"/>
      <c r="I110" s="713"/>
      <c r="J110" s="338"/>
      <c r="K110" s="354" t="s">
        <v>210</v>
      </c>
      <c r="L110" s="339"/>
      <c r="M110" s="355" t="s">
        <v>211</v>
      </c>
      <c r="N110" s="338"/>
      <c r="O110" s="173"/>
      <c r="P110" s="337"/>
    </row>
    <row r="111" spans="1:26" x14ac:dyDescent="0.3">
      <c r="D111" s="334"/>
      <c r="E111" s="334"/>
      <c r="F111" s="334"/>
      <c r="H111" s="710"/>
      <c r="I111" s="713"/>
      <c r="J111" s="338"/>
      <c r="K111" s="338"/>
      <c r="L111" s="339"/>
      <c r="M111" s="340"/>
      <c r="N111" s="338"/>
      <c r="O111" s="173"/>
      <c r="P111" s="337"/>
    </row>
    <row r="112" spans="1:26" ht="13.5" thickBot="1" x14ac:dyDescent="0.35">
      <c r="D112" s="334"/>
      <c r="E112" s="334"/>
      <c r="F112" s="334"/>
      <c r="H112" s="711"/>
      <c r="I112" s="716"/>
      <c r="J112" s="356"/>
      <c r="K112" s="356"/>
      <c r="L112" s="357"/>
      <c r="M112" s="358"/>
      <c r="N112" s="356"/>
      <c r="O112" s="359"/>
      <c r="P112" s="338"/>
    </row>
    <row r="113" spans="4:38" x14ac:dyDescent="0.3">
      <c r="D113" s="334"/>
      <c r="E113" s="334"/>
      <c r="F113" s="334"/>
      <c r="O113" s="338"/>
      <c r="P113" s="338"/>
    </row>
    <row r="114" spans="4:38" x14ac:dyDescent="0.3">
      <c r="D114" s="334"/>
      <c r="E114" s="334"/>
      <c r="F114" s="334"/>
      <c r="G114" s="337"/>
      <c r="H114" s="1" t="s">
        <v>212</v>
      </c>
      <c r="O114" s="338"/>
      <c r="P114" s="338"/>
    </row>
    <row r="115" spans="4:38" x14ac:dyDescent="0.3">
      <c r="D115" s="334"/>
      <c r="E115" s="334"/>
      <c r="F115" s="334"/>
      <c r="G115" s="337"/>
      <c r="O115" s="338"/>
      <c r="P115" s="338"/>
    </row>
    <row r="116" spans="4:38" x14ac:dyDescent="0.3">
      <c r="D116" s="334"/>
      <c r="E116" s="334"/>
      <c r="F116" s="334"/>
      <c r="G116" s="337"/>
      <c r="H116" s="1" t="s">
        <v>213</v>
      </c>
      <c r="O116" s="338"/>
      <c r="P116" s="338"/>
    </row>
    <row r="117" spans="4:38" x14ac:dyDescent="0.3">
      <c r="D117" s="334"/>
      <c r="E117" s="334"/>
      <c r="F117" s="334"/>
      <c r="G117" s="337"/>
      <c r="O117" s="338"/>
      <c r="P117" s="338"/>
    </row>
    <row r="118" spans="4:38" x14ac:dyDescent="0.3">
      <c r="D118" s="334"/>
      <c r="E118" s="334"/>
      <c r="F118" s="334"/>
      <c r="G118" s="337"/>
      <c r="O118" s="338"/>
      <c r="P118" s="338"/>
    </row>
    <row r="119" spans="4:38" x14ac:dyDescent="0.3">
      <c r="D119" s="334"/>
      <c r="E119" s="334"/>
      <c r="F119" s="334"/>
      <c r="G119" s="337"/>
      <c r="O119" s="338"/>
      <c r="P119" s="338"/>
    </row>
    <row r="120" spans="4:38" x14ac:dyDescent="0.3">
      <c r="D120" s="334"/>
      <c r="E120" s="334"/>
      <c r="F120" s="334"/>
      <c r="G120" s="337"/>
      <c r="H120" s="337"/>
      <c r="I120" s="338"/>
      <c r="J120" s="360"/>
      <c r="K120" s="360"/>
      <c r="L120" s="360"/>
      <c r="M120" s="360"/>
      <c r="N120" s="360"/>
      <c r="O120" s="360"/>
      <c r="P120" s="360"/>
      <c r="Q120" s="360"/>
      <c r="R120" s="360"/>
      <c r="S120" s="360"/>
      <c r="T120" s="360"/>
      <c r="U120" s="360"/>
      <c r="V120" s="360"/>
      <c r="W120" s="360"/>
      <c r="X120" s="360"/>
      <c r="Y120" s="360"/>
      <c r="Z120" s="360"/>
      <c r="AA120" s="360"/>
      <c r="AB120" s="360"/>
      <c r="AC120" s="360"/>
      <c r="AD120" s="360"/>
      <c r="AE120" s="360"/>
      <c r="AF120" s="360"/>
      <c r="AG120" s="360"/>
      <c r="AH120" s="360"/>
      <c r="AI120" s="360"/>
      <c r="AJ120" s="360"/>
      <c r="AK120" s="360"/>
      <c r="AL120" s="360"/>
    </row>
    <row r="121" spans="4:38" ht="14.5" x14ac:dyDescent="0.3">
      <c r="D121" s="334"/>
      <c r="E121" s="334"/>
      <c r="F121" s="334"/>
      <c r="I121" s="461"/>
      <c r="J121" s="360"/>
      <c r="K121" s="360"/>
      <c r="L121" s="360"/>
      <c r="M121" s="360"/>
      <c r="N121" s="360"/>
      <c r="O121" s="360"/>
      <c r="P121" s="360"/>
      <c r="Q121" s="360"/>
      <c r="R121" s="360"/>
      <c r="S121" s="360"/>
      <c r="T121" s="360"/>
      <c r="U121" s="360"/>
      <c r="V121" s="360"/>
      <c r="W121" s="360"/>
      <c r="X121" s="360"/>
      <c r="Y121" s="360"/>
      <c r="Z121" s="360"/>
      <c r="AA121" s="360"/>
      <c r="AB121" s="360"/>
      <c r="AC121" s="360"/>
      <c r="AD121" s="360"/>
      <c r="AE121" s="360"/>
      <c r="AF121" s="360"/>
      <c r="AG121" s="360"/>
      <c r="AH121" s="360"/>
      <c r="AI121" s="360"/>
      <c r="AJ121" s="360"/>
      <c r="AK121" s="360"/>
      <c r="AL121" s="360"/>
    </row>
    <row r="122" spans="4:38" x14ac:dyDescent="0.3">
      <c r="D122" s="334"/>
      <c r="E122" s="334"/>
      <c r="F122" s="334"/>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c r="AG122" s="360"/>
      <c r="AH122" s="360"/>
      <c r="AI122" s="360"/>
      <c r="AJ122" s="360"/>
      <c r="AK122" s="360"/>
      <c r="AL122" s="360"/>
    </row>
    <row r="123" spans="4:38" x14ac:dyDescent="0.3">
      <c r="D123" s="334"/>
      <c r="E123" s="334"/>
      <c r="F123" s="334"/>
      <c r="I123" s="360"/>
      <c r="J123" s="360"/>
      <c r="K123" s="360"/>
      <c r="L123" s="360"/>
      <c r="M123" s="360"/>
      <c r="N123" s="360"/>
      <c r="O123" s="360"/>
      <c r="P123" s="360"/>
      <c r="Q123" s="360"/>
      <c r="R123" s="360"/>
      <c r="S123" s="360"/>
      <c r="T123" s="360"/>
      <c r="U123" s="360"/>
      <c r="V123" s="360"/>
      <c r="W123" s="360"/>
      <c r="X123" s="360"/>
      <c r="Y123" s="360"/>
      <c r="Z123" s="360"/>
      <c r="AA123" s="360"/>
      <c r="AB123" s="360"/>
      <c r="AC123" s="360"/>
      <c r="AD123" s="360"/>
      <c r="AE123" s="360"/>
      <c r="AF123" s="360"/>
      <c r="AG123" s="360"/>
      <c r="AH123" s="360"/>
      <c r="AI123" s="360"/>
      <c r="AJ123" s="360"/>
      <c r="AK123" s="360"/>
      <c r="AL123" s="360"/>
    </row>
    <row r="124" spans="4:38" x14ac:dyDescent="0.3">
      <c r="D124" s="334"/>
      <c r="E124" s="334"/>
      <c r="F124" s="334"/>
      <c r="I124" s="360"/>
      <c r="J124" s="360"/>
      <c r="K124" s="360"/>
      <c r="L124" s="360"/>
      <c r="M124" s="360"/>
      <c r="N124" s="360"/>
      <c r="O124" s="360"/>
      <c r="P124" s="360"/>
      <c r="Q124" s="360"/>
      <c r="R124" s="360"/>
      <c r="S124" s="360"/>
      <c r="T124" s="360"/>
      <c r="U124" s="360"/>
      <c r="V124" s="360"/>
      <c r="W124" s="360"/>
      <c r="X124" s="360"/>
      <c r="Y124" s="360"/>
      <c r="Z124" s="360"/>
      <c r="AA124" s="360"/>
      <c r="AB124" s="360"/>
      <c r="AC124" s="360"/>
      <c r="AD124" s="360"/>
      <c r="AE124" s="360"/>
      <c r="AF124" s="360"/>
      <c r="AG124" s="360"/>
      <c r="AH124" s="360"/>
      <c r="AI124" s="360"/>
      <c r="AJ124" s="360"/>
      <c r="AK124" s="360"/>
      <c r="AL124" s="360"/>
    </row>
    <row r="125" spans="4:38" x14ac:dyDescent="0.3">
      <c r="D125" s="334"/>
      <c r="E125" s="334"/>
      <c r="F125" s="334"/>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c r="AJ125" s="360"/>
      <c r="AK125" s="360"/>
      <c r="AL125" s="360"/>
    </row>
    <row r="126" spans="4:38" x14ac:dyDescent="0.3">
      <c r="D126" s="334"/>
      <c r="E126" s="334"/>
      <c r="F126" s="334"/>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c r="AJ126" s="360"/>
      <c r="AK126" s="360"/>
      <c r="AL126" s="360"/>
    </row>
    <row r="127" spans="4:38" x14ac:dyDescent="0.3">
      <c r="D127" s="334"/>
      <c r="E127" s="334"/>
      <c r="F127" s="334"/>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row>
    <row r="128" spans="4:38" x14ac:dyDescent="0.3">
      <c r="D128" s="334"/>
      <c r="E128" s="334"/>
      <c r="F128" s="334"/>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row>
    <row r="129" spans="4:38" x14ac:dyDescent="0.3">
      <c r="D129" s="334"/>
      <c r="E129" s="334"/>
      <c r="F129" s="334"/>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c r="AJ129" s="360"/>
      <c r="AK129" s="360"/>
      <c r="AL129" s="360"/>
    </row>
    <row r="130" spans="4:38" x14ac:dyDescent="0.3">
      <c r="D130" s="334"/>
      <c r="E130" s="334"/>
      <c r="F130" s="334"/>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c r="AJ130" s="360"/>
      <c r="AK130" s="360"/>
      <c r="AL130" s="360"/>
    </row>
    <row r="131" spans="4:38" x14ac:dyDescent="0.3">
      <c r="D131" s="334"/>
      <c r="E131" s="334"/>
      <c r="F131" s="334"/>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row>
    <row r="132" spans="4:38" x14ac:dyDescent="0.3">
      <c r="D132" s="334"/>
      <c r="E132" s="334"/>
      <c r="F132" s="334"/>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c r="AJ132" s="360"/>
      <c r="AK132" s="360"/>
      <c r="AL132" s="360"/>
    </row>
    <row r="133" spans="4:38" x14ac:dyDescent="0.3">
      <c r="D133" s="334"/>
      <c r="E133" s="334"/>
      <c r="F133" s="334"/>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row>
    <row r="134" spans="4:38" x14ac:dyDescent="0.3">
      <c r="D134" s="334"/>
      <c r="E134" s="334"/>
      <c r="F134" s="334"/>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c r="AJ134" s="360"/>
      <c r="AK134" s="360"/>
      <c r="AL134" s="360"/>
    </row>
    <row r="135" spans="4:38" x14ac:dyDescent="0.3">
      <c r="D135" s="334"/>
      <c r="E135" s="334"/>
      <c r="F135" s="334"/>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row>
    <row r="136" spans="4:38" x14ac:dyDescent="0.3">
      <c r="D136" s="334"/>
      <c r="E136" s="334"/>
      <c r="F136" s="334"/>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row>
    <row r="137" spans="4:38" x14ac:dyDescent="0.3">
      <c r="D137" s="334"/>
      <c r="E137" s="334"/>
      <c r="F137" s="334"/>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c r="AJ137" s="360"/>
      <c r="AK137" s="360"/>
      <c r="AL137" s="360"/>
    </row>
    <row r="138" spans="4:38" x14ac:dyDescent="0.3">
      <c r="D138" s="334"/>
      <c r="E138" s="334"/>
      <c r="F138" s="334"/>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c r="AJ138" s="360"/>
      <c r="AK138" s="360"/>
      <c r="AL138" s="360"/>
    </row>
    <row r="139" spans="4:38" x14ac:dyDescent="0.3">
      <c r="D139" s="334"/>
      <c r="E139" s="334"/>
      <c r="F139" s="334"/>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c r="AJ139" s="360"/>
      <c r="AK139" s="360"/>
      <c r="AL139" s="360"/>
    </row>
    <row r="140" spans="4:38" x14ac:dyDescent="0.3">
      <c r="D140" s="334"/>
      <c r="E140" s="334"/>
      <c r="F140" s="334"/>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c r="AJ140" s="360"/>
      <c r="AK140" s="360"/>
      <c r="AL140" s="360"/>
    </row>
    <row r="141" spans="4:38" x14ac:dyDescent="0.3">
      <c r="D141" s="334"/>
      <c r="E141" s="334"/>
      <c r="F141" s="334"/>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c r="AJ141" s="360"/>
      <c r="AK141" s="360"/>
      <c r="AL141" s="360"/>
    </row>
    <row r="142" spans="4:38" x14ac:dyDescent="0.3">
      <c r="D142" s="334"/>
      <c r="E142" s="334"/>
      <c r="F142" s="334"/>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c r="AJ142" s="360"/>
      <c r="AK142" s="360"/>
      <c r="AL142" s="360"/>
    </row>
    <row r="143" spans="4:38" x14ac:dyDescent="0.3">
      <c r="D143" s="334"/>
      <c r="E143" s="334"/>
      <c r="F143" s="334"/>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360"/>
      <c r="AL143" s="360"/>
    </row>
    <row r="144" spans="4:38" x14ac:dyDescent="0.3">
      <c r="D144" s="334"/>
      <c r="E144" s="334"/>
      <c r="F144" s="334"/>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row>
    <row r="145" spans="4:38" x14ac:dyDescent="0.3">
      <c r="D145" s="334"/>
      <c r="E145" s="334"/>
      <c r="F145" s="334"/>
      <c r="I145" s="360"/>
      <c r="J145" s="360"/>
      <c r="K145" s="360"/>
      <c r="L145" s="360"/>
      <c r="M145" s="360"/>
      <c r="N145" s="360"/>
      <c r="O145" s="360"/>
      <c r="P145" s="360"/>
      <c r="Q145" s="360"/>
      <c r="R145" s="360"/>
      <c r="S145" s="360"/>
      <c r="T145" s="360"/>
      <c r="U145" s="360"/>
      <c r="V145" s="360"/>
      <c r="W145" s="360"/>
      <c r="X145" s="360"/>
      <c r="Y145" s="360"/>
      <c r="Z145" s="360"/>
      <c r="AA145" s="360"/>
      <c r="AB145" s="360"/>
      <c r="AC145" s="360"/>
      <c r="AD145" s="360"/>
      <c r="AE145" s="360"/>
      <c r="AF145" s="360"/>
      <c r="AG145" s="360"/>
      <c r="AH145" s="360"/>
      <c r="AI145" s="360"/>
      <c r="AJ145" s="360"/>
      <c r="AK145" s="360"/>
      <c r="AL145" s="360"/>
    </row>
    <row r="146" spans="4:38" x14ac:dyDescent="0.3">
      <c r="D146" s="334"/>
      <c r="E146" s="334"/>
      <c r="F146" s="334"/>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c r="AG146" s="360"/>
      <c r="AH146" s="360"/>
      <c r="AI146" s="360"/>
      <c r="AJ146" s="360"/>
      <c r="AK146" s="360"/>
      <c r="AL146" s="360"/>
    </row>
    <row r="147" spans="4:38" x14ac:dyDescent="0.3">
      <c r="D147" s="334"/>
      <c r="E147" s="334"/>
      <c r="F147" s="334"/>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0"/>
      <c r="AL147" s="360"/>
    </row>
    <row r="148" spans="4:38" x14ac:dyDescent="0.3">
      <c r="D148" s="334"/>
      <c r="E148" s="334"/>
      <c r="F148" s="334"/>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60"/>
      <c r="AE148" s="360"/>
      <c r="AF148" s="360"/>
      <c r="AG148" s="360"/>
      <c r="AH148" s="360"/>
      <c r="AI148" s="360"/>
      <c r="AJ148" s="360"/>
      <c r="AK148" s="360"/>
      <c r="AL148" s="360"/>
    </row>
    <row r="149" spans="4:38" x14ac:dyDescent="0.3">
      <c r="D149" s="334"/>
      <c r="E149" s="334"/>
      <c r="F149" s="334"/>
      <c r="I149" s="360"/>
      <c r="J149" s="360"/>
      <c r="K149" s="360"/>
      <c r="L149" s="360"/>
      <c r="M149" s="360"/>
      <c r="N149" s="360"/>
      <c r="O149" s="360"/>
      <c r="P149" s="360"/>
      <c r="Q149" s="360"/>
      <c r="R149" s="360"/>
      <c r="S149" s="360"/>
      <c r="T149" s="360"/>
      <c r="U149" s="360"/>
      <c r="V149" s="360"/>
      <c r="W149" s="360"/>
      <c r="X149" s="360"/>
      <c r="Y149" s="360"/>
      <c r="Z149" s="360"/>
      <c r="AA149" s="360"/>
      <c r="AB149" s="360"/>
      <c r="AC149" s="360"/>
      <c r="AD149" s="360"/>
      <c r="AE149" s="360"/>
      <c r="AF149" s="360"/>
      <c r="AG149" s="360"/>
      <c r="AH149" s="360"/>
      <c r="AI149" s="360"/>
      <c r="AJ149" s="360"/>
      <c r="AK149" s="360"/>
      <c r="AL149" s="360"/>
    </row>
    <row r="150" spans="4:38" x14ac:dyDescent="0.3">
      <c r="D150" s="334"/>
      <c r="E150" s="334"/>
      <c r="F150" s="334"/>
      <c r="I150" s="360"/>
      <c r="J150" s="360"/>
      <c r="K150" s="360"/>
      <c r="L150" s="360"/>
      <c r="M150" s="360"/>
      <c r="N150" s="360"/>
      <c r="O150" s="360"/>
      <c r="P150" s="360"/>
      <c r="Q150" s="360"/>
      <c r="R150" s="360"/>
      <c r="S150" s="360"/>
      <c r="T150" s="360"/>
      <c r="U150" s="360"/>
      <c r="V150" s="360"/>
      <c r="W150" s="360"/>
      <c r="X150" s="360"/>
      <c r="Y150" s="360"/>
      <c r="Z150" s="360"/>
      <c r="AA150" s="360"/>
      <c r="AB150" s="360"/>
      <c r="AC150" s="360"/>
      <c r="AD150" s="360"/>
      <c r="AE150" s="360"/>
      <c r="AF150" s="360"/>
      <c r="AG150" s="360"/>
      <c r="AH150" s="360"/>
      <c r="AI150" s="360"/>
      <c r="AJ150" s="360"/>
      <c r="AK150" s="360"/>
      <c r="AL150" s="360"/>
    </row>
    <row r="151" spans="4:38" x14ac:dyDescent="0.3">
      <c r="D151" s="334"/>
      <c r="E151" s="334"/>
      <c r="F151" s="334"/>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0"/>
      <c r="AL151" s="360"/>
    </row>
    <row r="152" spans="4:38" x14ac:dyDescent="0.3">
      <c r="D152" s="334"/>
      <c r="E152" s="334"/>
      <c r="F152" s="334"/>
      <c r="I152" s="360"/>
      <c r="J152" s="360"/>
      <c r="K152" s="360"/>
      <c r="L152" s="360"/>
      <c r="M152" s="360"/>
      <c r="N152" s="360"/>
      <c r="O152" s="360"/>
      <c r="P152" s="360"/>
      <c r="Q152" s="360"/>
      <c r="R152" s="360"/>
      <c r="S152" s="360"/>
      <c r="T152" s="360"/>
      <c r="U152" s="360"/>
      <c r="V152" s="360"/>
      <c r="W152" s="360"/>
      <c r="X152" s="360"/>
      <c r="Y152" s="360"/>
      <c r="Z152" s="360"/>
      <c r="AA152" s="360"/>
      <c r="AB152" s="360"/>
      <c r="AC152" s="360"/>
      <c r="AD152" s="360"/>
      <c r="AE152" s="360"/>
      <c r="AF152" s="360"/>
      <c r="AG152" s="360"/>
      <c r="AH152" s="360"/>
      <c r="AI152" s="360"/>
      <c r="AJ152" s="360"/>
      <c r="AK152" s="360"/>
      <c r="AL152" s="360"/>
    </row>
    <row r="153" spans="4:38" x14ac:dyDescent="0.3">
      <c r="D153" s="334"/>
      <c r="E153" s="334"/>
      <c r="F153" s="334"/>
      <c r="I153" s="113"/>
      <c r="J153" s="360"/>
      <c r="K153" s="360"/>
      <c r="L153" s="360"/>
      <c r="M153" s="360"/>
      <c r="N153" s="360"/>
      <c r="O153" s="360"/>
      <c r="P153" s="360"/>
      <c r="Q153" s="360"/>
      <c r="R153" s="360"/>
      <c r="S153" s="360"/>
      <c r="T153" s="360"/>
      <c r="U153" s="360"/>
      <c r="V153" s="360"/>
      <c r="W153" s="360"/>
      <c r="X153" s="360"/>
      <c r="Y153" s="360"/>
      <c r="Z153" s="360"/>
      <c r="AA153" s="360"/>
      <c r="AB153" s="360"/>
      <c r="AC153" s="360"/>
      <c r="AD153" s="360"/>
      <c r="AE153" s="360"/>
      <c r="AF153" s="360"/>
      <c r="AG153" s="360"/>
      <c r="AH153" s="360"/>
      <c r="AI153" s="360"/>
      <c r="AJ153" s="360"/>
      <c r="AK153" s="360"/>
      <c r="AL153" s="360"/>
    </row>
    <row r="154" spans="4:38" x14ac:dyDescent="0.3">
      <c r="D154" s="334"/>
      <c r="E154" s="334"/>
      <c r="F154" s="334"/>
      <c r="I154" s="360"/>
      <c r="J154" s="360"/>
      <c r="K154" s="360"/>
      <c r="L154" s="360"/>
      <c r="M154" s="360"/>
      <c r="N154" s="360"/>
      <c r="O154" s="360"/>
      <c r="P154" s="360"/>
      <c r="Q154" s="360"/>
      <c r="R154" s="360"/>
      <c r="S154" s="360"/>
      <c r="T154" s="360"/>
      <c r="U154" s="360"/>
      <c r="V154" s="360"/>
      <c r="W154" s="360"/>
      <c r="X154" s="360"/>
      <c r="Y154" s="360"/>
      <c r="Z154" s="360"/>
      <c r="AA154" s="360"/>
      <c r="AB154" s="360"/>
      <c r="AC154" s="360"/>
      <c r="AD154" s="360"/>
      <c r="AE154" s="360"/>
      <c r="AF154" s="360"/>
      <c r="AG154" s="360"/>
      <c r="AH154" s="360"/>
      <c r="AI154" s="360"/>
      <c r="AJ154" s="360"/>
      <c r="AK154" s="360"/>
      <c r="AL154" s="360"/>
    </row>
    <row r="155" spans="4:38" x14ac:dyDescent="0.3">
      <c r="D155" s="334"/>
      <c r="E155" s="334"/>
      <c r="F155" s="334"/>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0"/>
      <c r="AE155" s="360"/>
      <c r="AF155" s="360"/>
      <c r="AG155" s="360"/>
      <c r="AH155" s="360"/>
      <c r="AI155" s="360"/>
      <c r="AJ155" s="360"/>
      <c r="AK155" s="360"/>
      <c r="AL155" s="360"/>
    </row>
    <row r="156" spans="4:38" x14ac:dyDescent="0.3">
      <c r="D156" s="334"/>
      <c r="E156" s="334"/>
      <c r="F156" s="334"/>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row>
    <row r="157" spans="4:38" x14ac:dyDescent="0.3">
      <c r="D157" s="334"/>
      <c r="E157" s="334"/>
      <c r="F157" s="334"/>
      <c r="I157" s="360"/>
      <c r="J157" s="360"/>
      <c r="K157" s="360"/>
      <c r="L157" s="360"/>
      <c r="M157" s="360"/>
      <c r="N157" s="360"/>
      <c r="O157" s="360"/>
      <c r="P157" s="360"/>
      <c r="Q157" s="360"/>
      <c r="R157" s="360"/>
      <c r="S157" s="360"/>
      <c r="T157" s="360"/>
      <c r="U157" s="360"/>
      <c r="V157" s="360"/>
      <c r="W157" s="360"/>
      <c r="X157" s="360"/>
      <c r="Y157" s="360"/>
      <c r="Z157" s="360"/>
      <c r="AA157" s="360"/>
      <c r="AB157" s="360"/>
      <c r="AC157" s="360"/>
      <c r="AD157" s="360"/>
      <c r="AE157" s="360"/>
      <c r="AF157" s="360"/>
      <c r="AG157" s="360"/>
      <c r="AH157" s="360"/>
      <c r="AI157" s="360"/>
      <c r="AJ157" s="360"/>
      <c r="AK157" s="360"/>
      <c r="AL157" s="360"/>
    </row>
    <row r="158" spans="4:38" x14ac:dyDescent="0.3">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c r="AG158" s="360"/>
      <c r="AH158" s="360"/>
      <c r="AI158" s="360"/>
      <c r="AJ158" s="360"/>
      <c r="AK158" s="360"/>
      <c r="AL158" s="360"/>
    </row>
    <row r="159" spans="4:38" x14ac:dyDescent="0.3">
      <c r="I159" s="360"/>
      <c r="J159" s="360"/>
      <c r="K159" s="360"/>
      <c r="L159" s="360"/>
      <c r="M159" s="360"/>
      <c r="N159" s="360"/>
      <c r="O159" s="360"/>
      <c r="P159" s="360"/>
      <c r="Q159" s="360"/>
      <c r="R159" s="360"/>
      <c r="S159" s="360"/>
      <c r="T159" s="360"/>
      <c r="U159" s="360"/>
      <c r="V159" s="360"/>
      <c r="W159" s="360"/>
      <c r="X159" s="360"/>
      <c r="Y159" s="360"/>
      <c r="Z159" s="360"/>
      <c r="AA159" s="360"/>
      <c r="AB159" s="360"/>
      <c r="AC159" s="360"/>
      <c r="AD159" s="360"/>
      <c r="AE159" s="360"/>
      <c r="AF159" s="360"/>
      <c r="AG159" s="360"/>
      <c r="AH159" s="360"/>
      <c r="AI159" s="360"/>
      <c r="AJ159" s="360"/>
      <c r="AK159" s="360"/>
      <c r="AL159" s="360"/>
    </row>
    <row r="160" spans="4:38" x14ac:dyDescent="0.3">
      <c r="I160" s="360"/>
      <c r="J160" s="360"/>
      <c r="K160" s="360"/>
      <c r="L160" s="360"/>
      <c r="M160" s="360"/>
      <c r="N160" s="360"/>
      <c r="O160" s="360"/>
      <c r="P160" s="360"/>
      <c r="Q160" s="360"/>
      <c r="R160" s="360"/>
      <c r="S160" s="360"/>
      <c r="T160" s="360"/>
      <c r="U160" s="360"/>
      <c r="V160" s="360"/>
      <c r="W160" s="360"/>
      <c r="X160" s="360"/>
      <c r="Y160" s="360"/>
      <c r="Z160" s="360"/>
      <c r="AA160" s="360"/>
      <c r="AB160" s="360"/>
      <c r="AC160" s="360"/>
      <c r="AD160" s="360"/>
      <c r="AE160" s="360"/>
      <c r="AF160" s="360"/>
      <c r="AG160" s="360"/>
      <c r="AH160" s="360"/>
      <c r="AI160" s="360"/>
      <c r="AJ160" s="360"/>
      <c r="AK160" s="360"/>
      <c r="AL160" s="360"/>
    </row>
    <row r="161" spans="9:38" x14ac:dyDescent="0.3">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0"/>
      <c r="AE161" s="360"/>
      <c r="AF161" s="360"/>
      <c r="AG161" s="360"/>
      <c r="AH161" s="360"/>
      <c r="AI161" s="360"/>
      <c r="AJ161" s="360"/>
      <c r="AK161" s="360"/>
      <c r="AL161" s="360"/>
    </row>
    <row r="162" spans="9:38" x14ac:dyDescent="0.3">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c r="AG162" s="360"/>
      <c r="AH162" s="360"/>
      <c r="AI162" s="360"/>
      <c r="AJ162" s="360"/>
      <c r="AK162" s="360"/>
      <c r="AL162" s="360"/>
    </row>
    <row r="163" spans="9:38" x14ac:dyDescent="0.3">
      <c r="I163" s="360"/>
      <c r="J163" s="360"/>
      <c r="K163" s="360"/>
      <c r="L163" s="360"/>
      <c r="M163" s="360"/>
      <c r="N163" s="360"/>
      <c r="O163" s="360"/>
      <c r="P163" s="360"/>
      <c r="Q163" s="360"/>
      <c r="R163" s="360"/>
      <c r="S163" s="360"/>
      <c r="T163" s="360"/>
      <c r="U163" s="360"/>
      <c r="V163" s="360"/>
      <c r="W163" s="360"/>
      <c r="X163" s="360"/>
      <c r="Y163" s="360"/>
      <c r="Z163" s="360"/>
      <c r="AA163" s="360"/>
      <c r="AB163" s="360"/>
      <c r="AC163" s="360"/>
      <c r="AD163" s="360"/>
      <c r="AE163" s="360"/>
      <c r="AF163" s="360"/>
      <c r="AG163" s="360"/>
      <c r="AH163" s="360"/>
      <c r="AI163" s="360"/>
      <c r="AJ163" s="360"/>
      <c r="AK163" s="360"/>
      <c r="AL163" s="360"/>
    </row>
    <row r="164" spans="9:38" x14ac:dyDescent="0.3">
      <c r="I164" s="360"/>
      <c r="J164" s="360"/>
      <c r="K164" s="360"/>
      <c r="L164" s="360"/>
      <c r="M164" s="360"/>
      <c r="N164" s="360"/>
      <c r="O164" s="360"/>
      <c r="P164" s="360"/>
      <c r="Q164" s="360"/>
      <c r="R164" s="360"/>
      <c r="S164" s="360"/>
      <c r="T164" s="360"/>
      <c r="U164" s="360"/>
      <c r="V164" s="360"/>
      <c r="W164" s="360"/>
      <c r="X164" s="360"/>
      <c r="Y164" s="360"/>
      <c r="Z164" s="360"/>
      <c r="AA164" s="360"/>
      <c r="AB164" s="360"/>
      <c r="AC164" s="360"/>
      <c r="AD164" s="360"/>
      <c r="AE164" s="360"/>
      <c r="AF164" s="360"/>
      <c r="AG164" s="360"/>
      <c r="AH164" s="360"/>
      <c r="AI164" s="360"/>
      <c r="AJ164" s="360"/>
      <c r="AK164" s="360"/>
      <c r="AL164" s="360"/>
    </row>
    <row r="165" spans="9:38" x14ac:dyDescent="0.3">
      <c r="I165" s="360"/>
      <c r="J165" s="360"/>
      <c r="K165" s="360"/>
      <c r="L165" s="360"/>
      <c r="M165" s="360"/>
      <c r="N165" s="360"/>
      <c r="O165" s="360"/>
      <c r="P165" s="360"/>
      <c r="Q165" s="360"/>
      <c r="R165" s="360"/>
      <c r="S165" s="360"/>
      <c r="T165" s="360"/>
      <c r="U165" s="360"/>
      <c r="V165" s="360"/>
      <c r="W165" s="360"/>
      <c r="X165" s="360"/>
      <c r="Y165" s="360"/>
      <c r="Z165" s="360"/>
      <c r="AA165" s="360"/>
      <c r="AB165" s="360"/>
      <c r="AC165" s="360"/>
      <c r="AD165" s="360"/>
      <c r="AE165" s="360"/>
      <c r="AF165" s="360"/>
      <c r="AG165" s="360"/>
      <c r="AH165" s="360"/>
      <c r="AI165" s="360"/>
      <c r="AJ165" s="360"/>
      <c r="AK165" s="360"/>
      <c r="AL165" s="360"/>
    </row>
    <row r="166" spans="9:38" x14ac:dyDescent="0.3">
      <c r="I166" s="360"/>
      <c r="J166" s="360"/>
      <c r="K166" s="360"/>
      <c r="L166" s="360"/>
      <c r="M166" s="360"/>
      <c r="N166" s="360"/>
      <c r="O166" s="360"/>
      <c r="P166" s="360"/>
      <c r="Q166" s="360"/>
      <c r="R166" s="360"/>
      <c r="S166" s="360"/>
      <c r="T166" s="360"/>
      <c r="U166" s="360"/>
      <c r="V166" s="360"/>
      <c r="W166" s="360"/>
      <c r="X166" s="360"/>
      <c r="Y166" s="360"/>
      <c r="Z166" s="360"/>
      <c r="AA166" s="360"/>
      <c r="AB166" s="360"/>
      <c r="AC166" s="360"/>
      <c r="AD166" s="360"/>
      <c r="AE166" s="360"/>
      <c r="AF166" s="360"/>
      <c r="AG166" s="360"/>
      <c r="AH166" s="360"/>
      <c r="AI166" s="360"/>
      <c r="AJ166" s="360"/>
      <c r="AK166" s="360"/>
      <c r="AL166" s="360"/>
    </row>
    <row r="167" spans="9:38" x14ac:dyDescent="0.3">
      <c r="I167" s="360"/>
      <c r="J167" s="360"/>
      <c r="K167" s="360"/>
      <c r="L167" s="360"/>
      <c r="M167" s="360"/>
      <c r="N167" s="360"/>
      <c r="O167" s="360"/>
      <c r="P167" s="360"/>
      <c r="Q167" s="360"/>
      <c r="R167" s="360"/>
      <c r="S167" s="360"/>
      <c r="T167" s="360"/>
      <c r="U167" s="360"/>
      <c r="V167" s="360"/>
      <c r="W167" s="360"/>
      <c r="X167" s="360"/>
      <c r="Y167" s="360"/>
      <c r="Z167" s="360"/>
      <c r="AA167" s="360"/>
      <c r="AB167" s="360"/>
      <c r="AC167" s="360"/>
      <c r="AD167" s="360"/>
      <c r="AE167" s="360"/>
      <c r="AF167" s="360"/>
      <c r="AG167" s="360"/>
      <c r="AH167" s="360"/>
      <c r="AI167" s="360"/>
      <c r="AJ167" s="360"/>
      <c r="AK167" s="360"/>
      <c r="AL167" s="360"/>
    </row>
    <row r="168" spans="9:38" x14ac:dyDescent="0.3">
      <c r="I168" s="360"/>
      <c r="J168" s="360"/>
      <c r="K168" s="360"/>
      <c r="L168" s="360"/>
      <c r="M168" s="360"/>
      <c r="N168" s="360"/>
      <c r="O168" s="360"/>
      <c r="P168" s="360"/>
      <c r="Q168" s="360"/>
      <c r="R168" s="360"/>
      <c r="S168" s="360"/>
      <c r="T168" s="360"/>
      <c r="U168" s="360"/>
      <c r="V168" s="360"/>
      <c r="W168" s="360"/>
      <c r="X168" s="360"/>
      <c r="Y168" s="360"/>
      <c r="Z168" s="360"/>
      <c r="AA168" s="360"/>
      <c r="AB168" s="360"/>
      <c r="AC168" s="360"/>
      <c r="AD168" s="360"/>
      <c r="AE168" s="360"/>
      <c r="AF168" s="360"/>
      <c r="AG168" s="360"/>
      <c r="AH168" s="360"/>
      <c r="AI168" s="360"/>
      <c r="AJ168" s="360"/>
      <c r="AK168" s="360"/>
      <c r="AL168" s="360"/>
    </row>
    <row r="169" spans="9:38" x14ac:dyDescent="0.3">
      <c r="I169" s="360"/>
      <c r="J169" s="360"/>
      <c r="K169" s="360"/>
      <c r="L169" s="360"/>
      <c r="M169" s="360"/>
      <c r="N169" s="360"/>
      <c r="O169" s="360"/>
      <c r="P169" s="360"/>
      <c r="Q169" s="360"/>
      <c r="R169" s="360"/>
      <c r="S169" s="360"/>
      <c r="T169" s="360"/>
      <c r="U169" s="360"/>
      <c r="V169" s="360"/>
      <c r="W169" s="360"/>
      <c r="X169" s="360"/>
      <c r="Y169" s="360"/>
      <c r="Z169" s="360"/>
      <c r="AA169" s="360"/>
      <c r="AB169" s="360"/>
      <c r="AC169" s="360"/>
      <c r="AD169" s="360"/>
      <c r="AE169" s="360"/>
      <c r="AF169" s="360"/>
      <c r="AG169" s="360"/>
      <c r="AH169" s="360"/>
      <c r="AI169" s="360"/>
      <c r="AJ169" s="360"/>
      <c r="AK169" s="360"/>
      <c r="AL169" s="360"/>
    </row>
    <row r="170" spans="9:38" x14ac:dyDescent="0.3">
      <c r="I170" s="360"/>
      <c r="J170" s="360"/>
      <c r="K170" s="360"/>
      <c r="L170" s="360"/>
      <c r="M170" s="360"/>
      <c r="N170" s="360"/>
      <c r="O170" s="360"/>
      <c r="P170" s="360"/>
      <c r="Q170" s="360"/>
      <c r="R170" s="360"/>
      <c r="S170" s="360"/>
      <c r="T170" s="360"/>
      <c r="U170" s="360"/>
      <c r="V170" s="360"/>
      <c r="W170" s="360"/>
      <c r="X170" s="360"/>
      <c r="Y170" s="360"/>
      <c r="Z170" s="360"/>
      <c r="AA170" s="360"/>
      <c r="AB170" s="360"/>
      <c r="AC170" s="360"/>
      <c r="AD170" s="360"/>
      <c r="AE170" s="360"/>
      <c r="AF170" s="360"/>
      <c r="AG170" s="360"/>
      <c r="AH170" s="360"/>
      <c r="AI170" s="360"/>
      <c r="AJ170" s="360"/>
      <c r="AK170" s="360"/>
      <c r="AL170" s="360"/>
    </row>
    <row r="171" spans="9:38" x14ac:dyDescent="0.3">
      <c r="I171" s="360"/>
      <c r="J171" s="360"/>
      <c r="K171" s="360"/>
      <c r="L171" s="360"/>
      <c r="M171" s="360"/>
      <c r="N171" s="360"/>
      <c r="O171" s="360"/>
      <c r="P171" s="360"/>
      <c r="Q171" s="360"/>
      <c r="R171" s="360"/>
      <c r="S171" s="360"/>
      <c r="T171" s="360"/>
      <c r="U171" s="360"/>
      <c r="V171" s="360"/>
      <c r="W171" s="360"/>
      <c r="X171" s="360"/>
      <c r="Y171" s="360"/>
      <c r="Z171" s="360"/>
      <c r="AA171" s="360"/>
      <c r="AB171" s="360"/>
      <c r="AC171" s="360"/>
      <c r="AD171" s="360"/>
      <c r="AE171" s="360"/>
      <c r="AF171" s="360"/>
      <c r="AG171" s="360"/>
      <c r="AH171" s="360"/>
      <c r="AI171" s="360"/>
      <c r="AJ171" s="360"/>
      <c r="AK171" s="360"/>
      <c r="AL171" s="360"/>
    </row>
    <row r="172" spans="9:38" x14ac:dyDescent="0.3">
      <c r="I172" s="360"/>
      <c r="J172" s="360"/>
      <c r="K172" s="360"/>
      <c r="L172" s="360"/>
      <c r="M172" s="360"/>
      <c r="N172" s="360"/>
      <c r="O172" s="360"/>
      <c r="P172" s="360"/>
      <c r="Q172" s="360"/>
      <c r="R172" s="360"/>
      <c r="S172" s="360"/>
      <c r="T172" s="360"/>
      <c r="U172" s="360"/>
      <c r="V172" s="360"/>
      <c r="W172" s="360"/>
      <c r="X172" s="360"/>
      <c r="Y172" s="360"/>
      <c r="Z172" s="360"/>
      <c r="AA172" s="360"/>
      <c r="AB172" s="360"/>
      <c r="AC172" s="360"/>
      <c r="AD172" s="360"/>
      <c r="AE172" s="360"/>
      <c r="AF172" s="360"/>
      <c r="AG172" s="360"/>
      <c r="AH172" s="360"/>
      <c r="AI172" s="360"/>
      <c r="AJ172" s="360"/>
      <c r="AK172" s="360"/>
      <c r="AL172" s="360"/>
    </row>
    <row r="173" spans="9:38" x14ac:dyDescent="0.3">
      <c r="I173" s="360"/>
      <c r="J173" s="360"/>
      <c r="K173" s="360"/>
      <c r="L173" s="360"/>
      <c r="M173" s="360"/>
      <c r="N173" s="360"/>
      <c r="O173" s="360"/>
      <c r="P173" s="360"/>
      <c r="Q173" s="360"/>
      <c r="R173" s="360"/>
      <c r="S173" s="360"/>
      <c r="T173" s="360"/>
      <c r="U173" s="360"/>
      <c r="V173" s="360"/>
      <c r="W173" s="360"/>
      <c r="X173" s="360"/>
      <c r="Y173" s="360"/>
      <c r="Z173" s="360"/>
      <c r="AA173" s="360"/>
      <c r="AB173" s="360"/>
      <c r="AC173" s="360"/>
      <c r="AD173" s="360"/>
      <c r="AE173" s="360"/>
      <c r="AF173" s="360"/>
      <c r="AG173" s="360"/>
      <c r="AH173" s="360"/>
      <c r="AI173" s="360"/>
      <c r="AJ173" s="360"/>
      <c r="AK173" s="360"/>
      <c r="AL173" s="360"/>
    </row>
    <row r="174" spans="9:38" x14ac:dyDescent="0.3">
      <c r="I174" s="341"/>
      <c r="J174" s="341"/>
      <c r="K174" s="341"/>
      <c r="L174" s="341"/>
      <c r="M174" s="341"/>
      <c r="N174" s="341"/>
      <c r="O174" s="341"/>
      <c r="P174" s="341"/>
      <c r="Q174" s="360"/>
    </row>
  </sheetData>
  <mergeCells count="27">
    <mergeCell ref="H105:H112"/>
    <mergeCell ref="I105:I108"/>
    <mergeCell ref="I109:I112"/>
    <mergeCell ref="B14:K14"/>
    <mergeCell ref="B15:K15"/>
    <mergeCell ref="B16:K16"/>
    <mergeCell ref="B17:K17"/>
    <mergeCell ref="J103:O103"/>
    <mergeCell ref="J104:L104"/>
    <mergeCell ref="M104:O104"/>
    <mergeCell ref="F45:G45"/>
    <mergeCell ref="J50:L50"/>
    <mergeCell ref="B5:K5"/>
    <mergeCell ref="B7:K7"/>
    <mergeCell ref="B2:J2"/>
    <mergeCell ref="B3:K3"/>
    <mergeCell ref="P50:P51"/>
    <mergeCell ref="B8:K8"/>
    <mergeCell ref="B9:K9"/>
    <mergeCell ref="B10:K10"/>
    <mergeCell ref="B11:K11"/>
    <mergeCell ref="B12:K12"/>
    <mergeCell ref="B13:K13"/>
    <mergeCell ref="B18:K18"/>
    <mergeCell ref="B28:K28"/>
    <mergeCell ref="N50:N51"/>
    <mergeCell ref="O50:O5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175"/>
  <sheetViews>
    <sheetView zoomScale="55" zoomScaleNormal="55" workbookViewId="0"/>
  </sheetViews>
  <sheetFormatPr baseColWidth="10" defaultRowHeight="14.5" x14ac:dyDescent="0.35"/>
  <cols>
    <col min="2" max="3" width="3" customWidth="1"/>
    <col min="4" max="12" width="2.81640625" customWidth="1"/>
    <col min="13" max="13" width="2.81640625" style="460" customWidth="1"/>
    <col min="14" max="51" width="2.81640625" customWidth="1"/>
    <col min="52" max="52" width="3.1796875" customWidth="1"/>
    <col min="53" max="53" width="2.81640625" customWidth="1"/>
    <col min="54" max="54" width="3.453125" customWidth="1"/>
    <col min="55" max="55" width="3.1796875" customWidth="1"/>
    <col min="56" max="83" width="2.81640625" customWidth="1"/>
  </cols>
  <sheetData>
    <row r="1" spans="1:16" ht="54.75" customHeight="1" x14ac:dyDescent="0.35">
      <c r="A1" s="461" t="s">
        <v>253</v>
      </c>
      <c r="B1" s="461"/>
      <c r="C1" s="461"/>
      <c r="D1" s="487" t="s">
        <v>203</v>
      </c>
      <c r="E1" s="461"/>
      <c r="F1" s="461"/>
      <c r="G1" s="461"/>
      <c r="H1" s="461"/>
      <c r="I1" s="461"/>
      <c r="J1" s="461"/>
      <c r="K1" s="461"/>
      <c r="L1" s="461"/>
      <c r="M1" s="462"/>
      <c r="N1" s="488" t="s">
        <v>204</v>
      </c>
    </row>
    <row r="2" spans="1:16" x14ac:dyDescent="0.35">
      <c r="A2" s="469">
        <v>52</v>
      </c>
      <c r="B2" s="469"/>
      <c r="C2" s="469"/>
      <c r="D2" s="342">
        <v>1</v>
      </c>
      <c r="E2" s="360"/>
      <c r="F2" s="465">
        <v>1</v>
      </c>
      <c r="G2" s="360"/>
      <c r="H2" s="360"/>
      <c r="I2" s="360"/>
      <c r="J2" s="360"/>
      <c r="K2" s="360"/>
      <c r="L2" s="360"/>
      <c r="M2" s="360"/>
      <c r="N2" s="342"/>
    </row>
    <row r="3" spans="1:16" x14ac:dyDescent="0.35">
      <c r="A3" s="469">
        <v>53</v>
      </c>
      <c r="B3" s="469"/>
      <c r="C3" s="469"/>
      <c r="D3" s="343"/>
      <c r="E3" s="360"/>
      <c r="F3" s="360"/>
      <c r="G3" s="360"/>
      <c r="H3" s="360"/>
      <c r="I3" s="360"/>
      <c r="J3" s="360"/>
      <c r="K3" s="360"/>
      <c r="L3" s="360"/>
      <c r="M3" s="360"/>
      <c r="N3" s="343"/>
    </row>
    <row r="4" spans="1:16" x14ac:dyDescent="0.35">
      <c r="A4" s="469">
        <v>54</v>
      </c>
      <c r="B4" s="469"/>
      <c r="C4" s="469"/>
      <c r="D4" s="343"/>
      <c r="E4" s="360"/>
      <c r="F4" s="360"/>
      <c r="G4" s="360"/>
      <c r="H4" s="360"/>
      <c r="I4" s="360"/>
      <c r="J4" s="360"/>
      <c r="K4" s="360"/>
      <c r="L4" s="360"/>
      <c r="M4" s="360"/>
      <c r="N4" s="343"/>
    </row>
    <row r="5" spans="1:16" x14ac:dyDescent="0.35">
      <c r="A5" s="469">
        <v>55</v>
      </c>
      <c r="B5" s="469"/>
      <c r="C5" s="469"/>
      <c r="D5" s="343"/>
      <c r="E5" s="360"/>
      <c r="F5" s="360"/>
      <c r="G5" s="360"/>
      <c r="H5" s="360"/>
      <c r="I5" s="360"/>
      <c r="J5" s="360"/>
      <c r="K5" s="360"/>
      <c r="L5" s="360"/>
      <c r="M5" s="360"/>
      <c r="N5" s="343"/>
    </row>
    <row r="6" spans="1:16" x14ac:dyDescent="0.35">
      <c r="A6" s="469">
        <v>56</v>
      </c>
      <c r="B6" s="469"/>
      <c r="C6" s="469"/>
      <c r="D6" s="343"/>
      <c r="E6" s="360"/>
      <c r="F6" s="360"/>
      <c r="G6" s="360"/>
      <c r="H6" s="360"/>
      <c r="I6" s="360"/>
      <c r="J6" s="360"/>
      <c r="K6" s="360"/>
      <c r="L6" s="360"/>
      <c r="M6" s="360"/>
      <c r="N6" s="343"/>
    </row>
    <row r="7" spans="1:16" x14ac:dyDescent="0.35">
      <c r="A7" s="469">
        <v>57</v>
      </c>
      <c r="B7" s="469"/>
      <c r="C7" s="469"/>
      <c r="D7" s="343"/>
      <c r="E7" s="360"/>
      <c r="F7" s="360"/>
      <c r="G7" s="360"/>
      <c r="H7" s="360"/>
      <c r="I7" s="360"/>
      <c r="J7" s="360"/>
      <c r="K7" s="360"/>
      <c r="L7" s="360"/>
      <c r="M7" s="360"/>
      <c r="N7" s="343"/>
    </row>
    <row r="8" spans="1:16" x14ac:dyDescent="0.35">
      <c r="A8" s="469">
        <v>58</v>
      </c>
      <c r="B8" s="469"/>
      <c r="C8" s="469"/>
      <c r="D8" s="343">
        <v>1</v>
      </c>
      <c r="E8" s="360"/>
      <c r="F8" s="465">
        <v>1</v>
      </c>
      <c r="G8" s="360"/>
      <c r="H8" s="360"/>
      <c r="I8" s="360"/>
      <c r="J8" s="360"/>
      <c r="K8" s="360"/>
      <c r="L8" s="360"/>
      <c r="M8" s="360"/>
      <c r="N8" s="343"/>
    </row>
    <row r="9" spans="1:16" x14ac:dyDescent="0.35">
      <c r="A9" s="469">
        <v>59</v>
      </c>
      <c r="B9" s="469"/>
      <c r="C9" s="469"/>
      <c r="D9" s="343"/>
      <c r="E9" s="360"/>
      <c r="F9" s="360"/>
      <c r="G9" s="360"/>
      <c r="H9" s="360"/>
      <c r="I9" s="360"/>
      <c r="J9" s="360"/>
      <c r="K9" s="360"/>
      <c r="L9" s="360"/>
      <c r="M9" s="360"/>
      <c r="N9" s="343"/>
    </row>
    <row r="10" spans="1:16" x14ac:dyDescent="0.35">
      <c r="A10" s="469">
        <v>60</v>
      </c>
      <c r="B10" s="469"/>
      <c r="C10" s="469"/>
      <c r="D10" s="343"/>
      <c r="E10" s="360"/>
      <c r="F10" s="360"/>
      <c r="G10" s="360"/>
      <c r="H10" s="360"/>
      <c r="I10" s="360"/>
      <c r="J10" s="360"/>
      <c r="K10" s="360"/>
      <c r="L10" s="360"/>
      <c r="M10" s="360"/>
      <c r="N10" s="343">
        <v>1</v>
      </c>
      <c r="P10" s="468">
        <v>1</v>
      </c>
    </row>
    <row r="11" spans="1:16" x14ac:dyDescent="0.35">
      <c r="A11" s="469">
        <v>61</v>
      </c>
      <c r="B11" s="469"/>
      <c r="C11" s="469"/>
      <c r="D11" s="343"/>
      <c r="E11" s="360"/>
      <c r="F11" s="360"/>
      <c r="G11" s="360"/>
      <c r="H11" s="360"/>
      <c r="I11" s="360"/>
      <c r="J11" s="360"/>
      <c r="K11" s="360"/>
      <c r="L11" s="360"/>
      <c r="M11" s="360"/>
      <c r="N11" s="343"/>
    </row>
    <row r="12" spans="1:16" x14ac:dyDescent="0.35">
      <c r="A12" s="469">
        <v>62</v>
      </c>
      <c r="B12" s="469"/>
      <c r="C12" s="469"/>
      <c r="D12" s="343">
        <v>1</v>
      </c>
      <c r="E12" s="360"/>
      <c r="F12" s="465">
        <v>1</v>
      </c>
      <c r="G12" s="360"/>
      <c r="H12" s="360"/>
      <c r="I12" s="360"/>
      <c r="J12" s="360"/>
      <c r="K12" s="360"/>
      <c r="L12" s="360"/>
      <c r="M12" s="360"/>
      <c r="N12" s="343"/>
    </row>
    <row r="13" spans="1:16" x14ac:dyDescent="0.35">
      <c r="A13" s="469">
        <v>63</v>
      </c>
      <c r="B13" s="469"/>
      <c r="C13" s="469"/>
      <c r="D13" s="343"/>
      <c r="E13" s="360"/>
      <c r="F13" s="360"/>
      <c r="G13" s="360"/>
      <c r="H13" s="360"/>
      <c r="I13" s="360"/>
      <c r="J13" s="360"/>
      <c r="K13" s="360"/>
      <c r="L13" s="360"/>
      <c r="M13" s="360"/>
      <c r="N13" s="343"/>
    </row>
    <row r="14" spans="1:16" x14ac:dyDescent="0.35">
      <c r="A14" s="469">
        <v>64</v>
      </c>
      <c r="B14" s="469"/>
      <c r="C14" s="469"/>
      <c r="D14" s="343"/>
      <c r="E14" s="360"/>
      <c r="F14" s="360"/>
      <c r="G14" s="360"/>
      <c r="H14" s="360"/>
      <c r="I14" s="360"/>
      <c r="J14" s="360"/>
      <c r="K14" s="360"/>
      <c r="L14" s="360"/>
      <c r="M14" s="360"/>
      <c r="N14" s="343"/>
    </row>
    <row r="15" spans="1:16" x14ac:dyDescent="0.35">
      <c r="A15" s="469">
        <v>65</v>
      </c>
      <c r="B15" s="469"/>
      <c r="C15" s="469"/>
      <c r="D15" s="343">
        <v>1</v>
      </c>
      <c r="E15" s="360"/>
      <c r="F15" s="465">
        <v>1</v>
      </c>
      <c r="G15" s="360"/>
      <c r="H15" s="360"/>
      <c r="I15" s="360"/>
      <c r="J15" s="360"/>
      <c r="K15" s="360"/>
      <c r="L15" s="360"/>
      <c r="M15" s="360"/>
      <c r="N15" s="343"/>
    </row>
    <row r="16" spans="1:16" x14ac:dyDescent="0.35">
      <c r="A16" s="469">
        <v>66</v>
      </c>
      <c r="B16" s="469"/>
      <c r="C16" s="469"/>
      <c r="D16" s="343"/>
      <c r="E16" s="360"/>
      <c r="F16" s="360"/>
      <c r="G16" s="360"/>
      <c r="H16" s="360"/>
      <c r="I16" s="360"/>
      <c r="J16" s="360"/>
      <c r="K16" s="360"/>
      <c r="L16" s="360"/>
      <c r="M16" s="360"/>
      <c r="N16" s="343">
        <v>1</v>
      </c>
      <c r="P16" s="468">
        <v>1</v>
      </c>
    </row>
    <row r="17" spans="1:18" x14ac:dyDescent="0.35">
      <c r="A17" s="469">
        <v>67</v>
      </c>
      <c r="B17" s="469"/>
      <c r="C17" s="469"/>
      <c r="D17" s="343">
        <v>1</v>
      </c>
      <c r="E17" s="360"/>
      <c r="F17" s="465">
        <v>1</v>
      </c>
      <c r="G17" s="360"/>
      <c r="H17" s="360"/>
      <c r="I17" s="360"/>
      <c r="J17" s="360"/>
      <c r="K17" s="360"/>
      <c r="L17" s="360"/>
      <c r="M17" s="360"/>
      <c r="N17" s="343"/>
    </row>
    <row r="18" spans="1:18" x14ac:dyDescent="0.35">
      <c r="A18" s="469">
        <v>68</v>
      </c>
      <c r="B18" s="469"/>
      <c r="C18" s="469"/>
      <c r="D18" s="343">
        <v>1</v>
      </c>
      <c r="E18" s="360"/>
      <c r="F18" s="465">
        <v>1</v>
      </c>
      <c r="G18" s="360"/>
      <c r="H18" s="360"/>
      <c r="I18" s="360"/>
      <c r="J18" s="360"/>
      <c r="K18" s="360"/>
      <c r="L18" s="360"/>
      <c r="M18" s="360"/>
      <c r="N18" s="343">
        <v>1</v>
      </c>
      <c r="P18" s="468">
        <v>1</v>
      </c>
    </row>
    <row r="19" spans="1:18" x14ac:dyDescent="0.35">
      <c r="A19" s="469">
        <v>69</v>
      </c>
      <c r="B19" s="469"/>
      <c r="C19" s="469"/>
      <c r="D19" s="343"/>
      <c r="E19" s="360"/>
      <c r="F19" s="360"/>
      <c r="G19" s="360"/>
      <c r="H19" s="360"/>
      <c r="I19" s="360"/>
      <c r="J19" s="360"/>
      <c r="K19" s="360"/>
      <c r="L19" s="360"/>
      <c r="M19" s="360"/>
      <c r="N19" s="343">
        <v>1</v>
      </c>
      <c r="P19" s="468">
        <v>1</v>
      </c>
    </row>
    <row r="20" spans="1:18" x14ac:dyDescent="0.35">
      <c r="A20" s="469">
        <v>70</v>
      </c>
      <c r="B20" s="469"/>
      <c r="C20" s="469"/>
      <c r="D20" s="343">
        <v>1</v>
      </c>
      <c r="E20" s="360"/>
      <c r="F20" s="465">
        <v>1</v>
      </c>
      <c r="G20" s="360"/>
      <c r="H20" s="360"/>
      <c r="I20" s="360"/>
      <c r="J20" s="360"/>
      <c r="K20" s="360"/>
      <c r="L20" s="360"/>
      <c r="M20" s="360"/>
      <c r="N20" s="343"/>
    </row>
    <row r="21" spans="1:18" x14ac:dyDescent="0.35">
      <c r="A21" s="469">
        <v>71</v>
      </c>
      <c r="B21" s="469"/>
      <c r="C21" s="469"/>
      <c r="D21" s="343"/>
      <c r="E21" s="360"/>
      <c r="F21" s="360"/>
      <c r="G21" s="360"/>
      <c r="H21" s="360"/>
      <c r="I21" s="360"/>
      <c r="J21" s="360"/>
      <c r="K21" s="360"/>
      <c r="L21" s="360"/>
      <c r="M21" s="360"/>
      <c r="N21" s="343">
        <v>3</v>
      </c>
      <c r="P21" s="468">
        <v>1</v>
      </c>
      <c r="Q21" s="468">
        <v>1</v>
      </c>
      <c r="R21" s="468">
        <v>1</v>
      </c>
    </row>
    <row r="22" spans="1:18" x14ac:dyDescent="0.35">
      <c r="A22" s="469">
        <v>72</v>
      </c>
      <c r="B22" s="469"/>
      <c r="C22" s="469"/>
      <c r="D22" s="343">
        <v>3</v>
      </c>
      <c r="E22" s="360"/>
      <c r="F22" s="465">
        <v>1</v>
      </c>
      <c r="G22" s="465">
        <v>1</v>
      </c>
      <c r="H22" s="465">
        <v>1</v>
      </c>
      <c r="I22" s="360"/>
      <c r="J22" s="360"/>
      <c r="K22" s="360"/>
      <c r="L22" s="360"/>
      <c r="M22" s="360"/>
      <c r="N22" s="343"/>
    </row>
    <row r="23" spans="1:18" x14ac:dyDescent="0.35">
      <c r="A23" s="469">
        <v>73</v>
      </c>
      <c r="B23" s="469"/>
      <c r="C23" s="469"/>
      <c r="D23" s="343">
        <v>2</v>
      </c>
      <c r="E23" s="360"/>
      <c r="F23" s="465">
        <v>1</v>
      </c>
      <c r="G23" s="465">
        <v>1</v>
      </c>
      <c r="H23" s="360"/>
      <c r="I23" s="360"/>
      <c r="J23" s="360"/>
      <c r="K23" s="360"/>
      <c r="L23" s="360"/>
      <c r="M23" s="360"/>
      <c r="N23" s="343">
        <v>1</v>
      </c>
      <c r="P23" s="468">
        <v>1</v>
      </c>
    </row>
    <row r="24" spans="1:18" x14ac:dyDescent="0.35">
      <c r="A24" s="469">
        <v>74</v>
      </c>
      <c r="B24" s="469"/>
      <c r="C24" s="469"/>
      <c r="D24" s="343">
        <v>1</v>
      </c>
      <c r="E24" s="360"/>
      <c r="F24" s="465">
        <v>1</v>
      </c>
      <c r="G24" s="360"/>
      <c r="H24" s="360"/>
      <c r="I24" s="360"/>
      <c r="J24" s="360"/>
      <c r="K24" s="360"/>
      <c r="L24" s="360"/>
      <c r="M24" s="360"/>
      <c r="N24" s="343">
        <v>3</v>
      </c>
      <c r="P24" s="468">
        <v>1</v>
      </c>
      <c r="Q24" s="468">
        <v>1</v>
      </c>
      <c r="R24" s="468">
        <v>1</v>
      </c>
    </row>
    <row r="25" spans="1:18" x14ac:dyDescent="0.35">
      <c r="A25" s="469">
        <v>75</v>
      </c>
      <c r="B25" s="469"/>
      <c r="C25" s="469"/>
      <c r="D25" s="343">
        <v>1</v>
      </c>
      <c r="E25" s="360"/>
      <c r="F25" s="465">
        <v>1</v>
      </c>
      <c r="G25" s="360"/>
      <c r="H25" s="360"/>
      <c r="I25" s="360"/>
      <c r="J25" s="360"/>
      <c r="K25" s="360"/>
      <c r="L25" s="360"/>
      <c r="M25" s="360"/>
      <c r="N25" s="343"/>
    </row>
    <row r="26" spans="1:18" x14ac:dyDescent="0.35">
      <c r="A26" s="469">
        <v>76</v>
      </c>
      <c r="B26" s="469"/>
      <c r="C26" s="469"/>
      <c r="D26" s="343"/>
      <c r="E26" s="360"/>
      <c r="F26" s="360"/>
      <c r="G26" s="360"/>
      <c r="H26" s="360"/>
      <c r="I26" s="360"/>
      <c r="J26" s="360"/>
      <c r="K26" s="360"/>
      <c r="L26" s="360"/>
      <c r="M26" s="360"/>
      <c r="N26" s="343">
        <v>2</v>
      </c>
      <c r="P26" s="468">
        <v>1</v>
      </c>
      <c r="Q26" s="468">
        <v>1</v>
      </c>
    </row>
    <row r="27" spans="1:18" x14ac:dyDescent="0.35">
      <c r="A27" s="469">
        <v>77</v>
      </c>
      <c r="B27" s="469"/>
      <c r="C27" s="469"/>
      <c r="D27" s="343">
        <v>3</v>
      </c>
      <c r="E27" s="360"/>
      <c r="F27" s="465">
        <v>1</v>
      </c>
      <c r="G27" s="465">
        <v>1</v>
      </c>
      <c r="H27" s="465">
        <v>1</v>
      </c>
      <c r="I27" s="360"/>
      <c r="J27" s="360"/>
      <c r="K27" s="360"/>
      <c r="L27" s="360"/>
      <c r="M27" s="360"/>
      <c r="N27" s="343">
        <v>3</v>
      </c>
      <c r="P27" s="468">
        <v>1</v>
      </c>
      <c r="Q27" s="468">
        <v>1</v>
      </c>
      <c r="R27" s="468">
        <v>1</v>
      </c>
    </row>
    <row r="28" spans="1:18" x14ac:dyDescent="0.35">
      <c r="A28" s="469">
        <v>78</v>
      </c>
      <c r="B28" s="469"/>
      <c r="C28" s="469"/>
      <c r="D28" s="343">
        <v>2</v>
      </c>
      <c r="E28" s="360"/>
      <c r="F28" s="465">
        <v>1</v>
      </c>
      <c r="G28" s="465">
        <v>1</v>
      </c>
      <c r="H28" s="360"/>
      <c r="I28" s="360"/>
      <c r="J28" s="360"/>
      <c r="K28" s="360"/>
      <c r="L28" s="360"/>
      <c r="M28" s="360"/>
      <c r="N28" s="343">
        <v>1</v>
      </c>
      <c r="P28" s="468">
        <v>1</v>
      </c>
    </row>
    <row r="29" spans="1:18" x14ac:dyDescent="0.35">
      <c r="A29" s="469">
        <v>79</v>
      </c>
      <c r="B29" s="469"/>
      <c r="C29" s="469"/>
      <c r="D29" s="343"/>
      <c r="E29" s="360"/>
      <c r="F29" s="360"/>
      <c r="G29" s="360"/>
      <c r="H29" s="360"/>
      <c r="I29" s="360"/>
      <c r="J29" s="360"/>
      <c r="K29" s="360"/>
      <c r="L29" s="360"/>
      <c r="M29" s="360"/>
      <c r="N29" s="343">
        <v>3</v>
      </c>
      <c r="P29" s="468">
        <v>1</v>
      </c>
      <c r="Q29" s="468">
        <v>1</v>
      </c>
      <c r="R29" s="468">
        <v>1</v>
      </c>
    </row>
    <row r="30" spans="1:18" x14ac:dyDescent="0.35">
      <c r="A30" s="469">
        <v>80</v>
      </c>
      <c r="B30" s="469"/>
      <c r="C30" s="469"/>
      <c r="D30" s="343">
        <v>2</v>
      </c>
      <c r="E30" s="360"/>
      <c r="F30" s="465">
        <v>1</v>
      </c>
      <c r="G30" s="465">
        <v>1</v>
      </c>
      <c r="H30" s="360"/>
      <c r="I30" s="360"/>
      <c r="J30" s="360"/>
      <c r="K30" s="360"/>
      <c r="L30" s="360"/>
      <c r="M30" s="360"/>
      <c r="N30" s="343">
        <v>2</v>
      </c>
      <c r="P30" s="468">
        <v>1</v>
      </c>
      <c r="Q30" s="468">
        <v>1</v>
      </c>
    </row>
    <row r="31" spans="1:18" x14ac:dyDescent="0.35">
      <c r="A31" s="469">
        <v>81</v>
      </c>
      <c r="B31" s="469"/>
      <c r="C31" s="469"/>
      <c r="D31" s="343">
        <v>4</v>
      </c>
      <c r="E31" s="360"/>
      <c r="F31" s="465">
        <v>1</v>
      </c>
      <c r="G31" s="465">
        <v>1</v>
      </c>
      <c r="H31" s="465">
        <v>1</v>
      </c>
      <c r="I31" s="465">
        <v>1</v>
      </c>
      <c r="J31" s="360"/>
      <c r="K31" s="360"/>
      <c r="L31" s="360"/>
      <c r="M31" s="360"/>
      <c r="N31" s="343">
        <v>2</v>
      </c>
      <c r="P31" s="468">
        <v>1</v>
      </c>
      <c r="Q31" s="468">
        <v>1</v>
      </c>
    </row>
    <row r="32" spans="1:18" x14ac:dyDescent="0.35">
      <c r="A32" s="469">
        <v>82</v>
      </c>
      <c r="B32" s="469"/>
      <c r="C32" s="469"/>
      <c r="D32" s="343"/>
      <c r="E32" s="360"/>
      <c r="F32" s="360"/>
      <c r="G32" s="360"/>
      <c r="H32" s="360"/>
      <c r="I32" s="360"/>
      <c r="J32" s="360"/>
      <c r="K32" s="360"/>
      <c r="L32" s="360"/>
      <c r="M32" s="360"/>
      <c r="N32" s="343">
        <v>3</v>
      </c>
      <c r="P32" s="468">
        <v>1</v>
      </c>
      <c r="Q32" s="468">
        <v>1</v>
      </c>
      <c r="R32" s="468">
        <v>1</v>
      </c>
    </row>
    <row r="33" spans="1:82" s="466" customFormat="1" x14ac:dyDescent="0.35">
      <c r="A33" s="469">
        <v>83</v>
      </c>
      <c r="B33" s="469"/>
      <c r="C33" s="469"/>
      <c r="D33" s="478"/>
      <c r="E33" s="113"/>
      <c r="F33" s="113"/>
      <c r="G33" s="113"/>
      <c r="H33" s="113"/>
      <c r="I33" s="113"/>
      <c r="J33" s="113"/>
      <c r="K33" s="113"/>
      <c r="L33" s="113"/>
      <c r="M33" s="113"/>
      <c r="N33" s="478">
        <v>8</v>
      </c>
      <c r="P33" s="468">
        <v>1</v>
      </c>
      <c r="Q33" s="468">
        <v>1</v>
      </c>
      <c r="R33" s="468">
        <v>1</v>
      </c>
      <c r="S33" s="468">
        <v>1</v>
      </c>
      <c r="T33" s="468">
        <v>1</v>
      </c>
      <c r="U33" s="468">
        <v>1</v>
      </c>
      <c r="V33" s="468">
        <v>1</v>
      </c>
      <c r="W33" s="468">
        <v>1</v>
      </c>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row>
    <row r="34" spans="1:82" x14ac:dyDescent="0.35">
      <c r="A34" s="469">
        <v>84</v>
      </c>
      <c r="B34" s="469"/>
      <c r="C34" s="469"/>
      <c r="D34" s="343">
        <v>2</v>
      </c>
      <c r="E34" s="360"/>
      <c r="F34" s="465">
        <v>1</v>
      </c>
      <c r="G34" s="465">
        <v>1</v>
      </c>
      <c r="H34" s="360"/>
      <c r="I34" s="360"/>
      <c r="J34" s="360"/>
      <c r="K34" s="360"/>
      <c r="L34" s="360"/>
      <c r="M34" s="360"/>
      <c r="N34" s="343">
        <v>3</v>
      </c>
      <c r="P34" s="468">
        <v>1</v>
      </c>
      <c r="Q34" s="468">
        <v>1</v>
      </c>
      <c r="R34" s="468">
        <v>1</v>
      </c>
    </row>
    <row r="35" spans="1:82" x14ac:dyDescent="0.35">
      <c r="A35" s="469">
        <v>85</v>
      </c>
      <c r="B35" s="469"/>
      <c r="C35" s="469"/>
      <c r="D35" s="343">
        <v>2</v>
      </c>
      <c r="E35" s="360"/>
      <c r="F35" s="465">
        <v>1</v>
      </c>
      <c r="G35" s="465">
        <v>1</v>
      </c>
      <c r="H35" s="360"/>
      <c r="I35" s="360"/>
      <c r="J35" s="360"/>
      <c r="K35" s="360"/>
      <c r="L35" s="360"/>
      <c r="M35" s="360"/>
      <c r="N35" s="343">
        <v>2</v>
      </c>
      <c r="P35" s="468">
        <v>1</v>
      </c>
      <c r="Q35" s="468">
        <v>1</v>
      </c>
    </row>
    <row r="36" spans="1:82" x14ac:dyDescent="0.35">
      <c r="A36" s="469">
        <v>86</v>
      </c>
      <c r="B36" s="469"/>
      <c r="C36" s="469"/>
      <c r="D36" s="343"/>
      <c r="E36" s="360"/>
      <c r="F36" s="360"/>
      <c r="G36" s="360"/>
      <c r="H36" s="360"/>
      <c r="I36" s="360"/>
      <c r="J36" s="360"/>
      <c r="K36" s="360"/>
      <c r="L36" s="360"/>
      <c r="M36" s="360"/>
      <c r="N36" s="343">
        <v>4</v>
      </c>
      <c r="P36" s="468">
        <v>1</v>
      </c>
      <c r="Q36" s="468">
        <v>1</v>
      </c>
      <c r="R36" s="468">
        <v>1</v>
      </c>
      <c r="S36" s="468">
        <v>1</v>
      </c>
    </row>
    <row r="37" spans="1:82" x14ac:dyDescent="0.35">
      <c r="A37" s="469">
        <v>87</v>
      </c>
      <c r="B37" s="469"/>
      <c r="C37" s="469"/>
      <c r="D37" s="343">
        <v>1</v>
      </c>
      <c r="E37" s="360"/>
      <c r="F37" s="465">
        <v>1</v>
      </c>
      <c r="G37" s="360"/>
      <c r="H37" s="360"/>
      <c r="I37" s="360"/>
      <c r="J37" s="360"/>
      <c r="K37" s="360"/>
      <c r="L37" s="360"/>
      <c r="M37" s="360"/>
      <c r="N37" s="343"/>
    </row>
    <row r="38" spans="1:82" x14ac:dyDescent="0.35">
      <c r="A38" s="469">
        <v>88</v>
      </c>
      <c r="B38" s="469"/>
      <c r="C38" s="469"/>
      <c r="D38" s="343">
        <v>1</v>
      </c>
      <c r="E38" s="360"/>
      <c r="F38" s="465">
        <v>1</v>
      </c>
      <c r="G38" s="360"/>
      <c r="H38" s="360"/>
      <c r="I38" s="360"/>
      <c r="J38" s="360"/>
      <c r="K38" s="360"/>
      <c r="L38" s="360"/>
      <c r="M38" s="360"/>
      <c r="N38" s="343">
        <v>3</v>
      </c>
      <c r="P38" s="468">
        <v>1</v>
      </c>
      <c r="Q38" s="468">
        <v>1</v>
      </c>
      <c r="R38" s="468">
        <v>1</v>
      </c>
    </row>
    <row r="39" spans="1:82" x14ac:dyDescent="0.35">
      <c r="A39" s="469">
        <v>89</v>
      </c>
      <c r="B39" s="469"/>
      <c r="C39" s="469"/>
      <c r="D39" s="343"/>
      <c r="E39" s="360"/>
      <c r="F39" s="360"/>
      <c r="G39" s="360"/>
      <c r="H39" s="360"/>
      <c r="I39" s="360"/>
      <c r="J39" s="360"/>
      <c r="K39" s="360"/>
      <c r="L39" s="360"/>
      <c r="M39" s="360"/>
      <c r="N39" s="343">
        <v>3</v>
      </c>
      <c r="P39" s="468">
        <v>1</v>
      </c>
      <c r="Q39" s="468">
        <v>1</v>
      </c>
      <c r="R39" s="468">
        <v>1</v>
      </c>
    </row>
    <row r="40" spans="1:82" x14ac:dyDescent="0.35">
      <c r="A40" s="469">
        <v>90</v>
      </c>
      <c r="B40" s="469"/>
      <c r="C40" s="469"/>
      <c r="D40" s="343"/>
      <c r="E40" s="360"/>
      <c r="F40" s="360"/>
      <c r="G40" s="360"/>
      <c r="H40" s="360"/>
      <c r="I40" s="360"/>
      <c r="J40" s="360"/>
      <c r="K40" s="360"/>
      <c r="L40" s="360"/>
      <c r="M40" s="360"/>
      <c r="N40" s="343">
        <v>3</v>
      </c>
      <c r="P40" s="468">
        <v>1</v>
      </c>
      <c r="Q40" s="468">
        <v>1</v>
      </c>
      <c r="R40" s="468">
        <v>1</v>
      </c>
    </row>
    <row r="41" spans="1:82" x14ac:dyDescent="0.35">
      <c r="A41" s="469">
        <v>91</v>
      </c>
      <c r="B41" s="469"/>
      <c r="C41" s="469"/>
      <c r="D41" s="343"/>
      <c r="E41" s="360"/>
      <c r="F41" s="360"/>
      <c r="G41" s="360"/>
      <c r="H41" s="360"/>
      <c r="I41" s="360"/>
      <c r="J41" s="360"/>
      <c r="K41" s="360"/>
      <c r="L41" s="360"/>
      <c r="M41" s="360"/>
      <c r="N41" s="343">
        <v>2</v>
      </c>
      <c r="P41" s="468">
        <v>1</v>
      </c>
      <c r="Q41" s="468">
        <v>1</v>
      </c>
    </row>
    <row r="42" spans="1:82" x14ac:dyDescent="0.35">
      <c r="A42" s="469">
        <v>92</v>
      </c>
      <c r="B42" s="469"/>
      <c r="C42" s="469"/>
      <c r="D42" s="343">
        <v>2</v>
      </c>
      <c r="E42" s="360"/>
      <c r="F42" s="465">
        <v>1</v>
      </c>
      <c r="G42" s="465">
        <v>1</v>
      </c>
      <c r="H42" s="360"/>
      <c r="I42" s="360"/>
      <c r="J42" s="360"/>
      <c r="K42" s="360"/>
      <c r="L42" s="360"/>
      <c r="M42" s="360"/>
      <c r="N42" s="343"/>
    </row>
    <row r="43" spans="1:82" x14ac:dyDescent="0.35">
      <c r="A43" s="469">
        <v>93</v>
      </c>
      <c r="B43" s="469"/>
      <c r="C43" s="469"/>
      <c r="D43" s="343"/>
      <c r="E43" s="360"/>
      <c r="F43" s="360"/>
      <c r="G43" s="360"/>
      <c r="H43" s="360"/>
      <c r="I43" s="360"/>
      <c r="J43" s="360"/>
      <c r="K43" s="360"/>
      <c r="L43" s="360"/>
      <c r="M43" s="360"/>
      <c r="N43" s="343">
        <v>3</v>
      </c>
      <c r="P43" s="468">
        <v>1</v>
      </c>
      <c r="Q43" s="468">
        <v>1</v>
      </c>
      <c r="R43" s="468">
        <v>1</v>
      </c>
    </row>
    <row r="44" spans="1:82" x14ac:dyDescent="0.35">
      <c r="A44" s="469">
        <v>94</v>
      </c>
      <c r="B44" s="469"/>
      <c r="C44" s="469"/>
      <c r="D44" s="343"/>
      <c r="E44" s="360"/>
      <c r="F44" s="360"/>
      <c r="G44" s="360"/>
      <c r="H44" s="360"/>
      <c r="I44" s="360"/>
      <c r="J44" s="360"/>
      <c r="K44" s="360"/>
      <c r="L44" s="360"/>
      <c r="M44" s="360"/>
      <c r="N44" s="343">
        <v>4</v>
      </c>
      <c r="P44" s="468">
        <v>1</v>
      </c>
      <c r="Q44" s="468">
        <v>1</v>
      </c>
      <c r="R44" s="468">
        <v>1</v>
      </c>
      <c r="S44" s="468">
        <v>1</v>
      </c>
    </row>
    <row r="45" spans="1:82" x14ac:dyDescent="0.35">
      <c r="A45" s="469">
        <v>95</v>
      </c>
      <c r="B45" s="469"/>
      <c r="C45" s="469"/>
      <c r="D45" s="343"/>
      <c r="E45" s="360"/>
      <c r="F45" s="360"/>
      <c r="G45" s="360"/>
      <c r="H45" s="360"/>
      <c r="I45" s="360"/>
      <c r="J45" s="360"/>
      <c r="K45" s="360"/>
      <c r="L45" s="360"/>
      <c r="M45" s="360"/>
      <c r="N45" s="343"/>
    </row>
    <row r="46" spans="1:82" x14ac:dyDescent="0.35">
      <c r="A46" s="469">
        <v>96</v>
      </c>
      <c r="B46" s="469"/>
      <c r="C46" s="469"/>
      <c r="D46" s="343"/>
      <c r="E46" s="360"/>
      <c r="F46" s="360"/>
      <c r="G46" s="360"/>
      <c r="H46" s="360"/>
      <c r="I46" s="360"/>
      <c r="J46" s="360"/>
      <c r="K46" s="360"/>
      <c r="L46" s="360"/>
      <c r="M46" s="360"/>
      <c r="N46" s="343">
        <v>1</v>
      </c>
      <c r="P46" s="468">
        <v>1</v>
      </c>
    </row>
    <row r="47" spans="1:82" x14ac:dyDescent="0.35">
      <c r="A47" s="469">
        <v>97</v>
      </c>
      <c r="B47" s="469"/>
      <c r="C47" s="469"/>
      <c r="D47" s="343"/>
      <c r="E47" s="360"/>
      <c r="F47" s="360"/>
      <c r="G47" s="360"/>
      <c r="H47" s="360"/>
      <c r="I47" s="360"/>
      <c r="J47" s="360"/>
      <c r="K47" s="360"/>
      <c r="L47" s="360"/>
      <c r="M47" s="360"/>
      <c r="N47" s="343">
        <v>1</v>
      </c>
      <c r="P47" s="468">
        <v>1</v>
      </c>
    </row>
    <row r="48" spans="1:82" x14ac:dyDescent="0.35">
      <c r="A48" s="469">
        <v>98</v>
      </c>
      <c r="B48" s="469"/>
      <c r="C48" s="469"/>
      <c r="D48" s="343"/>
      <c r="E48" s="360"/>
      <c r="F48" s="360"/>
      <c r="G48" s="360"/>
      <c r="H48" s="360"/>
      <c r="I48" s="360"/>
      <c r="J48" s="360"/>
      <c r="K48" s="360"/>
      <c r="L48" s="360"/>
      <c r="M48" s="360"/>
      <c r="N48" s="343">
        <v>1</v>
      </c>
      <c r="P48" s="468">
        <v>1</v>
      </c>
    </row>
    <row r="49" spans="1:59" x14ac:dyDescent="0.35">
      <c r="A49" s="469">
        <v>99</v>
      </c>
      <c r="B49" s="469"/>
      <c r="C49" s="469"/>
      <c r="D49" s="343"/>
      <c r="E49" s="360"/>
      <c r="F49" s="360"/>
      <c r="G49" s="360"/>
      <c r="H49" s="360"/>
      <c r="I49" s="360"/>
      <c r="J49" s="360"/>
      <c r="K49" s="360"/>
      <c r="L49" s="360"/>
      <c r="M49" s="360"/>
      <c r="N49" s="343"/>
    </row>
    <row r="50" spans="1:59" x14ac:dyDescent="0.35">
      <c r="A50" s="469">
        <v>100</v>
      </c>
      <c r="B50" s="469"/>
      <c r="C50" s="469"/>
      <c r="D50" s="343"/>
      <c r="E50" s="360"/>
      <c r="F50" s="360"/>
      <c r="G50" s="360"/>
      <c r="H50" s="360"/>
      <c r="I50" s="360"/>
      <c r="J50" s="360"/>
      <c r="K50" s="360"/>
      <c r="L50" s="360"/>
      <c r="M50" s="360"/>
      <c r="N50" s="343">
        <v>1</v>
      </c>
      <c r="P50" s="468">
        <v>1</v>
      </c>
    </row>
    <row r="51" spans="1:59" x14ac:dyDescent="0.35">
      <c r="A51" s="469">
        <v>101</v>
      </c>
      <c r="B51" s="469"/>
      <c r="C51" s="469"/>
      <c r="D51" s="343"/>
      <c r="E51" s="360"/>
      <c r="F51" s="360"/>
      <c r="G51" s="360"/>
      <c r="H51" s="360"/>
      <c r="I51" s="360"/>
      <c r="J51" s="360"/>
      <c r="K51" s="360"/>
      <c r="L51" s="360"/>
      <c r="M51" s="360"/>
      <c r="N51" s="343"/>
    </row>
    <row r="52" spans="1:59" x14ac:dyDescent="0.35">
      <c r="A52" s="469">
        <v>102</v>
      </c>
      <c r="B52" s="469"/>
      <c r="C52" s="469"/>
      <c r="D52" s="343"/>
      <c r="E52" s="360"/>
      <c r="F52" s="360"/>
      <c r="G52" s="360"/>
      <c r="H52" s="360"/>
      <c r="I52" s="360"/>
      <c r="J52" s="360"/>
      <c r="K52" s="360"/>
      <c r="L52" s="360"/>
      <c r="M52" s="360"/>
      <c r="N52" s="343"/>
    </row>
    <row r="53" spans="1:59" x14ac:dyDescent="0.35">
      <c r="A53" s="469">
        <v>103</v>
      </c>
      <c r="B53" s="469"/>
      <c r="C53" s="469"/>
      <c r="D53" s="361"/>
      <c r="E53" s="360"/>
      <c r="F53" s="360"/>
      <c r="G53" s="360"/>
      <c r="H53" s="360"/>
      <c r="I53" s="360"/>
      <c r="J53" s="360"/>
      <c r="K53" s="360"/>
      <c r="L53" s="360"/>
      <c r="M53" s="360"/>
      <c r="N53" s="361">
        <v>1</v>
      </c>
      <c r="P53" s="468">
        <v>1</v>
      </c>
    </row>
    <row r="54" spans="1:59" x14ac:dyDescent="0.35">
      <c r="A54" s="337"/>
      <c r="B54" s="337"/>
      <c r="C54" s="337"/>
      <c r="D54" s="341">
        <f>SUM(D2:D53)</f>
        <v>33</v>
      </c>
      <c r="E54" s="341"/>
      <c r="F54" s="341"/>
      <c r="G54" s="341"/>
      <c r="H54" s="341"/>
      <c r="I54" s="341"/>
      <c r="J54" s="341"/>
      <c r="K54" s="341"/>
      <c r="L54" s="341"/>
      <c r="M54" s="360"/>
      <c r="N54" s="341">
        <f>SUM(N2:N53)</f>
        <v>67</v>
      </c>
    </row>
    <row r="59" spans="1:59" x14ac:dyDescent="0.35">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465">
        <v>1</v>
      </c>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row>
    <row r="60" spans="1:59" x14ac:dyDescent="0.35">
      <c r="D60" s="360"/>
      <c r="E60" s="360"/>
      <c r="F60" s="360"/>
      <c r="G60" s="360"/>
      <c r="H60" s="360"/>
      <c r="I60" s="360"/>
      <c r="J60" s="360"/>
      <c r="K60" s="360"/>
      <c r="L60" s="360"/>
      <c r="M60" s="360"/>
      <c r="N60" s="360"/>
      <c r="O60" s="360"/>
      <c r="P60" s="360"/>
      <c r="Q60" s="360"/>
      <c r="R60" s="360"/>
      <c r="S60" s="360"/>
      <c r="T60" s="360"/>
      <c r="U60" s="360"/>
      <c r="V60" s="360"/>
      <c r="W60" s="360"/>
      <c r="X60" s="465">
        <v>1</v>
      </c>
      <c r="Y60" s="360"/>
      <c r="Z60" s="360"/>
      <c r="AA60" s="360"/>
      <c r="AB60" s="360"/>
      <c r="AC60" s="465">
        <v>1</v>
      </c>
      <c r="AD60" s="360"/>
      <c r="AE60" s="360"/>
      <c r="AF60" s="360"/>
      <c r="AG60" s="465">
        <v>1</v>
      </c>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0"/>
    </row>
    <row r="61" spans="1:59" x14ac:dyDescent="0.35">
      <c r="D61" s="360"/>
      <c r="E61" s="360"/>
      <c r="F61" s="360"/>
      <c r="G61" s="360"/>
      <c r="H61" s="360"/>
      <c r="I61" s="360"/>
      <c r="J61" s="360"/>
      <c r="K61" s="360"/>
      <c r="L61" s="360"/>
      <c r="M61" s="360"/>
      <c r="N61" s="360"/>
      <c r="O61" s="360"/>
      <c r="P61" s="360"/>
      <c r="Q61" s="360"/>
      <c r="R61" s="360"/>
      <c r="S61" s="360"/>
      <c r="T61" s="360"/>
      <c r="U61" s="360"/>
      <c r="V61" s="360"/>
      <c r="W61" s="360"/>
      <c r="X61" s="465">
        <v>1</v>
      </c>
      <c r="Y61" s="465">
        <v>1</v>
      </c>
      <c r="Z61" s="360"/>
      <c r="AA61" s="360"/>
      <c r="AB61" s="360"/>
      <c r="AC61" s="465">
        <v>1</v>
      </c>
      <c r="AD61" s="465">
        <v>1</v>
      </c>
      <c r="AE61" s="360"/>
      <c r="AF61" s="465">
        <v>1</v>
      </c>
      <c r="AG61" s="465">
        <v>1</v>
      </c>
      <c r="AH61" s="360"/>
      <c r="AI61" s="360"/>
      <c r="AJ61" s="465">
        <v>1</v>
      </c>
      <c r="AK61" s="465">
        <v>1</v>
      </c>
      <c r="AL61" s="360"/>
      <c r="AM61" s="360"/>
      <c r="AN61" s="360"/>
      <c r="AO61" s="360"/>
      <c r="AP61" s="360"/>
      <c r="AQ61" s="360"/>
      <c r="AR61" s="465">
        <v>1</v>
      </c>
      <c r="AS61" s="360"/>
      <c r="AT61" s="360"/>
      <c r="AU61" s="360"/>
      <c r="AV61" s="360"/>
      <c r="AW61" s="360"/>
      <c r="AX61" s="360"/>
      <c r="AY61" s="360"/>
      <c r="AZ61" s="360"/>
      <c r="BA61" s="360"/>
      <c r="BB61" s="360"/>
      <c r="BC61" s="360"/>
    </row>
    <row r="62" spans="1:59" x14ac:dyDescent="0.35">
      <c r="A62" t="s">
        <v>203</v>
      </c>
      <c r="D62" s="465">
        <v>1</v>
      </c>
      <c r="E62" s="360"/>
      <c r="F62" s="360"/>
      <c r="G62" s="360"/>
      <c r="H62" s="360"/>
      <c r="I62" s="360"/>
      <c r="J62" s="465">
        <v>1</v>
      </c>
      <c r="K62" s="360"/>
      <c r="L62" s="360"/>
      <c r="M62" s="360"/>
      <c r="N62" s="465">
        <v>1</v>
      </c>
      <c r="O62" s="360"/>
      <c r="P62" s="360"/>
      <c r="Q62" s="465">
        <v>1</v>
      </c>
      <c r="R62" s="360"/>
      <c r="S62" s="465">
        <v>1</v>
      </c>
      <c r="T62" s="465">
        <v>1</v>
      </c>
      <c r="U62" s="360"/>
      <c r="V62" s="465">
        <v>1</v>
      </c>
      <c r="W62" s="360"/>
      <c r="X62" s="465">
        <v>1</v>
      </c>
      <c r="Y62" s="465">
        <v>1</v>
      </c>
      <c r="Z62" s="465">
        <v>1</v>
      </c>
      <c r="AA62" s="465">
        <v>1</v>
      </c>
      <c r="AB62" s="360"/>
      <c r="AC62" s="465">
        <v>1</v>
      </c>
      <c r="AD62" s="465">
        <v>1</v>
      </c>
      <c r="AE62" s="360"/>
      <c r="AF62" s="465">
        <v>1</v>
      </c>
      <c r="AG62" s="465">
        <v>1</v>
      </c>
      <c r="AH62" s="360"/>
      <c r="AI62" s="360"/>
      <c r="AJ62" s="465">
        <v>1</v>
      </c>
      <c r="AK62" s="465">
        <v>1</v>
      </c>
      <c r="AL62" s="360"/>
      <c r="AM62" s="465">
        <v>1</v>
      </c>
      <c r="AN62" s="465">
        <v>1</v>
      </c>
      <c r="AO62" s="360"/>
      <c r="AP62" s="360"/>
      <c r="AQ62" s="360"/>
      <c r="AR62" s="465">
        <v>1</v>
      </c>
      <c r="AS62" s="360"/>
      <c r="AT62" s="360"/>
      <c r="AU62" s="360"/>
      <c r="AV62" s="360"/>
      <c r="AW62" s="360"/>
      <c r="AX62" s="360"/>
      <c r="AY62" s="360"/>
      <c r="AZ62" s="360"/>
      <c r="BA62" s="360"/>
      <c r="BB62" s="360"/>
      <c r="BC62" s="360"/>
    </row>
    <row r="64" spans="1:59" x14ac:dyDescent="0.35">
      <c r="A64" s="461" t="s">
        <v>253</v>
      </c>
      <c r="B64" s="461"/>
      <c r="C64" s="461"/>
      <c r="D64" s="471">
        <v>52</v>
      </c>
      <c r="E64" s="471">
        <v>53</v>
      </c>
      <c r="F64" s="471">
        <v>54</v>
      </c>
      <c r="G64" s="471">
        <v>55</v>
      </c>
      <c r="H64" s="471">
        <v>56</v>
      </c>
      <c r="I64" s="471">
        <v>57</v>
      </c>
      <c r="J64" s="471">
        <v>58</v>
      </c>
      <c r="K64" s="471">
        <v>59</v>
      </c>
      <c r="L64" s="471">
        <v>60</v>
      </c>
      <c r="M64" s="471">
        <v>61</v>
      </c>
      <c r="N64" s="471">
        <v>62</v>
      </c>
      <c r="O64" s="471">
        <v>63</v>
      </c>
      <c r="P64" s="471">
        <v>64</v>
      </c>
      <c r="Q64" s="471">
        <v>65</v>
      </c>
      <c r="R64" s="471">
        <v>66</v>
      </c>
      <c r="S64" s="471">
        <v>67</v>
      </c>
      <c r="T64" s="471">
        <v>68</v>
      </c>
      <c r="U64" s="471">
        <v>69</v>
      </c>
      <c r="V64" s="471">
        <v>70</v>
      </c>
      <c r="W64" s="471">
        <v>71</v>
      </c>
      <c r="X64" s="471">
        <v>72</v>
      </c>
      <c r="Y64" s="471">
        <v>73</v>
      </c>
      <c r="Z64" s="471">
        <v>74</v>
      </c>
      <c r="AA64" s="471">
        <v>75</v>
      </c>
      <c r="AB64" s="471">
        <v>76</v>
      </c>
      <c r="AC64" s="471">
        <v>77</v>
      </c>
      <c r="AD64" s="471">
        <v>78</v>
      </c>
      <c r="AE64" s="471">
        <v>79</v>
      </c>
      <c r="AF64" s="471">
        <v>80</v>
      </c>
      <c r="AG64" s="471">
        <v>81</v>
      </c>
      <c r="AH64" s="471">
        <v>82</v>
      </c>
      <c r="AI64" s="471">
        <v>83</v>
      </c>
      <c r="AJ64" s="471">
        <v>84</v>
      </c>
      <c r="AK64" s="471">
        <v>85</v>
      </c>
      <c r="AL64" s="471">
        <v>86</v>
      </c>
      <c r="AM64" s="471">
        <v>87</v>
      </c>
      <c r="AN64" s="471">
        <v>88</v>
      </c>
      <c r="AO64" s="471">
        <v>89</v>
      </c>
      <c r="AP64" s="471">
        <v>90</v>
      </c>
      <c r="AQ64" s="471">
        <v>91</v>
      </c>
      <c r="AR64" s="471">
        <v>92</v>
      </c>
      <c r="AS64" s="471">
        <v>93</v>
      </c>
      <c r="AT64" s="471">
        <v>94</v>
      </c>
      <c r="AU64" s="471">
        <v>95</v>
      </c>
      <c r="AV64" s="471">
        <v>96</v>
      </c>
      <c r="AW64" s="471">
        <v>97</v>
      </c>
      <c r="AX64" s="471">
        <v>98</v>
      </c>
      <c r="AY64" s="471">
        <v>99</v>
      </c>
      <c r="AZ64" s="472">
        <v>100</v>
      </c>
      <c r="BA64" s="472">
        <v>101</v>
      </c>
      <c r="BB64" s="472">
        <v>102</v>
      </c>
      <c r="BC64" s="472">
        <v>103</v>
      </c>
      <c r="BD64" s="466"/>
      <c r="BE64" s="466"/>
      <c r="BF64" s="466"/>
      <c r="BG64" s="466"/>
    </row>
    <row r="65" spans="1:55" x14ac:dyDescent="0.35">
      <c r="A65" s="461"/>
      <c r="B65" s="461"/>
      <c r="C65" s="46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2"/>
      <c r="BA65" s="472"/>
      <c r="BB65" s="472"/>
      <c r="BC65" s="472"/>
    </row>
    <row r="66" spans="1:55" x14ac:dyDescent="0.35">
      <c r="A66" t="s">
        <v>204</v>
      </c>
      <c r="L66" s="468">
        <v>1</v>
      </c>
      <c r="M66"/>
      <c r="R66" s="468">
        <v>1</v>
      </c>
      <c r="T66" s="468">
        <v>1</v>
      </c>
      <c r="U66" s="468">
        <v>1</v>
      </c>
      <c r="W66" s="468">
        <v>1</v>
      </c>
      <c r="Y66" s="468">
        <v>1</v>
      </c>
      <c r="Z66" s="468">
        <v>1</v>
      </c>
      <c r="AB66" s="468">
        <v>1</v>
      </c>
      <c r="AC66" s="468">
        <v>1</v>
      </c>
      <c r="AD66" s="468">
        <v>1</v>
      </c>
      <c r="AE66" s="468">
        <v>1</v>
      </c>
      <c r="AF66" s="468">
        <v>1</v>
      </c>
      <c r="AG66" s="468">
        <v>1</v>
      </c>
      <c r="AH66" s="468">
        <v>1</v>
      </c>
      <c r="AI66" s="468">
        <v>1</v>
      </c>
      <c r="AJ66" s="468">
        <v>1</v>
      </c>
      <c r="AK66" s="468">
        <v>1</v>
      </c>
      <c r="AL66" s="468">
        <v>1</v>
      </c>
      <c r="AN66" s="468">
        <v>1</v>
      </c>
      <c r="AO66" s="468">
        <v>1</v>
      </c>
      <c r="AP66" s="468">
        <v>1</v>
      </c>
      <c r="AQ66" s="468">
        <v>1</v>
      </c>
      <c r="AS66" s="468">
        <v>1</v>
      </c>
      <c r="AT66" s="468">
        <v>1</v>
      </c>
      <c r="AV66" s="468">
        <v>1</v>
      </c>
      <c r="AW66" s="468">
        <v>1</v>
      </c>
      <c r="AX66" s="468">
        <v>1</v>
      </c>
      <c r="AZ66" s="468">
        <v>1</v>
      </c>
      <c r="BC66" s="468">
        <v>1</v>
      </c>
    </row>
    <row r="67" spans="1:55" x14ac:dyDescent="0.35">
      <c r="M67"/>
      <c r="W67" s="468">
        <v>1</v>
      </c>
      <c r="Z67" s="468">
        <v>1</v>
      </c>
      <c r="AB67" s="468">
        <v>1</v>
      </c>
      <c r="AC67" s="468">
        <v>1</v>
      </c>
      <c r="AE67" s="468">
        <v>1</v>
      </c>
      <c r="AF67" s="468">
        <v>1</v>
      </c>
      <c r="AG67" s="468">
        <v>1</v>
      </c>
      <c r="AH67" s="468">
        <v>1</v>
      </c>
      <c r="AI67" s="468">
        <v>1</v>
      </c>
      <c r="AJ67" s="468">
        <v>1</v>
      </c>
      <c r="AK67" s="468">
        <v>1</v>
      </c>
      <c r="AL67" s="468">
        <v>1</v>
      </c>
      <c r="AN67" s="468">
        <v>1</v>
      </c>
      <c r="AO67" s="468">
        <v>1</v>
      </c>
      <c r="AP67" s="468">
        <v>1</v>
      </c>
      <c r="AQ67" s="468">
        <v>1</v>
      </c>
      <c r="AS67" s="468">
        <v>1</v>
      </c>
      <c r="AT67" s="468">
        <v>1</v>
      </c>
    </row>
    <row r="68" spans="1:55" x14ac:dyDescent="0.35">
      <c r="M68"/>
      <c r="W68" s="468">
        <v>1</v>
      </c>
      <c r="Z68" s="468">
        <v>1</v>
      </c>
      <c r="AC68" s="468">
        <v>1</v>
      </c>
      <c r="AE68" s="468">
        <v>1</v>
      </c>
      <c r="AH68" s="468">
        <v>1</v>
      </c>
      <c r="AI68" s="468">
        <v>1</v>
      </c>
      <c r="AJ68" s="468">
        <v>1</v>
      </c>
      <c r="AL68" s="468">
        <v>1</v>
      </c>
      <c r="AN68" s="468">
        <v>1</v>
      </c>
      <c r="AO68" s="468">
        <v>1</v>
      </c>
      <c r="AP68" s="468">
        <v>1</v>
      </c>
      <c r="AS68" s="468">
        <v>1</v>
      </c>
      <c r="AT68" s="468">
        <v>1</v>
      </c>
    </row>
    <row r="69" spans="1:55" x14ac:dyDescent="0.35">
      <c r="M69"/>
      <c r="AI69" s="468">
        <v>1</v>
      </c>
      <c r="AL69" s="468">
        <v>1</v>
      </c>
      <c r="AT69" s="468">
        <v>1</v>
      </c>
    </row>
    <row r="70" spans="1:55" x14ac:dyDescent="0.35">
      <c r="M70"/>
      <c r="AI70" s="468">
        <v>1</v>
      </c>
    </row>
    <row r="71" spans="1:55" x14ac:dyDescent="0.35">
      <c r="M71"/>
      <c r="AI71" s="468">
        <v>1</v>
      </c>
    </row>
    <row r="72" spans="1:55" x14ac:dyDescent="0.35">
      <c r="M72"/>
      <c r="AI72" s="468">
        <v>1</v>
      </c>
    </row>
    <row r="73" spans="1:55" x14ac:dyDescent="0.35">
      <c r="M73"/>
      <c r="AI73" s="468">
        <v>1</v>
      </c>
    </row>
    <row r="74" spans="1:55" x14ac:dyDescent="0.35">
      <c r="M74"/>
      <c r="AI74" s="470"/>
    </row>
    <row r="76" spans="1:55" x14ac:dyDescent="0.35">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465">
        <v>1</v>
      </c>
      <c r="AH76" s="360"/>
      <c r="AI76" s="360"/>
      <c r="AJ76" s="360"/>
      <c r="AK76" s="360"/>
      <c r="AL76" s="360"/>
      <c r="AM76" s="360"/>
      <c r="AN76" s="360"/>
      <c r="AO76" s="360"/>
      <c r="AP76" s="360"/>
      <c r="AQ76" s="360"/>
      <c r="AR76" s="360"/>
      <c r="AS76" s="360"/>
      <c r="AT76" s="360"/>
      <c r="AU76" s="360"/>
      <c r="AV76" s="360"/>
      <c r="AW76" s="360"/>
      <c r="AX76" s="360"/>
      <c r="AY76" s="360"/>
      <c r="AZ76" s="360"/>
      <c r="BA76" s="360"/>
      <c r="BB76" s="360"/>
      <c r="BC76" s="360"/>
    </row>
    <row r="77" spans="1:55" x14ac:dyDescent="0.35">
      <c r="D77" s="360"/>
      <c r="E77" s="360"/>
      <c r="F77" s="360"/>
      <c r="G77" s="360"/>
      <c r="H77" s="360"/>
      <c r="I77" s="360"/>
      <c r="J77" s="360"/>
      <c r="K77" s="360"/>
      <c r="L77" s="360"/>
      <c r="M77" s="360"/>
      <c r="N77" s="360"/>
      <c r="O77" s="360"/>
      <c r="P77" s="360"/>
      <c r="Q77" s="360"/>
      <c r="R77" s="360"/>
      <c r="S77" s="360"/>
      <c r="T77" s="360"/>
      <c r="U77" s="360"/>
      <c r="V77" s="360"/>
      <c r="W77" s="360"/>
      <c r="X77" s="465">
        <v>1</v>
      </c>
      <c r="Y77" s="360"/>
      <c r="Z77" s="360"/>
      <c r="AA77" s="360"/>
      <c r="AB77" s="360"/>
      <c r="AC77" s="465">
        <v>1</v>
      </c>
      <c r="AD77" s="360"/>
      <c r="AE77" s="360"/>
      <c r="AF77" s="360"/>
      <c r="AG77" s="465">
        <v>1</v>
      </c>
      <c r="AH77" s="360"/>
      <c r="AI77" s="360"/>
      <c r="AJ77" s="360"/>
      <c r="AK77" s="360"/>
      <c r="AL77" s="360"/>
      <c r="AM77" s="360"/>
      <c r="AN77" s="360"/>
      <c r="AO77" s="360"/>
      <c r="AP77" s="360"/>
      <c r="AQ77" s="360"/>
      <c r="AR77" s="360"/>
      <c r="AS77" s="360"/>
      <c r="AT77" s="360"/>
      <c r="AU77" s="360"/>
      <c r="AV77" s="360"/>
      <c r="AW77" s="360"/>
      <c r="AX77" s="360"/>
      <c r="AY77" s="360"/>
      <c r="AZ77" s="360"/>
      <c r="BA77" s="360"/>
      <c r="BB77" s="360"/>
      <c r="BC77" s="360"/>
    </row>
    <row r="78" spans="1:55" x14ac:dyDescent="0.35">
      <c r="D78" s="360"/>
      <c r="E78" s="360"/>
      <c r="F78" s="360"/>
      <c r="G78" s="360"/>
      <c r="H78" s="360"/>
      <c r="I78" s="360"/>
      <c r="J78" s="360"/>
      <c r="K78" s="360"/>
      <c r="L78" s="360"/>
      <c r="M78" s="360"/>
      <c r="N78" s="360"/>
      <c r="O78" s="360"/>
      <c r="P78" s="360"/>
      <c r="Q78" s="360"/>
      <c r="R78" s="360"/>
      <c r="S78" s="360"/>
      <c r="T78" s="360"/>
      <c r="U78" s="360"/>
      <c r="V78" s="360"/>
      <c r="W78" s="360"/>
      <c r="X78" s="465">
        <v>1</v>
      </c>
      <c r="Y78" s="465">
        <v>1</v>
      </c>
      <c r="Z78" s="360"/>
      <c r="AA78" s="360"/>
      <c r="AB78" s="360"/>
      <c r="AC78" s="465">
        <v>1</v>
      </c>
      <c r="AD78" s="465">
        <v>1</v>
      </c>
      <c r="AE78" s="360"/>
      <c r="AF78" s="465">
        <v>1</v>
      </c>
      <c r="AG78" s="465">
        <v>1</v>
      </c>
      <c r="AH78" s="360"/>
      <c r="AI78" s="360"/>
      <c r="AJ78" s="465">
        <v>1</v>
      </c>
      <c r="AK78" s="465">
        <v>1</v>
      </c>
      <c r="AL78" s="360"/>
      <c r="AM78" s="360"/>
      <c r="AN78" s="360"/>
      <c r="AO78" s="360"/>
      <c r="AP78" s="360"/>
      <c r="AQ78" s="360"/>
      <c r="AR78" s="465">
        <v>1</v>
      </c>
      <c r="AS78" s="360"/>
      <c r="AT78" s="360"/>
      <c r="AU78" s="360"/>
      <c r="AV78" s="360"/>
      <c r="AW78" s="360"/>
      <c r="AX78" s="360"/>
      <c r="AY78" s="360"/>
      <c r="AZ78" s="360"/>
      <c r="BA78" s="360"/>
      <c r="BB78" s="360"/>
      <c r="BC78" s="360"/>
    </row>
    <row r="79" spans="1:55" x14ac:dyDescent="0.35">
      <c r="A79" t="s">
        <v>203</v>
      </c>
      <c r="D79" s="465">
        <v>1</v>
      </c>
      <c r="E79" s="360"/>
      <c r="F79" s="360"/>
      <c r="G79" s="360"/>
      <c r="H79" s="360"/>
      <c r="I79" s="360"/>
      <c r="J79" s="465">
        <v>1</v>
      </c>
      <c r="K79" s="360"/>
      <c r="L79" s="360"/>
      <c r="M79" s="360"/>
      <c r="N79" s="465">
        <v>1</v>
      </c>
      <c r="O79" s="360"/>
      <c r="P79" s="360"/>
      <c r="Q79" s="465">
        <v>1</v>
      </c>
      <c r="R79" s="360"/>
      <c r="S79" s="465">
        <v>1</v>
      </c>
      <c r="T79" s="465">
        <v>1</v>
      </c>
      <c r="U79" s="360"/>
      <c r="V79" s="465">
        <v>1</v>
      </c>
      <c r="W79" s="360"/>
      <c r="X79" s="465">
        <v>1</v>
      </c>
      <c r="Y79" s="465">
        <v>1</v>
      </c>
      <c r="Z79" s="465">
        <v>1</v>
      </c>
      <c r="AA79" s="465">
        <v>1</v>
      </c>
      <c r="AB79" s="360"/>
      <c r="AC79" s="465">
        <v>1</v>
      </c>
      <c r="AD79" s="465">
        <v>1</v>
      </c>
      <c r="AE79" s="360"/>
      <c r="AF79" s="465">
        <v>1</v>
      </c>
      <c r="AG79" s="465">
        <v>1</v>
      </c>
      <c r="AH79" s="360"/>
      <c r="AI79" s="360"/>
      <c r="AJ79" s="465">
        <v>1</v>
      </c>
      <c r="AK79" s="465">
        <v>1</v>
      </c>
      <c r="AL79" s="360"/>
      <c r="AM79" s="465">
        <v>1</v>
      </c>
      <c r="AN79" s="465">
        <v>1</v>
      </c>
      <c r="AO79" s="360"/>
      <c r="AP79" s="360"/>
      <c r="AQ79" s="360"/>
      <c r="AR79" s="465">
        <v>1</v>
      </c>
      <c r="AS79" s="360"/>
      <c r="AT79" s="360"/>
      <c r="AU79" s="360"/>
      <c r="AV79" s="360"/>
      <c r="AW79" s="360"/>
      <c r="AX79" s="360"/>
      <c r="AY79" s="360"/>
      <c r="AZ79" s="360"/>
      <c r="BA79" s="360"/>
      <c r="BB79" s="360"/>
      <c r="BC79" s="360"/>
    </row>
    <row r="81" spans="1:59" x14ac:dyDescent="0.35">
      <c r="A81" s="461" t="s">
        <v>253</v>
      </c>
      <c r="B81" s="461"/>
      <c r="C81" s="461"/>
      <c r="D81" s="505">
        <v>52</v>
      </c>
      <c r="E81" s="505">
        <v>53</v>
      </c>
      <c r="F81" s="505">
        <v>54</v>
      </c>
      <c r="G81" s="505">
        <v>55</v>
      </c>
      <c r="H81" s="505">
        <v>56</v>
      </c>
      <c r="I81" s="505">
        <v>57</v>
      </c>
      <c r="J81" s="505">
        <v>58</v>
      </c>
      <c r="K81" s="505">
        <v>59</v>
      </c>
      <c r="L81" s="505">
        <v>60</v>
      </c>
      <c r="M81" s="505">
        <v>61</v>
      </c>
      <c r="N81" s="505">
        <v>62</v>
      </c>
      <c r="O81" s="505">
        <v>63</v>
      </c>
      <c r="P81" s="505">
        <v>64</v>
      </c>
      <c r="Q81" s="505">
        <v>65</v>
      </c>
      <c r="R81" s="505">
        <v>66</v>
      </c>
      <c r="S81" s="505">
        <v>67</v>
      </c>
      <c r="T81" s="505">
        <v>68</v>
      </c>
      <c r="U81" s="505">
        <v>69</v>
      </c>
      <c r="V81" s="505">
        <v>70</v>
      </c>
      <c r="W81" s="505">
        <v>71</v>
      </c>
      <c r="X81" s="505">
        <v>72</v>
      </c>
      <c r="Y81" s="505">
        <v>73</v>
      </c>
      <c r="Z81" s="505">
        <v>74</v>
      </c>
      <c r="AA81" s="505">
        <v>75</v>
      </c>
      <c r="AB81" s="505">
        <v>76</v>
      </c>
      <c r="AC81" s="505">
        <v>77</v>
      </c>
      <c r="AD81" s="505">
        <v>78</v>
      </c>
      <c r="AE81" s="505">
        <v>79</v>
      </c>
      <c r="AF81" s="505">
        <v>80</v>
      </c>
      <c r="AG81" s="505">
        <v>81</v>
      </c>
      <c r="AH81" s="505">
        <v>82</v>
      </c>
      <c r="AI81" s="505">
        <v>83</v>
      </c>
      <c r="AJ81" s="505">
        <v>84</v>
      </c>
      <c r="AK81" s="505">
        <v>85</v>
      </c>
      <c r="AL81" s="505">
        <v>86</v>
      </c>
      <c r="AM81" s="505">
        <v>87</v>
      </c>
      <c r="AN81" s="505">
        <v>88</v>
      </c>
      <c r="AO81" s="505">
        <v>89</v>
      </c>
      <c r="AP81" s="505">
        <v>90</v>
      </c>
      <c r="AQ81" s="505">
        <v>91</v>
      </c>
      <c r="AR81" s="505">
        <v>92</v>
      </c>
      <c r="AS81" s="505">
        <v>93</v>
      </c>
      <c r="AT81" s="505">
        <v>94</v>
      </c>
      <c r="AU81" s="505">
        <v>95</v>
      </c>
      <c r="AV81" s="505">
        <v>96</v>
      </c>
      <c r="AW81" s="505">
        <v>97</v>
      </c>
      <c r="AX81" s="505">
        <v>98</v>
      </c>
      <c r="AY81" s="505">
        <v>99</v>
      </c>
      <c r="AZ81" s="506">
        <v>100</v>
      </c>
      <c r="BA81" s="506">
        <v>101</v>
      </c>
      <c r="BB81" s="506">
        <v>102</v>
      </c>
      <c r="BC81" s="506">
        <v>103</v>
      </c>
      <c r="BD81" s="467"/>
      <c r="BE81" s="467"/>
      <c r="BF81" s="467"/>
      <c r="BG81" s="467"/>
    </row>
    <row r="82" spans="1:59" x14ac:dyDescent="0.35">
      <c r="A82" s="461"/>
      <c r="B82" s="461"/>
      <c r="C82" s="46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2"/>
      <c r="BA82" s="472"/>
      <c r="BB82" s="472"/>
      <c r="BC82" s="472"/>
    </row>
    <row r="83" spans="1:59" x14ac:dyDescent="0.35">
      <c r="A83" t="s">
        <v>204</v>
      </c>
      <c r="L83" s="468">
        <v>1</v>
      </c>
      <c r="M83"/>
      <c r="R83" s="468">
        <v>1</v>
      </c>
      <c r="T83" s="468">
        <v>1</v>
      </c>
      <c r="U83" s="468">
        <v>1</v>
      </c>
      <c r="W83" s="468">
        <v>1</v>
      </c>
      <c r="Y83" s="468">
        <v>1</v>
      </c>
      <c r="Z83" s="468">
        <v>1</v>
      </c>
      <c r="AB83" s="468">
        <v>1</v>
      </c>
      <c r="AC83" s="468">
        <v>1</v>
      </c>
      <c r="AD83" s="468">
        <v>1</v>
      </c>
      <c r="AE83" s="468">
        <v>1</v>
      </c>
      <c r="AF83" s="468">
        <v>1</v>
      </c>
      <c r="AG83" s="468">
        <v>1</v>
      </c>
      <c r="AH83" s="468">
        <v>1</v>
      </c>
      <c r="AI83" s="468">
        <v>1</v>
      </c>
      <c r="AJ83" s="468">
        <v>1</v>
      </c>
      <c r="AK83" s="468">
        <v>1</v>
      </c>
      <c r="AL83" s="468">
        <v>1</v>
      </c>
      <c r="AN83" s="468">
        <v>1</v>
      </c>
      <c r="AO83" s="468">
        <v>1</v>
      </c>
      <c r="AP83" s="468">
        <v>1</v>
      </c>
      <c r="AQ83" s="468">
        <v>1</v>
      </c>
      <c r="AS83" s="468">
        <v>1</v>
      </c>
      <c r="AT83" s="468">
        <v>1</v>
      </c>
      <c r="AV83" s="468">
        <v>1</v>
      </c>
      <c r="AW83" s="468">
        <v>1</v>
      </c>
      <c r="AX83" s="468">
        <v>1</v>
      </c>
      <c r="AZ83" s="468">
        <v>1</v>
      </c>
      <c r="BC83" s="468">
        <v>1</v>
      </c>
    </row>
    <row r="84" spans="1:59" x14ac:dyDescent="0.35">
      <c r="M84"/>
      <c r="W84" s="468">
        <v>1</v>
      </c>
      <c r="Z84" s="468">
        <v>1</v>
      </c>
      <c r="AB84" s="468">
        <v>1</v>
      </c>
      <c r="AC84" s="468">
        <v>1</v>
      </c>
      <c r="AE84" s="468">
        <v>1</v>
      </c>
      <c r="AF84" s="468">
        <v>1</v>
      </c>
      <c r="AG84" s="468">
        <v>1</v>
      </c>
      <c r="AH84" s="468">
        <v>1</v>
      </c>
      <c r="AI84" s="468">
        <v>1</v>
      </c>
      <c r="AJ84" s="468">
        <v>1</v>
      </c>
      <c r="AK84" s="468">
        <v>1</v>
      </c>
      <c r="AL84" s="468">
        <v>1</v>
      </c>
      <c r="AN84" s="468">
        <v>1</v>
      </c>
      <c r="AO84" s="468">
        <v>1</v>
      </c>
      <c r="AP84" s="468">
        <v>1</v>
      </c>
      <c r="AQ84" s="468">
        <v>1</v>
      </c>
      <c r="AS84" s="468">
        <v>1</v>
      </c>
      <c r="AT84" s="468">
        <v>1</v>
      </c>
    </row>
    <row r="85" spans="1:59" x14ac:dyDescent="0.35">
      <c r="M85"/>
      <c r="W85" s="468">
        <v>1</v>
      </c>
      <c r="Z85" s="468">
        <v>1</v>
      </c>
      <c r="AC85" s="468">
        <v>1</v>
      </c>
      <c r="AE85" s="468">
        <v>1</v>
      </c>
      <c r="AH85" s="468">
        <v>1</v>
      </c>
      <c r="AI85" s="468">
        <v>1</v>
      </c>
      <c r="AJ85" s="468">
        <v>1</v>
      </c>
      <c r="AL85" s="468">
        <v>1</v>
      </c>
      <c r="AN85" s="468">
        <v>1</v>
      </c>
      <c r="AO85" s="468">
        <v>1</v>
      </c>
      <c r="AP85" s="468">
        <v>1</v>
      </c>
      <c r="AS85" s="468">
        <v>1</v>
      </c>
      <c r="AT85" s="468">
        <v>1</v>
      </c>
    </row>
    <row r="86" spans="1:59" x14ac:dyDescent="0.35">
      <c r="M86"/>
      <c r="AI86" s="468">
        <v>1</v>
      </c>
      <c r="AL86" s="468">
        <v>1</v>
      </c>
      <c r="AT86" s="468">
        <v>1</v>
      </c>
    </row>
    <row r="87" spans="1:59" x14ac:dyDescent="0.35">
      <c r="M87"/>
      <c r="AI87" s="468">
        <v>1</v>
      </c>
    </row>
    <row r="88" spans="1:59" x14ac:dyDescent="0.35">
      <c r="M88"/>
      <c r="AI88" s="468">
        <v>1</v>
      </c>
    </row>
    <row r="89" spans="1:59" x14ac:dyDescent="0.35">
      <c r="M89"/>
      <c r="AI89" s="468">
        <v>1</v>
      </c>
    </row>
    <row r="90" spans="1:59" x14ac:dyDescent="0.35">
      <c r="M90"/>
      <c r="AI90" s="468">
        <v>1</v>
      </c>
    </row>
    <row r="93" spans="1:59" x14ac:dyDescent="0.35">
      <c r="D93" s="360"/>
      <c r="E93" s="360"/>
      <c r="F93" s="360"/>
      <c r="G93" s="360"/>
      <c r="H93" s="360"/>
      <c r="I93" s="360"/>
      <c r="J93" s="360"/>
      <c r="K93" s="360"/>
      <c r="L93" s="360"/>
      <c r="M93" s="360"/>
      <c r="N93" s="360"/>
      <c r="O93" s="360"/>
      <c r="P93" s="360"/>
      <c r="Q93" s="360"/>
      <c r="R93" s="360"/>
      <c r="S93" s="360"/>
      <c r="T93" s="360"/>
      <c r="U93" s="360"/>
      <c r="V93" s="360"/>
      <c r="W93" s="360"/>
      <c r="X93" s="360"/>
      <c r="Y93" s="360"/>
      <c r="Z93" s="360"/>
      <c r="AA93" s="360"/>
      <c r="AB93" s="360"/>
      <c r="AC93" s="360"/>
      <c r="AD93" s="360"/>
      <c r="AE93" s="360"/>
      <c r="AF93" s="360"/>
      <c r="AG93" s="465">
        <v>1</v>
      </c>
      <c r="AH93" s="360"/>
      <c r="AI93" s="360"/>
      <c r="AJ93" s="360"/>
      <c r="AK93" s="360"/>
      <c r="AL93" s="360"/>
      <c r="AM93" s="360"/>
      <c r="AN93" s="360"/>
      <c r="AO93" s="360"/>
      <c r="AP93" s="360"/>
      <c r="AQ93" s="360"/>
      <c r="AR93" s="360"/>
      <c r="AS93" s="360"/>
      <c r="AT93" s="360"/>
      <c r="AU93" s="360"/>
      <c r="AV93" s="360"/>
      <c r="AW93" s="360"/>
      <c r="AX93" s="360"/>
      <c r="AY93" s="360"/>
      <c r="AZ93" s="360"/>
      <c r="BA93" s="360"/>
      <c r="BB93" s="360"/>
      <c r="BC93" s="360"/>
    </row>
    <row r="94" spans="1:59" x14ac:dyDescent="0.35">
      <c r="D94" s="360"/>
      <c r="E94" s="360"/>
      <c r="F94" s="360"/>
      <c r="G94" s="360"/>
      <c r="H94" s="360"/>
      <c r="I94" s="360"/>
      <c r="J94" s="360"/>
      <c r="K94" s="360"/>
      <c r="L94" s="360"/>
      <c r="M94" s="360"/>
      <c r="N94" s="360"/>
      <c r="O94" s="360"/>
      <c r="P94" s="360"/>
      <c r="Q94" s="360"/>
      <c r="R94" s="360"/>
      <c r="S94" s="360"/>
      <c r="T94" s="360"/>
      <c r="U94" s="360"/>
      <c r="V94" s="360"/>
      <c r="W94" s="360"/>
      <c r="X94" s="465">
        <v>1</v>
      </c>
      <c r="Y94" s="360"/>
      <c r="Z94" s="360"/>
      <c r="AA94" s="360"/>
      <c r="AB94" s="360"/>
      <c r="AC94" s="465">
        <v>1</v>
      </c>
      <c r="AD94" s="360"/>
      <c r="AE94" s="360"/>
      <c r="AF94" s="360"/>
      <c r="AG94" s="465">
        <v>1</v>
      </c>
      <c r="AH94" s="360"/>
      <c r="AI94" s="360"/>
      <c r="AJ94" s="360"/>
      <c r="AK94" s="360"/>
      <c r="AL94" s="360"/>
      <c r="AM94" s="360"/>
      <c r="AN94" s="360"/>
      <c r="AO94" s="360"/>
      <c r="AP94" s="360"/>
      <c r="AQ94" s="360"/>
      <c r="AR94" s="360"/>
      <c r="AS94" s="360"/>
      <c r="AT94" s="360"/>
      <c r="AU94" s="360"/>
      <c r="AV94" s="360"/>
      <c r="AW94" s="360"/>
      <c r="AX94" s="360"/>
      <c r="AY94" s="360"/>
      <c r="AZ94" s="360"/>
      <c r="BA94" s="360"/>
      <c r="BB94" s="360"/>
      <c r="BC94" s="360"/>
    </row>
    <row r="95" spans="1:59" x14ac:dyDescent="0.35">
      <c r="D95" s="360"/>
      <c r="E95" s="360"/>
      <c r="F95" s="360"/>
      <c r="G95" s="360"/>
      <c r="H95" s="360"/>
      <c r="I95" s="360"/>
      <c r="J95" s="360"/>
      <c r="K95" s="360"/>
      <c r="L95" s="360"/>
      <c r="M95" s="360"/>
      <c r="N95" s="360"/>
      <c r="O95" s="360"/>
      <c r="P95" s="360"/>
      <c r="Q95" s="360"/>
      <c r="R95" s="360"/>
      <c r="S95" s="360"/>
      <c r="T95" s="360"/>
      <c r="U95" s="360"/>
      <c r="V95" s="360"/>
      <c r="W95" s="360"/>
      <c r="X95" s="465">
        <v>1</v>
      </c>
      <c r="Y95" s="465">
        <v>1</v>
      </c>
      <c r="Z95" s="360"/>
      <c r="AA95" s="360"/>
      <c r="AB95" s="360"/>
      <c r="AC95" s="465">
        <v>1</v>
      </c>
      <c r="AD95" s="465">
        <v>1</v>
      </c>
      <c r="AE95" s="360"/>
      <c r="AF95" s="465">
        <v>1</v>
      </c>
      <c r="AG95" s="465">
        <v>1</v>
      </c>
      <c r="AH95" s="360"/>
      <c r="AI95" s="360"/>
      <c r="AJ95" s="465">
        <v>1</v>
      </c>
      <c r="AK95" s="465">
        <v>1</v>
      </c>
      <c r="AL95" s="360"/>
      <c r="AM95" s="360"/>
      <c r="AN95" s="360"/>
      <c r="AO95" s="360"/>
      <c r="AP95" s="360"/>
      <c r="AQ95" s="360"/>
      <c r="AR95" s="465">
        <v>1</v>
      </c>
      <c r="AS95" s="360"/>
      <c r="AT95" s="360"/>
      <c r="AU95" s="360"/>
      <c r="AV95" s="360"/>
      <c r="AW95" s="360"/>
      <c r="AX95" s="360"/>
      <c r="AY95" s="360"/>
      <c r="AZ95" s="360"/>
      <c r="BA95" s="360"/>
      <c r="BB95" s="360"/>
      <c r="BC95" s="360"/>
    </row>
    <row r="96" spans="1:59" x14ac:dyDescent="0.35">
      <c r="A96" t="s">
        <v>203</v>
      </c>
      <c r="D96" s="465">
        <v>1</v>
      </c>
      <c r="E96" s="360"/>
      <c r="F96" s="360"/>
      <c r="G96" s="360"/>
      <c r="H96" s="360"/>
      <c r="I96" s="360"/>
      <c r="J96" s="465">
        <v>1</v>
      </c>
      <c r="K96" s="360"/>
      <c r="L96" s="360"/>
      <c r="M96" s="360"/>
      <c r="N96" s="465">
        <v>1</v>
      </c>
      <c r="O96" s="360"/>
      <c r="P96" s="360"/>
      <c r="Q96" s="465">
        <v>1</v>
      </c>
      <c r="R96" s="360"/>
      <c r="S96" s="465">
        <v>1</v>
      </c>
      <c r="T96" s="465">
        <v>1</v>
      </c>
      <c r="U96" s="360"/>
      <c r="V96" s="465">
        <v>1</v>
      </c>
      <c r="W96" s="360"/>
      <c r="X96" s="465">
        <v>1</v>
      </c>
      <c r="Y96" s="465">
        <v>1</v>
      </c>
      <c r="Z96" s="465">
        <v>1</v>
      </c>
      <c r="AA96" s="465">
        <v>1</v>
      </c>
      <c r="AB96" s="360"/>
      <c r="AC96" s="465">
        <v>1</v>
      </c>
      <c r="AD96" s="465">
        <v>1</v>
      </c>
      <c r="AE96" s="360"/>
      <c r="AF96" s="465">
        <v>1</v>
      </c>
      <c r="AG96" s="465">
        <v>1</v>
      </c>
      <c r="AH96" s="360"/>
      <c r="AI96" s="360"/>
      <c r="AJ96" s="465">
        <v>1</v>
      </c>
      <c r="AK96" s="465">
        <v>1</v>
      </c>
      <c r="AL96" s="360"/>
      <c r="AM96" s="465">
        <v>1</v>
      </c>
      <c r="AN96" s="465">
        <v>1</v>
      </c>
      <c r="AO96" s="360"/>
      <c r="AP96" s="360"/>
      <c r="AQ96" s="360"/>
      <c r="AR96" s="465">
        <v>1</v>
      </c>
      <c r="AS96" s="360"/>
      <c r="AT96" s="360"/>
      <c r="AU96" s="360"/>
      <c r="AV96" s="360"/>
      <c r="AW96" s="360"/>
      <c r="AX96" s="360"/>
      <c r="AY96" s="360"/>
      <c r="AZ96" s="360"/>
      <c r="BA96" s="360"/>
      <c r="BB96" s="360"/>
      <c r="BC96" s="360"/>
    </row>
    <row r="98" spans="1:59" x14ac:dyDescent="0.35">
      <c r="A98" s="461" t="s">
        <v>253</v>
      </c>
      <c r="B98" s="461"/>
      <c r="C98" s="461"/>
      <c r="D98" s="473">
        <v>52</v>
      </c>
      <c r="E98" s="473">
        <v>53</v>
      </c>
      <c r="F98" s="473">
        <v>54</v>
      </c>
      <c r="G98" s="473">
        <v>55</v>
      </c>
      <c r="H98" s="473">
        <v>56</v>
      </c>
      <c r="I98" s="473">
        <v>57</v>
      </c>
      <c r="J98" s="473">
        <v>58</v>
      </c>
      <c r="K98" s="473">
        <v>59</v>
      </c>
      <c r="L98" s="473">
        <v>60</v>
      </c>
      <c r="M98" s="473">
        <v>61</v>
      </c>
      <c r="N98" s="473">
        <v>62</v>
      </c>
      <c r="O98" s="473">
        <v>63</v>
      </c>
      <c r="P98" s="473">
        <v>64</v>
      </c>
      <c r="Q98" s="473">
        <v>65</v>
      </c>
      <c r="R98" s="473">
        <v>66</v>
      </c>
      <c r="S98" s="473">
        <v>67</v>
      </c>
      <c r="T98" s="473">
        <v>68</v>
      </c>
      <c r="U98" s="473">
        <v>69</v>
      </c>
      <c r="V98" s="473">
        <v>70</v>
      </c>
      <c r="W98" s="473">
        <v>71</v>
      </c>
      <c r="X98" s="473">
        <v>72</v>
      </c>
      <c r="Y98" s="473">
        <v>73</v>
      </c>
      <c r="Z98" s="473">
        <v>74</v>
      </c>
      <c r="AA98" s="473">
        <v>75</v>
      </c>
      <c r="AB98" s="473">
        <v>76</v>
      </c>
      <c r="AC98" s="473">
        <v>77</v>
      </c>
      <c r="AD98" s="473">
        <v>78</v>
      </c>
      <c r="AE98" s="473">
        <v>79</v>
      </c>
      <c r="AF98" s="473">
        <v>80</v>
      </c>
      <c r="AG98" s="473">
        <v>81</v>
      </c>
      <c r="AH98" s="473">
        <v>82</v>
      </c>
      <c r="AI98" s="473">
        <v>83</v>
      </c>
      <c r="AJ98" s="473">
        <v>84</v>
      </c>
      <c r="AK98" s="473">
        <v>85</v>
      </c>
      <c r="AL98" s="473">
        <v>86</v>
      </c>
      <c r="AM98" s="473">
        <v>87</v>
      </c>
      <c r="AN98" s="473">
        <v>88</v>
      </c>
      <c r="AO98" s="473">
        <v>89</v>
      </c>
      <c r="AP98" s="473">
        <v>90</v>
      </c>
      <c r="AQ98" s="475">
        <v>91</v>
      </c>
      <c r="AR98" s="475">
        <v>92</v>
      </c>
      <c r="AS98" s="475">
        <v>93</v>
      </c>
      <c r="AT98" s="475">
        <v>94</v>
      </c>
      <c r="AU98" s="475">
        <v>95</v>
      </c>
      <c r="AV98" s="475">
        <v>96</v>
      </c>
      <c r="AW98" s="475">
        <v>97</v>
      </c>
      <c r="AX98" s="475">
        <v>98</v>
      </c>
      <c r="AY98" s="475">
        <v>99</v>
      </c>
      <c r="AZ98" s="476">
        <v>100</v>
      </c>
      <c r="BA98" s="476">
        <v>101</v>
      </c>
      <c r="BB98" s="476">
        <v>102</v>
      </c>
      <c r="BC98" s="476">
        <v>103</v>
      </c>
      <c r="BD98" s="467"/>
      <c r="BE98" s="467"/>
      <c r="BF98" s="467"/>
      <c r="BG98" s="467"/>
    </row>
    <row r="99" spans="1:59" x14ac:dyDescent="0.35">
      <c r="A99" s="461"/>
      <c r="B99" s="461"/>
      <c r="C99" s="46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2"/>
      <c r="BA99" s="472"/>
      <c r="BB99" s="472"/>
      <c r="BC99" s="472"/>
    </row>
    <row r="100" spans="1:59" x14ac:dyDescent="0.35">
      <c r="A100" t="s">
        <v>204</v>
      </c>
      <c r="L100" s="468">
        <v>1</v>
      </c>
      <c r="M100"/>
      <c r="R100" s="468">
        <v>1</v>
      </c>
      <c r="T100" s="468">
        <v>1</v>
      </c>
      <c r="U100" s="468">
        <v>1</v>
      </c>
      <c r="W100" s="468">
        <v>1</v>
      </c>
      <c r="Y100" s="468">
        <v>1</v>
      </c>
      <c r="Z100" s="468">
        <v>1</v>
      </c>
      <c r="AB100" s="468">
        <v>1</v>
      </c>
      <c r="AC100" s="468">
        <v>1</v>
      </c>
      <c r="AD100" s="468">
        <v>1</v>
      </c>
      <c r="AE100" s="468">
        <v>1</v>
      </c>
      <c r="AF100" s="468">
        <v>1</v>
      </c>
      <c r="AG100" s="468">
        <v>1</v>
      </c>
      <c r="AH100" s="468">
        <v>1</v>
      </c>
      <c r="AI100" s="468">
        <v>1</v>
      </c>
      <c r="AJ100" s="468">
        <v>1</v>
      </c>
      <c r="AK100" s="468">
        <v>1</v>
      </c>
      <c r="AL100" s="468">
        <v>1</v>
      </c>
      <c r="AN100" s="468">
        <v>1</v>
      </c>
      <c r="AO100" s="468">
        <v>1</v>
      </c>
      <c r="AP100" s="468">
        <v>1</v>
      </c>
      <c r="AQ100" s="468">
        <v>1</v>
      </c>
      <c r="AS100" s="468">
        <v>1</v>
      </c>
      <c r="AT100" s="468">
        <v>1</v>
      </c>
      <c r="AV100" s="468">
        <v>1</v>
      </c>
      <c r="AW100" s="468">
        <v>1</v>
      </c>
      <c r="AX100" s="468">
        <v>1</v>
      </c>
      <c r="AZ100" s="468">
        <v>1</v>
      </c>
      <c r="BC100" s="468">
        <v>1</v>
      </c>
    </row>
    <row r="101" spans="1:59" x14ac:dyDescent="0.35">
      <c r="M101"/>
      <c r="W101" s="468">
        <v>1</v>
      </c>
      <c r="Z101" s="468">
        <v>1</v>
      </c>
      <c r="AB101" s="468">
        <v>1</v>
      </c>
      <c r="AC101" s="468">
        <v>1</v>
      </c>
      <c r="AE101" s="468">
        <v>1</v>
      </c>
      <c r="AF101" s="468">
        <v>1</v>
      </c>
      <c r="AG101" s="468">
        <v>1</v>
      </c>
      <c r="AH101" s="468">
        <v>1</v>
      </c>
      <c r="AI101" s="468">
        <v>1</v>
      </c>
      <c r="AJ101" s="468">
        <v>1</v>
      </c>
      <c r="AK101" s="468">
        <v>1</v>
      </c>
      <c r="AL101" s="468">
        <v>1</v>
      </c>
      <c r="AN101" s="468">
        <v>1</v>
      </c>
      <c r="AO101" s="468">
        <v>1</v>
      </c>
      <c r="AP101" s="468">
        <v>1</v>
      </c>
      <c r="AQ101" s="468">
        <v>1</v>
      </c>
      <c r="AS101" s="468">
        <v>1</v>
      </c>
      <c r="AT101" s="468">
        <v>1</v>
      </c>
    </row>
    <row r="102" spans="1:59" x14ac:dyDescent="0.35">
      <c r="M102"/>
      <c r="W102" s="468">
        <v>1</v>
      </c>
      <c r="Z102" s="468">
        <v>1</v>
      </c>
      <c r="AC102" s="468">
        <v>1</v>
      </c>
      <c r="AE102" s="468">
        <v>1</v>
      </c>
      <c r="AH102" s="468">
        <v>1</v>
      </c>
      <c r="AI102" s="468">
        <v>1</v>
      </c>
      <c r="AJ102" s="468">
        <v>1</v>
      </c>
      <c r="AL102" s="468">
        <v>1</v>
      </c>
      <c r="AN102" s="468">
        <v>1</v>
      </c>
      <c r="AO102" s="468">
        <v>1</v>
      </c>
      <c r="AP102" s="468">
        <v>1</v>
      </c>
      <c r="AS102" s="468">
        <v>1</v>
      </c>
      <c r="AT102" s="468">
        <v>1</v>
      </c>
    </row>
    <row r="103" spans="1:59" x14ac:dyDescent="0.35">
      <c r="M103"/>
      <c r="AI103" s="468">
        <v>1</v>
      </c>
      <c r="AL103" s="468">
        <v>1</v>
      </c>
      <c r="AT103" s="468">
        <v>1</v>
      </c>
    </row>
    <row r="104" spans="1:59" x14ac:dyDescent="0.35">
      <c r="M104"/>
      <c r="AI104" s="468">
        <v>1</v>
      </c>
    </row>
    <row r="105" spans="1:59" x14ac:dyDescent="0.35">
      <c r="M105"/>
      <c r="AI105" s="468">
        <v>1</v>
      </c>
    </row>
    <row r="106" spans="1:59" x14ac:dyDescent="0.35">
      <c r="M106"/>
      <c r="AI106" s="468">
        <v>1</v>
      </c>
    </row>
    <row r="107" spans="1:59" x14ac:dyDescent="0.35">
      <c r="M107"/>
      <c r="AI107" s="468">
        <v>1</v>
      </c>
    </row>
    <row r="110" spans="1:59" x14ac:dyDescent="0.35">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465">
        <v>1</v>
      </c>
      <c r="AH110" s="360"/>
      <c r="AI110" s="360"/>
      <c r="AJ110" s="360"/>
      <c r="AK110" s="360"/>
      <c r="AL110" s="360"/>
      <c r="AM110" s="360"/>
      <c r="AN110" s="360"/>
      <c r="AO110" s="360"/>
      <c r="AP110" s="360"/>
      <c r="AQ110" s="360"/>
      <c r="AR110" s="360"/>
      <c r="AS110" s="360"/>
      <c r="AT110" s="360"/>
      <c r="AU110" s="360"/>
      <c r="AV110" s="360"/>
      <c r="AW110" s="360"/>
      <c r="AX110" s="360"/>
      <c r="AY110" s="360"/>
      <c r="AZ110" s="360"/>
      <c r="BA110" s="360"/>
      <c r="BB110" s="360"/>
      <c r="BC110" s="360"/>
    </row>
    <row r="111" spans="1:59" x14ac:dyDescent="0.35">
      <c r="D111" s="360"/>
      <c r="E111" s="360"/>
      <c r="F111" s="360"/>
      <c r="G111" s="360"/>
      <c r="H111" s="360"/>
      <c r="I111" s="360"/>
      <c r="J111" s="360"/>
      <c r="K111" s="360"/>
      <c r="L111" s="360"/>
      <c r="M111" s="360"/>
      <c r="N111" s="360"/>
      <c r="O111" s="360"/>
      <c r="P111" s="360"/>
      <c r="Q111" s="360"/>
      <c r="R111" s="360"/>
      <c r="S111" s="360"/>
      <c r="T111" s="360"/>
      <c r="U111" s="360"/>
      <c r="V111" s="360"/>
      <c r="W111" s="360"/>
      <c r="X111" s="465">
        <v>1</v>
      </c>
      <c r="Y111" s="360"/>
      <c r="Z111" s="360"/>
      <c r="AA111" s="360"/>
      <c r="AB111" s="360"/>
      <c r="AC111" s="465">
        <v>1</v>
      </c>
      <c r="AD111" s="360"/>
      <c r="AE111" s="360"/>
      <c r="AF111" s="360"/>
      <c r="AG111" s="465">
        <v>1</v>
      </c>
      <c r="AH111" s="360"/>
      <c r="AI111" s="360"/>
      <c r="AJ111" s="360"/>
      <c r="AK111" s="360"/>
      <c r="AL111" s="360"/>
      <c r="AM111" s="360"/>
      <c r="AN111" s="360"/>
      <c r="AO111" s="360"/>
      <c r="AP111" s="360"/>
      <c r="AQ111" s="360"/>
      <c r="AR111" s="360"/>
      <c r="AS111" s="360"/>
      <c r="AT111" s="360"/>
      <c r="AU111" s="360"/>
      <c r="AV111" s="360"/>
      <c r="AW111" s="360"/>
      <c r="AX111" s="360"/>
      <c r="AY111" s="360"/>
      <c r="AZ111" s="360"/>
      <c r="BA111" s="360"/>
      <c r="BB111" s="360"/>
      <c r="BC111" s="360"/>
    </row>
    <row r="112" spans="1:59" x14ac:dyDescent="0.35">
      <c r="D112" s="360"/>
      <c r="E112" s="360"/>
      <c r="F112" s="360"/>
      <c r="G112" s="360"/>
      <c r="H112" s="360"/>
      <c r="I112" s="360"/>
      <c r="J112" s="360"/>
      <c r="K112" s="360"/>
      <c r="L112" s="360"/>
      <c r="M112" s="360"/>
      <c r="N112" s="360"/>
      <c r="O112" s="360"/>
      <c r="P112" s="360"/>
      <c r="Q112" s="360"/>
      <c r="R112" s="360"/>
      <c r="S112" s="360"/>
      <c r="T112" s="360"/>
      <c r="U112" s="360"/>
      <c r="V112" s="360"/>
      <c r="W112" s="360"/>
      <c r="X112" s="465">
        <v>1</v>
      </c>
      <c r="Y112" s="465">
        <v>1</v>
      </c>
      <c r="Z112" s="360"/>
      <c r="AA112" s="360"/>
      <c r="AB112" s="360"/>
      <c r="AC112" s="465">
        <v>1</v>
      </c>
      <c r="AD112" s="465">
        <v>1</v>
      </c>
      <c r="AE112" s="360"/>
      <c r="AF112" s="465">
        <v>1</v>
      </c>
      <c r="AG112" s="465">
        <v>1</v>
      </c>
      <c r="AH112" s="360"/>
      <c r="AI112" s="360"/>
      <c r="AJ112" s="465">
        <v>1</v>
      </c>
      <c r="AK112" s="465">
        <v>1</v>
      </c>
      <c r="AL112" s="360"/>
      <c r="AM112" s="360"/>
      <c r="AN112" s="360"/>
      <c r="AO112" s="360"/>
      <c r="AP112" s="360"/>
      <c r="AQ112" s="360"/>
      <c r="AR112" s="465">
        <v>1</v>
      </c>
      <c r="AS112" s="360"/>
      <c r="AT112" s="360"/>
      <c r="AU112" s="360"/>
      <c r="AV112" s="360"/>
      <c r="AW112" s="360"/>
      <c r="AX112" s="360"/>
      <c r="AY112" s="360"/>
      <c r="AZ112" s="360"/>
      <c r="BA112" s="360"/>
      <c r="BB112" s="360"/>
      <c r="BC112" s="360"/>
    </row>
    <row r="113" spans="1:59" x14ac:dyDescent="0.35">
      <c r="A113" t="s">
        <v>203</v>
      </c>
      <c r="D113" s="465">
        <v>1</v>
      </c>
      <c r="E113" s="360"/>
      <c r="F113" s="360"/>
      <c r="G113" s="360"/>
      <c r="H113" s="360"/>
      <c r="I113" s="360"/>
      <c r="J113" s="465">
        <v>1</v>
      </c>
      <c r="K113" s="360"/>
      <c r="L113" s="360"/>
      <c r="M113" s="360"/>
      <c r="N113" s="465">
        <v>1</v>
      </c>
      <c r="O113" s="360"/>
      <c r="P113" s="360"/>
      <c r="Q113" s="465">
        <v>1</v>
      </c>
      <c r="R113" s="360"/>
      <c r="S113" s="465">
        <v>1</v>
      </c>
      <c r="T113" s="465">
        <v>1</v>
      </c>
      <c r="U113" s="360"/>
      <c r="V113" s="465">
        <v>1</v>
      </c>
      <c r="W113" s="360"/>
      <c r="X113" s="465">
        <v>1</v>
      </c>
      <c r="Y113" s="465">
        <v>1</v>
      </c>
      <c r="Z113" s="465">
        <v>1</v>
      </c>
      <c r="AA113" s="465">
        <v>1</v>
      </c>
      <c r="AB113" s="360"/>
      <c r="AC113" s="465">
        <v>1</v>
      </c>
      <c r="AD113" s="465">
        <v>1</v>
      </c>
      <c r="AE113" s="360"/>
      <c r="AF113" s="465">
        <v>1</v>
      </c>
      <c r="AG113" s="465">
        <v>1</v>
      </c>
      <c r="AH113" s="360"/>
      <c r="AI113" s="360"/>
      <c r="AJ113" s="465">
        <v>1</v>
      </c>
      <c r="AK113" s="465">
        <v>1</v>
      </c>
      <c r="AL113" s="360"/>
      <c r="AM113" s="465">
        <v>1</v>
      </c>
      <c r="AN113" s="465">
        <v>1</v>
      </c>
      <c r="AO113" s="360"/>
      <c r="AP113" s="360"/>
      <c r="AQ113" s="360"/>
      <c r="AR113" s="465">
        <v>1</v>
      </c>
      <c r="AS113" s="360"/>
      <c r="AT113" s="360"/>
      <c r="AU113" s="360"/>
      <c r="AV113" s="360"/>
      <c r="AW113" s="360"/>
      <c r="AX113" s="360"/>
      <c r="AY113" s="360"/>
      <c r="AZ113" s="360"/>
      <c r="BA113" s="360"/>
      <c r="BB113" s="360"/>
      <c r="BC113" s="360"/>
    </row>
    <row r="115" spans="1:59" x14ac:dyDescent="0.35">
      <c r="A115" s="461" t="s">
        <v>253</v>
      </c>
      <c r="B115" s="477"/>
      <c r="C115" s="477"/>
      <c r="D115" s="473">
        <v>52</v>
      </c>
      <c r="E115" s="473">
        <v>53</v>
      </c>
      <c r="F115" s="473">
        <v>54</v>
      </c>
      <c r="G115" s="473">
        <v>55</v>
      </c>
      <c r="H115" s="473">
        <v>56</v>
      </c>
      <c r="I115" s="473">
        <v>57</v>
      </c>
      <c r="J115" s="473">
        <v>58</v>
      </c>
      <c r="K115" s="473">
        <v>59</v>
      </c>
      <c r="L115" s="473">
        <v>60</v>
      </c>
      <c r="M115" s="473">
        <v>61</v>
      </c>
      <c r="N115" s="473">
        <v>62</v>
      </c>
      <c r="O115" s="473">
        <v>63</v>
      </c>
      <c r="P115" s="473">
        <v>64</v>
      </c>
      <c r="Q115" s="473">
        <v>65</v>
      </c>
      <c r="R115" s="473">
        <v>66</v>
      </c>
      <c r="S115" s="473">
        <v>67</v>
      </c>
      <c r="T115" s="473">
        <v>68</v>
      </c>
      <c r="U115" s="473">
        <v>69</v>
      </c>
      <c r="V115" s="473">
        <v>70</v>
      </c>
      <c r="W115" s="473">
        <v>71</v>
      </c>
      <c r="X115" s="473">
        <v>72</v>
      </c>
      <c r="Y115" s="473">
        <v>73</v>
      </c>
      <c r="Z115" s="473">
        <v>74</v>
      </c>
      <c r="AA115" s="473">
        <v>75</v>
      </c>
      <c r="AB115" s="473">
        <v>76</v>
      </c>
      <c r="AC115" s="473">
        <v>77</v>
      </c>
      <c r="AD115" s="473">
        <v>78</v>
      </c>
      <c r="AE115" s="473">
        <v>79</v>
      </c>
      <c r="AF115" s="473">
        <v>80</v>
      </c>
      <c r="AG115" s="475">
        <v>81</v>
      </c>
      <c r="AH115" s="475">
        <v>82</v>
      </c>
      <c r="AI115" s="475">
        <v>83</v>
      </c>
      <c r="AJ115" s="475">
        <v>84</v>
      </c>
      <c r="AK115" s="475">
        <v>85</v>
      </c>
      <c r="AL115" s="475">
        <v>86</v>
      </c>
      <c r="AM115" s="475">
        <v>87</v>
      </c>
      <c r="AN115" s="475">
        <v>88</v>
      </c>
      <c r="AO115" s="475">
        <v>89</v>
      </c>
      <c r="AP115" s="475">
        <v>90</v>
      </c>
      <c r="AQ115" s="475">
        <v>91</v>
      </c>
      <c r="AR115" s="475">
        <v>92</v>
      </c>
      <c r="AS115" s="475">
        <v>93</v>
      </c>
      <c r="AT115" s="475">
        <v>94</v>
      </c>
      <c r="AU115" s="475">
        <v>95</v>
      </c>
      <c r="AV115" s="475">
        <v>96</v>
      </c>
      <c r="AW115" s="475">
        <v>97</v>
      </c>
      <c r="AX115" s="475">
        <v>98</v>
      </c>
      <c r="AY115" s="475">
        <v>99</v>
      </c>
      <c r="AZ115" s="476">
        <v>100</v>
      </c>
      <c r="BA115" s="476">
        <v>101</v>
      </c>
      <c r="BB115" s="476">
        <v>102</v>
      </c>
      <c r="BC115" s="476">
        <v>103</v>
      </c>
      <c r="BD115" s="467"/>
      <c r="BE115" s="467"/>
      <c r="BF115" s="467"/>
      <c r="BG115" s="467"/>
    </row>
    <row r="116" spans="1:59" x14ac:dyDescent="0.35">
      <c r="A116" s="461"/>
      <c r="B116" s="461"/>
      <c r="C116" s="461"/>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2"/>
      <c r="BA116" s="472"/>
      <c r="BB116" s="472"/>
      <c r="BC116" s="472"/>
    </row>
    <row r="117" spans="1:59" x14ac:dyDescent="0.35">
      <c r="A117" t="s">
        <v>204</v>
      </c>
      <c r="L117" s="468">
        <v>1</v>
      </c>
      <c r="M117"/>
      <c r="R117" s="468">
        <v>1</v>
      </c>
      <c r="T117" s="468">
        <v>1</v>
      </c>
      <c r="U117" s="468">
        <v>1</v>
      </c>
      <c r="W117" s="468">
        <v>1</v>
      </c>
      <c r="Y117" s="468">
        <v>1</v>
      </c>
      <c r="Z117" s="468">
        <v>1</v>
      </c>
      <c r="AB117" s="468">
        <v>1</v>
      </c>
      <c r="AC117" s="468">
        <v>1</v>
      </c>
      <c r="AD117" s="468">
        <v>1</v>
      </c>
      <c r="AE117" s="468">
        <v>1</v>
      </c>
      <c r="AF117" s="468">
        <v>1</v>
      </c>
      <c r="AG117" s="468">
        <v>1</v>
      </c>
      <c r="AH117" s="468">
        <v>1</v>
      </c>
      <c r="AI117" s="468">
        <v>1</v>
      </c>
      <c r="AJ117" s="468">
        <v>1</v>
      </c>
      <c r="AK117" s="468">
        <v>1</v>
      </c>
      <c r="AL117" s="468">
        <v>1</v>
      </c>
      <c r="AN117" s="468">
        <v>1</v>
      </c>
      <c r="AO117" s="468">
        <v>1</v>
      </c>
      <c r="AP117" s="468">
        <v>1</v>
      </c>
      <c r="AQ117" s="468">
        <v>1</v>
      </c>
      <c r="AS117" s="468">
        <v>1</v>
      </c>
      <c r="AT117" s="468">
        <v>1</v>
      </c>
      <c r="AV117" s="468">
        <v>1</v>
      </c>
      <c r="AW117" s="468">
        <v>1</v>
      </c>
      <c r="AX117" s="468">
        <v>1</v>
      </c>
      <c r="AZ117" s="468">
        <v>1</v>
      </c>
      <c r="BC117" s="468">
        <v>1</v>
      </c>
    </row>
    <row r="118" spans="1:59" x14ac:dyDescent="0.35">
      <c r="M118"/>
      <c r="W118" s="468">
        <v>1</v>
      </c>
      <c r="Z118" s="468">
        <v>1</v>
      </c>
      <c r="AB118" s="468">
        <v>1</v>
      </c>
      <c r="AC118" s="468">
        <v>1</v>
      </c>
      <c r="AE118" s="468">
        <v>1</v>
      </c>
      <c r="AF118" s="468">
        <v>1</v>
      </c>
      <c r="AG118" s="468">
        <v>1</v>
      </c>
      <c r="AH118" s="468">
        <v>1</v>
      </c>
      <c r="AI118" s="468">
        <v>1</v>
      </c>
      <c r="AJ118" s="468">
        <v>1</v>
      </c>
      <c r="AK118" s="468">
        <v>1</v>
      </c>
      <c r="AL118" s="468">
        <v>1</v>
      </c>
      <c r="AN118" s="468">
        <v>1</v>
      </c>
      <c r="AO118" s="468">
        <v>1</v>
      </c>
      <c r="AP118" s="468">
        <v>1</v>
      </c>
      <c r="AQ118" s="468">
        <v>1</v>
      </c>
      <c r="AS118" s="468">
        <v>1</v>
      </c>
      <c r="AT118" s="468">
        <v>1</v>
      </c>
    </row>
    <row r="119" spans="1:59" x14ac:dyDescent="0.35">
      <c r="M119"/>
      <c r="W119" s="468">
        <v>1</v>
      </c>
      <c r="Z119" s="468">
        <v>1</v>
      </c>
      <c r="AC119" s="468">
        <v>1</v>
      </c>
      <c r="AE119" s="468">
        <v>1</v>
      </c>
      <c r="AH119" s="468">
        <v>1</v>
      </c>
      <c r="AI119" s="468">
        <v>1</v>
      </c>
      <c r="AJ119" s="468">
        <v>1</v>
      </c>
      <c r="AL119" s="468">
        <v>1</v>
      </c>
      <c r="AN119" s="468">
        <v>1</v>
      </c>
      <c r="AO119" s="468">
        <v>1</v>
      </c>
      <c r="AP119" s="468">
        <v>1</v>
      </c>
      <c r="AS119" s="468">
        <v>1</v>
      </c>
      <c r="AT119" s="468">
        <v>1</v>
      </c>
    </row>
    <row r="120" spans="1:59" x14ac:dyDescent="0.35">
      <c r="M120"/>
      <c r="AI120" s="468">
        <v>1</v>
      </c>
      <c r="AL120" s="468">
        <v>1</v>
      </c>
      <c r="AT120" s="468">
        <v>1</v>
      </c>
    </row>
    <row r="121" spans="1:59" x14ac:dyDescent="0.35">
      <c r="M121"/>
      <c r="AI121" s="468">
        <v>1</v>
      </c>
    </row>
    <row r="122" spans="1:59" x14ac:dyDescent="0.35">
      <c r="M122"/>
      <c r="AI122" s="468">
        <v>1</v>
      </c>
    </row>
    <row r="123" spans="1:59" x14ac:dyDescent="0.35">
      <c r="M123"/>
      <c r="AI123" s="468">
        <v>1</v>
      </c>
    </row>
    <row r="124" spans="1:59" x14ac:dyDescent="0.35">
      <c r="M124"/>
      <c r="AI124" s="468">
        <v>1</v>
      </c>
    </row>
    <row r="127" spans="1:59" x14ac:dyDescent="0.35">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465">
        <v>1</v>
      </c>
      <c r="AH127" s="360"/>
      <c r="AI127" s="360"/>
      <c r="AJ127" s="360"/>
      <c r="AK127" s="360"/>
      <c r="AL127" s="360"/>
      <c r="AM127" s="360"/>
      <c r="AN127" s="360"/>
      <c r="AO127" s="360"/>
      <c r="AP127" s="360"/>
      <c r="AQ127" s="360"/>
      <c r="AR127" s="360"/>
      <c r="AS127" s="360"/>
      <c r="AT127" s="360"/>
      <c r="AU127" s="360"/>
      <c r="AV127" s="360"/>
      <c r="AW127" s="360"/>
      <c r="AX127" s="360"/>
      <c r="AY127" s="360"/>
      <c r="AZ127" s="360"/>
      <c r="BA127" s="360"/>
      <c r="BB127" s="360"/>
      <c r="BC127" s="360"/>
    </row>
    <row r="128" spans="1:59" x14ac:dyDescent="0.35">
      <c r="D128" s="360"/>
      <c r="E128" s="360"/>
      <c r="F128" s="360"/>
      <c r="G128" s="360"/>
      <c r="H128" s="360"/>
      <c r="I128" s="360"/>
      <c r="J128" s="360"/>
      <c r="K128" s="360"/>
      <c r="L128" s="360"/>
      <c r="M128" s="360"/>
      <c r="N128" s="360"/>
      <c r="O128" s="360"/>
      <c r="P128" s="360"/>
      <c r="Q128" s="360"/>
      <c r="R128" s="360"/>
      <c r="S128" s="360"/>
      <c r="T128" s="360"/>
      <c r="U128" s="360"/>
      <c r="V128" s="360"/>
      <c r="W128" s="360"/>
      <c r="X128" s="465">
        <v>1</v>
      </c>
      <c r="Y128" s="360"/>
      <c r="Z128" s="360"/>
      <c r="AA128" s="360"/>
      <c r="AB128" s="360"/>
      <c r="AC128" s="465">
        <v>1</v>
      </c>
      <c r="AD128" s="360"/>
      <c r="AE128" s="360"/>
      <c r="AF128" s="360"/>
      <c r="AG128" s="465">
        <v>1</v>
      </c>
      <c r="AH128" s="360"/>
      <c r="AI128" s="360"/>
      <c r="AJ128" s="360"/>
      <c r="AK128" s="360"/>
      <c r="AL128" s="360"/>
      <c r="AM128" s="360"/>
      <c r="AN128" s="360"/>
      <c r="AO128" s="360"/>
      <c r="AP128" s="360"/>
      <c r="AQ128" s="360"/>
      <c r="AR128" s="360"/>
      <c r="AS128" s="360"/>
      <c r="AT128" s="360"/>
      <c r="AU128" s="360"/>
      <c r="AV128" s="360"/>
      <c r="AW128" s="360"/>
      <c r="AX128" s="360"/>
      <c r="AY128" s="360"/>
      <c r="AZ128" s="360"/>
      <c r="BA128" s="360"/>
      <c r="BB128" s="360"/>
      <c r="BC128" s="360"/>
    </row>
    <row r="129" spans="1:59" x14ac:dyDescent="0.35">
      <c r="D129" s="360"/>
      <c r="E129" s="360"/>
      <c r="F129" s="360"/>
      <c r="G129" s="360"/>
      <c r="H129" s="360"/>
      <c r="I129" s="360"/>
      <c r="J129" s="360"/>
      <c r="K129" s="360"/>
      <c r="L129" s="360"/>
      <c r="M129" s="360"/>
      <c r="N129" s="360"/>
      <c r="O129" s="360"/>
      <c r="P129" s="360"/>
      <c r="Q129" s="360"/>
      <c r="R129" s="360"/>
      <c r="S129" s="360"/>
      <c r="T129" s="360"/>
      <c r="U129" s="360"/>
      <c r="V129" s="360"/>
      <c r="W129" s="360"/>
      <c r="X129" s="465">
        <v>1</v>
      </c>
      <c r="Y129" s="465">
        <v>1</v>
      </c>
      <c r="Z129" s="360"/>
      <c r="AA129" s="360"/>
      <c r="AB129" s="360"/>
      <c r="AC129" s="465">
        <v>1</v>
      </c>
      <c r="AD129" s="465">
        <v>1</v>
      </c>
      <c r="AE129" s="360"/>
      <c r="AF129" s="465">
        <v>1</v>
      </c>
      <c r="AG129" s="465">
        <v>1</v>
      </c>
      <c r="AH129" s="360"/>
      <c r="AI129" s="360"/>
      <c r="AJ129" s="465">
        <v>1</v>
      </c>
      <c r="AK129" s="465">
        <v>1</v>
      </c>
      <c r="AL129" s="360"/>
      <c r="AM129" s="360"/>
      <c r="AN129" s="360"/>
      <c r="AO129" s="360"/>
      <c r="AP129" s="360"/>
      <c r="AQ129" s="360"/>
      <c r="AR129" s="465">
        <v>1</v>
      </c>
      <c r="AS129" s="360"/>
      <c r="AT129" s="360"/>
      <c r="AU129" s="360"/>
      <c r="AV129" s="360"/>
      <c r="AW129" s="360"/>
      <c r="AX129" s="360"/>
      <c r="AY129" s="360"/>
      <c r="AZ129" s="360"/>
      <c r="BA129" s="360"/>
      <c r="BB129" s="360"/>
      <c r="BC129" s="360"/>
    </row>
    <row r="130" spans="1:59" x14ac:dyDescent="0.35">
      <c r="A130" t="s">
        <v>203</v>
      </c>
      <c r="D130" s="465">
        <v>1</v>
      </c>
      <c r="E130" s="360"/>
      <c r="F130" s="360"/>
      <c r="G130" s="360"/>
      <c r="H130" s="360"/>
      <c r="I130" s="360"/>
      <c r="J130" s="465">
        <v>1</v>
      </c>
      <c r="K130" s="360"/>
      <c r="L130" s="360"/>
      <c r="M130" s="360"/>
      <c r="N130" s="465">
        <v>1</v>
      </c>
      <c r="O130" s="360"/>
      <c r="P130" s="360"/>
      <c r="Q130" s="465">
        <v>1</v>
      </c>
      <c r="R130" s="360"/>
      <c r="S130" s="465">
        <v>1</v>
      </c>
      <c r="T130" s="465">
        <v>1</v>
      </c>
      <c r="U130" s="360"/>
      <c r="V130" s="465">
        <v>1</v>
      </c>
      <c r="W130" s="360"/>
      <c r="X130" s="465">
        <v>1</v>
      </c>
      <c r="Y130" s="465">
        <v>1</v>
      </c>
      <c r="Z130" s="465">
        <v>1</v>
      </c>
      <c r="AA130" s="465">
        <v>1</v>
      </c>
      <c r="AB130" s="360"/>
      <c r="AC130" s="465">
        <v>1</v>
      </c>
      <c r="AD130" s="465">
        <v>1</v>
      </c>
      <c r="AE130" s="360"/>
      <c r="AF130" s="465">
        <v>1</v>
      </c>
      <c r="AG130" s="465">
        <v>1</v>
      </c>
      <c r="AH130" s="360"/>
      <c r="AI130" s="360"/>
      <c r="AJ130" s="465">
        <v>1</v>
      </c>
      <c r="AK130" s="465">
        <v>1</v>
      </c>
      <c r="AL130" s="360"/>
      <c r="AM130" s="465">
        <v>1</v>
      </c>
      <c r="AN130" s="465">
        <v>1</v>
      </c>
      <c r="AO130" s="360"/>
      <c r="AP130" s="360"/>
      <c r="AQ130" s="360"/>
      <c r="AR130" s="465">
        <v>1</v>
      </c>
      <c r="AS130" s="360"/>
      <c r="AT130" s="360"/>
      <c r="AU130" s="360"/>
      <c r="AV130" s="360"/>
      <c r="AW130" s="360"/>
      <c r="AX130" s="360"/>
      <c r="AY130" s="360"/>
      <c r="AZ130" s="360"/>
      <c r="BA130" s="360"/>
      <c r="BB130" s="360"/>
      <c r="BC130" s="360"/>
    </row>
    <row r="132" spans="1:59" x14ac:dyDescent="0.35">
      <c r="A132" s="461" t="s">
        <v>253</v>
      </c>
      <c r="B132" s="477"/>
      <c r="C132" s="477"/>
      <c r="D132" s="473">
        <v>52</v>
      </c>
      <c r="E132" s="473">
        <v>53</v>
      </c>
      <c r="F132" s="473">
        <v>54</v>
      </c>
      <c r="G132" s="473">
        <v>55</v>
      </c>
      <c r="H132" s="473">
        <v>56</v>
      </c>
      <c r="I132" s="473">
        <v>57</v>
      </c>
      <c r="J132" s="473">
        <v>58</v>
      </c>
      <c r="K132" s="473">
        <v>59</v>
      </c>
      <c r="L132" s="473">
        <v>60</v>
      </c>
      <c r="M132" s="473">
        <v>61</v>
      </c>
      <c r="N132" s="473">
        <v>62</v>
      </c>
      <c r="O132" s="473">
        <v>63</v>
      </c>
      <c r="P132" s="473">
        <v>64</v>
      </c>
      <c r="Q132" s="473">
        <v>65</v>
      </c>
      <c r="R132" s="473">
        <v>66</v>
      </c>
      <c r="S132" s="473">
        <v>67</v>
      </c>
      <c r="T132" s="473">
        <v>68</v>
      </c>
      <c r="U132" s="473">
        <v>69</v>
      </c>
      <c r="V132" s="473">
        <v>70</v>
      </c>
      <c r="W132" s="475">
        <v>71</v>
      </c>
      <c r="X132" s="475">
        <v>72</v>
      </c>
      <c r="Y132" s="475">
        <v>73</v>
      </c>
      <c r="Z132" s="475">
        <v>74</v>
      </c>
      <c r="AA132" s="475">
        <v>75</v>
      </c>
      <c r="AB132" s="475">
        <v>76</v>
      </c>
      <c r="AC132" s="475">
        <v>77</v>
      </c>
      <c r="AD132" s="475">
        <v>78</v>
      </c>
      <c r="AE132" s="475">
        <v>79</v>
      </c>
      <c r="AF132" s="475">
        <v>80</v>
      </c>
      <c r="AG132" s="475">
        <v>81</v>
      </c>
      <c r="AH132" s="475">
        <v>82</v>
      </c>
      <c r="AI132" s="475">
        <v>83</v>
      </c>
      <c r="AJ132" s="475">
        <v>84</v>
      </c>
      <c r="AK132" s="475">
        <v>85</v>
      </c>
      <c r="AL132" s="475">
        <v>86</v>
      </c>
      <c r="AM132" s="475">
        <v>87</v>
      </c>
      <c r="AN132" s="475">
        <v>88</v>
      </c>
      <c r="AO132" s="475">
        <v>89</v>
      </c>
      <c r="AP132" s="475">
        <v>90</v>
      </c>
      <c r="AQ132" s="475">
        <v>91</v>
      </c>
      <c r="AR132" s="475">
        <v>92</v>
      </c>
      <c r="AS132" s="475">
        <v>93</v>
      </c>
      <c r="AT132" s="475">
        <v>94</v>
      </c>
      <c r="AU132" s="475">
        <v>95</v>
      </c>
      <c r="AV132" s="475">
        <v>96</v>
      </c>
      <c r="AW132" s="475">
        <v>97</v>
      </c>
      <c r="AX132" s="475">
        <v>98</v>
      </c>
      <c r="AY132" s="475">
        <v>99</v>
      </c>
      <c r="AZ132" s="476">
        <v>100</v>
      </c>
      <c r="BA132" s="476">
        <v>101</v>
      </c>
      <c r="BB132" s="476">
        <v>102</v>
      </c>
      <c r="BC132" s="476">
        <v>103</v>
      </c>
      <c r="BD132" s="467"/>
      <c r="BE132" s="467"/>
      <c r="BF132" s="467"/>
      <c r="BG132" s="467"/>
    </row>
    <row r="133" spans="1:59" x14ac:dyDescent="0.35">
      <c r="A133" s="461"/>
      <c r="B133" s="461"/>
      <c r="C133" s="461"/>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1"/>
      <c r="AA133" s="471"/>
      <c r="AB133" s="471"/>
      <c r="AC133" s="471"/>
      <c r="AD133" s="471"/>
      <c r="AE133" s="471"/>
      <c r="AF133" s="471"/>
      <c r="AG133" s="471"/>
      <c r="AH133" s="471"/>
      <c r="AI133" s="471"/>
      <c r="AJ133" s="471"/>
      <c r="AK133" s="471"/>
      <c r="AL133" s="471"/>
      <c r="AM133" s="471"/>
      <c r="AN133" s="471"/>
      <c r="AO133" s="471"/>
      <c r="AP133" s="471"/>
      <c r="AQ133" s="471"/>
      <c r="AR133" s="471"/>
      <c r="AS133" s="471"/>
      <c r="AT133" s="471"/>
      <c r="AU133" s="471"/>
      <c r="AV133" s="471"/>
      <c r="AW133" s="471"/>
      <c r="AX133" s="471"/>
      <c r="AY133" s="471"/>
      <c r="AZ133" s="472"/>
      <c r="BA133" s="472"/>
      <c r="BB133" s="472"/>
      <c r="BC133" s="472"/>
    </row>
    <row r="134" spans="1:59" x14ac:dyDescent="0.35">
      <c r="A134" t="s">
        <v>204</v>
      </c>
      <c r="L134" s="468">
        <v>1</v>
      </c>
      <c r="M134"/>
      <c r="R134" s="468">
        <v>1</v>
      </c>
      <c r="T134" s="468">
        <v>1</v>
      </c>
      <c r="U134" s="468">
        <v>1</v>
      </c>
      <c r="W134" s="468">
        <v>1</v>
      </c>
      <c r="Y134" s="468">
        <v>1</v>
      </c>
      <c r="Z134" s="468">
        <v>1</v>
      </c>
      <c r="AB134" s="468">
        <v>1</v>
      </c>
      <c r="AC134" s="468">
        <v>1</v>
      </c>
      <c r="AD134" s="468">
        <v>1</v>
      </c>
      <c r="AE134" s="468">
        <v>1</v>
      </c>
      <c r="AF134" s="468">
        <v>1</v>
      </c>
      <c r="AG134" s="468">
        <v>1</v>
      </c>
      <c r="AH134" s="468">
        <v>1</v>
      </c>
      <c r="AI134" s="468">
        <v>1</v>
      </c>
      <c r="AJ134" s="468">
        <v>1</v>
      </c>
      <c r="AK134" s="468">
        <v>1</v>
      </c>
      <c r="AL134" s="468">
        <v>1</v>
      </c>
      <c r="AN134" s="468">
        <v>1</v>
      </c>
      <c r="AO134" s="468">
        <v>1</v>
      </c>
      <c r="AP134" s="468">
        <v>1</v>
      </c>
      <c r="AQ134" s="468">
        <v>1</v>
      </c>
      <c r="AS134" s="468">
        <v>1</v>
      </c>
      <c r="AT134" s="468">
        <v>1</v>
      </c>
      <c r="AV134" s="468">
        <v>1</v>
      </c>
      <c r="AW134" s="468">
        <v>1</v>
      </c>
      <c r="AX134" s="468">
        <v>1</v>
      </c>
      <c r="AZ134" s="468">
        <v>1</v>
      </c>
      <c r="BC134" s="468">
        <v>1</v>
      </c>
    </row>
    <row r="135" spans="1:59" x14ac:dyDescent="0.35">
      <c r="M135"/>
      <c r="W135" s="468">
        <v>1</v>
      </c>
      <c r="Z135" s="468">
        <v>1</v>
      </c>
      <c r="AB135" s="468">
        <v>1</v>
      </c>
      <c r="AC135" s="468">
        <v>1</v>
      </c>
      <c r="AE135" s="468">
        <v>1</v>
      </c>
      <c r="AF135" s="468">
        <v>1</v>
      </c>
      <c r="AG135" s="468">
        <v>1</v>
      </c>
      <c r="AH135" s="468">
        <v>1</v>
      </c>
      <c r="AI135" s="468">
        <v>1</v>
      </c>
      <c r="AJ135" s="468">
        <v>1</v>
      </c>
      <c r="AK135" s="468">
        <v>1</v>
      </c>
      <c r="AL135" s="468">
        <v>1</v>
      </c>
      <c r="AN135" s="468">
        <v>1</v>
      </c>
      <c r="AO135" s="468">
        <v>1</v>
      </c>
      <c r="AP135" s="468">
        <v>1</v>
      </c>
      <c r="AQ135" s="468">
        <v>1</v>
      </c>
      <c r="AS135" s="468">
        <v>1</v>
      </c>
      <c r="AT135" s="468">
        <v>1</v>
      </c>
    </row>
    <row r="136" spans="1:59" x14ac:dyDescent="0.35">
      <c r="M136"/>
      <c r="W136" s="468">
        <v>1</v>
      </c>
      <c r="Z136" s="468">
        <v>1</v>
      </c>
      <c r="AC136" s="468">
        <v>1</v>
      </c>
      <c r="AE136" s="468">
        <v>1</v>
      </c>
      <c r="AH136" s="468">
        <v>1</v>
      </c>
      <c r="AI136" s="468">
        <v>1</v>
      </c>
      <c r="AJ136" s="468">
        <v>1</v>
      </c>
      <c r="AL136" s="468">
        <v>1</v>
      </c>
      <c r="AN136" s="468">
        <v>1</v>
      </c>
      <c r="AO136" s="468">
        <v>1</v>
      </c>
      <c r="AP136" s="468">
        <v>1</v>
      </c>
      <c r="AS136" s="468">
        <v>1</v>
      </c>
      <c r="AT136" s="468">
        <v>1</v>
      </c>
    </row>
    <row r="137" spans="1:59" x14ac:dyDescent="0.35">
      <c r="M137"/>
      <c r="AI137" s="468">
        <v>1</v>
      </c>
      <c r="AL137" s="468">
        <v>1</v>
      </c>
      <c r="AT137" s="468">
        <v>1</v>
      </c>
    </row>
    <row r="138" spans="1:59" x14ac:dyDescent="0.35">
      <c r="M138"/>
      <c r="AI138" s="468">
        <v>1</v>
      </c>
    </row>
    <row r="139" spans="1:59" x14ac:dyDescent="0.35">
      <c r="M139"/>
      <c r="AI139" s="468">
        <v>1</v>
      </c>
    </row>
    <row r="140" spans="1:59" x14ac:dyDescent="0.35">
      <c r="M140"/>
      <c r="AI140" s="468">
        <v>1</v>
      </c>
    </row>
    <row r="141" spans="1:59" x14ac:dyDescent="0.35">
      <c r="M141"/>
      <c r="AI141" s="468">
        <v>1</v>
      </c>
    </row>
    <row r="144" spans="1:59" x14ac:dyDescent="0.35">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465">
        <v>1</v>
      </c>
      <c r="AH144" s="360"/>
      <c r="AI144" s="360"/>
      <c r="AJ144" s="360"/>
      <c r="AK144" s="360"/>
      <c r="AL144" s="360"/>
      <c r="AM144" s="360"/>
      <c r="AN144" s="360"/>
      <c r="AO144" s="360"/>
      <c r="AP144" s="360"/>
      <c r="AQ144" s="360"/>
      <c r="AR144" s="360"/>
      <c r="AS144" s="360"/>
      <c r="AT144" s="360"/>
      <c r="AU144" s="360"/>
      <c r="AV144" s="360"/>
      <c r="AW144" s="360"/>
      <c r="AX144" s="360"/>
      <c r="AY144" s="360"/>
      <c r="AZ144" s="360"/>
      <c r="BA144" s="360"/>
      <c r="BB144" s="360"/>
      <c r="BC144" s="360"/>
    </row>
    <row r="145" spans="1:59" x14ac:dyDescent="0.35">
      <c r="D145" s="360"/>
      <c r="E145" s="360"/>
      <c r="F145" s="360"/>
      <c r="G145" s="360"/>
      <c r="H145" s="360"/>
      <c r="I145" s="360"/>
      <c r="J145" s="360"/>
      <c r="K145" s="360"/>
      <c r="L145" s="360"/>
      <c r="M145" s="360"/>
      <c r="N145" s="360"/>
      <c r="O145" s="360"/>
      <c r="P145" s="360"/>
      <c r="Q145" s="360"/>
      <c r="R145" s="360"/>
      <c r="S145" s="360"/>
      <c r="T145" s="360"/>
      <c r="U145" s="360"/>
      <c r="V145" s="360"/>
      <c r="W145" s="360"/>
      <c r="X145" s="465">
        <v>1</v>
      </c>
      <c r="Y145" s="360"/>
      <c r="Z145" s="360"/>
      <c r="AA145" s="360"/>
      <c r="AB145" s="360"/>
      <c r="AC145" s="465">
        <v>1</v>
      </c>
      <c r="AD145" s="360"/>
      <c r="AE145" s="360"/>
      <c r="AF145" s="360"/>
      <c r="AG145" s="465">
        <v>1</v>
      </c>
      <c r="AH145" s="360"/>
      <c r="AI145" s="360"/>
      <c r="AJ145" s="360"/>
      <c r="AK145" s="360"/>
      <c r="AL145" s="360"/>
      <c r="AM145" s="360"/>
      <c r="AN145" s="360"/>
      <c r="AO145" s="360"/>
      <c r="AP145" s="360"/>
      <c r="AQ145" s="360"/>
      <c r="AR145" s="360"/>
      <c r="AS145" s="360"/>
      <c r="AT145" s="360"/>
      <c r="AU145" s="360"/>
      <c r="AV145" s="360"/>
      <c r="AW145" s="360"/>
      <c r="AX145" s="360"/>
      <c r="AY145" s="360"/>
      <c r="AZ145" s="360"/>
      <c r="BA145" s="360"/>
      <c r="BB145" s="360"/>
      <c r="BC145" s="360"/>
    </row>
    <row r="146" spans="1:59" x14ac:dyDescent="0.35">
      <c r="D146" s="360"/>
      <c r="E146" s="360"/>
      <c r="F146" s="360"/>
      <c r="G146" s="360"/>
      <c r="H146" s="360"/>
      <c r="I146" s="360"/>
      <c r="J146" s="360"/>
      <c r="K146" s="360"/>
      <c r="L146" s="360"/>
      <c r="M146" s="360"/>
      <c r="N146" s="360"/>
      <c r="O146" s="360"/>
      <c r="P146" s="360"/>
      <c r="Q146" s="360"/>
      <c r="R146" s="360"/>
      <c r="S146" s="360"/>
      <c r="T146" s="360"/>
      <c r="U146" s="360"/>
      <c r="V146" s="360"/>
      <c r="W146" s="360"/>
      <c r="X146" s="465">
        <v>1</v>
      </c>
      <c r="Y146" s="465">
        <v>1</v>
      </c>
      <c r="Z146" s="360"/>
      <c r="AA146" s="360"/>
      <c r="AB146" s="360"/>
      <c r="AC146" s="465">
        <v>1</v>
      </c>
      <c r="AD146" s="465">
        <v>1</v>
      </c>
      <c r="AE146" s="360"/>
      <c r="AF146" s="465">
        <v>1</v>
      </c>
      <c r="AG146" s="465">
        <v>1</v>
      </c>
      <c r="AH146" s="360"/>
      <c r="AI146" s="360"/>
      <c r="AJ146" s="465">
        <v>1</v>
      </c>
      <c r="AK146" s="465">
        <v>1</v>
      </c>
      <c r="AL146" s="360"/>
      <c r="AM146" s="360"/>
      <c r="AN146" s="360"/>
      <c r="AO146" s="360"/>
      <c r="AP146" s="360"/>
      <c r="AQ146" s="360"/>
      <c r="AR146" s="465">
        <v>1</v>
      </c>
      <c r="AS146" s="360"/>
      <c r="AT146" s="360"/>
      <c r="AU146" s="360"/>
      <c r="AV146" s="360"/>
      <c r="AW146" s="360"/>
      <c r="AX146" s="360"/>
      <c r="AY146" s="360"/>
      <c r="AZ146" s="360"/>
      <c r="BA146" s="360"/>
      <c r="BB146" s="360"/>
      <c r="BC146" s="360"/>
    </row>
    <row r="147" spans="1:59" x14ac:dyDescent="0.35">
      <c r="A147" t="s">
        <v>203</v>
      </c>
      <c r="D147" s="465">
        <v>1</v>
      </c>
      <c r="E147" s="360"/>
      <c r="F147" s="360"/>
      <c r="G147" s="360"/>
      <c r="H147" s="360"/>
      <c r="I147" s="360"/>
      <c r="J147" s="465">
        <v>1</v>
      </c>
      <c r="K147" s="360"/>
      <c r="L147" s="360"/>
      <c r="M147" s="360"/>
      <c r="N147" s="465">
        <v>1</v>
      </c>
      <c r="O147" s="360"/>
      <c r="P147" s="360"/>
      <c r="Q147" s="465">
        <v>1</v>
      </c>
      <c r="R147" s="360"/>
      <c r="S147" s="465">
        <v>1</v>
      </c>
      <c r="T147" s="465">
        <v>1</v>
      </c>
      <c r="U147" s="360"/>
      <c r="V147" s="465">
        <v>1</v>
      </c>
      <c r="W147" s="360"/>
      <c r="X147" s="465">
        <v>1</v>
      </c>
      <c r="Y147" s="465">
        <v>1</v>
      </c>
      <c r="Z147" s="465">
        <v>1</v>
      </c>
      <c r="AA147" s="465">
        <v>1</v>
      </c>
      <c r="AB147" s="360"/>
      <c r="AC147" s="465">
        <v>1</v>
      </c>
      <c r="AD147" s="465">
        <v>1</v>
      </c>
      <c r="AE147" s="360"/>
      <c r="AF147" s="465">
        <v>1</v>
      </c>
      <c r="AG147" s="465">
        <v>1</v>
      </c>
      <c r="AH147" s="360"/>
      <c r="AI147" s="360"/>
      <c r="AJ147" s="465">
        <v>1</v>
      </c>
      <c r="AK147" s="465">
        <v>1</v>
      </c>
      <c r="AL147" s="360"/>
      <c r="AM147" s="465">
        <v>1</v>
      </c>
      <c r="AN147" s="465">
        <v>1</v>
      </c>
      <c r="AO147" s="360"/>
      <c r="AP147" s="360"/>
      <c r="AQ147" s="360"/>
      <c r="AR147" s="465">
        <v>1</v>
      </c>
      <c r="AS147" s="360"/>
      <c r="AT147" s="360"/>
      <c r="AU147" s="360"/>
      <c r="AV147" s="360"/>
      <c r="AW147" s="360"/>
      <c r="AX147" s="360"/>
      <c r="AY147" s="360"/>
      <c r="AZ147" s="360"/>
      <c r="BA147" s="360"/>
      <c r="BB147" s="360"/>
      <c r="BC147" s="360"/>
    </row>
    <row r="149" spans="1:59" x14ac:dyDescent="0.35">
      <c r="A149" s="461" t="s">
        <v>253</v>
      </c>
      <c r="B149" s="477"/>
      <c r="C149" s="477"/>
      <c r="D149" s="473">
        <v>52</v>
      </c>
      <c r="E149" s="473">
        <v>53</v>
      </c>
      <c r="F149" s="473">
        <v>54</v>
      </c>
      <c r="G149" s="473">
        <v>55</v>
      </c>
      <c r="H149" s="473">
        <v>56</v>
      </c>
      <c r="I149" s="473">
        <v>57</v>
      </c>
      <c r="J149" s="473">
        <v>58</v>
      </c>
      <c r="K149" s="473">
        <v>59</v>
      </c>
      <c r="L149" s="473">
        <v>60</v>
      </c>
      <c r="M149" s="475">
        <v>61</v>
      </c>
      <c r="N149" s="475">
        <v>62</v>
      </c>
      <c r="O149" s="475">
        <v>63</v>
      </c>
      <c r="P149" s="475">
        <v>64</v>
      </c>
      <c r="Q149" s="475">
        <v>65</v>
      </c>
      <c r="R149" s="475">
        <v>66</v>
      </c>
      <c r="S149" s="475">
        <v>67</v>
      </c>
      <c r="T149" s="475">
        <v>68</v>
      </c>
      <c r="U149" s="475">
        <v>69</v>
      </c>
      <c r="V149" s="475">
        <v>70</v>
      </c>
      <c r="W149" s="475">
        <v>71</v>
      </c>
      <c r="X149" s="475">
        <v>72</v>
      </c>
      <c r="Y149" s="475">
        <v>73</v>
      </c>
      <c r="Z149" s="475">
        <v>74</v>
      </c>
      <c r="AA149" s="475">
        <v>75</v>
      </c>
      <c r="AB149" s="475">
        <v>76</v>
      </c>
      <c r="AC149" s="475">
        <v>77</v>
      </c>
      <c r="AD149" s="475">
        <v>78</v>
      </c>
      <c r="AE149" s="475">
        <v>79</v>
      </c>
      <c r="AF149" s="475">
        <v>80</v>
      </c>
      <c r="AG149" s="475">
        <v>81</v>
      </c>
      <c r="AH149" s="475">
        <v>82</v>
      </c>
      <c r="AI149" s="475">
        <v>83</v>
      </c>
      <c r="AJ149" s="475">
        <v>84</v>
      </c>
      <c r="AK149" s="475">
        <v>85</v>
      </c>
      <c r="AL149" s="475">
        <v>86</v>
      </c>
      <c r="AM149" s="475">
        <v>87</v>
      </c>
      <c r="AN149" s="475">
        <v>88</v>
      </c>
      <c r="AO149" s="475">
        <v>89</v>
      </c>
      <c r="AP149" s="475">
        <v>90</v>
      </c>
      <c r="AQ149" s="475">
        <v>91</v>
      </c>
      <c r="AR149" s="475">
        <v>92</v>
      </c>
      <c r="AS149" s="475">
        <v>93</v>
      </c>
      <c r="AT149" s="475">
        <v>94</v>
      </c>
      <c r="AU149" s="475">
        <v>95</v>
      </c>
      <c r="AV149" s="475">
        <v>96</v>
      </c>
      <c r="AW149" s="475">
        <v>97</v>
      </c>
      <c r="AX149" s="475">
        <v>98</v>
      </c>
      <c r="AY149" s="475">
        <v>99</v>
      </c>
      <c r="AZ149" s="476">
        <v>100</v>
      </c>
      <c r="BA149" s="476">
        <v>101</v>
      </c>
      <c r="BB149" s="476">
        <v>102</v>
      </c>
      <c r="BC149" s="476">
        <v>103</v>
      </c>
      <c r="BD149" s="467"/>
      <c r="BE149" s="467"/>
      <c r="BF149" s="467"/>
      <c r="BG149" s="467"/>
    </row>
    <row r="150" spans="1:59" x14ac:dyDescent="0.35">
      <c r="A150" s="461"/>
      <c r="B150" s="461"/>
      <c r="C150" s="46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1"/>
      <c r="AJ150" s="471"/>
      <c r="AK150" s="471"/>
      <c r="AL150" s="471"/>
      <c r="AM150" s="471"/>
      <c r="AN150" s="471"/>
      <c r="AO150" s="471"/>
      <c r="AP150" s="471"/>
      <c r="AQ150" s="471"/>
      <c r="AR150" s="471"/>
      <c r="AS150" s="471"/>
      <c r="AT150" s="471"/>
      <c r="AU150" s="471"/>
      <c r="AV150" s="471"/>
      <c r="AW150" s="471"/>
      <c r="AX150" s="471"/>
      <c r="AY150" s="471"/>
      <c r="AZ150" s="472"/>
      <c r="BA150" s="472"/>
      <c r="BB150" s="472"/>
      <c r="BC150" s="472"/>
    </row>
    <row r="151" spans="1:59" x14ac:dyDescent="0.35">
      <c r="A151" t="s">
        <v>204</v>
      </c>
      <c r="L151" s="468">
        <v>1</v>
      </c>
      <c r="M151"/>
      <c r="R151" s="468">
        <v>1</v>
      </c>
      <c r="T151" s="468">
        <v>1</v>
      </c>
      <c r="U151" s="468">
        <v>1</v>
      </c>
      <c r="W151" s="468">
        <v>1</v>
      </c>
      <c r="Y151" s="468">
        <v>1</v>
      </c>
      <c r="Z151" s="468">
        <v>1</v>
      </c>
      <c r="AB151" s="468">
        <v>1</v>
      </c>
      <c r="AC151" s="468">
        <v>1</v>
      </c>
      <c r="AD151" s="468">
        <v>1</v>
      </c>
      <c r="AE151" s="468">
        <v>1</v>
      </c>
      <c r="AF151" s="468">
        <v>1</v>
      </c>
      <c r="AG151" s="468">
        <v>1</v>
      </c>
      <c r="AH151" s="468">
        <v>1</v>
      </c>
      <c r="AI151" s="468">
        <v>1</v>
      </c>
      <c r="AJ151" s="468">
        <v>1</v>
      </c>
      <c r="AK151" s="468">
        <v>1</v>
      </c>
      <c r="AL151" s="468">
        <v>1</v>
      </c>
      <c r="AN151" s="468">
        <v>1</v>
      </c>
      <c r="AO151" s="468">
        <v>1</v>
      </c>
      <c r="AP151" s="468">
        <v>1</v>
      </c>
      <c r="AQ151" s="468">
        <v>1</v>
      </c>
      <c r="AS151" s="468">
        <v>1</v>
      </c>
      <c r="AT151" s="468">
        <v>1</v>
      </c>
      <c r="AV151" s="468">
        <v>1</v>
      </c>
      <c r="AW151" s="468">
        <v>1</v>
      </c>
      <c r="AX151" s="468">
        <v>1</v>
      </c>
      <c r="AZ151" s="468">
        <v>1</v>
      </c>
      <c r="BC151" s="468">
        <v>1</v>
      </c>
    </row>
    <row r="152" spans="1:59" x14ac:dyDescent="0.35">
      <c r="M152"/>
      <c r="W152" s="468">
        <v>1</v>
      </c>
      <c r="Z152" s="468">
        <v>1</v>
      </c>
      <c r="AB152" s="468">
        <v>1</v>
      </c>
      <c r="AC152" s="468">
        <v>1</v>
      </c>
      <c r="AE152" s="468">
        <v>1</v>
      </c>
      <c r="AF152" s="468">
        <v>1</v>
      </c>
      <c r="AG152" s="468">
        <v>1</v>
      </c>
      <c r="AH152" s="468">
        <v>1</v>
      </c>
      <c r="AI152" s="468">
        <v>1</v>
      </c>
      <c r="AJ152" s="468">
        <v>1</v>
      </c>
      <c r="AK152" s="468">
        <v>1</v>
      </c>
      <c r="AL152" s="468">
        <v>1</v>
      </c>
      <c r="AN152" s="468">
        <v>1</v>
      </c>
      <c r="AO152" s="468">
        <v>1</v>
      </c>
      <c r="AP152" s="468">
        <v>1</v>
      </c>
      <c r="AQ152" s="468">
        <v>1</v>
      </c>
      <c r="AS152" s="468">
        <v>1</v>
      </c>
      <c r="AT152" s="468">
        <v>1</v>
      </c>
    </row>
    <row r="153" spans="1:59" x14ac:dyDescent="0.35">
      <c r="M153"/>
      <c r="W153" s="468">
        <v>1</v>
      </c>
      <c r="Z153" s="468">
        <v>1</v>
      </c>
      <c r="AC153" s="468">
        <v>1</v>
      </c>
      <c r="AE153" s="468">
        <v>1</v>
      </c>
      <c r="AH153" s="468">
        <v>1</v>
      </c>
      <c r="AI153" s="468">
        <v>1</v>
      </c>
      <c r="AJ153" s="468">
        <v>1</v>
      </c>
      <c r="AL153" s="468">
        <v>1</v>
      </c>
      <c r="AN153" s="468">
        <v>1</v>
      </c>
      <c r="AO153" s="468">
        <v>1</v>
      </c>
      <c r="AP153" s="468">
        <v>1</v>
      </c>
      <c r="AS153" s="468">
        <v>1</v>
      </c>
      <c r="AT153" s="468">
        <v>1</v>
      </c>
    </row>
    <row r="154" spans="1:59" x14ac:dyDescent="0.35">
      <c r="M154"/>
      <c r="AI154" s="468">
        <v>1</v>
      </c>
      <c r="AL154" s="468">
        <v>1</v>
      </c>
      <c r="AT154" s="468">
        <v>1</v>
      </c>
    </row>
    <row r="155" spans="1:59" x14ac:dyDescent="0.35">
      <c r="M155"/>
      <c r="AI155" s="468">
        <v>1</v>
      </c>
    </row>
    <row r="156" spans="1:59" x14ac:dyDescent="0.35">
      <c r="M156"/>
      <c r="AI156" s="468">
        <v>1</v>
      </c>
    </row>
    <row r="157" spans="1:59" x14ac:dyDescent="0.35">
      <c r="M157"/>
      <c r="AI157" s="468">
        <v>1</v>
      </c>
    </row>
    <row r="158" spans="1:59" x14ac:dyDescent="0.35">
      <c r="M158"/>
      <c r="AI158" s="468">
        <v>1</v>
      </c>
    </row>
    <row r="161" spans="1:59" x14ac:dyDescent="0.35">
      <c r="D161" s="360"/>
      <c r="E161" s="360"/>
      <c r="F161" s="360"/>
      <c r="G161" s="360"/>
      <c r="H161" s="360"/>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0"/>
      <c r="AE161" s="360"/>
      <c r="AF161" s="360"/>
      <c r="AG161" s="465">
        <v>1</v>
      </c>
      <c r="AH161" s="360"/>
      <c r="AI161" s="360"/>
      <c r="AJ161" s="360"/>
      <c r="AK161" s="360"/>
      <c r="AL161" s="360"/>
      <c r="AM161" s="360"/>
      <c r="AN161" s="360"/>
      <c r="AO161" s="360"/>
      <c r="AP161" s="360"/>
      <c r="AQ161" s="360"/>
      <c r="AR161" s="360"/>
      <c r="AS161" s="360"/>
      <c r="AT161" s="360"/>
      <c r="AU161" s="360"/>
      <c r="AV161" s="360"/>
      <c r="AW161" s="360"/>
      <c r="AX161" s="360"/>
      <c r="AY161" s="360"/>
      <c r="AZ161" s="360"/>
      <c r="BA161" s="360"/>
      <c r="BB161" s="360"/>
      <c r="BC161" s="360"/>
    </row>
    <row r="162" spans="1:59" x14ac:dyDescent="0.35">
      <c r="D162" s="360"/>
      <c r="E162" s="360"/>
      <c r="F162" s="360"/>
      <c r="G162" s="360"/>
      <c r="H162" s="360"/>
      <c r="I162" s="360"/>
      <c r="J162" s="360"/>
      <c r="K162" s="360"/>
      <c r="L162" s="360"/>
      <c r="M162" s="360"/>
      <c r="N162" s="360"/>
      <c r="O162" s="360"/>
      <c r="P162" s="360"/>
      <c r="Q162" s="360"/>
      <c r="R162" s="360"/>
      <c r="S162" s="360"/>
      <c r="T162" s="360"/>
      <c r="U162" s="360"/>
      <c r="V162" s="360"/>
      <c r="W162" s="360"/>
      <c r="X162" s="465">
        <v>1</v>
      </c>
      <c r="Y162" s="360"/>
      <c r="Z162" s="360"/>
      <c r="AA162" s="360"/>
      <c r="AB162" s="360"/>
      <c r="AC162" s="465">
        <v>1</v>
      </c>
      <c r="AD162" s="360"/>
      <c r="AE162" s="360"/>
      <c r="AF162" s="360"/>
      <c r="AG162" s="465">
        <v>1</v>
      </c>
      <c r="AH162" s="360"/>
      <c r="AI162" s="360"/>
      <c r="AJ162" s="360"/>
      <c r="AK162" s="360"/>
      <c r="AL162" s="360"/>
      <c r="AM162" s="360"/>
      <c r="AN162" s="360"/>
      <c r="AO162" s="360"/>
      <c r="AP162" s="360"/>
      <c r="AQ162" s="360"/>
      <c r="AR162" s="360"/>
      <c r="AS162" s="360"/>
      <c r="AT162" s="360"/>
      <c r="AU162" s="360"/>
      <c r="AV162" s="360"/>
      <c r="AW162" s="360"/>
      <c r="AX162" s="360"/>
      <c r="AY162" s="360"/>
      <c r="AZ162" s="360"/>
      <c r="BA162" s="360"/>
      <c r="BB162" s="360"/>
      <c r="BC162" s="360"/>
    </row>
    <row r="163" spans="1:59" x14ac:dyDescent="0.35">
      <c r="D163" s="360"/>
      <c r="E163" s="360"/>
      <c r="F163" s="360"/>
      <c r="G163" s="360"/>
      <c r="H163" s="360"/>
      <c r="I163" s="360"/>
      <c r="J163" s="360"/>
      <c r="K163" s="360"/>
      <c r="L163" s="360"/>
      <c r="M163" s="360"/>
      <c r="N163" s="360"/>
      <c r="O163" s="360"/>
      <c r="P163" s="360"/>
      <c r="Q163" s="360"/>
      <c r="R163" s="360"/>
      <c r="S163" s="360"/>
      <c r="T163" s="360"/>
      <c r="U163" s="360"/>
      <c r="V163" s="360"/>
      <c r="W163" s="360"/>
      <c r="X163" s="465">
        <v>1</v>
      </c>
      <c r="Y163" s="465">
        <v>1</v>
      </c>
      <c r="Z163" s="360"/>
      <c r="AA163" s="360"/>
      <c r="AB163" s="360"/>
      <c r="AC163" s="465">
        <v>1</v>
      </c>
      <c r="AD163" s="465">
        <v>1</v>
      </c>
      <c r="AE163" s="360"/>
      <c r="AF163" s="465">
        <v>1</v>
      </c>
      <c r="AG163" s="465">
        <v>1</v>
      </c>
      <c r="AH163" s="360"/>
      <c r="AI163" s="360"/>
      <c r="AJ163" s="465">
        <v>1</v>
      </c>
      <c r="AK163" s="465">
        <v>1</v>
      </c>
      <c r="AL163" s="360"/>
      <c r="AM163" s="360"/>
      <c r="AN163" s="360"/>
      <c r="AO163" s="360"/>
      <c r="AP163" s="360"/>
      <c r="AQ163" s="360"/>
      <c r="AR163" s="465">
        <v>1</v>
      </c>
      <c r="AS163" s="360"/>
      <c r="AT163" s="360"/>
      <c r="AU163" s="360"/>
      <c r="AV163" s="360"/>
      <c r="AW163" s="360"/>
      <c r="AX163" s="360"/>
      <c r="AY163" s="360"/>
      <c r="AZ163" s="360"/>
      <c r="BA163" s="360"/>
      <c r="BB163" s="360"/>
      <c r="BC163" s="360"/>
    </row>
    <row r="164" spans="1:59" x14ac:dyDescent="0.35">
      <c r="A164" t="s">
        <v>203</v>
      </c>
      <c r="D164" s="465">
        <v>1</v>
      </c>
      <c r="E164" s="360"/>
      <c r="F164" s="360"/>
      <c r="G164" s="360"/>
      <c r="H164" s="360"/>
      <c r="I164" s="360"/>
      <c r="J164" s="465">
        <v>1</v>
      </c>
      <c r="K164" s="360"/>
      <c r="L164" s="360"/>
      <c r="M164" s="360"/>
      <c r="N164" s="465">
        <v>1</v>
      </c>
      <c r="O164" s="360"/>
      <c r="P164" s="360"/>
      <c r="Q164" s="465">
        <v>1</v>
      </c>
      <c r="R164" s="360"/>
      <c r="S164" s="465">
        <v>1</v>
      </c>
      <c r="T164" s="465">
        <v>1</v>
      </c>
      <c r="U164" s="360"/>
      <c r="V164" s="465">
        <v>1</v>
      </c>
      <c r="W164" s="360"/>
      <c r="X164" s="465">
        <v>1</v>
      </c>
      <c r="Y164" s="465">
        <v>1</v>
      </c>
      <c r="Z164" s="465">
        <v>1</v>
      </c>
      <c r="AA164" s="465">
        <v>1</v>
      </c>
      <c r="AB164" s="360"/>
      <c r="AC164" s="465">
        <v>1</v>
      </c>
      <c r="AD164" s="465">
        <v>1</v>
      </c>
      <c r="AE164" s="360"/>
      <c r="AF164" s="465">
        <v>1</v>
      </c>
      <c r="AG164" s="465">
        <v>1</v>
      </c>
      <c r="AH164" s="360"/>
      <c r="AI164" s="360"/>
      <c r="AJ164" s="465">
        <v>1</v>
      </c>
      <c r="AK164" s="465">
        <v>1</v>
      </c>
      <c r="AL164" s="360"/>
      <c r="AM164" s="465">
        <v>1</v>
      </c>
      <c r="AN164" s="465">
        <v>1</v>
      </c>
      <c r="AO164" s="360"/>
      <c r="AP164" s="360"/>
      <c r="AQ164" s="360"/>
      <c r="AR164" s="465">
        <v>1</v>
      </c>
      <c r="AS164" s="360"/>
      <c r="AT164" s="360"/>
      <c r="AU164" s="360"/>
      <c r="AV164" s="360"/>
      <c r="AW164" s="360"/>
      <c r="AX164" s="360"/>
      <c r="AY164" s="360"/>
      <c r="AZ164" s="360"/>
      <c r="BA164" s="360"/>
      <c r="BB164" s="360"/>
      <c r="BC164" s="360"/>
    </row>
    <row r="166" spans="1:59" x14ac:dyDescent="0.35">
      <c r="A166" s="461" t="s">
        <v>253</v>
      </c>
      <c r="B166" s="477"/>
      <c r="C166" s="477"/>
      <c r="D166" s="475">
        <v>52</v>
      </c>
      <c r="E166" s="475">
        <v>53</v>
      </c>
      <c r="F166" s="475">
        <v>54</v>
      </c>
      <c r="G166" s="475">
        <v>55</v>
      </c>
      <c r="H166" s="475">
        <v>56</v>
      </c>
      <c r="I166" s="475">
        <v>57</v>
      </c>
      <c r="J166" s="475">
        <v>58</v>
      </c>
      <c r="K166" s="475">
        <v>59</v>
      </c>
      <c r="L166" s="475">
        <v>60</v>
      </c>
      <c r="M166" s="475">
        <v>61</v>
      </c>
      <c r="N166" s="475">
        <v>62</v>
      </c>
      <c r="O166" s="475">
        <v>63</v>
      </c>
      <c r="P166" s="475">
        <v>64</v>
      </c>
      <c r="Q166" s="475">
        <v>65</v>
      </c>
      <c r="R166" s="475">
        <v>66</v>
      </c>
      <c r="S166" s="475">
        <v>67</v>
      </c>
      <c r="T166" s="475">
        <v>68</v>
      </c>
      <c r="U166" s="475">
        <v>69</v>
      </c>
      <c r="V166" s="475">
        <v>70</v>
      </c>
      <c r="W166" s="475">
        <v>71</v>
      </c>
      <c r="X166" s="475">
        <v>72</v>
      </c>
      <c r="Y166" s="475">
        <v>73</v>
      </c>
      <c r="Z166" s="475">
        <v>74</v>
      </c>
      <c r="AA166" s="475">
        <v>75</v>
      </c>
      <c r="AB166" s="475">
        <v>76</v>
      </c>
      <c r="AC166" s="475">
        <v>77</v>
      </c>
      <c r="AD166" s="475">
        <v>78</v>
      </c>
      <c r="AE166" s="475">
        <v>79</v>
      </c>
      <c r="AF166" s="475">
        <v>80</v>
      </c>
      <c r="AG166" s="475">
        <v>81</v>
      </c>
      <c r="AH166" s="475">
        <v>82</v>
      </c>
      <c r="AI166" s="475">
        <v>83</v>
      </c>
      <c r="AJ166" s="475">
        <v>84</v>
      </c>
      <c r="AK166" s="475">
        <v>85</v>
      </c>
      <c r="AL166" s="475">
        <v>86</v>
      </c>
      <c r="AM166" s="475">
        <v>87</v>
      </c>
      <c r="AN166" s="475">
        <v>88</v>
      </c>
      <c r="AO166" s="475">
        <v>89</v>
      </c>
      <c r="AP166" s="475">
        <v>90</v>
      </c>
      <c r="AQ166" s="475">
        <v>91</v>
      </c>
      <c r="AR166" s="475">
        <v>92</v>
      </c>
      <c r="AS166" s="475">
        <v>93</v>
      </c>
      <c r="AT166" s="475">
        <v>94</v>
      </c>
      <c r="AU166" s="475">
        <v>95</v>
      </c>
      <c r="AV166" s="475">
        <v>96</v>
      </c>
      <c r="AW166" s="475">
        <v>97</v>
      </c>
      <c r="AX166" s="475">
        <v>98</v>
      </c>
      <c r="AY166" s="475">
        <v>99</v>
      </c>
      <c r="AZ166" s="476">
        <v>100</v>
      </c>
      <c r="BA166" s="476">
        <v>101</v>
      </c>
      <c r="BB166" s="476">
        <v>102</v>
      </c>
      <c r="BC166" s="476">
        <v>103</v>
      </c>
      <c r="BD166" s="467"/>
      <c r="BE166" s="467"/>
      <c r="BF166" s="467"/>
      <c r="BG166" s="467"/>
    </row>
    <row r="167" spans="1:59" x14ac:dyDescent="0.35">
      <c r="A167" s="461"/>
      <c r="B167" s="461"/>
      <c r="C167" s="461"/>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1"/>
      <c r="AL167" s="471"/>
      <c r="AM167" s="471"/>
      <c r="AN167" s="471"/>
      <c r="AO167" s="471"/>
      <c r="AP167" s="471"/>
      <c r="AQ167" s="471"/>
      <c r="AR167" s="471"/>
      <c r="AS167" s="471"/>
      <c r="AT167" s="471"/>
      <c r="AU167" s="471"/>
      <c r="AV167" s="471"/>
      <c r="AW167" s="471"/>
      <c r="AX167" s="471"/>
      <c r="AY167" s="471"/>
      <c r="AZ167" s="472"/>
      <c r="BA167" s="472"/>
      <c r="BB167" s="472"/>
      <c r="BC167" s="472"/>
    </row>
    <row r="168" spans="1:59" x14ac:dyDescent="0.35">
      <c r="A168" t="s">
        <v>204</v>
      </c>
      <c r="L168" s="468">
        <v>1</v>
      </c>
      <c r="M168"/>
      <c r="R168" s="468">
        <v>1</v>
      </c>
      <c r="T168" s="468">
        <v>1</v>
      </c>
      <c r="U168" s="468">
        <v>1</v>
      </c>
      <c r="W168" s="468">
        <v>1</v>
      </c>
      <c r="Y168" s="468">
        <v>1</v>
      </c>
      <c r="Z168" s="468">
        <v>1</v>
      </c>
      <c r="AB168" s="468">
        <v>1</v>
      </c>
      <c r="AC168" s="468">
        <v>1</v>
      </c>
      <c r="AD168" s="468">
        <v>1</v>
      </c>
      <c r="AE168" s="468">
        <v>1</v>
      </c>
      <c r="AF168" s="468">
        <v>1</v>
      </c>
      <c r="AG168" s="468">
        <v>1</v>
      </c>
      <c r="AH168" s="468">
        <v>1</v>
      </c>
      <c r="AI168" s="468">
        <v>1</v>
      </c>
      <c r="AJ168" s="468">
        <v>1</v>
      </c>
      <c r="AK168" s="468">
        <v>1</v>
      </c>
      <c r="AL168" s="468">
        <v>1</v>
      </c>
      <c r="AN168" s="468">
        <v>1</v>
      </c>
      <c r="AO168" s="468">
        <v>1</v>
      </c>
      <c r="AP168" s="468">
        <v>1</v>
      </c>
      <c r="AQ168" s="468">
        <v>1</v>
      </c>
      <c r="AS168" s="468">
        <v>1</v>
      </c>
      <c r="AT168" s="468">
        <v>1</v>
      </c>
      <c r="AV168" s="468">
        <v>1</v>
      </c>
      <c r="AW168" s="468">
        <v>1</v>
      </c>
      <c r="AX168" s="468">
        <v>1</v>
      </c>
      <c r="AZ168" s="468">
        <v>1</v>
      </c>
      <c r="BC168" s="468">
        <v>1</v>
      </c>
    </row>
    <row r="169" spans="1:59" x14ac:dyDescent="0.35">
      <c r="M169"/>
      <c r="W169" s="468">
        <v>1</v>
      </c>
      <c r="Z169" s="468">
        <v>1</v>
      </c>
      <c r="AB169" s="468">
        <v>1</v>
      </c>
      <c r="AC169" s="468">
        <v>1</v>
      </c>
      <c r="AE169" s="468">
        <v>1</v>
      </c>
      <c r="AF169" s="468">
        <v>1</v>
      </c>
      <c r="AG169" s="468">
        <v>1</v>
      </c>
      <c r="AH169" s="468">
        <v>1</v>
      </c>
      <c r="AI169" s="468">
        <v>1</v>
      </c>
      <c r="AJ169" s="468">
        <v>1</v>
      </c>
      <c r="AK169" s="468">
        <v>1</v>
      </c>
      <c r="AL169" s="468">
        <v>1</v>
      </c>
      <c r="AN169" s="468">
        <v>1</v>
      </c>
      <c r="AO169" s="468">
        <v>1</v>
      </c>
      <c r="AP169" s="468">
        <v>1</v>
      </c>
      <c r="AQ169" s="468">
        <v>1</v>
      </c>
      <c r="AS169" s="468">
        <v>1</v>
      </c>
      <c r="AT169" s="468">
        <v>1</v>
      </c>
    </row>
    <row r="170" spans="1:59" x14ac:dyDescent="0.35">
      <c r="M170"/>
      <c r="W170" s="468">
        <v>1</v>
      </c>
      <c r="Z170" s="468">
        <v>1</v>
      </c>
      <c r="AC170" s="468">
        <v>1</v>
      </c>
      <c r="AE170" s="468">
        <v>1</v>
      </c>
      <c r="AH170" s="468">
        <v>1</v>
      </c>
      <c r="AI170" s="468">
        <v>1</v>
      </c>
      <c r="AJ170" s="468">
        <v>1</v>
      </c>
      <c r="AL170" s="468">
        <v>1</v>
      </c>
      <c r="AN170" s="468">
        <v>1</v>
      </c>
      <c r="AO170" s="468">
        <v>1</v>
      </c>
      <c r="AP170" s="468">
        <v>1</v>
      </c>
      <c r="AS170" s="468">
        <v>1</v>
      </c>
      <c r="AT170" s="468">
        <v>1</v>
      </c>
    </row>
    <row r="171" spans="1:59" x14ac:dyDescent="0.35">
      <c r="M171"/>
      <c r="AI171" s="468">
        <v>1</v>
      </c>
      <c r="AL171" s="468">
        <v>1</v>
      </c>
      <c r="AT171" s="468">
        <v>1</v>
      </c>
    </row>
    <row r="172" spans="1:59" x14ac:dyDescent="0.35">
      <c r="M172"/>
      <c r="AI172" s="468">
        <v>1</v>
      </c>
    </row>
    <row r="173" spans="1:59" x14ac:dyDescent="0.35">
      <c r="M173"/>
      <c r="AI173" s="468">
        <v>1</v>
      </c>
    </row>
    <row r="174" spans="1:59" x14ac:dyDescent="0.35">
      <c r="M174"/>
      <c r="AI174" s="468">
        <v>1</v>
      </c>
    </row>
    <row r="175" spans="1:59" x14ac:dyDescent="0.35">
      <c r="M175"/>
      <c r="AI175" s="468">
        <v>1</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22"/>
  <sheetViews>
    <sheetView zoomScale="70" zoomScaleNormal="70" workbookViewId="0"/>
  </sheetViews>
  <sheetFormatPr baseColWidth="10" defaultRowHeight="13" x14ac:dyDescent="0.3"/>
  <cols>
    <col min="1" max="1" width="7.26953125" style="1" customWidth="1"/>
    <col min="2" max="2" width="6.54296875" style="1" customWidth="1"/>
    <col min="3" max="3" width="8" style="1" customWidth="1"/>
    <col min="4" max="4" width="3.1796875" style="1" customWidth="1"/>
    <col min="5" max="5" width="22.453125" style="1" customWidth="1"/>
    <col min="6" max="6" width="19" style="1" customWidth="1"/>
    <col min="7" max="7" width="18.26953125" style="1" customWidth="1"/>
    <col min="8" max="8" width="16.7265625" style="1" customWidth="1"/>
    <col min="9" max="9" width="15.54296875" style="1" customWidth="1"/>
    <col min="10" max="10" width="18.1796875" style="1" customWidth="1"/>
    <col min="11" max="11" width="13.54296875" style="1" customWidth="1"/>
    <col min="12" max="12" width="13.81640625" style="1" customWidth="1"/>
    <col min="13" max="15" width="10.7265625" style="1" customWidth="1"/>
    <col min="16" max="16" width="11.453125" style="1" customWidth="1"/>
    <col min="17" max="21" width="10.7265625" style="1" customWidth="1"/>
    <col min="22" max="22" width="12.7265625" style="1" bestFit="1" customWidth="1"/>
    <col min="23" max="23" width="11.54296875" style="1" bestFit="1" customWidth="1"/>
    <col min="24" max="259" width="11.453125" style="1"/>
    <col min="260" max="260" width="12.26953125" style="1" customWidth="1"/>
    <col min="261" max="261" width="21.1796875" style="1" customWidth="1"/>
    <col min="262" max="262" width="19" style="1" customWidth="1"/>
    <col min="263" max="263" width="18.26953125" style="1" customWidth="1"/>
    <col min="264" max="264" width="16.7265625" style="1" customWidth="1"/>
    <col min="265" max="265" width="15.54296875" style="1" customWidth="1"/>
    <col min="266" max="266" width="18.1796875" style="1" customWidth="1"/>
    <col min="267" max="267" width="11.81640625" style="1" customWidth="1"/>
    <col min="268" max="268" width="13.81640625" style="1" customWidth="1"/>
    <col min="269" max="269" width="15.453125" style="1" customWidth="1"/>
    <col min="270" max="270" width="7.81640625" style="1" customWidth="1"/>
    <col min="271" max="271" width="13.26953125" style="1" customWidth="1"/>
    <col min="272" max="274" width="12.7265625" style="1" bestFit="1" customWidth="1"/>
    <col min="275" max="275" width="19.453125" style="1" customWidth="1"/>
    <col min="276" max="276" width="19.81640625" style="1" customWidth="1"/>
    <col min="277" max="277" width="16.81640625" style="1" customWidth="1"/>
    <col min="278" max="278" width="12.7265625" style="1" bestFit="1" customWidth="1"/>
    <col min="279" max="279" width="11.54296875" style="1" bestFit="1" customWidth="1"/>
    <col min="280" max="515" width="11.453125" style="1"/>
    <col min="516" max="516" width="12.26953125" style="1" customWidth="1"/>
    <col min="517" max="517" width="21.1796875" style="1" customWidth="1"/>
    <col min="518" max="518" width="19" style="1" customWidth="1"/>
    <col min="519" max="519" width="18.26953125" style="1" customWidth="1"/>
    <col min="520" max="520" width="16.7265625" style="1" customWidth="1"/>
    <col min="521" max="521" width="15.54296875" style="1" customWidth="1"/>
    <col min="522" max="522" width="18.1796875" style="1" customWidth="1"/>
    <col min="523" max="523" width="11.81640625" style="1" customWidth="1"/>
    <col min="524" max="524" width="13.81640625" style="1" customWidth="1"/>
    <col min="525" max="525" width="15.453125" style="1" customWidth="1"/>
    <col min="526" max="526" width="7.81640625" style="1" customWidth="1"/>
    <col min="527" max="527" width="13.26953125" style="1" customWidth="1"/>
    <col min="528" max="530" width="12.7265625" style="1" bestFit="1" customWidth="1"/>
    <col min="531" max="531" width="19.453125" style="1" customWidth="1"/>
    <col min="532" max="532" width="19.81640625" style="1" customWidth="1"/>
    <col min="533" max="533" width="16.81640625" style="1" customWidth="1"/>
    <col min="534" max="534" width="12.7265625" style="1" bestFit="1" customWidth="1"/>
    <col min="535" max="535" width="11.54296875" style="1" bestFit="1" customWidth="1"/>
    <col min="536" max="771" width="11.453125" style="1"/>
    <col min="772" max="772" width="12.26953125" style="1" customWidth="1"/>
    <col min="773" max="773" width="21.1796875" style="1" customWidth="1"/>
    <col min="774" max="774" width="19" style="1" customWidth="1"/>
    <col min="775" max="775" width="18.26953125" style="1" customWidth="1"/>
    <col min="776" max="776" width="16.7265625" style="1" customWidth="1"/>
    <col min="777" max="777" width="15.54296875" style="1" customWidth="1"/>
    <col min="778" max="778" width="18.1796875" style="1" customWidth="1"/>
    <col min="779" max="779" width="11.81640625" style="1" customWidth="1"/>
    <col min="780" max="780" width="13.81640625" style="1" customWidth="1"/>
    <col min="781" max="781" width="15.453125" style="1" customWidth="1"/>
    <col min="782" max="782" width="7.81640625" style="1" customWidth="1"/>
    <col min="783" max="783" width="13.26953125" style="1" customWidth="1"/>
    <col min="784" max="786" width="12.7265625" style="1" bestFit="1" customWidth="1"/>
    <col min="787" max="787" width="19.453125" style="1" customWidth="1"/>
    <col min="788" max="788" width="19.81640625" style="1" customWidth="1"/>
    <col min="789" max="789" width="16.81640625" style="1" customWidth="1"/>
    <col min="790" max="790" width="12.7265625" style="1" bestFit="1" customWidth="1"/>
    <col min="791" max="791" width="11.54296875" style="1" bestFit="1" customWidth="1"/>
    <col min="792" max="1027" width="11.453125" style="1"/>
    <col min="1028" max="1028" width="12.26953125" style="1" customWidth="1"/>
    <col min="1029" max="1029" width="21.1796875" style="1" customWidth="1"/>
    <col min="1030" max="1030" width="19" style="1" customWidth="1"/>
    <col min="1031" max="1031" width="18.26953125" style="1" customWidth="1"/>
    <col min="1032" max="1032" width="16.7265625" style="1" customWidth="1"/>
    <col min="1033" max="1033" width="15.54296875" style="1" customWidth="1"/>
    <col min="1034" max="1034" width="18.1796875" style="1" customWidth="1"/>
    <col min="1035" max="1035" width="11.81640625" style="1" customWidth="1"/>
    <col min="1036" max="1036" width="13.81640625" style="1" customWidth="1"/>
    <col min="1037" max="1037" width="15.453125" style="1" customWidth="1"/>
    <col min="1038" max="1038" width="7.81640625" style="1" customWidth="1"/>
    <col min="1039" max="1039" width="13.26953125" style="1" customWidth="1"/>
    <col min="1040" max="1042" width="12.7265625" style="1" bestFit="1" customWidth="1"/>
    <col min="1043" max="1043" width="19.453125" style="1" customWidth="1"/>
    <col min="1044" max="1044" width="19.81640625" style="1" customWidth="1"/>
    <col min="1045" max="1045" width="16.81640625" style="1" customWidth="1"/>
    <col min="1046" max="1046" width="12.7265625" style="1" bestFit="1" customWidth="1"/>
    <col min="1047" max="1047" width="11.54296875" style="1" bestFit="1" customWidth="1"/>
    <col min="1048" max="1283" width="11.453125" style="1"/>
    <col min="1284" max="1284" width="12.26953125" style="1" customWidth="1"/>
    <col min="1285" max="1285" width="21.1796875" style="1" customWidth="1"/>
    <col min="1286" max="1286" width="19" style="1" customWidth="1"/>
    <col min="1287" max="1287" width="18.26953125" style="1" customWidth="1"/>
    <col min="1288" max="1288" width="16.7265625" style="1" customWidth="1"/>
    <col min="1289" max="1289" width="15.54296875" style="1" customWidth="1"/>
    <col min="1290" max="1290" width="18.1796875" style="1" customWidth="1"/>
    <col min="1291" max="1291" width="11.81640625" style="1" customWidth="1"/>
    <col min="1292" max="1292" width="13.81640625" style="1" customWidth="1"/>
    <col min="1293" max="1293" width="15.453125" style="1" customWidth="1"/>
    <col min="1294" max="1294" width="7.81640625" style="1" customWidth="1"/>
    <col min="1295" max="1295" width="13.26953125" style="1" customWidth="1"/>
    <col min="1296" max="1298" width="12.7265625" style="1" bestFit="1" customWidth="1"/>
    <col min="1299" max="1299" width="19.453125" style="1" customWidth="1"/>
    <col min="1300" max="1300" width="19.81640625" style="1" customWidth="1"/>
    <col min="1301" max="1301" width="16.81640625" style="1" customWidth="1"/>
    <col min="1302" max="1302" width="12.7265625" style="1" bestFit="1" customWidth="1"/>
    <col min="1303" max="1303" width="11.54296875" style="1" bestFit="1" customWidth="1"/>
    <col min="1304" max="1539" width="11.453125" style="1"/>
    <col min="1540" max="1540" width="12.26953125" style="1" customWidth="1"/>
    <col min="1541" max="1541" width="21.1796875" style="1" customWidth="1"/>
    <col min="1542" max="1542" width="19" style="1" customWidth="1"/>
    <col min="1543" max="1543" width="18.26953125" style="1" customWidth="1"/>
    <col min="1544" max="1544" width="16.7265625" style="1" customWidth="1"/>
    <col min="1545" max="1545" width="15.54296875" style="1" customWidth="1"/>
    <col min="1546" max="1546" width="18.1796875" style="1" customWidth="1"/>
    <col min="1547" max="1547" width="11.81640625" style="1" customWidth="1"/>
    <col min="1548" max="1548" width="13.81640625" style="1" customWidth="1"/>
    <col min="1549" max="1549" width="15.453125" style="1" customWidth="1"/>
    <col min="1550" max="1550" width="7.81640625" style="1" customWidth="1"/>
    <col min="1551" max="1551" width="13.26953125" style="1" customWidth="1"/>
    <col min="1552" max="1554" width="12.7265625" style="1" bestFit="1" customWidth="1"/>
    <col min="1555" max="1555" width="19.453125" style="1" customWidth="1"/>
    <col min="1556" max="1556" width="19.81640625" style="1" customWidth="1"/>
    <col min="1557" max="1557" width="16.81640625" style="1" customWidth="1"/>
    <col min="1558" max="1558" width="12.7265625" style="1" bestFit="1" customWidth="1"/>
    <col min="1559" max="1559" width="11.54296875" style="1" bestFit="1" customWidth="1"/>
    <col min="1560" max="1795" width="11.453125" style="1"/>
    <col min="1796" max="1796" width="12.26953125" style="1" customWidth="1"/>
    <col min="1797" max="1797" width="21.1796875" style="1" customWidth="1"/>
    <col min="1798" max="1798" width="19" style="1" customWidth="1"/>
    <col min="1799" max="1799" width="18.26953125" style="1" customWidth="1"/>
    <col min="1800" max="1800" width="16.7265625" style="1" customWidth="1"/>
    <col min="1801" max="1801" width="15.54296875" style="1" customWidth="1"/>
    <col min="1802" max="1802" width="18.1796875" style="1" customWidth="1"/>
    <col min="1803" max="1803" width="11.81640625" style="1" customWidth="1"/>
    <col min="1804" max="1804" width="13.81640625" style="1" customWidth="1"/>
    <col min="1805" max="1805" width="15.453125" style="1" customWidth="1"/>
    <col min="1806" max="1806" width="7.81640625" style="1" customWidth="1"/>
    <col min="1807" max="1807" width="13.26953125" style="1" customWidth="1"/>
    <col min="1808" max="1810" width="12.7265625" style="1" bestFit="1" customWidth="1"/>
    <col min="1811" max="1811" width="19.453125" style="1" customWidth="1"/>
    <col min="1812" max="1812" width="19.81640625" style="1" customWidth="1"/>
    <col min="1813" max="1813" width="16.81640625" style="1" customWidth="1"/>
    <col min="1814" max="1814" width="12.7265625" style="1" bestFit="1" customWidth="1"/>
    <col min="1815" max="1815" width="11.54296875" style="1" bestFit="1" customWidth="1"/>
    <col min="1816" max="2051" width="11.453125" style="1"/>
    <col min="2052" max="2052" width="12.26953125" style="1" customWidth="1"/>
    <col min="2053" max="2053" width="21.1796875" style="1" customWidth="1"/>
    <col min="2054" max="2054" width="19" style="1" customWidth="1"/>
    <col min="2055" max="2055" width="18.26953125" style="1" customWidth="1"/>
    <col min="2056" max="2056" width="16.7265625" style="1" customWidth="1"/>
    <col min="2057" max="2057" width="15.54296875" style="1" customWidth="1"/>
    <col min="2058" max="2058" width="18.1796875" style="1" customWidth="1"/>
    <col min="2059" max="2059" width="11.81640625" style="1" customWidth="1"/>
    <col min="2060" max="2060" width="13.81640625" style="1" customWidth="1"/>
    <col min="2061" max="2061" width="15.453125" style="1" customWidth="1"/>
    <col min="2062" max="2062" width="7.81640625" style="1" customWidth="1"/>
    <col min="2063" max="2063" width="13.26953125" style="1" customWidth="1"/>
    <col min="2064" max="2066" width="12.7265625" style="1" bestFit="1" customWidth="1"/>
    <col min="2067" max="2067" width="19.453125" style="1" customWidth="1"/>
    <col min="2068" max="2068" width="19.81640625" style="1" customWidth="1"/>
    <col min="2069" max="2069" width="16.81640625" style="1" customWidth="1"/>
    <col min="2070" max="2070" width="12.7265625" style="1" bestFit="1" customWidth="1"/>
    <col min="2071" max="2071" width="11.54296875" style="1" bestFit="1" customWidth="1"/>
    <col min="2072" max="2307" width="11.453125" style="1"/>
    <col min="2308" max="2308" width="12.26953125" style="1" customWidth="1"/>
    <col min="2309" max="2309" width="21.1796875" style="1" customWidth="1"/>
    <col min="2310" max="2310" width="19" style="1" customWidth="1"/>
    <col min="2311" max="2311" width="18.26953125" style="1" customWidth="1"/>
    <col min="2312" max="2312" width="16.7265625" style="1" customWidth="1"/>
    <col min="2313" max="2313" width="15.54296875" style="1" customWidth="1"/>
    <col min="2314" max="2314" width="18.1796875" style="1" customWidth="1"/>
    <col min="2315" max="2315" width="11.81640625" style="1" customWidth="1"/>
    <col min="2316" max="2316" width="13.81640625" style="1" customWidth="1"/>
    <col min="2317" max="2317" width="15.453125" style="1" customWidth="1"/>
    <col min="2318" max="2318" width="7.81640625" style="1" customWidth="1"/>
    <col min="2319" max="2319" width="13.26953125" style="1" customWidth="1"/>
    <col min="2320" max="2322" width="12.7265625" style="1" bestFit="1" customWidth="1"/>
    <col min="2323" max="2323" width="19.453125" style="1" customWidth="1"/>
    <col min="2324" max="2324" width="19.81640625" style="1" customWidth="1"/>
    <col min="2325" max="2325" width="16.81640625" style="1" customWidth="1"/>
    <col min="2326" max="2326" width="12.7265625" style="1" bestFit="1" customWidth="1"/>
    <col min="2327" max="2327" width="11.54296875" style="1" bestFit="1" customWidth="1"/>
    <col min="2328" max="2563" width="11.453125" style="1"/>
    <col min="2564" max="2564" width="12.26953125" style="1" customWidth="1"/>
    <col min="2565" max="2565" width="21.1796875" style="1" customWidth="1"/>
    <col min="2566" max="2566" width="19" style="1" customWidth="1"/>
    <col min="2567" max="2567" width="18.26953125" style="1" customWidth="1"/>
    <col min="2568" max="2568" width="16.7265625" style="1" customWidth="1"/>
    <col min="2569" max="2569" width="15.54296875" style="1" customWidth="1"/>
    <col min="2570" max="2570" width="18.1796875" style="1" customWidth="1"/>
    <col min="2571" max="2571" width="11.81640625" style="1" customWidth="1"/>
    <col min="2572" max="2572" width="13.81640625" style="1" customWidth="1"/>
    <col min="2573" max="2573" width="15.453125" style="1" customWidth="1"/>
    <col min="2574" max="2574" width="7.81640625" style="1" customWidth="1"/>
    <col min="2575" max="2575" width="13.26953125" style="1" customWidth="1"/>
    <col min="2576" max="2578" width="12.7265625" style="1" bestFit="1" customWidth="1"/>
    <col min="2579" max="2579" width="19.453125" style="1" customWidth="1"/>
    <col min="2580" max="2580" width="19.81640625" style="1" customWidth="1"/>
    <col min="2581" max="2581" width="16.81640625" style="1" customWidth="1"/>
    <col min="2582" max="2582" width="12.7265625" style="1" bestFit="1" customWidth="1"/>
    <col min="2583" max="2583" width="11.54296875" style="1" bestFit="1" customWidth="1"/>
    <col min="2584" max="2819" width="11.453125" style="1"/>
    <col min="2820" max="2820" width="12.26953125" style="1" customWidth="1"/>
    <col min="2821" max="2821" width="21.1796875" style="1" customWidth="1"/>
    <col min="2822" max="2822" width="19" style="1" customWidth="1"/>
    <col min="2823" max="2823" width="18.26953125" style="1" customWidth="1"/>
    <col min="2824" max="2824" width="16.7265625" style="1" customWidth="1"/>
    <col min="2825" max="2825" width="15.54296875" style="1" customWidth="1"/>
    <col min="2826" max="2826" width="18.1796875" style="1" customWidth="1"/>
    <col min="2827" max="2827" width="11.81640625" style="1" customWidth="1"/>
    <col min="2828" max="2828" width="13.81640625" style="1" customWidth="1"/>
    <col min="2829" max="2829" width="15.453125" style="1" customWidth="1"/>
    <col min="2830" max="2830" width="7.81640625" style="1" customWidth="1"/>
    <col min="2831" max="2831" width="13.26953125" style="1" customWidth="1"/>
    <col min="2832" max="2834" width="12.7265625" style="1" bestFit="1" customWidth="1"/>
    <col min="2835" max="2835" width="19.453125" style="1" customWidth="1"/>
    <col min="2836" max="2836" width="19.81640625" style="1" customWidth="1"/>
    <col min="2837" max="2837" width="16.81640625" style="1" customWidth="1"/>
    <col min="2838" max="2838" width="12.7265625" style="1" bestFit="1" customWidth="1"/>
    <col min="2839" max="2839" width="11.54296875" style="1" bestFit="1" customWidth="1"/>
    <col min="2840" max="3075" width="11.453125" style="1"/>
    <col min="3076" max="3076" width="12.26953125" style="1" customWidth="1"/>
    <col min="3077" max="3077" width="21.1796875" style="1" customWidth="1"/>
    <col min="3078" max="3078" width="19" style="1" customWidth="1"/>
    <col min="3079" max="3079" width="18.26953125" style="1" customWidth="1"/>
    <col min="3080" max="3080" width="16.7265625" style="1" customWidth="1"/>
    <col min="3081" max="3081" width="15.54296875" style="1" customWidth="1"/>
    <col min="3082" max="3082" width="18.1796875" style="1" customWidth="1"/>
    <col min="3083" max="3083" width="11.81640625" style="1" customWidth="1"/>
    <col min="3084" max="3084" width="13.81640625" style="1" customWidth="1"/>
    <col min="3085" max="3085" width="15.453125" style="1" customWidth="1"/>
    <col min="3086" max="3086" width="7.81640625" style="1" customWidth="1"/>
    <col min="3087" max="3087" width="13.26953125" style="1" customWidth="1"/>
    <col min="3088" max="3090" width="12.7265625" style="1" bestFit="1" customWidth="1"/>
    <col min="3091" max="3091" width="19.453125" style="1" customWidth="1"/>
    <col min="3092" max="3092" width="19.81640625" style="1" customWidth="1"/>
    <col min="3093" max="3093" width="16.81640625" style="1" customWidth="1"/>
    <col min="3094" max="3094" width="12.7265625" style="1" bestFit="1" customWidth="1"/>
    <col min="3095" max="3095" width="11.54296875" style="1" bestFit="1" customWidth="1"/>
    <col min="3096" max="3331" width="11.453125" style="1"/>
    <col min="3332" max="3332" width="12.26953125" style="1" customWidth="1"/>
    <col min="3333" max="3333" width="21.1796875" style="1" customWidth="1"/>
    <col min="3334" max="3334" width="19" style="1" customWidth="1"/>
    <col min="3335" max="3335" width="18.26953125" style="1" customWidth="1"/>
    <col min="3336" max="3336" width="16.7265625" style="1" customWidth="1"/>
    <col min="3337" max="3337" width="15.54296875" style="1" customWidth="1"/>
    <col min="3338" max="3338" width="18.1796875" style="1" customWidth="1"/>
    <col min="3339" max="3339" width="11.81640625" style="1" customWidth="1"/>
    <col min="3340" max="3340" width="13.81640625" style="1" customWidth="1"/>
    <col min="3341" max="3341" width="15.453125" style="1" customWidth="1"/>
    <col min="3342" max="3342" width="7.81640625" style="1" customWidth="1"/>
    <col min="3343" max="3343" width="13.26953125" style="1" customWidth="1"/>
    <col min="3344" max="3346" width="12.7265625" style="1" bestFit="1" customWidth="1"/>
    <col min="3347" max="3347" width="19.453125" style="1" customWidth="1"/>
    <col min="3348" max="3348" width="19.81640625" style="1" customWidth="1"/>
    <col min="3349" max="3349" width="16.81640625" style="1" customWidth="1"/>
    <col min="3350" max="3350" width="12.7265625" style="1" bestFit="1" customWidth="1"/>
    <col min="3351" max="3351" width="11.54296875" style="1" bestFit="1" customWidth="1"/>
    <col min="3352" max="3587" width="11.453125" style="1"/>
    <col min="3588" max="3588" width="12.26953125" style="1" customWidth="1"/>
    <col min="3589" max="3589" width="21.1796875" style="1" customWidth="1"/>
    <col min="3590" max="3590" width="19" style="1" customWidth="1"/>
    <col min="3591" max="3591" width="18.26953125" style="1" customWidth="1"/>
    <col min="3592" max="3592" width="16.7265625" style="1" customWidth="1"/>
    <col min="3593" max="3593" width="15.54296875" style="1" customWidth="1"/>
    <col min="3594" max="3594" width="18.1796875" style="1" customWidth="1"/>
    <col min="3595" max="3595" width="11.81640625" style="1" customWidth="1"/>
    <col min="3596" max="3596" width="13.81640625" style="1" customWidth="1"/>
    <col min="3597" max="3597" width="15.453125" style="1" customWidth="1"/>
    <col min="3598" max="3598" width="7.81640625" style="1" customWidth="1"/>
    <col min="3599" max="3599" width="13.26953125" style="1" customWidth="1"/>
    <col min="3600" max="3602" width="12.7265625" style="1" bestFit="1" customWidth="1"/>
    <col min="3603" max="3603" width="19.453125" style="1" customWidth="1"/>
    <col min="3604" max="3604" width="19.81640625" style="1" customWidth="1"/>
    <col min="3605" max="3605" width="16.81640625" style="1" customWidth="1"/>
    <col min="3606" max="3606" width="12.7265625" style="1" bestFit="1" customWidth="1"/>
    <col min="3607" max="3607" width="11.54296875" style="1" bestFit="1" customWidth="1"/>
    <col min="3608" max="3843" width="11.453125" style="1"/>
    <col min="3844" max="3844" width="12.26953125" style="1" customWidth="1"/>
    <col min="3845" max="3845" width="21.1796875" style="1" customWidth="1"/>
    <col min="3846" max="3846" width="19" style="1" customWidth="1"/>
    <col min="3847" max="3847" width="18.26953125" style="1" customWidth="1"/>
    <col min="3848" max="3848" width="16.7265625" style="1" customWidth="1"/>
    <col min="3849" max="3849" width="15.54296875" style="1" customWidth="1"/>
    <col min="3850" max="3850" width="18.1796875" style="1" customWidth="1"/>
    <col min="3851" max="3851" width="11.81640625" style="1" customWidth="1"/>
    <col min="3852" max="3852" width="13.81640625" style="1" customWidth="1"/>
    <col min="3853" max="3853" width="15.453125" style="1" customWidth="1"/>
    <col min="3854" max="3854" width="7.81640625" style="1" customWidth="1"/>
    <col min="3855" max="3855" width="13.26953125" style="1" customWidth="1"/>
    <col min="3856" max="3858" width="12.7265625" style="1" bestFit="1" customWidth="1"/>
    <col min="3859" max="3859" width="19.453125" style="1" customWidth="1"/>
    <col min="3860" max="3860" width="19.81640625" style="1" customWidth="1"/>
    <col min="3861" max="3861" width="16.81640625" style="1" customWidth="1"/>
    <col min="3862" max="3862" width="12.7265625" style="1" bestFit="1" customWidth="1"/>
    <col min="3863" max="3863" width="11.54296875" style="1" bestFit="1" customWidth="1"/>
    <col min="3864" max="4099" width="11.453125" style="1"/>
    <col min="4100" max="4100" width="12.26953125" style="1" customWidth="1"/>
    <col min="4101" max="4101" width="21.1796875" style="1" customWidth="1"/>
    <col min="4102" max="4102" width="19" style="1" customWidth="1"/>
    <col min="4103" max="4103" width="18.26953125" style="1" customWidth="1"/>
    <col min="4104" max="4104" width="16.7265625" style="1" customWidth="1"/>
    <col min="4105" max="4105" width="15.54296875" style="1" customWidth="1"/>
    <col min="4106" max="4106" width="18.1796875" style="1" customWidth="1"/>
    <col min="4107" max="4107" width="11.81640625" style="1" customWidth="1"/>
    <col min="4108" max="4108" width="13.81640625" style="1" customWidth="1"/>
    <col min="4109" max="4109" width="15.453125" style="1" customWidth="1"/>
    <col min="4110" max="4110" width="7.81640625" style="1" customWidth="1"/>
    <col min="4111" max="4111" width="13.26953125" style="1" customWidth="1"/>
    <col min="4112" max="4114" width="12.7265625" style="1" bestFit="1" customWidth="1"/>
    <col min="4115" max="4115" width="19.453125" style="1" customWidth="1"/>
    <col min="4116" max="4116" width="19.81640625" style="1" customWidth="1"/>
    <col min="4117" max="4117" width="16.81640625" style="1" customWidth="1"/>
    <col min="4118" max="4118" width="12.7265625" style="1" bestFit="1" customWidth="1"/>
    <col min="4119" max="4119" width="11.54296875" style="1" bestFit="1" customWidth="1"/>
    <col min="4120" max="4355" width="11.453125" style="1"/>
    <col min="4356" max="4356" width="12.26953125" style="1" customWidth="1"/>
    <col min="4357" max="4357" width="21.1796875" style="1" customWidth="1"/>
    <col min="4358" max="4358" width="19" style="1" customWidth="1"/>
    <col min="4359" max="4359" width="18.26953125" style="1" customWidth="1"/>
    <col min="4360" max="4360" width="16.7265625" style="1" customWidth="1"/>
    <col min="4361" max="4361" width="15.54296875" style="1" customWidth="1"/>
    <col min="4362" max="4362" width="18.1796875" style="1" customWidth="1"/>
    <col min="4363" max="4363" width="11.81640625" style="1" customWidth="1"/>
    <col min="4364" max="4364" width="13.81640625" style="1" customWidth="1"/>
    <col min="4365" max="4365" width="15.453125" style="1" customWidth="1"/>
    <col min="4366" max="4366" width="7.81640625" style="1" customWidth="1"/>
    <col min="4367" max="4367" width="13.26953125" style="1" customWidth="1"/>
    <col min="4368" max="4370" width="12.7265625" style="1" bestFit="1" customWidth="1"/>
    <col min="4371" max="4371" width="19.453125" style="1" customWidth="1"/>
    <col min="4372" max="4372" width="19.81640625" style="1" customWidth="1"/>
    <col min="4373" max="4373" width="16.81640625" style="1" customWidth="1"/>
    <col min="4374" max="4374" width="12.7265625" style="1" bestFit="1" customWidth="1"/>
    <col min="4375" max="4375" width="11.54296875" style="1" bestFit="1" customWidth="1"/>
    <col min="4376" max="4611" width="11.453125" style="1"/>
    <col min="4612" max="4612" width="12.26953125" style="1" customWidth="1"/>
    <col min="4613" max="4613" width="21.1796875" style="1" customWidth="1"/>
    <col min="4614" max="4614" width="19" style="1" customWidth="1"/>
    <col min="4615" max="4615" width="18.26953125" style="1" customWidth="1"/>
    <col min="4616" max="4616" width="16.7265625" style="1" customWidth="1"/>
    <col min="4617" max="4617" width="15.54296875" style="1" customWidth="1"/>
    <col min="4618" max="4618" width="18.1796875" style="1" customWidth="1"/>
    <col min="4619" max="4619" width="11.81640625" style="1" customWidth="1"/>
    <col min="4620" max="4620" width="13.81640625" style="1" customWidth="1"/>
    <col min="4621" max="4621" width="15.453125" style="1" customWidth="1"/>
    <col min="4622" max="4622" width="7.81640625" style="1" customWidth="1"/>
    <col min="4623" max="4623" width="13.26953125" style="1" customWidth="1"/>
    <col min="4624" max="4626" width="12.7265625" style="1" bestFit="1" customWidth="1"/>
    <col min="4627" max="4627" width="19.453125" style="1" customWidth="1"/>
    <col min="4628" max="4628" width="19.81640625" style="1" customWidth="1"/>
    <col min="4629" max="4629" width="16.81640625" style="1" customWidth="1"/>
    <col min="4630" max="4630" width="12.7265625" style="1" bestFit="1" customWidth="1"/>
    <col min="4631" max="4631" width="11.54296875" style="1" bestFit="1" customWidth="1"/>
    <col min="4632" max="4867" width="11.453125" style="1"/>
    <col min="4868" max="4868" width="12.26953125" style="1" customWidth="1"/>
    <col min="4869" max="4869" width="21.1796875" style="1" customWidth="1"/>
    <col min="4870" max="4870" width="19" style="1" customWidth="1"/>
    <col min="4871" max="4871" width="18.26953125" style="1" customWidth="1"/>
    <col min="4872" max="4872" width="16.7265625" style="1" customWidth="1"/>
    <col min="4873" max="4873" width="15.54296875" style="1" customWidth="1"/>
    <col min="4874" max="4874" width="18.1796875" style="1" customWidth="1"/>
    <col min="4875" max="4875" width="11.81640625" style="1" customWidth="1"/>
    <col min="4876" max="4876" width="13.81640625" style="1" customWidth="1"/>
    <col min="4877" max="4877" width="15.453125" style="1" customWidth="1"/>
    <col min="4878" max="4878" width="7.81640625" style="1" customWidth="1"/>
    <col min="4879" max="4879" width="13.26953125" style="1" customWidth="1"/>
    <col min="4880" max="4882" width="12.7265625" style="1" bestFit="1" customWidth="1"/>
    <col min="4883" max="4883" width="19.453125" style="1" customWidth="1"/>
    <col min="4884" max="4884" width="19.81640625" style="1" customWidth="1"/>
    <col min="4885" max="4885" width="16.81640625" style="1" customWidth="1"/>
    <col min="4886" max="4886" width="12.7265625" style="1" bestFit="1" customWidth="1"/>
    <col min="4887" max="4887" width="11.54296875" style="1" bestFit="1" customWidth="1"/>
    <col min="4888" max="5123" width="11.453125" style="1"/>
    <col min="5124" max="5124" width="12.26953125" style="1" customWidth="1"/>
    <col min="5125" max="5125" width="21.1796875" style="1" customWidth="1"/>
    <col min="5126" max="5126" width="19" style="1" customWidth="1"/>
    <col min="5127" max="5127" width="18.26953125" style="1" customWidth="1"/>
    <col min="5128" max="5128" width="16.7265625" style="1" customWidth="1"/>
    <col min="5129" max="5129" width="15.54296875" style="1" customWidth="1"/>
    <col min="5130" max="5130" width="18.1796875" style="1" customWidth="1"/>
    <col min="5131" max="5131" width="11.81640625" style="1" customWidth="1"/>
    <col min="5132" max="5132" width="13.81640625" style="1" customWidth="1"/>
    <col min="5133" max="5133" width="15.453125" style="1" customWidth="1"/>
    <col min="5134" max="5134" width="7.81640625" style="1" customWidth="1"/>
    <col min="5135" max="5135" width="13.26953125" style="1" customWidth="1"/>
    <col min="5136" max="5138" width="12.7265625" style="1" bestFit="1" customWidth="1"/>
    <col min="5139" max="5139" width="19.453125" style="1" customWidth="1"/>
    <col min="5140" max="5140" width="19.81640625" style="1" customWidth="1"/>
    <col min="5141" max="5141" width="16.81640625" style="1" customWidth="1"/>
    <col min="5142" max="5142" width="12.7265625" style="1" bestFit="1" customWidth="1"/>
    <col min="5143" max="5143" width="11.54296875" style="1" bestFit="1" customWidth="1"/>
    <col min="5144" max="5379" width="11.453125" style="1"/>
    <col min="5380" max="5380" width="12.26953125" style="1" customWidth="1"/>
    <col min="5381" max="5381" width="21.1796875" style="1" customWidth="1"/>
    <col min="5382" max="5382" width="19" style="1" customWidth="1"/>
    <col min="5383" max="5383" width="18.26953125" style="1" customWidth="1"/>
    <col min="5384" max="5384" width="16.7265625" style="1" customWidth="1"/>
    <col min="5385" max="5385" width="15.54296875" style="1" customWidth="1"/>
    <col min="5386" max="5386" width="18.1796875" style="1" customWidth="1"/>
    <col min="5387" max="5387" width="11.81640625" style="1" customWidth="1"/>
    <col min="5388" max="5388" width="13.81640625" style="1" customWidth="1"/>
    <col min="5389" max="5389" width="15.453125" style="1" customWidth="1"/>
    <col min="5390" max="5390" width="7.81640625" style="1" customWidth="1"/>
    <col min="5391" max="5391" width="13.26953125" style="1" customWidth="1"/>
    <col min="5392" max="5394" width="12.7265625" style="1" bestFit="1" customWidth="1"/>
    <col min="5395" max="5395" width="19.453125" style="1" customWidth="1"/>
    <col min="5396" max="5396" width="19.81640625" style="1" customWidth="1"/>
    <col min="5397" max="5397" width="16.81640625" style="1" customWidth="1"/>
    <col min="5398" max="5398" width="12.7265625" style="1" bestFit="1" customWidth="1"/>
    <col min="5399" max="5399" width="11.54296875" style="1" bestFit="1" customWidth="1"/>
    <col min="5400" max="5635" width="11.453125" style="1"/>
    <col min="5636" max="5636" width="12.26953125" style="1" customWidth="1"/>
    <col min="5637" max="5637" width="21.1796875" style="1" customWidth="1"/>
    <col min="5638" max="5638" width="19" style="1" customWidth="1"/>
    <col min="5639" max="5639" width="18.26953125" style="1" customWidth="1"/>
    <col min="5640" max="5640" width="16.7265625" style="1" customWidth="1"/>
    <col min="5641" max="5641" width="15.54296875" style="1" customWidth="1"/>
    <col min="5642" max="5642" width="18.1796875" style="1" customWidth="1"/>
    <col min="5643" max="5643" width="11.81640625" style="1" customWidth="1"/>
    <col min="5644" max="5644" width="13.81640625" style="1" customWidth="1"/>
    <col min="5645" max="5645" width="15.453125" style="1" customWidth="1"/>
    <col min="5646" max="5646" width="7.81640625" style="1" customWidth="1"/>
    <col min="5647" max="5647" width="13.26953125" style="1" customWidth="1"/>
    <col min="5648" max="5650" width="12.7265625" style="1" bestFit="1" customWidth="1"/>
    <col min="5651" max="5651" width="19.453125" style="1" customWidth="1"/>
    <col min="5652" max="5652" width="19.81640625" style="1" customWidth="1"/>
    <col min="5653" max="5653" width="16.81640625" style="1" customWidth="1"/>
    <col min="5654" max="5654" width="12.7265625" style="1" bestFit="1" customWidth="1"/>
    <col min="5655" max="5655" width="11.54296875" style="1" bestFit="1" customWidth="1"/>
    <col min="5656" max="5891" width="11.453125" style="1"/>
    <col min="5892" max="5892" width="12.26953125" style="1" customWidth="1"/>
    <col min="5893" max="5893" width="21.1796875" style="1" customWidth="1"/>
    <col min="5894" max="5894" width="19" style="1" customWidth="1"/>
    <col min="5895" max="5895" width="18.26953125" style="1" customWidth="1"/>
    <col min="5896" max="5896" width="16.7265625" style="1" customWidth="1"/>
    <col min="5897" max="5897" width="15.54296875" style="1" customWidth="1"/>
    <col min="5898" max="5898" width="18.1796875" style="1" customWidth="1"/>
    <col min="5899" max="5899" width="11.81640625" style="1" customWidth="1"/>
    <col min="5900" max="5900" width="13.81640625" style="1" customWidth="1"/>
    <col min="5901" max="5901" width="15.453125" style="1" customWidth="1"/>
    <col min="5902" max="5902" width="7.81640625" style="1" customWidth="1"/>
    <col min="5903" max="5903" width="13.26953125" style="1" customWidth="1"/>
    <col min="5904" max="5906" width="12.7265625" style="1" bestFit="1" customWidth="1"/>
    <col min="5907" max="5907" width="19.453125" style="1" customWidth="1"/>
    <col min="5908" max="5908" width="19.81640625" style="1" customWidth="1"/>
    <col min="5909" max="5909" width="16.81640625" style="1" customWidth="1"/>
    <col min="5910" max="5910" width="12.7265625" style="1" bestFit="1" customWidth="1"/>
    <col min="5911" max="5911" width="11.54296875" style="1" bestFit="1" customWidth="1"/>
    <col min="5912" max="6147" width="11.453125" style="1"/>
    <col min="6148" max="6148" width="12.26953125" style="1" customWidth="1"/>
    <col min="6149" max="6149" width="21.1796875" style="1" customWidth="1"/>
    <col min="6150" max="6150" width="19" style="1" customWidth="1"/>
    <col min="6151" max="6151" width="18.26953125" style="1" customWidth="1"/>
    <col min="6152" max="6152" width="16.7265625" style="1" customWidth="1"/>
    <col min="6153" max="6153" width="15.54296875" style="1" customWidth="1"/>
    <col min="6154" max="6154" width="18.1796875" style="1" customWidth="1"/>
    <col min="6155" max="6155" width="11.81640625" style="1" customWidth="1"/>
    <col min="6156" max="6156" width="13.81640625" style="1" customWidth="1"/>
    <col min="6157" max="6157" width="15.453125" style="1" customWidth="1"/>
    <col min="6158" max="6158" width="7.81640625" style="1" customWidth="1"/>
    <col min="6159" max="6159" width="13.26953125" style="1" customWidth="1"/>
    <col min="6160" max="6162" width="12.7265625" style="1" bestFit="1" customWidth="1"/>
    <col min="6163" max="6163" width="19.453125" style="1" customWidth="1"/>
    <col min="6164" max="6164" width="19.81640625" style="1" customWidth="1"/>
    <col min="6165" max="6165" width="16.81640625" style="1" customWidth="1"/>
    <col min="6166" max="6166" width="12.7265625" style="1" bestFit="1" customWidth="1"/>
    <col min="6167" max="6167" width="11.54296875" style="1" bestFit="1" customWidth="1"/>
    <col min="6168" max="6403" width="11.453125" style="1"/>
    <col min="6404" max="6404" width="12.26953125" style="1" customWidth="1"/>
    <col min="6405" max="6405" width="21.1796875" style="1" customWidth="1"/>
    <col min="6406" max="6406" width="19" style="1" customWidth="1"/>
    <col min="6407" max="6407" width="18.26953125" style="1" customWidth="1"/>
    <col min="6408" max="6408" width="16.7265625" style="1" customWidth="1"/>
    <col min="6409" max="6409" width="15.54296875" style="1" customWidth="1"/>
    <col min="6410" max="6410" width="18.1796875" style="1" customWidth="1"/>
    <col min="6411" max="6411" width="11.81640625" style="1" customWidth="1"/>
    <col min="6412" max="6412" width="13.81640625" style="1" customWidth="1"/>
    <col min="6413" max="6413" width="15.453125" style="1" customWidth="1"/>
    <col min="6414" max="6414" width="7.81640625" style="1" customWidth="1"/>
    <col min="6415" max="6415" width="13.26953125" style="1" customWidth="1"/>
    <col min="6416" max="6418" width="12.7265625" style="1" bestFit="1" customWidth="1"/>
    <col min="6419" max="6419" width="19.453125" style="1" customWidth="1"/>
    <col min="6420" max="6420" width="19.81640625" style="1" customWidth="1"/>
    <col min="6421" max="6421" width="16.81640625" style="1" customWidth="1"/>
    <col min="6422" max="6422" width="12.7265625" style="1" bestFit="1" customWidth="1"/>
    <col min="6423" max="6423" width="11.54296875" style="1" bestFit="1" customWidth="1"/>
    <col min="6424" max="6659" width="11.453125" style="1"/>
    <col min="6660" max="6660" width="12.26953125" style="1" customWidth="1"/>
    <col min="6661" max="6661" width="21.1796875" style="1" customWidth="1"/>
    <col min="6662" max="6662" width="19" style="1" customWidth="1"/>
    <col min="6663" max="6663" width="18.26953125" style="1" customWidth="1"/>
    <col min="6664" max="6664" width="16.7265625" style="1" customWidth="1"/>
    <col min="6665" max="6665" width="15.54296875" style="1" customWidth="1"/>
    <col min="6666" max="6666" width="18.1796875" style="1" customWidth="1"/>
    <col min="6667" max="6667" width="11.81640625" style="1" customWidth="1"/>
    <col min="6668" max="6668" width="13.81640625" style="1" customWidth="1"/>
    <col min="6669" max="6669" width="15.453125" style="1" customWidth="1"/>
    <col min="6670" max="6670" width="7.81640625" style="1" customWidth="1"/>
    <col min="6671" max="6671" width="13.26953125" style="1" customWidth="1"/>
    <col min="6672" max="6674" width="12.7265625" style="1" bestFit="1" customWidth="1"/>
    <col min="6675" max="6675" width="19.453125" style="1" customWidth="1"/>
    <col min="6676" max="6676" width="19.81640625" style="1" customWidth="1"/>
    <col min="6677" max="6677" width="16.81640625" style="1" customWidth="1"/>
    <col min="6678" max="6678" width="12.7265625" style="1" bestFit="1" customWidth="1"/>
    <col min="6679" max="6679" width="11.54296875" style="1" bestFit="1" customWidth="1"/>
    <col min="6680" max="6915" width="11.453125" style="1"/>
    <col min="6916" max="6916" width="12.26953125" style="1" customWidth="1"/>
    <col min="6917" max="6917" width="21.1796875" style="1" customWidth="1"/>
    <col min="6918" max="6918" width="19" style="1" customWidth="1"/>
    <col min="6919" max="6919" width="18.26953125" style="1" customWidth="1"/>
    <col min="6920" max="6920" width="16.7265625" style="1" customWidth="1"/>
    <col min="6921" max="6921" width="15.54296875" style="1" customWidth="1"/>
    <col min="6922" max="6922" width="18.1796875" style="1" customWidth="1"/>
    <col min="6923" max="6923" width="11.81640625" style="1" customWidth="1"/>
    <col min="6924" max="6924" width="13.81640625" style="1" customWidth="1"/>
    <col min="6925" max="6925" width="15.453125" style="1" customWidth="1"/>
    <col min="6926" max="6926" width="7.81640625" style="1" customWidth="1"/>
    <col min="6927" max="6927" width="13.26953125" style="1" customWidth="1"/>
    <col min="6928" max="6930" width="12.7265625" style="1" bestFit="1" customWidth="1"/>
    <col min="6931" max="6931" width="19.453125" style="1" customWidth="1"/>
    <col min="6932" max="6932" width="19.81640625" style="1" customWidth="1"/>
    <col min="6933" max="6933" width="16.81640625" style="1" customWidth="1"/>
    <col min="6934" max="6934" width="12.7265625" style="1" bestFit="1" customWidth="1"/>
    <col min="6935" max="6935" width="11.54296875" style="1" bestFit="1" customWidth="1"/>
    <col min="6936" max="7171" width="11.453125" style="1"/>
    <col min="7172" max="7172" width="12.26953125" style="1" customWidth="1"/>
    <col min="7173" max="7173" width="21.1796875" style="1" customWidth="1"/>
    <col min="7174" max="7174" width="19" style="1" customWidth="1"/>
    <col min="7175" max="7175" width="18.26953125" style="1" customWidth="1"/>
    <col min="7176" max="7176" width="16.7265625" style="1" customWidth="1"/>
    <col min="7177" max="7177" width="15.54296875" style="1" customWidth="1"/>
    <col min="7178" max="7178" width="18.1796875" style="1" customWidth="1"/>
    <col min="7179" max="7179" width="11.81640625" style="1" customWidth="1"/>
    <col min="7180" max="7180" width="13.81640625" style="1" customWidth="1"/>
    <col min="7181" max="7181" width="15.453125" style="1" customWidth="1"/>
    <col min="7182" max="7182" width="7.81640625" style="1" customWidth="1"/>
    <col min="7183" max="7183" width="13.26953125" style="1" customWidth="1"/>
    <col min="7184" max="7186" width="12.7265625" style="1" bestFit="1" customWidth="1"/>
    <col min="7187" max="7187" width="19.453125" style="1" customWidth="1"/>
    <col min="7188" max="7188" width="19.81640625" style="1" customWidth="1"/>
    <col min="7189" max="7189" width="16.81640625" style="1" customWidth="1"/>
    <col min="7190" max="7190" width="12.7265625" style="1" bestFit="1" customWidth="1"/>
    <col min="7191" max="7191" width="11.54296875" style="1" bestFit="1" customWidth="1"/>
    <col min="7192" max="7427" width="11.453125" style="1"/>
    <col min="7428" max="7428" width="12.26953125" style="1" customWidth="1"/>
    <col min="7429" max="7429" width="21.1796875" style="1" customWidth="1"/>
    <col min="7430" max="7430" width="19" style="1" customWidth="1"/>
    <col min="7431" max="7431" width="18.26953125" style="1" customWidth="1"/>
    <col min="7432" max="7432" width="16.7265625" style="1" customWidth="1"/>
    <col min="7433" max="7433" width="15.54296875" style="1" customWidth="1"/>
    <col min="7434" max="7434" width="18.1796875" style="1" customWidth="1"/>
    <col min="7435" max="7435" width="11.81640625" style="1" customWidth="1"/>
    <col min="7436" max="7436" width="13.81640625" style="1" customWidth="1"/>
    <col min="7437" max="7437" width="15.453125" style="1" customWidth="1"/>
    <col min="7438" max="7438" width="7.81640625" style="1" customWidth="1"/>
    <col min="7439" max="7439" width="13.26953125" style="1" customWidth="1"/>
    <col min="7440" max="7442" width="12.7265625" style="1" bestFit="1" customWidth="1"/>
    <col min="7443" max="7443" width="19.453125" style="1" customWidth="1"/>
    <col min="7444" max="7444" width="19.81640625" style="1" customWidth="1"/>
    <col min="7445" max="7445" width="16.81640625" style="1" customWidth="1"/>
    <col min="7446" max="7446" width="12.7265625" style="1" bestFit="1" customWidth="1"/>
    <col min="7447" max="7447" width="11.54296875" style="1" bestFit="1" customWidth="1"/>
    <col min="7448" max="7683" width="11.453125" style="1"/>
    <col min="7684" max="7684" width="12.26953125" style="1" customWidth="1"/>
    <col min="7685" max="7685" width="21.1796875" style="1" customWidth="1"/>
    <col min="7686" max="7686" width="19" style="1" customWidth="1"/>
    <col min="7687" max="7687" width="18.26953125" style="1" customWidth="1"/>
    <col min="7688" max="7688" width="16.7265625" style="1" customWidth="1"/>
    <col min="7689" max="7689" width="15.54296875" style="1" customWidth="1"/>
    <col min="7690" max="7690" width="18.1796875" style="1" customWidth="1"/>
    <col min="7691" max="7691" width="11.81640625" style="1" customWidth="1"/>
    <col min="7692" max="7692" width="13.81640625" style="1" customWidth="1"/>
    <col min="7693" max="7693" width="15.453125" style="1" customWidth="1"/>
    <col min="7694" max="7694" width="7.81640625" style="1" customWidth="1"/>
    <col min="7695" max="7695" width="13.26953125" style="1" customWidth="1"/>
    <col min="7696" max="7698" width="12.7265625" style="1" bestFit="1" customWidth="1"/>
    <col min="7699" max="7699" width="19.453125" style="1" customWidth="1"/>
    <col min="7700" max="7700" width="19.81640625" style="1" customWidth="1"/>
    <col min="7701" max="7701" width="16.81640625" style="1" customWidth="1"/>
    <col min="7702" max="7702" width="12.7265625" style="1" bestFit="1" customWidth="1"/>
    <col min="7703" max="7703" width="11.54296875" style="1" bestFit="1" customWidth="1"/>
    <col min="7704" max="7939" width="11.453125" style="1"/>
    <col min="7940" max="7940" width="12.26953125" style="1" customWidth="1"/>
    <col min="7941" max="7941" width="21.1796875" style="1" customWidth="1"/>
    <col min="7942" max="7942" width="19" style="1" customWidth="1"/>
    <col min="7943" max="7943" width="18.26953125" style="1" customWidth="1"/>
    <col min="7944" max="7944" width="16.7265625" style="1" customWidth="1"/>
    <col min="7945" max="7945" width="15.54296875" style="1" customWidth="1"/>
    <col min="7946" max="7946" width="18.1796875" style="1" customWidth="1"/>
    <col min="7947" max="7947" width="11.81640625" style="1" customWidth="1"/>
    <col min="7948" max="7948" width="13.81640625" style="1" customWidth="1"/>
    <col min="7949" max="7949" width="15.453125" style="1" customWidth="1"/>
    <col min="7950" max="7950" width="7.81640625" style="1" customWidth="1"/>
    <col min="7951" max="7951" width="13.26953125" style="1" customWidth="1"/>
    <col min="7952" max="7954" width="12.7265625" style="1" bestFit="1" customWidth="1"/>
    <col min="7955" max="7955" width="19.453125" style="1" customWidth="1"/>
    <col min="7956" max="7956" width="19.81640625" style="1" customWidth="1"/>
    <col min="7957" max="7957" width="16.81640625" style="1" customWidth="1"/>
    <col min="7958" max="7958" width="12.7265625" style="1" bestFit="1" customWidth="1"/>
    <col min="7959" max="7959" width="11.54296875" style="1" bestFit="1" customWidth="1"/>
    <col min="7960" max="8195" width="11.453125" style="1"/>
    <col min="8196" max="8196" width="12.26953125" style="1" customWidth="1"/>
    <col min="8197" max="8197" width="21.1796875" style="1" customWidth="1"/>
    <col min="8198" max="8198" width="19" style="1" customWidth="1"/>
    <col min="8199" max="8199" width="18.26953125" style="1" customWidth="1"/>
    <col min="8200" max="8200" width="16.7265625" style="1" customWidth="1"/>
    <col min="8201" max="8201" width="15.54296875" style="1" customWidth="1"/>
    <col min="8202" max="8202" width="18.1796875" style="1" customWidth="1"/>
    <col min="8203" max="8203" width="11.81640625" style="1" customWidth="1"/>
    <col min="8204" max="8204" width="13.81640625" style="1" customWidth="1"/>
    <col min="8205" max="8205" width="15.453125" style="1" customWidth="1"/>
    <col min="8206" max="8206" width="7.81640625" style="1" customWidth="1"/>
    <col min="8207" max="8207" width="13.26953125" style="1" customWidth="1"/>
    <col min="8208" max="8210" width="12.7265625" style="1" bestFit="1" customWidth="1"/>
    <col min="8211" max="8211" width="19.453125" style="1" customWidth="1"/>
    <col min="8212" max="8212" width="19.81640625" style="1" customWidth="1"/>
    <col min="8213" max="8213" width="16.81640625" style="1" customWidth="1"/>
    <col min="8214" max="8214" width="12.7265625" style="1" bestFit="1" customWidth="1"/>
    <col min="8215" max="8215" width="11.54296875" style="1" bestFit="1" customWidth="1"/>
    <col min="8216" max="8451" width="11.453125" style="1"/>
    <col min="8452" max="8452" width="12.26953125" style="1" customWidth="1"/>
    <col min="8453" max="8453" width="21.1796875" style="1" customWidth="1"/>
    <col min="8454" max="8454" width="19" style="1" customWidth="1"/>
    <col min="8455" max="8455" width="18.26953125" style="1" customWidth="1"/>
    <col min="8456" max="8456" width="16.7265625" style="1" customWidth="1"/>
    <col min="8457" max="8457" width="15.54296875" style="1" customWidth="1"/>
    <col min="8458" max="8458" width="18.1796875" style="1" customWidth="1"/>
    <col min="8459" max="8459" width="11.81640625" style="1" customWidth="1"/>
    <col min="8460" max="8460" width="13.81640625" style="1" customWidth="1"/>
    <col min="8461" max="8461" width="15.453125" style="1" customWidth="1"/>
    <col min="8462" max="8462" width="7.81640625" style="1" customWidth="1"/>
    <col min="8463" max="8463" width="13.26953125" style="1" customWidth="1"/>
    <col min="8464" max="8466" width="12.7265625" style="1" bestFit="1" customWidth="1"/>
    <col min="8467" max="8467" width="19.453125" style="1" customWidth="1"/>
    <col min="8468" max="8468" width="19.81640625" style="1" customWidth="1"/>
    <col min="8469" max="8469" width="16.81640625" style="1" customWidth="1"/>
    <col min="8470" max="8470" width="12.7265625" style="1" bestFit="1" customWidth="1"/>
    <col min="8471" max="8471" width="11.54296875" style="1" bestFit="1" customWidth="1"/>
    <col min="8472" max="8707" width="11.453125" style="1"/>
    <col min="8708" max="8708" width="12.26953125" style="1" customWidth="1"/>
    <col min="8709" max="8709" width="21.1796875" style="1" customWidth="1"/>
    <col min="8710" max="8710" width="19" style="1" customWidth="1"/>
    <col min="8711" max="8711" width="18.26953125" style="1" customWidth="1"/>
    <col min="8712" max="8712" width="16.7265625" style="1" customWidth="1"/>
    <col min="8713" max="8713" width="15.54296875" style="1" customWidth="1"/>
    <col min="8714" max="8714" width="18.1796875" style="1" customWidth="1"/>
    <col min="8715" max="8715" width="11.81640625" style="1" customWidth="1"/>
    <col min="8716" max="8716" width="13.81640625" style="1" customWidth="1"/>
    <col min="8717" max="8717" width="15.453125" style="1" customWidth="1"/>
    <col min="8718" max="8718" width="7.81640625" style="1" customWidth="1"/>
    <col min="8719" max="8719" width="13.26953125" style="1" customWidth="1"/>
    <col min="8720" max="8722" width="12.7265625" style="1" bestFit="1" customWidth="1"/>
    <col min="8723" max="8723" width="19.453125" style="1" customWidth="1"/>
    <col min="8724" max="8724" width="19.81640625" style="1" customWidth="1"/>
    <col min="8725" max="8725" width="16.81640625" style="1" customWidth="1"/>
    <col min="8726" max="8726" width="12.7265625" style="1" bestFit="1" customWidth="1"/>
    <col min="8727" max="8727" width="11.54296875" style="1" bestFit="1" customWidth="1"/>
    <col min="8728" max="8963" width="11.453125" style="1"/>
    <col min="8964" max="8964" width="12.26953125" style="1" customWidth="1"/>
    <col min="8965" max="8965" width="21.1796875" style="1" customWidth="1"/>
    <col min="8966" max="8966" width="19" style="1" customWidth="1"/>
    <col min="8967" max="8967" width="18.26953125" style="1" customWidth="1"/>
    <col min="8968" max="8968" width="16.7265625" style="1" customWidth="1"/>
    <col min="8969" max="8969" width="15.54296875" style="1" customWidth="1"/>
    <col min="8970" max="8970" width="18.1796875" style="1" customWidth="1"/>
    <col min="8971" max="8971" width="11.81640625" style="1" customWidth="1"/>
    <col min="8972" max="8972" width="13.81640625" style="1" customWidth="1"/>
    <col min="8973" max="8973" width="15.453125" style="1" customWidth="1"/>
    <col min="8974" max="8974" width="7.81640625" style="1" customWidth="1"/>
    <col min="8975" max="8975" width="13.26953125" style="1" customWidth="1"/>
    <col min="8976" max="8978" width="12.7265625" style="1" bestFit="1" customWidth="1"/>
    <col min="8979" max="8979" width="19.453125" style="1" customWidth="1"/>
    <col min="8980" max="8980" width="19.81640625" style="1" customWidth="1"/>
    <col min="8981" max="8981" width="16.81640625" style="1" customWidth="1"/>
    <col min="8982" max="8982" width="12.7265625" style="1" bestFit="1" customWidth="1"/>
    <col min="8983" max="8983" width="11.54296875" style="1" bestFit="1" customWidth="1"/>
    <col min="8984" max="9219" width="11.453125" style="1"/>
    <col min="9220" max="9220" width="12.26953125" style="1" customWidth="1"/>
    <col min="9221" max="9221" width="21.1796875" style="1" customWidth="1"/>
    <col min="9222" max="9222" width="19" style="1" customWidth="1"/>
    <col min="9223" max="9223" width="18.26953125" style="1" customWidth="1"/>
    <col min="9224" max="9224" width="16.7265625" style="1" customWidth="1"/>
    <col min="9225" max="9225" width="15.54296875" style="1" customWidth="1"/>
    <col min="9226" max="9226" width="18.1796875" style="1" customWidth="1"/>
    <col min="9227" max="9227" width="11.81640625" style="1" customWidth="1"/>
    <col min="9228" max="9228" width="13.81640625" style="1" customWidth="1"/>
    <col min="9229" max="9229" width="15.453125" style="1" customWidth="1"/>
    <col min="9230" max="9230" width="7.81640625" style="1" customWidth="1"/>
    <col min="9231" max="9231" width="13.26953125" style="1" customWidth="1"/>
    <col min="9232" max="9234" width="12.7265625" style="1" bestFit="1" customWidth="1"/>
    <col min="9235" max="9235" width="19.453125" style="1" customWidth="1"/>
    <col min="9236" max="9236" width="19.81640625" style="1" customWidth="1"/>
    <col min="9237" max="9237" width="16.81640625" style="1" customWidth="1"/>
    <col min="9238" max="9238" width="12.7265625" style="1" bestFit="1" customWidth="1"/>
    <col min="9239" max="9239" width="11.54296875" style="1" bestFit="1" customWidth="1"/>
    <col min="9240" max="9475" width="11.453125" style="1"/>
    <col min="9476" max="9476" width="12.26953125" style="1" customWidth="1"/>
    <col min="9477" max="9477" width="21.1796875" style="1" customWidth="1"/>
    <col min="9478" max="9478" width="19" style="1" customWidth="1"/>
    <col min="9479" max="9479" width="18.26953125" style="1" customWidth="1"/>
    <col min="9480" max="9480" width="16.7265625" style="1" customWidth="1"/>
    <col min="9481" max="9481" width="15.54296875" style="1" customWidth="1"/>
    <col min="9482" max="9482" width="18.1796875" style="1" customWidth="1"/>
    <col min="9483" max="9483" width="11.81640625" style="1" customWidth="1"/>
    <col min="9484" max="9484" width="13.81640625" style="1" customWidth="1"/>
    <col min="9485" max="9485" width="15.453125" style="1" customWidth="1"/>
    <col min="9486" max="9486" width="7.81640625" style="1" customWidth="1"/>
    <col min="9487" max="9487" width="13.26953125" style="1" customWidth="1"/>
    <col min="9488" max="9490" width="12.7265625" style="1" bestFit="1" customWidth="1"/>
    <col min="9491" max="9491" width="19.453125" style="1" customWidth="1"/>
    <col min="9492" max="9492" width="19.81640625" style="1" customWidth="1"/>
    <col min="9493" max="9493" width="16.81640625" style="1" customWidth="1"/>
    <col min="9494" max="9494" width="12.7265625" style="1" bestFit="1" customWidth="1"/>
    <col min="9495" max="9495" width="11.54296875" style="1" bestFit="1" customWidth="1"/>
    <col min="9496" max="9731" width="11.453125" style="1"/>
    <col min="9732" max="9732" width="12.26953125" style="1" customWidth="1"/>
    <col min="9733" max="9733" width="21.1796875" style="1" customWidth="1"/>
    <col min="9734" max="9734" width="19" style="1" customWidth="1"/>
    <col min="9735" max="9735" width="18.26953125" style="1" customWidth="1"/>
    <col min="9736" max="9736" width="16.7265625" style="1" customWidth="1"/>
    <col min="9737" max="9737" width="15.54296875" style="1" customWidth="1"/>
    <col min="9738" max="9738" width="18.1796875" style="1" customWidth="1"/>
    <col min="9739" max="9739" width="11.81640625" style="1" customWidth="1"/>
    <col min="9740" max="9740" width="13.81640625" style="1" customWidth="1"/>
    <col min="9741" max="9741" width="15.453125" style="1" customWidth="1"/>
    <col min="9742" max="9742" width="7.81640625" style="1" customWidth="1"/>
    <col min="9743" max="9743" width="13.26953125" style="1" customWidth="1"/>
    <col min="9744" max="9746" width="12.7265625" style="1" bestFit="1" customWidth="1"/>
    <col min="9747" max="9747" width="19.453125" style="1" customWidth="1"/>
    <col min="9748" max="9748" width="19.81640625" style="1" customWidth="1"/>
    <col min="9749" max="9749" width="16.81640625" style="1" customWidth="1"/>
    <col min="9750" max="9750" width="12.7265625" style="1" bestFit="1" customWidth="1"/>
    <col min="9751" max="9751" width="11.54296875" style="1" bestFit="1" customWidth="1"/>
    <col min="9752" max="9987" width="11.453125" style="1"/>
    <col min="9988" max="9988" width="12.26953125" style="1" customWidth="1"/>
    <col min="9989" max="9989" width="21.1796875" style="1" customWidth="1"/>
    <col min="9990" max="9990" width="19" style="1" customWidth="1"/>
    <col min="9991" max="9991" width="18.26953125" style="1" customWidth="1"/>
    <col min="9992" max="9992" width="16.7265625" style="1" customWidth="1"/>
    <col min="9993" max="9993" width="15.54296875" style="1" customWidth="1"/>
    <col min="9994" max="9994" width="18.1796875" style="1" customWidth="1"/>
    <col min="9995" max="9995" width="11.81640625" style="1" customWidth="1"/>
    <col min="9996" max="9996" width="13.81640625" style="1" customWidth="1"/>
    <col min="9997" max="9997" width="15.453125" style="1" customWidth="1"/>
    <col min="9998" max="9998" width="7.81640625" style="1" customWidth="1"/>
    <col min="9999" max="9999" width="13.26953125" style="1" customWidth="1"/>
    <col min="10000" max="10002" width="12.7265625" style="1" bestFit="1" customWidth="1"/>
    <col min="10003" max="10003" width="19.453125" style="1" customWidth="1"/>
    <col min="10004" max="10004" width="19.81640625" style="1" customWidth="1"/>
    <col min="10005" max="10005" width="16.81640625" style="1" customWidth="1"/>
    <col min="10006" max="10006" width="12.7265625" style="1" bestFit="1" customWidth="1"/>
    <col min="10007" max="10007" width="11.54296875" style="1" bestFit="1" customWidth="1"/>
    <col min="10008" max="10243" width="11.453125" style="1"/>
    <col min="10244" max="10244" width="12.26953125" style="1" customWidth="1"/>
    <col min="10245" max="10245" width="21.1796875" style="1" customWidth="1"/>
    <col min="10246" max="10246" width="19" style="1" customWidth="1"/>
    <col min="10247" max="10247" width="18.26953125" style="1" customWidth="1"/>
    <col min="10248" max="10248" width="16.7265625" style="1" customWidth="1"/>
    <col min="10249" max="10249" width="15.54296875" style="1" customWidth="1"/>
    <col min="10250" max="10250" width="18.1796875" style="1" customWidth="1"/>
    <col min="10251" max="10251" width="11.81640625" style="1" customWidth="1"/>
    <col min="10252" max="10252" width="13.81640625" style="1" customWidth="1"/>
    <col min="10253" max="10253" width="15.453125" style="1" customWidth="1"/>
    <col min="10254" max="10254" width="7.81640625" style="1" customWidth="1"/>
    <col min="10255" max="10255" width="13.26953125" style="1" customWidth="1"/>
    <col min="10256" max="10258" width="12.7265625" style="1" bestFit="1" customWidth="1"/>
    <col min="10259" max="10259" width="19.453125" style="1" customWidth="1"/>
    <col min="10260" max="10260" width="19.81640625" style="1" customWidth="1"/>
    <col min="10261" max="10261" width="16.81640625" style="1" customWidth="1"/>
    <col min="10262" max="10262" width="12.7265625" style="1" bestFit="1" customWidth="1"/>
    <col min="10263" max="10263" width="11.54296875" style="1" bestFit="1" customWidth="1"/>
    <col min="10264" max="10499" width="11.453125" style="1"/>
    <col min="10500" max="10500" width="12.26953125" style="1" customWidth="1"/>
    <col min="10501" max="10501" width="21.1796875" style="1" customWidth="1"/>
    <col min="10502" max="10502" width="19" style="1" customWidth="1"/>
    <col min="10503" max="10503" width="18.26953125" style="1" customWidth="1"/>
    <col min="10504" max="10504" width="16.7265625" style="1" customWidth="1"/>
    <col min="10505" max="10505" width="15.54296875" style="1" customWidth="1"/>
    <col min="10506" max="10506" width="18.1796875" style="1" customWidth="1"/>
    <col min="10507" max="10507" width="11.81640625" style="1" customWidth="1"/>
    <col min="10508" max="10508" width="13.81640625" style="1" customWidth="1"/>
    <col min="10509" max="10509" width="15.453125" style="1" customWidth="1"/>
    <col min="10510" max="10510" width="7.81640625" style="1" customWidth="1"/>
    <col min="10511" max="10511" width="13.26953125" style="1" customWidth="1"/>
    <col min="10512" max="10514" width="12.7265625" style="1" bestFit="1" customWidth="1"/>
    <col min="10515" max="10515" width="19.453125" style="1" customWidth="1"/>
    <col min="10516" max="10516" width="19.81640625" style="1" customWidth="1"/>
    <col min="10517" max="10517" width="16.81640625" style="1" customWidth="1"/>
    <col min="10518" max="10518" width="12.7265625" style="1" bestFit="1" customWidth="1"/>
    <col min="10519" max="10519" width="11.54296875" style="1" bestFit="1" customWidth="1"/>
    <col min="10520" max="10755" width="11.453125" style="1"/>
    <col min="10756" max="10756" width="12.26953125" style="1" customWidth="1"/>
    <col min="10757" max="10757" width="21.1796875" style="1" customWidth="1"/>
    <col min="10758" max="10758" width="19" style="1" customWidth="1"/>
    <col min="10759" max="10759" width="18.26953125" style="1" customWidth="1"/>
    <col min="10760" max="10760" width="16.7265625" style="1" customWidth="1"/>
    <col min="10761" max="10761" width="15.54296875" style="1" customWidth="1"/>
    <col min="10762" max="10762" width="18.1796875" style="1" customWidth="1"/>
    <col min="10763" max="10763" width="11.81640625" style="1" customWidth="1"/>
    <col min="10764" max="10764" width="13.81640625" style="1" customWidth="1"/>
    <col min="10765" max="10765" width="15.453125" style="1" customWidth="1"/>
    <col min="10766" max="10766" width="7.81640625" style="1" customWidth="1"/>
    <col min="10767" max="10767" width="13.26953125" style="1" customWidth="1"/>
    <col min="10768" max="10770" width="12.7265625" style="1" bestFit="1" customWidth="1"/>
    <col min="10771" max="10771" width="19.453125" style="1" customWidth="1"/>
    <col min="10772" max="10772" width="19.81640625" style="1" customWidth="1"/>
    <col min="10773" max="10773" width="16.81640625" style="1" customWidth="1"/>
    <col min="10774" max="10774" width="12.7265625" style="1" bestFit="1" customWidth="1"/>
    <col min="10775" max="10775" width="11.54296875" style="1" bestFit="1" customWidth="1"/>
    <col min="10776" max="11011" width="11.453125" style="1"/>
    <col min="11012" max="11012" width="12.26953125" style="1" customWidth="1"/>
    <col min="11013" max="11013" width="21.1796875" style="1" customWidth="1"/>
    <col min="11014" max="11014" width="19" style="1" customWidth="1"/>
    <col min="11015" max="11015" width="18.26953125" style="1" customWidth="1"/>
    <col min="11016" max="11016" width="16.7265625" style="1" customWidth="1"/>
    <col min="11017" max="11017" width="15.54296875" style="1" customWidth="1"/>
    <col min="11018" max="11018" width="18.1796875" style="1" customWidth="1"/>
    <col min="11019" max="11019" width="11.81640625" style="1" customWidth="1"/>
    <col min="11020" max="11020" width="13.81640625" style="1" customWidth="1"/>
    <col min="11021" max="11021" width="15.453125" style="1" customWidth="1"/>
    <col min="11022" max="11022" width="7.81640625" style="1" customWidth="1"/>
    <col min="11023" max="11023" width="13.26953125" style="1" customWidth="1"/>
    <col min="11024" max="11026" width="12.7265625" style="1" bestFit="1" customWidth="1"/>
    <col min="11027" max="11027" width="19.453125" style="1" customWidth="1"/>
    <col min="11028" max="11028" width="19.81640625" style="1" customWidth="1"/>
    <col min="11029" max="11029" width="16.81640625" style="1" customWidth="1"/>
    <col min="11030" max="11030" width="12.7265625" style="1" bestFit="1" customWidth="1"/>
    <col min="11031" max="11031" width="11.54296875" style="1" bestFit="1" customWidth="1"/>
    <col min="11032" max="11267" width="11.453125" style="1"/>
    <col min="11268" max="11268" width="12.26953125" style="1" customWidth="1"/>
    <col min="11269" max="11269" width="21.1796875" style="1" customWidth="1"/>
    <col min="11270" max="11270" width="19" style="1" customWidth="1"/>
    <col min="11271" max="11271" width="18.26953125" style="1" customWidth="1"/>
    <col min="11272" max="11272" width="16.7265625" style="1" customWidth="1"/>
    <col min="11273" max="11273" width="15.54296875" style="1" customWidth="1"/>
    <col min="11274" max="11274" width="18.1796875" style="1" customWidth="1"/>
    <col min="11275" max="11275" width="11.81640625" style="1" customWidth="1"/>
    <col min="11276" max="11276" width="13.81640625" style="1" customWidth="1"/>
    <col min="11277" max="11277" width="15.453125" style="1" customWidth="1"/>
    <col min="11278" max="11278" width="7.81640625" style="1" customWidth="1"/>
    <col min="11279" max="11279" width="13.26953125" style="1" customWidth="1"/>
    <col min="11280" max="11282" width="12.7265625" style="1" bestFit="1" customWidth="1"/>
    <col min="11283" max="11283" width="19.453125" style="1" customWidth="1"/>
    <col min="11284" max="11284" width="19.81640625" style="1" customWidth="1"/>
    <col min="11285" max="11285" width="16.81640625" style="1" customWidth="1"/>
    <col min="11286" max="11286" width="12.7265625" style="1" bestFit="1" customWidth="1"/>
    <col min="11287" max="11287" width="11.54296875" style="1" bestFit="1" customWidth="1"/>
    <col min="11288" max="11523" width="11.453125" style="1"/>
    <col min="11524" max="11524" width="12.26953125" style="1" customWidth="1"/>
    <col min="11525" max="11525" width="21.1796875" style="1" customWidth="1"/>
    <col min="11526" max="11526" width="19" style="1" customWidth="1"/>
    <col min="11527" max="11527" width="18.26953125" style="1" customWidth="1"/>
    <col min="11528" max="11528" width="16.7265625" style="1" customWidth="1"/>
    <col min="11529" max="11529" width="15.54296875" style="1" customWidth="1"/>
    <col min="11530" max="11530" width="18.1796875" style="1" customWidth="1"/>
    <col min="11531" max="11531" width="11.81640625" style="1" customWidth="1"/>
    <col min="11532" max="11532" width="13.81640625" style="1" customWidth="1"/>
    <col min="11533" max="11533" width="15.453125" style="1" customWidth="1"/>
    <col min="11534" max="11534" width="7.81640625" style="1" customWidth="1"/>
    <col min="11535" max="11535" width="13.26953125" style="1" customWidth="1"/>
    <col min="11536" max="11538" width="12.7265625" style="1" bestFit="1" customWidth="1"/>
    <col min="11539" max="11539" width="19.453125" style="1" customWidth="1"/>
    <col min="11540" max="11540" width="19.81640625" style="1" customWidth="1"/>
    <col min="11541" max="11541" width="16.81640625" style="1" customWidth="1"/>
    <col min="11542" max="11542" width="12.7265625" style="1" bestFit="1" customWidth="1"/>
    <col min="11543" max="11543" width="11.54296875" style="1" bestFit="1" customWidth="1"/>
    <col min="11544" max="11779" width="11.453125" style="1"/>
    <col min="11780" max="11780" width="12.26953125" style="1" customWidth="1"/>
    <col min="11781" max="11781" width="21.1796875" style="1" customWidth="1"/>
    <col min="11782" max="11782" width="19" style="1" customWidth="1"/>
    <col min="11783" max="11783" width="18.26953125" style="1" customWidth="1"/>
    <col min="11784" max="11784" width="16.7265625" style="1" customWidth="1"/>
    <col min="11785" max="11785" width="15.54296875" style="1" customWidth="1"/>
    <col min="11786" max="11786" width="18.1796875" style="1" customWidth="1"/>
    <col min="11787" max="11787" width="11.81640625" style="1" customWidth="1"/>
    <col min="11788" max="11788" width="13.81640625" style="1" customWidth="1"/>
    <col min="11789" max="11789" width="15.453125" style="1" customWidth="1"/>
    <col min="11790" max="11790" width="7.81640625" style="1" customWidth="1"/>
    <col min="11791" max="11791" width="13.26953125" style="1" customWidth="1"/>
    <col min="11792" max="11794" width="12.7265625" style="1" bestFit="1" customWidth="1"/>
    <col min="11795" max="11795" width="19.453125" style="1" customWidth="1"/>
    <col min="11796" max="11796" width="19.81640625" style="1" customWidth="1"/>
    <col min="11797" max="11797" width="16.81640625" style="1" customWidth="1"/>
    <col min="11798" max="11798" width="12.7265625" style="1" bestFit="1" customWidth="1"/>
    <col min="11799" max="11799" width="11.54296875" style="1" bestFit="1" customWidth="1"/>
    <col min="11800" max="12035" width="11.453125" style="1"/>
    <col min="12036" max="12036" width="12.26953125" style="1" customWidth="1"/>
    <col min="12037" max="12037" width="21.1796875" style="1" customWidth="1"/>
    <col min="12038" max="12038" width="19" style="1" customWidth="1"/>
    <col min="12039" max="12039" width="18.26953125" style="1" customWidth="1"/>
    <col min="12040" max="12040" width="16.7265625" style="1" customWidth="1"/>
    <col min="12041" max="12041" width="15.54296875" style="1" customWidth="1"/>
    <col min="12042" max="12042" width="18.1796875" style="1" customWidth="1"/>
    <col min="12043" max="12043" width="11.81640625" style="1" customWidth="1"/>
    <col min="12044" max="12044" width="13.81640625" style="1" customWidth="1"/>
    <col min="12045" max="12045" width="15.453125" style="1" customWidth="1"/>
    <col min="12046" max="12046" width="7.81640625" style="1" customWidth="1"/>
    <col min="12047" max="12047" width="13.26953125" style="1" customWidth="1"/>
    <col min="12048" max="12050" width="12.7265625" style="1" bestFit="1" customWidth="1"/>
    <col min="12051" max="12051" width="19.453125" style="1" customWidth="1"/>
    <col min="12052" max="12052" width="19.81640625" style="1" customWidth="1"/>
    <col min="12053" max="12053" width="16.81640625" style="1" customWidth="1"/>
    <col min="12054" max="12054" width="12.7265625" style="1" bestFit="1" customWidth="1"/>
    <col min="12055" max="12055" width="11.54296875" style="1" bestFit="1" customWidth="1"/>
    <col min="12056" max="12291" width="11.453125" style="1"/>
    <col min="12292" max="12292" width="12.26953125" style="1" customWidth="1"/>
    <col min="12293" max="12293" width="21.1796875" style="1" customWidth="1"/>
    <col min="12294" max="12294" width="19" style="1" customWidth="1"/>
    <col min="12295" max="12295" width="18.26953125" style="1" customWidth="1"/>
    <col min="12296" max="12296" width="16.7265625" style="1" customWidth="1"/>
    <col min="12297" max="12297" width="15.54296875" style="1" customWidth="1"/>
    <col min="12298" max="12298" width="18.1796875" style="1" customWidth="1"/>
    <col min="12299" max="12299" width="11.81640625" style="1" customWidth="1"/>
    <col min="12300" max="12300" width="13.81640625" style="1" customWidth="1"/>
    <col min="12301" max="12301" width="15.453125" style="1" customWidth="1"/>
    <col min="12302" max="12302" width="7.81640625" style="1" customWidth="1"/>
    <col min="12303" max="12303" width="13.26953125" style="1" customWidth="1"/>
    <col min="12304" max="12306" width="12.7265625" style="1" bestFit="1" customWidth="1"/>
    <col min="12307" max="12307" width="19.453125" style="1" customWidth="1"/>
    <col min="12308" max="12308" width="19.81640625" style="1" customWidth="1"/>
    <col min="12309" max="12309" width="16.81640625" style="1" customWidth="1"/>
    <col min="12310" max="12310" width="12.7265625" style="1" bestFit="1" customWidth="1"/>
    <col min="12311" max="12311" width="11.54296875" style="1" bestFit="1" customWidth="1"/>
    <col min="12312" max="12547" width="11.453125" style="1"/>
    <col min="12548" max="12548" width="12.26953125" style="1" customWidth="1"/>
    <col min="12549" max="12549" width="21.1796875" style="1" customWidth="1"/>
    <col min="12550" max="12550" width="19" style="1" customWidth="1"/>
    <col min="12551" max="12551" width="18.26953125" style="1" customWidth="1"/>
    <col min="12552" max="12552" width="16.7265625" style="1" customWidth="1"/>
    <col min="12553" max="12553" width="15.54296875" style="1" customWidth="1"/>
    <col min="12554" max="12554" width="18.1796875" style="1" customWidth="1"/>
    <col min="12555" max="12555" width="11.81640625" style="1" customWidth="1"/>
    <col min="12556" max="12556" width="13.81640625" style="1" customWidth="1"/>
    <col min="12557" max="12557" width="15.453125" style="1" customWidth="1"/>
    <col min="12558" max="12558" width="7.81640625" style="1" customWidth="1"/>
    <col min="12559" max="12559" width="13.26953125" style="1" customWidth="1"/>
    <col min="12560" max="12562" width="12.7265625" style="1" bestFit="1" customWidth="1"/>
    <col min="12563" max="12563" width="19.453125" style="1" customWidth="1"/>
    <col min="12564" max="12564" width="19.81640625" style="1" customWidth="1"/>
    <col min="12565" max="12565" width="16.81640625" style="1" customWidth="1"/>
    <col min="12566" max="12566" width="12.7265625" style="1" bestFit="1" customWidth="1"/>
    <col min="12567" max="12567" width="11.54296875" style="1" bestFit="1" customWidth="1"/>
    <col min="12568" max="12803" width="11.453125" style="1"/>
    <col min="12804" max="12804" width="12.26953125" style="1" customWidth="1"/>
    <col min="12805" max="12805" width="21.1796875" style="1" customWidth="1"/>
    <col min="12806" max="12806" width="19" style="1" customWidth="1"/>
    <col min="12807" max="12807" width="18.26953125" style="1" customWidth="1"/>
    <col min="12808" max="12808" width="16.7265625" style="1" customWidth="1"/>
    <col min="12809" max="12809" width="15.54296875" style="1" customWidth="1"/>
    <col min="12810" max="12810" width="18.1796875" style="1" customWidth="1"/>
    <col min="12811" max="12811" width="11.81640625" style="1" customWidth="1"/>
    <col min="12812" max="12812" width="13.81640625" style="1" customWidth="1"/>
    <col min="12813" max="12813" width="15.453125" style="1" customWidth="1"/>
    <col min="12814" max="12814" width="7.81640625" style="1" customWidth="1"/>
    <col min="12815" max="12815" width="13.26953125" style="1" customWidth="1"/>
    <col min="12816" max="12818" width="12.7265625" style="1" bestFit="1" customWidth="1"/>
    <col min="12819" max="12819" width="19.453125" style="1" customWidth="1"/>
    <col min="12820" max="12820" width="19.81640625" style="1" customWidth="1"/>
    <col min="12821" max="12821" width="16.81640625" style="1" customWidth="1"/>
    <col min="12822" max="12822" width="12.7265625" style="1" bestFit="1" customWidth="1"/>
    <col min="12823" max="12823" width="11.54296875" style="1" bestFit="1" customWidth="1"/>
    <col min="12824" max="13059" width="11.453125" style="1"/>
    <col min="13060" max="13060" width="12.26953125" style="1" customWidth="1"/>
    <col min="13061" max="13061" width="21.1796875" style="1" customWidth="1"/>
    <col min="13062" max="13062" width="19" style="1" customWidth="1"/>
    <col min="13063" max="13063" width="18.26953125" style="1" customWidth="1"/>
    <col min="13064" max="13064" width="16.7265625" style="1" customWidth="1"/>
    <col min="13065" max="13065" width="15.54296875" style="1" customWidth="1"/>
    <col min="13066" max="13066" width="18.1796875" style="1" customWidth="1"/>
    <col min="13067" max="13067" width="11.81640625" style="1" customWidth="1"/>
    <col min="13068" max="13068" width="13.81640625" style="1" customWidth="1"/>
    <col min="13069" max="13069" width="15.453125" style="1" customWidth="1"/>
    <col min="13070" max="13070" width="7.81640625" style="1" customWidth="1"/>
    <col min="13071" max="13071" width="13.26953125" style="1" customWidth="1"/>
    <col min="13072" max="13074" width="12.7265625" style="1" bestFit="1" customWidth="1"/>
    <col min="13075" max="13075" width="19.453125" style="1" customWidth="1"/>
    <col min="13076" max="13076" width="19.81640625" style="1" customWidth="1"/>
    <col min="13077" max="13077" width="16.81640625" style="1" customWidth="1"/>
    <col min="13078" max="13078" width="12.7265625" style="1" bestFit="1" customWidth="1"/>
    <col min="13079" max="13079" width="11.54296875" style="1" bestFit="1" customWidth="1"/>
    <col min="13080" max="13315" width="11.453125" style="1"/>
    <col min="13316" max="13316" width="12.26953125" style="1" customWidth="1"/>
    <col min="13317" max="13317" width="21.1796875" style="1" customWidth="1"/>
    <col min="13318" max="13318" width="19" style="1" customWidth="1"/>
    <col min="13319" max="13319" width="18.26953125" style="1" customWidth="1"/>
    <col min="13320" max="13320" width="16.7265625" style="1" customWidth="1"/>
    <col min="13321" max="13321" width="15.54296875" style="1" customWidth="1"/>
    <col min="13322" max="13322" width="18.1796875" style="1" customWidth="1"/>
    <col min="13323" max="13323" width="11.81640625" style="1" customWidth="1"/>
    <col min="13324" max="13324" width="13.81640625" style="1" customWidth="1"/>
    <col min="13325" max="13325" width="15.453125" style="1" customWidth="1"/>
    <col min="13326" max="13326" width="7.81640625" style="1" customWidth="1"/>
    <col min="13327" max="13327" width="13.26953125" style="1" customWidth="1"/>
    <col min="13328" max="13330" width="12.7265625" style="1" bestFit="1" customWidth="1"/>
    <col min="13331" max="13331" width="19.453125" style="1" customWidth="1"/>
    <col min="13332" max="13332" width="19.81640625" style="1" customWidth="1"/>
    <col min="13333" max="13333" width="16.81640625" style="1" customWidth="1"/>
    <col min="13334" max="13334" width="12.7265625" style="1" bestFit="1" customWidth="1"/>
    <col min="13335" max="13335" width="11.54296875" style="1" bestFit="1" customWidth="1"/>
    <col min="13336" max="13571" width="11.453125" style="1"/>
    <col min="13572" max="13572" width="12.26953125" style="1" customWidth="1"/>
    <col min="13573" max="13573" width="21.1796875" style="1" customWidth="1"/>
    <col min="13574" max="13574" width="19" style="1" customWidth="1"/>
    <col min="13575" max="13575" width="18.26953125" style="1" customWidth="1"/>
    <col min="13576" max="13576" width="16.7265625" style="1" customWidth="1"/>
    <col min="13577" max="13577" width="15.54296875" style="1" customWidth="1"/>
    <col min="13578" max="13578" width="18.1796875" style="1" customWidth="1"/>
    <col min="13579" max="13579" width="11.81640625" style="1" customWidth="1"/>
    <col min="13580" max="13580" width="13.81640625" style="1" customWidth="1"/>
    <col min="13581" max="13581" width="15.453125" style="1" customWidth="1"/>
    <col min="13582" max="13582" width="7.81640625" style="1" customWidth="1"/>
    <col min="13583" max="13583" width="13.26953125" style="1" customWidth="1"/>
    <col min="13584" max="13586" width="12.7265625" style="1" bestFit="1" customWidth="1"/>
    <col min="13587" max="13587" width="19.453125" style="1" customWidth="1"/>
    <col min="13588" max="13588" width="19.81640625" style="1" customWidth="1"/>
    <col min="13589" max="13589" width="16.81640625" style="1" customWidth="1"/>
    <col min="13590" max="13590" width="12.7265625" style="1" bestFit="1" customWidth="1"/>
    <col min="13591" max="13591" width="11.54296875" style="1" bestFit="1" customWidth="1"/>
    <col min="13592" max="13827" width="11.453125" style="1"/>
    <col min="13828" max="13828" width="12.26953125" style="1" customWidth="1"/>
    <col min="13829" max="13829" width="21.1796875" style="1" customWidth="1"/>
    <col min="13830" max="13830" width="19" style="1" customWidth="1"/>
    <col min="13831" max="13831" width="18.26953125" style="1" customWidth="1"/>
    <col min="13832" max="13832" width="16.7265625" style="1" customWidth="1"/>
    <col min="13833" max="13833" width="15.54296875" style="1" customWidth="1"/>
    <col min="13834" max="13834" width="18.1796875" style="1" customWidth="1"/>
    <col min="13835" max="13835" width="11.81640625" style="1" customWidth="1"/>
    <col min="13836" max="13836" width="13.81640625" style="1" customWidth="1"/>
    <col min="13837" max="13837" width="15.453125" style="1" customWidth="1"/>
    <col min="13838" max="13838" width="7.81640625" style="1" customWidth="1"/>
    <col min="13839" max="13839" width="13.26953125" style="1" customWidth="1"/>
    <col min="13840" max="13842" width="12.7265625" style="1" bestFit="1" customWidth="1"/>
    <col min="13843" max="13843" width="19.453125" style="1" customWidth="1"/>
    <col min="13844" max="13844" width="19.81640625" style="1" customWidth="1"/>
    <col min="13845" max="13845" width="16.81640625" style="1" customWidth="1"/>
    <col min="13846" max="13846" width="12.7265625" style="1" bestFit="1" customWidth="1"/>
    <col min="13847" max="13847" width="11.54296875" style="1" bestFit="1" customWidth="1"/>
    <col min="13848" max="14083" width="11.453125" style="1"/>
    <col min="14084" max="14084" width="12.26953125" style="1" customWidth="1"/>
    <col min="14085" max="14085" width="21.1796875" style="1" customWidth="1"/>
    <col min="14086" max="14086" width="19" style="1" customWidth="1"/>
    <col min="14087" max="14087" width="18.26953125" style="1" customWidth="1"/>
    <col min="14088" max="14088" width="16.7265625" style="1" customWidth="1"/>
    <col min="14089" max="14089" width="15.54296875" style="1" customWidth="1"/>
    <col min="14090" max="14090" width="18.1796875" style="1" customWidth="1"/>
    <col min="14091" max="14091" width="11.81640625" style="1" customWidth="1"/>
    <col min="14092" max="14092" width="13.81640625" style="1" customWidth="1"/>
    <col min="14093" max="14093" width="15.453125" style="1" customWidth="1"/>
    <col min="14094" max="14094" width="7.81640625" style="1" customWidth="1"/>
    <col min="14095" max="14095" width="13.26953125" style="1" customWidth="1"/>
    <col min="14096" max="14098" width="12.7265625" style="1" bestFit="1" customWidth="1"/>
    <col min="14099" max="14099" width="19.453125" style="1" customWidth="1"/>
    <col min="14100" max="14100" width="19.81640625" style="1" customWidth="1"/>
    <col min="14101" max="14101" width="16.81640625" style="1" customWidth="1"/>
    <col min="14102" max="14102" width="12.7265625" style="1" bestFit="1" customWidth="1"/>
    <col min="14103" max="14103" width="11.54296875" style="1" bestFit="1" customWidth="1"/>
    <col min="14104" max="14339" width="11.453125" style="1"/>
    <col min="14340" max="14340" width="12.26953125" style="1" customWidth="1"/>
    <col min="14341" max="14341" width="21.1796875" style="1" customWidth="1"/>
    <col min="14342" max="14342" width="19" style="1" customWidth="1"/>
    <col min="14343" max="14343" width="18.26953125" style="1" customWidth="1"/>
    <col min="14344" max="14344" width="16.7265625" style="1" customWidth="1"/>
    <col min="14345" max="14345" width="15.54296875" style="1" customWidth="1"/>
    <col min="14346" max="14346" width="18.1796875" style="1" customWidth="1"/>
    <col min="14347" max="14347" width="11.81640625" style="1" customWidth="1"/>
    <col min="14348" max="14348" width="13.81640625" style="1" customWidth="1"/>
    <col min="14349" max="14349" width="15.453125" style="1" customWidth="1"/>
    <col min="14350" max="14350" width="7.81640625" style="1" customWidth="1"/>
    <col min="14351" max="14351" width="13.26953125" style="1" customWidth="1"/>
    <col min="14352" max="14354" width="12.7265625" style="1" bestFit="1" customWidth="1"/>
    <col min="14355" max="14355" width="19.453125" style="1" customWidth="1"/>
    <col min="14356" max="14356" width="19.81640625" style="1" customWidth="1"/>
    <col min="14357" max="14357" width="16.81640625" style="1" customWidth="1"/>
    <col min="14358" max="14358" width="12.7265625" style="1" bestFit="1" customWidth="1"/>
    <col min="14359" max="14359" width="11.54296875" style="1" bestFit="1" customWidth="1"/>
    <col min="14360" max="14595" width="11.453125" style="1"/>
    <col min="14596" max="14596" width="12.26953125" style="1" customWidth="1"/>
    <col min="14597" max="14597" width="21.1796875" style="1" customWidth="1"/>
    <col min="14598" max="14598" width="19" style="1" customWidth="1"/>
    <col min="14599" max="14599" width="18.26953125" style="1" customWidth="1"/>
    <col min="14600" max="14600" width="16.7265625" style="1" customWidth="1"/>
    <col min="14601" max="14601" width="15.54296875" style="1" customWidth="1"/>
    <col min="14602" max="14602" width="18.1796875" style="1" customWidth="1"/>
    <col min="14603" max="14603" width="11.81640625" style="1" customWidth="1"/>
    <col min="14604" max="14604" width="13.81640625" style="1" customWidth="1"/>
    <col min="14605" max="14605" width="15.453125" style="1" customWidth="1"/>
    <col min="14606" max="14606" width="7.81640625" style="1" customWidth="1"/>
    <col min="14607" max="14607" width="13.26953125" style="1" customWidth="1"/>
    <col min="14608" max="14610" width="12.7265625" style="1" bestFit="1" customWidth="1"/>
    <col min="14611" max="14611" width="19.453125" style="1" customWidth="1"/>
    <col min="14612" max="14612" width="19.81640625" style="1" customWidth="1"/>
    <col min="14613" max="14613" width="16.81640625" style="1" customWidth="1"/>
    <col min="14614" max="14614" width="12.7265625" style="1" bestFit="1" customWidth="1"/>
    <col min="14615" max="14615" width="11.54296875" style="1" bestFit="1" customWidth="1"/>
    <col min="14616" max="14851" width="11.453125" style="1"/>
    <col min="14852" max="14852" width="12.26953125" style="1" customWidth="1"/>
    <col min="14853" max="14853" width="21.1796875" style="1" customWidth="1"/>
    <col min="14854" max="14854" width="19" style="1" customWidth="1"/>
    <col min="14855" max="14855" width="18.26953125" style="1" customWidth="1"/>
    <col min="14856" max="14856" width="16.7265625" style="1" customWidth="1"/>
    <col min="14857" max="14857" width="15.54296875" style="1" customWidth="1"/>
    <col min="14858" max="14858" width="18.1796875" style="1" customWidth="1"/>
    <col min="14859" max="14859" width="11.81640625" style="1" customWidth="1"/>
    <col min="14860" max="14860" width="13.81640625" style="1" customWidth="1"/>
    <col min="14861" max="14861" width="15.453125" style="1" customWidth="1"/>
    <col min="14862" max="14862" width="7.81640625" style="1" customWidth="1"/>
    <col min="14863" max="14863" width="13.26953125" style="1" customWidth="1"/>
    <col min="14864" max="14866" width="12.7265625" style="1" bestFit="1" customWidth="1"/>
    <col min="14867" max="14867" width="19.453125" style="1" customWidth="1"/>
    <col min="14868" max="14868" width="19.81640625" style="1" customWidth="1"/>
    <col min="14869" max="14869" width="16.81640625" style="1" customWidth="1"/>
    <col min="14870" max="14870" width="12.7265625" style="1" bestFit="1" customWidth="1"/>
    <col min="14871" max="14871" width="11.54296875" style="1" bestFit="1" customWidth="1"/>
    <col min="14872" max="15107" width="11.453125" style="1"/>
    <col min="15108" max="15108" width="12.26953125" style="1" customWidth="1"/>
    <col min="15109" max="15109" width="21.1796875" style="1" customWidth="1"/>
    <col min="15110" max="15110" width="19" style="1" customWidth="1"/>
    <col min="15111" max="15111" width="18.26953125" style="1" customWidth="1"/>
    <col min="15112" max="15112" width="16.7265625" style="1" customWidth="1"/>
    <col min="15113" max="15113" width="15.54296875" style="1" customWidth="1"/>
    <col min="15114" max="15114" width="18.1796875" style="1" customWidth="1"/>
    <col min="15115" max="15115" width="11.81640625" style="1" customWidth="1"/>
    <col min="15116" max="15116" width="13.81640625" style="1" customWidth="1"/>
    <col min="15117" max="15117" width="15.453125" style="1" customWidth="1"/>
    <col min="15118" max="15118" width="7.81640625" style="1" customWidth="1"/>
    <col min="15119" max="15119" width="13.26953125" style="1" customWidth="1"/>
    <col min="15120" max="15122" width="12.7265625" style="1" bestFit="1" customWidth="1"/>
    <col min="15123" max="15123" width="19.453125" style="1" customWidth="1"/>
    <col min="15124" max="15124" width="19.81640625" style="1" customWidth="1"/>
    <col min="15125" max="15125" width="16.81640625" style="1" customWidth="1"/>
    <col min="15126" max="15126" width="12.7265625" style="1" bestFit="1" customWidth="1"/>
    <col min="15127" max="15127" width="11.54296875" style="1" bestFit="1" customWidth="1"/>
    <col min="15128" max="15363" width="11.453125" style="1"/>
    <col min="15364" max="15364" width="12.26953125" style="1" customWidth="1"/>
    <col min="15365" max="15365" width="21.1796875" style="1" customWidth="1"/>
    <col min="15366" max="15366" width="19" style="1" customWidth="1"/>
    <col min="15367" max="15367" width="18.26953125" style="1" customWidth="1"/>
    <col min="15368" max="15368" width="16.7265625" style="1" customWidth="1"/>
    <col min="15369" max="15369" width="15.54296875" style="1" customWidth="1"/>
    <col min="15370" max="15370" width="18.1796875" style="1" customWidth="1"/>
    <col min="15371" max="15371" width="11.81640625" style="1" customWidth="1"/>
    <col min="15372" max="15372" width="13.81640625" style="1" customWidth="1"/>
    <col min="15373" max="15373" width="15.453125" style="1" customWidth="1"/>
    <col min="15374" max="15374" width="7.81640625" style="1" customWidth="1"/>
    <col min="15375" max="15375" width="13.26953125" style="1" customWidth="1"/>
    <col min="15376" max="15378" width="12.7265625" style="1" bestFit="1" customWidth="1"/>
    <col min="15379" max="15379" width="19.453125" style="1" customWidth="1"/>
    <col min="15380" max="15380" width="19.81640625" style="1" customWidth="1"/>
    <col min="15381" max="15381" width="16.81640625" style="1" customWidth="1"/>
    <col min="15382" max="15382" width="12.7265625" style="1" bestFit="1" customWidth="1"/>
    <col min="15383" max="15383" width="11.54296875" style="1" bestFit="1" customWidth="1"/>
    <col min="15384" max="15619" width="11.453125" style="1"/>
    <col min="15620" max="15620" width="12.26953125" style="1" customWidth="1"/>
    <col min="15621" max="15621" width="21.1796875" style="1" customWidth="1"/>
    <col min="15622" max="15622" width="19" style="1" customWidth="1"/>
    <col min="15623" max="15623" width="18.26953125" style="1" customWidth="1"/>
    <col min="15624" max="15624" width="16.7265625" style="1" customWidth="1"/>
    <col min="15625" max="15625" width="15.54296875" style="1" customWidth="1"/>
    <col min="15626" max="15626" width="18.1796875" style="1" customWidth="1"/>
    <col min="15627" max="15627" width="11.81640625" style="1" customWidth="1"/>
    <col min="15628" max="15628" width="13.81640625" style="1" customWidth="1"/>
    <col min="15629" max="15629" width="15.453125" style="1" customWidth="1"/>
    <col min="15630" max="15630" width="7.81640625" style="1" customWidth="1"/>
    <col min="15631" max="15631" width="13.26953125" style="1" customWidth="1"/>
    <col min="15632" max="15634" width="12.7265625" style="1" bestFit="1" customWidth="1"/>
    <col min="15635" max="15635" width="19.453125" style="1" customWidth="1"/>
    <col min="15636" max="15636" width="19.81640625" style="1" customWidth="1"/>
    <col min="15637" max="15637" width="16.81640625" style="1" customWidth="1"/>
    <col min="15638" max="15638" width="12.7265625" style="1" bestFit="1" customWidth="1"/>
    <col min="15639" max="15639" width="11.54296875" style="1" bestFit="1" customWidth="1"/>
    <col min="15640" max="15875" width="11.453125" style="1"/>
    <col min="15876" max="15876" width="12.26953125" style="1" customWidth="1"/>
    <col min="15877" max="15877" width="21.1796875" style="1" customWidth="1"/>
    <col min="15878" max="15878" width="19" style="1" customWidth="1"/>
    <col min="15879" max="15879" width="18.26953125" style="1" customWidth="1"/>
    <col min="15880" max="15880" width="16.7265625" style="1" customWidth="1"/>
    <col min="15881" max="15881" width="15.54296875" style="1" customWidth="1"/>
    <col min="15882" max="15882" width="18.1796875" style="1" customWidth="1"/>
    <col min="15883" max="15883" width="11.81640625" style="1" customWidth="1"/>
    <col min="15884" max="15884" width="13.81640625" style="1" customWidth="1"/>
    <col min="15885" max="15885" width="15.453125" style="1" customWidth="1"/>
    <col min="15886" max="15886" width="7.81640625" style="1" customWidth="1"/>
    <col min="15887" max="15887" width="13.26953125" style="1" customWidth="1"/>
    <col min="15888" max="15890" width="12.7265625" style="1" bestFit="1" customWidth="1"/>
    <col min="15891" max="15891" width="19.453125" style="1" customWidth="1"/>
    <col min="15892" max="15892" width="19.81640625" style="1" customWidth="1"/>
    <col min="15893" max="15893" width="16.81640625" style="1" customWidth="1"/>
    <col min="15894" max="15894" width="12.7265625" style="1" bestFit="1" customWidth="1"/>
    <col min="15895" max="15895" width="11.54296875" style="1" bestFit="1" customWidth="1"/>
    <col min="15896" max="16131" width="11.453125" style="1"/>
    <col min="16132" max="16132" width="12.26953125" style="1" customWidth="1"/>
    <col min="16133" max="16133" width="21.1796875" style="1" customWidth="1"/>
    <col min="16134" max="16134" width="19" style="1" customWidth="1"/>
    <col min="16135" max="16135" width="18.26953125" style="1" customWidth="1"/>
    <col min="16136" max="16136" width="16.7265625" style="1" customWidth="1"/>
    <col min="16137" max="16137" width="15.54296875" style="1" customWidth="1"/>
    <col min="16138" max="16138" width="18.1796875" style="1" customWidth="1"/>
    <col min="16139" max="16139" width="11.81640625" style="1" customWidth="1"/>
    <col min="16140" max="16140" width="13.81640625" style="1" customWidth="1"/>
    <col min="16141" max="16141" width="15.453125" style="1" customWidth="1"/>
    <col min="16142" max="16142" width="7.81640625" style="1" customWidth="1"/>
    <col min="16143" max="16143" width="13.26953125" style="1" customWidth="1"/>
    <col min="16144" max="16146" width="12.7265625" style="1" bestFit="1" customWidth="1"/>
    <col min="16147" max="16147" width="19.453125" style="1" customWidth="1"/>
    <col min="16148" max="16148" width="19.81640625" style="1" customWidth="1"/>
    <col min="16149" max="16149" width="16.81640625" style="1" customWidth="1"/>
    <col min="16150" max="16150" width="12.7265625" style="1" bestFit="1" customWidth="1"/>
    <col min="16151" max="16151" width="11.54296875" style="1" bestFit="1" customWidth="1"/>
    <col min="16152" max="16384" width="11.453125" style="1"/>
  </cols>
  <sheetData>
    <row r="1" spans="1:26" x14ac:dyDescent="0.3">
      <c r="D1" s="111"/>
      <c r="E1" s="319"/>
      <c r="F1" s="457"/>
      <c r="G1" s="457"/>
      <c r="H1" s="321"/>
      <c r="I1" s="111"/>
      <c r="J1" s="322"/>
      <c r="K1" s="323"/>
      <c r="L1" s="109"/>
      <c r="M1" s="324"/>
      <c r="N1" s="109"/>
    </row>
    <row r="2" spans="1:26" s="325" customFormat="1" ht="27" customHeight="1" thickBot="1" x14ac:dyDescent="0.35">
      <c r="A2" s="461" t="s">
        <v>253</v>
      </c>
      <c r="B2" s="463" t="s">
        <v>203</v>
      </c>
      <c r="C2" s="464" t="s">
        <v>204</v>
      </c>
      <c r="J2" s="725" t="s">
        <v>275</v>
      </c>
      <c r="K2" s="726"/>
      <c r="L2" s="727"/>
      <c r="M2" s="109"/>
      <c r="N2" s="706" t="s">
        <v>276</v>
      </c>
      <c r="O2" s="706" t="s">
        <v>277</v>
      </c>
      <c r="P2" s="706" t="s">
        <v>278</v>
      </c>
      <c r="R2" s="1"/>
      <c r="S2" s="1"/>
      <c r="T2" s="1"/>
      <c r="U2" s="1"/>
    </row>
    <row r="3" spans="1:26" s="325" customFormat="1" x14ac:dyDescent="0.3">
      <c r="A3" s="341">
        <v>52</v>
      </c>
      <c r="B3" s="507">
        <v>1</v>
      </c>
      <c r="C3" s="342"/>
      <c r="E3" s="452" t="s">
        <v>259</v>
      </c>
      <c r="F3" s="450"/>
      <c r="G3" s="450"/>
      <c r="H3" s="451"/>
      <c r="J3" s="164" t="s">
        <v>274</v>
      </c>
      <c r="K3" s="326" t="s">
        <v>255</v>
      </c>
      <c r="L3" s="326" t="s">
        <v>27</v>
      </c>
      <c r="M3" s="109"/>
      <c r="N3" s="706"/>
      <c r="O3" s="706"/>
      <c r="P3" s="706"/>
      <c r="R3" s="1"/>
      <c r="S3" s="1"/>
      <c r="T3" s="1"/>
      <c r="U3" s="1"/>
    </row>
    <row r="4" spans="1:26" x14ac:dyDescent="0.3">
      <c r="A4" s="469">
        <v>53</v>
      </c>
      <c r="B4" s="480">
        <v>1</v>
      </c>
      <c r="C4" s="343"/>
      <c r="D4" s="325"/>
      <c r="E4" s="330"/>
      <c r="F4" s="439" t="s">
        <v>198</v>
      </c>
      <c r="G4" s="439" t="s">
        <v>199</v>
      </c>
      <c r="H4" s="440"/>
      <c r="I4" s="325"/>
      <c r="J4" s="164">
        <v>103</v>
      </c>
      <c r="K4" s="453">
        <f>1-G9</f>
        <v>1</v>
      </c>
      <c r="L4" s="454">
        <f>F9</f>
        <v>1</v>
      </c>
      <c r="M4" s="109"/>
      <c r="N4" s="331">
        <v>0</v>
      </c>
      <c r="O4" s="331">
        <v>0</v>
      </c>
      <c r="P4" s="332">
        <v>0</v>
      </c>
      <c r="V4" s="325"/>
      <c r="W4" s="325"/>
    </row>
    <row r="5" spans="1:26" x14ac:dyDescent="0.3">
      <c r="A5" s="469">
        <v>54</v>
      </c>
      <c r="B5" s="480">
        <v>1</v>
      </c>
      <c r="C5" s="343"/>
      <c r="D5" s="325"/>
      <c r="E5" s="446" t="s">
        <v>262</v>
      </c>
      <c r="F5" s="444">
        <v>33</v>
      </c>
      <c r="G5" s="445">
        <v>67</v>
      </c>
      <c r="H5" s="447">
        <f>SUM(F5:G5)</f>
        <v>100</v>
      </c>
      <c r="I5" s="325"/>
      <c r="J5" s="164">
        <v>90</v>
      </c>
      <c r="K5" s="453">
        <f>1-G17</f>
        <v>0.65671641791044777</v>
      </c>
      <c r="L5" s="454">
        <f>F17</f>
        <v>1</v>
      </c>
      <c r="M5" s="109"/>
      <c r="N5" s="331">
        <f>(K4-K5)*L5</f>
        <v>0.34328358208955223</v>
      </c>
      <c r="O5" s="331">
        <f>(K4-K5)*(L4-L5)/2</f>
        <v>0</v>
      </c>
      <c r="P5" s="332">
        <f>SUM(N5:O5)</f>
        <v>0.34328358208955223</v>
      </c>
      <c r="V5" s="325"/>
      <c r="W5" s="325"/>
    </row>
    <row r="6" spans="1:26" x14ac:dyDescent="0.3">
      <c r="A6" s="469">
        <v>55</v>
      </c>
      <c r="B6" s="480">
        <v>1</v>
      </c>
      <c r="C6" s="343"/>
      <c r="D6" s="325"/>
      <c r="E6" s="448" t="s">
        <v>263</v>
      </c>
      <c r="F6" s="445">
        <v>0</v>
      </c>
      <c r="G6" s="444">
        <v>0</v>
      </c>
      <c r="H6" s="449">
        <f>SUM(F6:G6)</f>
        <v>0</v>
      </c>
      <c r="I6" s="325"/>
      <c r="J6" s="164">
        <v>80</v>
      </c>
      <c r="K6" s="453">
        <f>1-G25</f>
        <v>0.23880597014925375</v>
      </c>
      <c r="L6" s="454">
        <f>F25</f>
        <v>1</v>
      </c>
      <c r="M6" s="109"/>
      <c r="N6" s="331">
        <f>(K5-K6)*L6</f>
        <v>0.41791044776119401</v>
      </c>
      <c r="O6" s="331">
        <f>(K5-K6)*(L5-L6)/2</f>
        <v>0</v>
      </c>
      <c r="P6" s="332">
        <f>SUM(N6:O6)</f>
        <v>0.41791044776119401</v>
      </c>
      <c r="V6" s="325"/>
      <c r="W6" s="325"/>
    </row>
    <row r="7" spans="1:26" x14ac:dyDescent="0.3">
      <c r="A7" s="469">
        <v>56</v>
      </c>
      <c r="B7" s="480">
        <v>2</v>
      </c>
      <c r="C7" s="343"/>
      <c r="D7" s="325"/>
      <c r="E7" s="443" t="s">
        <v>3</v>
      </c>
      <c r="F7" s="326">
        <f>SUM(F5:F6)</f>
        <v>33</v>
      </c>
      <c r="G7" s="326">
        <f>SUM(G5:G6)</f>
        <v>67</v>
      </c>
      <c r="H7" s="441">
        <f>SUM(H5:H6)</f>
        <v>100</v>
      </c>
      <c r="I7" s="325"/>
      <c r="J7" s="164">
        <v>70</v>
      </c>
      <c r="K7" s="453">
        <f>1-G33</f>
        <v>0</v>
      </c>
      <c r="L7" s="454">
        <f>F33</f>
        <v>1</v>
      </c>
      <c r="N7" s="331">
        <f>(K6-K7)*L7</f>
        <v>0.23880597014925375</v>
      </c>
      <c r="O7" s="331">
        <f>(K6-K7)*(L6-L7)/2</f>
        <v>0</v>
      </c>
      <c r="P7" s="332">
        <f>SUM(N7:O7)</f>
        <v>0.23880597014925375</v>
      </c>
      <c r="V7" s="325"/>
      <c r="W7" s="325"/>
    </row>
    <row r="8" spans="1:26" x14ac:dyDescent="0.3">
      <c r="A8" s="469">
        <v>57</v>
      </c>
      <c r="B8" s="480">
        <v>3</v>
      </c>
      <c r="C8" s="343"/>
      <c r="D8" s="325"/>
      <c r="E8" s="6"/>
      <c r="F8" s="113" t="s">
        <v>27</v>
      </c>
      <c r="G8" s="113" t="s">
        <v>28</v>
      </c>
      <c r="H8" s="9"/>
      <c r="I8" s="325"/>
      <c r="J8" s="164">
        <v>60</v>
      </c>
      <c r="K8" s="453">
        <f>1-G41</f>
        <v>0</v>
      </c>
      <c r="L8" s="454">
        <f>F41</f>
        <v>0.45454545454545453</v>
      </c>
      <c r="N8" s="331">
        <f>(K7-K8)*L8</f>
        <v>0</v>
      </c>
      <c r="O8" s="331">
        <f>(K7-K8)*(L7-L8)/2</f>
        <v>0</v>
      </c>
      <c r="P8" s="332">
        <f>SUM(N8:O8)</f>
        <v>0</v>
      </c>
      <c r="V8" s="328"/>
      <c r="W8" s="327"/>
    </row>
    <row r="9" spans="1:26" ht="13.5" thickBot="1" x14ac:dyDescent="0.35">
      <c r="A9" s="469">
        <v>58</v>
      </c>
      <c r="B9" s="480">
        <v>3</v>
      </c>
      <c r="C9" s="343"/>
      <c r="D9" s="325"/>
      <c r="E9" s="11"/>
      <c r="F9" s="442">
        <f>F5/F7</f>
        <v>1</v>
      </c>
      <c r="G9" s="442">
        <f>G6/G7</f>
        <v>0</v>
      </c>
      <c r="H9" s="208"/>
      <c r="I9" s="325"/>
      <c r="J9" s="164">
        <v>52</v>
      </c>
      <c r="K9" s="453">
        <f>1-G49</f>
        <v>0</v>
      </c>
      <c r="L9" s="454">
        <f>F49</f>
        <v>0</v>
      </c>
      <c r="N9" s="331">
        <f>(K8-K9)*L9</f>
        <v>0</v>
      </c>
      <c r="O9" s="331">
        <f>(K8-K9)*(L8-L9)/2</f>
        <v>0</v>
      </c>
      <c r="P9" s="332">
        <f>(L8-L9)*(M9-M10)/2</f>
        <v>0</v>
      </c>
      <c r="V9" s="328"/>
      <c r="W9" s="327"/>
    </row>
    <row r="10" spans="1:26" ht="13.5" thickBot="1" x14ac:dyDescent="0.35">
      <c r="A10" s="469">
        <v>59</v>
      </c>
      <c r="B10" s="480">
        <v>3</v>
      </c>
      <c r="C10" s="343"/>
      <c r="D10" s="325"/>
      <c r="E10" s="110"/>
      <c r="F10" s="110"/>
      <c r="G10" s="110"/>
      <c r="H10" s="110"/>
      <c r="P10" s="455">
        <f>SUM(P4:P9)</f>
        <v>1</v>
      </c>
      <c r="V10" s="328"/>
      <c r="W10" s="327"/>
      <c r="X10" s="329"/>
      <c r="Y10" s="329"/>
      <c r="Z10" s="329"/>
    </row>
    <row r="11" spans="1:26" ht="13.5" thickBot="1" x14ac:dyDescent="0.35">
      <c r="A11" s="469">
        <v>60</v>
      </c>
      <c r="B11" s="480">
        <v>3</v>
      </c>
      <c r="C11" s="343"/>
      <c r="D11" s="325"/>
      <c r="E11" s="452" t="s">
        <v>256</v>
      </c>
      <c r="F11" s="450"/>
      <c r="G11" s="450"/>
      <c r="H11" s="451"/>
      <c r="O11" s="109"/>
      <c r="P11" s="456" t="s">
        <v>279</v>
      </c>
      <c r="U11" s="109"/>
      <c r="V11" s="109"/>
      <c r="W11" s="109"/>
      <c r="X11" s="109"/>
      <c r="Y11" s="109"/>
      <c r="Z11" s="109"/>
    </row>
    <row r="12" spans="1:26" x14ac:dyDescent="0.3">
      <c r="A12" s="469">
        <v>61</v>
      </c>
      <c r="B12" s="480">
        <v>3</v>
      </c>
      <c r="C12" s="343"/>
      <c r="D12" s="325"/>
      <c r="E12" s="330"/>
      <c r="F12" s="439" t="s">
        <v>198</v>
      </c>
      <c r="G12" s="439" t="s">
        <v>199</v>
      </c>
      <c r="H12" s="440"/>
      <c r="S12" s="109"/>
      <c r="T12" s="109"/>
      <c r="U12" s="109"/>
      <c r="V12" s="109"/>
      <c r="W12" s="109"/>
      <c r="X12" s="109"/>
      <c r="Y12" s="109"/>
      <c r="Z12" s="109"/>
    </row>
    <row r="13" spans="1:26" x14ac:dyDescent="0.3">
      <c r="A13" s="469">
        <v>62</v>
      </c>
      <c r="B13" s="480">
        <v>3</v>
      </c>
      <c r="C13" s="343"/>
      <c r="D13" s="325"/>
      <c r="E13" s="446" t="s">
        <v>260</v>
      </c>
      <c r="F13" s="444">
        <v>33</v>
      </c>
      <c r="G13" s="445">
        <v>44</v>
      </c>
      <c r="H13" s="447">
        <f>SUM(F13:G13)</f>
        <v>77</v>
      </c>
      <c r="T13" s="109"/>
      <c r="U13" s="109"/>
      <c r="V13" s="109"/>
      <c r="W13" s="109"/>
      <c r="X13" s="109"/>
      <c r="Y13" s="109"/>
      <c r="Z13" s="109"/>
    </row>
    <row r="14" spans="1:26" x14ac:dyDescent="0.3">
      <c r="A14" s="469">
        <v>63</v>
      </c>
      <c r="B14" s="480">
        <v>2</v>
      </c>
      <c r="C14" s="343"/>
      <c r="D14" s="325"/>
      <c r="E14" s="448" t="s">
        <v>261</v>
      </c>
      <c r="F14" s="445">
        <v>0</v>
      </c>
      <c r="G14" s="444">
        <v>23</v>
      </c>
      <c r="H14" s="449">
        <f>SUM(F14:G14)</f>
        <v>23</v>
      </c>
      <c r="U14" s="109"/>
      <c r="V14" s="109"/>
      <c r="W14" s="109"/>
      <c r="X14" s="109"/>
      <c r="Y14" s="109"/>
      <c r="Z14" s="109"/>
    </row>
    <row r="15" spans="1:26" x14ac:dyDescent="0.3">
      <c r="A15" s="469">
        <v>64</v>
      </c>
      <c r="B15" s="480">
        <v>2</v>
      </c>
      <c r="C15" s="343"/>
      <c r="D15" s="325"/>
      <c r="E15" s="443" t="s">
        <v>3</v>
      </c>
      <c r="F15" s="326">
        <f>SUM(F13:F14)</f>
        <v>33</v>
      </c>
      <c r="G15" s="326">
        <f>SUM(G13:G14)</f>
        <v>67</v>
      </c>
      <c r="H15" s="441">
        <f>SUM(H13:H14)</f>
        <v>100</v>
      </c>
      <c r="U15" s="109"/>
      <c r="V15" s="109"/>
      <c r="W15" s="109"/>
      <c r="X15" s="109"/>
      <c r="Y15" s="109"/>
      <c r="Z15" s="109"/>
    </row>
    <row r="16" spans="1:26" x14ac:dyDescent="0.3">
      <c r="A16" s="469">
        <v>65</v>
      </c>
      <c r="B16" s="480">
        <v>1</v>
      </c>
      <c r="C16" s="343"/>
      <c r="D16" s="325"/>
      <c r="E16" s="6"/>
      <c r="F16" s="113" t="s">
        <v>27</v>
      </c>
      <c r="G16" s="113" t="s">
        <v>28</v>
      </c>
      <c r="H16" s="9"/>
      <c r="U16" s="109"/>
      <c r="V16" s="109"/>
      <c r="W16" s="109"/>
      <c r="X16" s="109"/>
      <c r="Y16" s="109"/>
      <c r="Z16" s="109"/>
    </row>
    <row r="17" spans="1:26" ht="13.5" thickBot="1" x14ac:dyDescent="0.35">
      <c r="A17" s="469">
        <v>66</v>
      </c>
      <c r="B17" s="480">
        <v>1</v>
      </c>
      <c r="C17" s="343"/>
      <c r="D17" s="325"/>
      <c r="E17" s="11"/>
      <c r="F17" s="442">
        <f>F13/F15</f>
        <v>1</v>
      </c>
      <c r="G17" s="442">
        <f>G14/G15</f>
        <v>0.34328358208955223</v>
      </c>
      <c r="H17" s="208"/>
      <c r="U17" s="109"/>
      <c r="V17" s="109"/>
      <c r="W17" s="109"/>
      <c r="X17" s="109"/>
      <c r="Y17" s="109"/>
      <c r="Z17" s="109"/>
    </row>
    <row r="18" spans="1:26" ht="13.5" thickBot="1" x14ac:dyDescent="0.35">
      <c r="A18" s="469">
        <v>67</v>
      </c>
      <c r="B18" s="480">
        <v>1</v>
      </c>
      <c r="C18" s="343"/>
      <c r="D18" s="325"/>
      <c r="E18" s="110"/>
      <c r="F18" s="110"/>
      <c r="G18" s="110"/>
      <c r="H18" s="110"/>
      <c r="U18" s="109"/>
      <c r="V18" s="109"/>
      <c r="W18" s="109"/>
      <c r="X18" s="109"/>
      <c r="Y18" s="109"/>
      <c r="Z18" s="109"/>
    </row>
    <row r="19" spans="1:26" x14ac:dyDescent="0.3">
      <c r="A19" s="469">
        <v>68</v>
      </c>
      <c r="B19" s="480">
        <v>1</v>
      </c>
      <c r="C19" s="343"/>
      <c r="D19" s="325"/>
      <c r="E19" s="452" t="s">
        <v>257</v>
      </c>
      <c r="F19" s="450"/>
      <c r="G19" s="450"/>
      <c r="H19" s="451"/>
      <c r="U19" s="109"/>
      <c r="V19" s="109"/>
      <c r="W19" s="109"/>
      <c r="X19" s="109"/>
      <c r="Y19" s="109"/>
      <c r="Z19" s="109"/>
    </row>
    <row r="20" spans="1:26" x14ac:dyDescent="0.3">
      <c r="A20" s="469">
        <v>69</v>
      </c>
      <c r="B20" s="480">
        <v>1</v>
      </c>
      <c r="C20" s="343"/>
      <c r="D20" s="325"/>
      <c r="E20" s="330"/>
      <c r="F20" s="439" t="s">
        <v>198</v>
      </c>
      <c r="G20" s="439" t="s">
        <v>199</v>
      </c>
      <c r="H20" s="440"/>
      <c r="N20" s="109"/>
      <c r="U20" s="113"/>
      <c r="V20" s="109"/>
      <c r="W20" s="327"/>
      <c r="X20" s="329"/>
      <c r="Y20" s="329"/>
      <c r="Z20" s="109"/>
    </row>
    <row r="21" spans="1:26" ht="13.5" customHeight="1" x14ac:dyDescent="0.3">
      <c r="A21" s="469">
        <v>70</v>
      </c>
      <c r="B21" s="480"/>
      <c r="C21" s="343"/>
      <c r="D21" s="325"/>
      <c r="E21" s="446" t="s">
        <v>266</v>
      </c>
      <c r="F21" s="444">
        <v>33</v>
      </c>
      <c r="G21" s="445">
        <v>16</v>
      </c>
      <c r="H21" s="447">
        <f>SUM(F21:G21)</f>
        <v>49</v>
      </c>
      <c r="N21" s="109"/>
      <c r="S21" s="109"/>
      <c r="T21" s="113"/>
      <c r="U21" s="113"/>
      <c r="V21" s="109"/>
      <c r="W21" s="327"/>
      <c r="X21" s="329"/>
      <c r="Y21" s="329"/>
      <c r="Z21" s="333"/>
    </row>
    <row r="22" spans="1:26" x14ac:dyDescent="0.3">
      <c r="A22" s="469">
        <v>71</v>
      </c>
      <c r="B22" s="480"/>
      <c r="C22" s="481"/>
      <c r="D22" s="325"/>
      <c r="E22" s="448" t="s">
        <v>267</v>
      </c>
      <c r="F22" s="445">
        <v>0</v>
      </c>
      <c r="G22" s="444">
        <v>51</v>
      </c>
      <c r="H22" s="449">
        <f>SUM(F22:G22)</f>
        <v>51</v>
      </c>
      <c r="N22" s="109"/>
      <c r="S22" s="109"/>
      <c r="T22" s="113"/>
      <c r="U22" s="113"/>
      <c r="V22" s="109"/>
      <c r="W22" s="327"/>
      <c r="X22" s="329"/>
      <c r="Y22" s="329"/>
      <c r="Z22" s="333"/>
    </row>
    <row r="23" spans="1:26" x14ac:dyDescent="0.3">
      <c r="A23" s="469">
        <v>72</v>
      </c>
      <c r="B23" s="480"/>
      <c r="C23" s="481">
        <v>1</v>
      </c>
      <c r="D23" s="325"/>
      <c r="E23" s="443" t="s">
        <v>3</v>
      </c>
      <c r="F23" s="326">
        <f>SUM(F21:F22)</f>
        <v>33</v>
      </c>
      <c r="G23" s="326">
        <f>SUM(G21:G22)</f>
        <v>67</v>
      </c>
      <c r="H23" s="441">
        <f>SUM(H21:H22)</f>
        <v>100</v>
      </c>
      <c r="N23" s="109"/>
      <c r="S23" s="109"/>
      <c r="T23" s="109"/>
      <c r="U23" s="109"/>
      <c r="V23" s="109"/>
      <c r="W23" s="109"/>
      <c r="X23" s="333"/>
      <c r="Y23" s="333"/>
      <c r="Z23" s="333"/>
    </row>
    <row r="24" spans="1:26" x14ac:dyDescent="0.3">
      <c r="A24" s="469">
        <v>73</v>
      </c>
      <c r="B24" s="480"/>
      <c r="C24" s="481">
        <v>1</v>
      </c>
      <c r="D24" s="325"/>
      <c r="E24" s="6"/>
      <c r="F24" s="113" t="s">
        <v>27</v>
      </c>
      <c r="G24" s="113" t="s">
        <v>28</v>
      </c>
      <c r="H24" s="9"/>
      <c r="N24" s="109"/>
      <c r="S24" s="109"/>
      <c r="T24" s="109"/>
      <c r="U24" s="109"/>
      <c r="V24" s="109"/>
      <c r="W24" s="109"/>
      <c r="X24" s="109"/>
      <c r="Y24" s="109"/>
      <c r="Z24" s="109"/>
    </row>
    <row r="25" spans="1:26" ht="13.5" thickBot="1" x14ac:dyDescent="0.35">
      <c r="A25" s="469">
        <v>74</v>
      </c>
      <c r="B25" s="480"/>
      <c r="C25" s="481">
        <v>2</v>
      </c>
      <c r="D25" s="325"/>
      <c r="E25" s="11"/>
      <c r="F25" s="442">
        <f>F21/F23</f>
        <v>1</v>
      </c>
      <c r="G25" s="442">
        <f>G22/G23</f>
        <v>0.76119402985074625</v>
      </c>
      <c r="H25" s="208"/>
      <c r="N25" s="109"/>
      <c r="S25" s="109"/>
      <c r="T25" s="109"/>
      <c r="U25" s="109"/>
      <c r="V25" s="109"/>
      <c r="W25" s="109"/>
      <c r="X25" s="109"/>
      <c r="Y25" s="109"/>
      <c r="Z25" s="109"/>
    </row>
    <row r="26" spans="1:26" ht="13.5" thickBot="1" x14ac:dyDescent="0.35">
      <c r="A26" s="469">
        <v>75</v>
      </c>
      <c r="B26" s="480"/>
      <c r="C26" s="481">
        <v>1</v>
      </c>
      <c r="D26" s="325"/>
      <c r="N26" s="109"/>
      <c r="S26" s="109"/>
      <c r="T26" s="109"/>
      <c r="U26" s="109"/>
      <c r="V26" s="109"/>
      <c r="W26" s="109"/>
      <c r="X26" s="109"/>
      <c r="Y26" s="109"/>
      <c r="Z26" s="109"/>
    </row>
    <row r="27" spans="1:26" x14ac:dyDescent="0.3">
      <c r="A27" s="469">
        <v>76</v>
      </c>
      <c r="B27" s="480"/>
      <c r="C27" s="481">
        <v>2</v>
      </c>
      <c r="D27" s="325"/>
      <c r="E27" s="452" t="s">
        <v>258</v>
      </c>
      <c r="F27" s="424"/>
      <c r="G27" s="424"/>
      <c r="H27" s="425"/>
      <c r="N27" s="109"/>
      <c r="T27" s="113"/>
      <c r="U27" s="113"/>
      <c r="V27" s="109"/>
      <c r="W27" s="327"/>
      <c r="X27" s="329"/>
      <c r="Y27" s="329"/>
      <c r="Z27" s="109"/>
    </row>
    <row r="28" spans="1:26" x14ac:dyDescent="0.3">
      <c r="A28" s="469">
        <v>77</v>
      </c>
      <c r="B28" s="480"/>
      <c r="C28" s="481">
        <v>3</v>
      </c>
      <c r="D28" s="325"/>
      <c r="E28" s="330"/>
      <c r="F28" s="439" t="s">
        <v>198</v>
      </c>
      <c r="G28" s="439" t="s">
        <v>199</v>
      </c>
      <c r="H28" s="440"/>
      <c r="N28" s="109"/>
      <c r="T28" s="113"/>
      <c r="U28" s="113"/>
      <c r="V28" s="109"/>
      <c r="W28" s="327"/>
      <c r="X28" s="329"/>
      <c r="Y28" s="329"/>
      <c r="Z28" s="333"/>
    </row>
    <row r="29" spans="1:26" x14ac:dyDescent="0.3">
      <c r="A29" s="469">
        <v>78</v>
      </c>
      <c r="B29" s="480"/>
      <c r="C29" s="481">
        <v>3</v>
      </c>
      <c r="D29" s="325"/>
      <c r="E29" s="446" t="s">
        <v>268</v>
      </c>
      <c r="F29" s="444">
        <v>33</v>
      </c>
      <c r="G29" s="445">
        <v>0</v>
      </c>
      <c r="H29" s="447">
        <f>SUM(F29:G29)</f>
        <v>33</v>
      </c>
      <c r="N29" s="109"/>
      <c r="T29" s="113"/>
      <c r="U29" s="113"/>
      <c r="V29" s="109"/>
      <c r="W29" s="327"/>
      <c r="X29" s="329"/>
      <c r="Y29" s="329"/>
      <c r="Z29" s="333"/>
    </row>
    <row r="30" spans="1:26" x14ac:dyDescent="0.3">
      <c r="A30" s="469">
        <v>79</v>
      </c>
      <c r="B30" s="480"/>
      <c r="C30" s="481">
        <v>3</v>
      </c>
      <c r="D30" s="325"/>
      <c r="E30" s="448" t="s">
        <v>269</v>
      </c>
      <c r="F30" s="445">
        <v>0</v>
      </c>
      <c r="G30" s="444">
        <v>67</v>
      </c>
      <c r="H30" s="449">
        <f>SUM(F30:G30)</f>
        <v>67</v>
      </c>
      <c r="N30" s="109"/>
      <c r="R30" s="113"/>
      <c r="S30" s="327"/>
      <c r="T30" s="109"/>
      <c r="U30" s="109"/>
      <c r="V30" s="109"/>
      <c r="W30" s="109"/>
      <c r="X30" s="333"/>
      <c r="Y30" s="333"/>
      <c r="Z30" s="333"/>
    </row>
    <row r="31" spans="1:26" x14ac:dyDescent="0.3">
      <c r="A31" s="469">
        <v>80</v>
      </c>
      <c r="B31" s="480"/>
      <c r="C31" s="481">
        <v>2</v>
      </c>
      <c r="D31" s="325"/>
      <c r="E31" s="443" t="s">
        <v>3</v>
      </c>
      <c r="F31" s="326">
        <f>SUM(F29:F30)</f>
        <v>33</v>
      </c>
      <c r="G31" s="326">
        <f>SUM(G29:G30)</f>
        <v>67</v>
      </c>
      <c r="H31" s="441">
        <f>SUM(H29:H30)</f>
        <v>100</v>
      </c>
      <c r="N31" s="109"/>
      <c r="S31" s="109"/>
      <c r="T31" s="109"/>
      <c r="U31" s="109"/>
      <c r="V31" s="109"/>
      <c r="W31" s="109"/>
      <c r="X31" s="109"/>
      <c r="Y31" s="109"/>
      <c r="Z31" s="109"/>
    </row>
    <row r="32" spans="1:26" x14ac:dyDescent="0.3">
      <c r="A32" s="469">
        <v>81</v>
      </c>
      <c r="B32" s="480"/>
      <c r="C32" s="481">
        <v>2</v>
      </c>
      <c r="D32" s="325"/>
      <c r="E32" s="6"/>
      <c r="F32" s="113" t="s">
        <v>27</v>
      </c>
      <c r="G32" s="113" t="s">
        <v>28</v>
      </c>
      <c r="H32" s="9"/>
      <c r="N32" s="109"/>
      <c r="S32" s="109"/>
      <c r="T32" s="109"/>
      <c r="U32" s="109"/>
      <c r="V32" s="109"/>
      <c r="W32" s="109"/>
      <c r="X32" s="109"/>
      <c r="Y32" s="109"/>
      <c r="Z32" s="109"/>
    </row>
    <row r="33" spans="1:26" ht="13.5" thickBot="1" x14ac:dyDescent="0.35">
      <c r="A33" s="469">
        <v>82</v>
      </c>
      <c r="B33" s="480"/>
      <c r="C33" s="481">
        <v>3</v>
      </c>
      <c r="D33" s="325"/>
      <c r="E33" s="11"/>
      <c r="F33" s="442">
        <f>F29/F31</f>
        <v>1</v>
      </c>
      <c r="G33" s="442">
        <f>G30/G31</f>
        <v>1</v>
      </c>
      <c r="H33" s="208"/>
      <c r="N33" s="109"/>
      <c r="S33" s="109"/>
      <c r="T33" s="109"/>
      <c r="U33" s="109"/>
      <c r="V33" s="109"/>
      <c r="W33" s="109"/>
      <c r="X33" s="109"/>
      <c r="Y33" s="109"/>
      <c r="Z33" s="109"/>
    </row>
    <row r="34" spans="1:26" ht="13.5" thickBot="1" x14ac:dyDescent="0.35">
      <c r="A34" s="469">
        <v>83</v>
      </c>
      <c r="B34" s="480"/>
      <c r="C34" s="481">
        <v>3</v>
      </c>
      <c r="D34" s="325"/>
      <c r="N34" s="109"/>
      <c r="S34" s="109"/>
      <c r="T34" s="113"/>
      <c r="U34" s="113"/>
      <c r="V34" s="109"/>
      <c r="W34" s="327"/>
      <c r="X34" s="329"/>
      <c r="Y34" s="329"/>
      <c r="Z34" s="329"/>
    </row>
    <row r="35" spans="1:26" x14ac:dyDescent="0.3">
      <c r="A35" s="469">
        <v>84</v>
      </c>
      <c r="B35" s="480"/>
      <c r="C35" s="481">
        <v>3</v>
      </c>
      <c r="D35" s="325"/>
      <c r="E35" s="452" t="s">
        <v>264</v>
      </c>
      <c r="F35" s="450"/>
      <c r="G35" s="450"/>
      <c r="H35" s="451"/>
      <c r="N35" s="109"/>
      <c r="S35" s="109"/>
      <c r="T35" s="113"/>
      <c r="U35" s="113"/>
      <c r="V35" s="109"/>
      <c r="W35" s="327"/>
      <c r="X35" s="329"/>
      <c r="Y35" s="329"/>
      <c r="Z35" s="333"/>
    </row>
    <row r="36" spans="1:26" x14ac:dyDescent="0.3">
      <c r="A36" s="469">
        <v>85</v>
      </c>
      <c r="B36" s="480"/>
      <c r="C36" s="481">
        <v>3</v>
      </c>
      <c r="D36" s="325"/>
      <c r="E36" s="330"/>
      <c r="F36" s="439" t="s">
        <v>198</v>
      </c>
      <c r="G36" s="439" t="s">
        <v>199</v>
      </c>
      <c r="H36" s="440"/>
      <c r="N36" s="109"/>
      <c r="S36" s="109"/>
      <c r="T36" s="109"/>
      <c r="U36" s="109"/>
      <c r="V36" s="109"/>
      <c r="W36" s="109"/>
      <c r="X36" s="333"/>
      <c r="Y36" s="333"/>
      <c r="Z36" s="333"/>
    </row>
    <row r="37" spans="1:26" x14ac:dyDescent="0.3">
      <c r="A37" s="469">
        <v>86</v>
      </c>
      <c r="B37" s="480"/>
      <c r="C37" s="481">
        <v>4</v>
      </c>
      <c r="D37" s="325"/>
      <c r="E37" s="446" t="s">
        <v>270</v>
      </c>
      <c r="F37" s="444">
        <v>15</v>
      </c>
      <c r="G37" s="445">
        <v>0</v>
      </c>
      <c r="H37" s="447">
        <f>SUM(F37:G37)</f>
        <v>15</v>
      </c>
      <c r="N37" s="109"/>
      <c r="S37" s="109"/>
      <c r="T37" s="109"/>
      <c r="U37" s="109"/>
      <c r="V37" s="109"/>
      <c r="W37" s="109"/>
      <c r="X37" s="109"/>
      <c r="Y37" s="109"/>
      <c r="Z37" s="109"/>
    </row>
    <row r="38" spans="1:26" x14ac:dyDescent="0.3">
      <c r="A38" s="469">
        <v>87</v>
      </c>
      <c r="B38" s="480"/>
      <c r="C38" s="481">
        <v>2</v>
      </c>
      <c r="D38" s="325"/>
      <c r="E38" s="448" t="s">
        <v>271</v>
      </c>
      <c r="F38" s="445">
        <v>18</v>
      </c>
      <c r="G38" s="444">
        <v>67</v>
      </c>
      <c r="H38" s="449">
        <f>SUM(F38:G38)</f>
        <v>85</v>
      </c>
      <c r="N38" s="109"/>
      <c r="S38" s="109"/>
      <c r="T38" s="109"/>
      <c r="U38" s="109"/>
      <c r="V38" s="109"/>
      <c r="W38" s="109"/>
      <c r="X38" s="109"/>
      <c r="Y38" s="109"/>
      <c r="Z38" s="109"/>
    </row>
    <row r="39" spans="1:26" x14ac:dyDescent="0.3">
      <c r="A39" s="469">
        <v>88</v>
      </c>
      <c r="B39" s="480"/>
      <c r="C39" s="481">
        <v>3</v>
      </c>
      <c r="D39" s="325"/>
      <c r="E39" s="443" t="s">
        <v>3</v>
      </c>
      <c r="F39" s="326">
        <f>SUM(F37:F38)</f>
        <v>33</v>
      </c>
      <c r="G39" s="326">
        <f>SUM(G37:G38)</f>
        <v>67</v>
      </c>
      <c r="H39" s="441">
        <f>SUM(H37:H38)</f>
        <v>100</v>
      </c>
      <c r="J39" s="312"/>
      <c r="K39" s="335"/>
      <c r="N39" s="109"/>
      <c r="S39" s="109"/>
      <c r="T39" s="109"/>
      <c r="U39" s="109"/>
      <c r="V39" s="109"/>
      <c r="W39" s="109"/>
      <c r="X39" s="109"/>
      <c r="Y39" s="109"/>
      <c r="Z39" s="109"/>
    </row>
    <row r="40" spans="1:26" x14ac:dyDescent="0.3">
      <c r="A40" s="469">
        <v>89</v>
      </c>
      <c r="B40" s="480"/>
      <c r="C40" s="481">
        <v>3</v>
      </c>
      <c r="D40" s="325"/>
      <c r="E40" s="6"/>
      <c r="F40" s="113" t="s">
        <v>27</v>
      </c>
      <c r="G40" s="113" t="s">
        <v>28</v>
      </c>
      <c r="H40" s="9"/>
      <c r="L40" s="336"/>
      <c r="N40" s="109"/>
      <c r="S40" s="109"/>
      <c r="T40" s="109"/>
      <c r="U40" s="109"/>
      <c r="V40" s="109"/>
      <c r="W40" s="109"/>
      <c r="X40" s="109"/>
      <c r="Y40" s="109"/>
      <c r="Z40" s="109"/>
    </row>
    <row r="41" spans="1:26" ht="15" thickBot="1" x14ac:dyDescent="0.4">
      <c r="A41" s="469">
        <v>90</v>
      </c>
      <c r="B41" s="480"/>
      <c r="C41" s="481">
        <v>3</v>
      </c>
      <c r="D41" s="325"/>
      <c r="E41" s="11"/>
      <c r="F41" s="442">
        <f>F37/F39</f>
        <v>0.45454545454545453</v>
      </c>
      <c r="G41" s="442">
        <f>G38/G39</f>
        <v>1</v>
      </c>
      <c r="H41" s="208"/>
      <c r="J41" s="148"/>
      <c r="K41" s="108"/>
      <c r="L41" s="336"/>
      <c r="N41" s="109"/>
      <c r="S41" s="109"/>
      <c r="T41" s="109"/>
      <c r="U41" s="109"/>
      <c r="V41" s="109"/>
      <c r="W41" s="109"/>
      <c r="X41" s="109"/>
      <c r="Y41" s="109"/>
      <c r="Z41" s="109"/>
    </row>
    <row r="42" spans="1:26" ht="15" thickBot="1" x14ac:dyDescent="0.4">
      <c r="A42" s="469">
        <v>91</v>
      </c>
      <c r="B42" s="480"/>
      <c r="C42" s="481">
        <v>3</v>
      </c>
      <c r="D42" s="325"/>
      <c r="K42" s="108"/>
      <c r="L42" s="336"/>
      <c r="N42" s="109"/>
      <c r="S42" s="109"/>
      <c r="T42" s="109"/>
      <c r="U42" s="109"/>
      <c r="V42" s="109"/>
      <c r="W42" s="109"/>
      <c r="X42" s="109"/>
      <c r="Y42" s="109"/>
      <c r="Z42" s="109"/>
    </row>
    <row r="43" spans="1:26" ht="14.5" x14ac:dyDescent="0.35">
      <c r="A43" s="469">
        <v>92</v>
      </c>
      <c r="B43" s="480"/>
      <c r="C43" s="481">
        <v>3</v>
      </c>
      <c r="D43" s="325"/>
      <c r="E43" s="452" t="s">
        <v>265</v>
      </c>
      <c r="F43" s="450"/>
      <c r="G43" s="450"/>
      <c r="H43" s="451"/>
      <c r="K43" s="108"/>
      <c r="N43" s="109"/>
      <c r="O43" s="33"/>
      <c r="S43" s="109"/>
      <c r="T43" s="109"/>
      <c r="U43" s="109"/>
      <c r="V43" s="109"/>
      <c r="W43" s="109"/>
      <c r="X43" s="109"/>
      <c r="Y43" s="109"/>
      <c r="Z43" s="109"/>
    </row>
    <row r="44" spans="1:26" x14ac:dyDescent="0.3">
      <c r="A44" s="469">
        <v>93</v>
      </c>
      <c r="B44" s="480"/>
      <c r="C44" s="481">
        <v>3</v>
      </c>
      <c r="D44" s="325"/>
      <c r="E44" s="330"/>
      <c r="F44" s="439" t="s">
        <v>198</v>
      </c>
      <c r="G44" s="439" t="s">
        <v>199</v>
      </c>
      <c r="H44" s="440" t="s">
        <v>3</v>
      </c>
      <c r="N44" s="109"/>
      <c r="S44" s="109"/>
      <c r="T44" s="113"/>
      <c r="U44" s="113"/>
      <c r="V44" s="109"/>
      <c r="W44" s="327"/>
      <c r="X44" s="329"/>
      <c r="Y44" s="329"/>
      <c r="Z44" s="333"/>
    </row>
    <row r="45" spans="1:26" x14ac:dyDescent="0.3">
      <c r="A45" s="469">
        <v>94</v>
      </c>
      <c r="B45" s="480"/>
      <c r="C45" s="481">
        <v>2</v>
      </c>
      <c r="D45" s="325"/>
      <c r="E45" s="446" t="s">
        <v>272</v>
      </c>
      <c r="F45" s="444">
        <v>0</v>
      </c>
      <c r="G45" s="445">
        <v>0</v>
      </c>
      <c r="H45" s="447">
        <f>SUM(F45:G45)</f>
        <v>0</v>
      </c>
      <c r="N45" s="109"/>
      <c r="S45" s="109"/>
      <c r="T45" s="113"/>
      <c r="U45" s="113"/>
      <c r="V45" s="109"/>
      <c r="W45" s="327"/>
      <c r="X45" s="329"/>
      <c r="Y45" s="329"/>
      <c r="Z45" s="333"/>
    </row>
    <row r="46" spans="1:26" x14ac:dyDescent="0.3">
      <c r="A46" s="469">
        <v>95</v>
      </c>
      <c r="B46" s="480"/>
      <c r="C46" s="481">
        <v>1</v>
      </c>
      <c r="D46" s="325"/>
      <c r="E46" s="448" t="s">
        <v>273</v>
      </c>
      <c r="F46" s="445">
        <v>33</v>
      </c>
      <c r="G46" s="444">
        <v>67</v>
      </c>
      <c r="H46" s="449">
        <f>SUM(F46:G46)</f>
        <v>100</v>
      </c>
      <c r="N46" s="109"/>
      <c r="S46" s="109"/>
      <c r="T46" s="109"/>
      <c r="U46" s="109"/>
      <c r="V46" s="109"/>
      <c r="W46" s="109"/>
      <c r="X46" s="333"/>
      <c r="Y46" s="333"/>
      <c r="Z46" s="333"/>
    </row>
    <row r="47" spans="1:26" x14ac:dyDescent="0.3">
      <c r="A47" s="469">
        <v>96</v>
      </c>
      <c r="B47" s="480"/>
      <c r="C47" s="481">
        <v>1</v>
      </c>
      <c r="D47" s="325"/>
      <c r="E47" s="443" t="s">
        <v>3</v>
      </c>
      <c r="F47" s="326">
        <f>SUM(F45:F46)</f>
        <v>33</v>
      </c>
      <c r="G47" s="326">
        <f>SUM(G45:G46)</f>
        <v>67</v>
      </c>
      <c r="H47" s="441">
        <f>SUM(H45:H46)</f>
        <v>100</v>
      </c>
      <c r="J47" s="19"/>
      <c r="K47" s="19"/>
      <c r="L47" s="19"/>
      <c r="M47" s="19"/>
      <c r="N47" s="19"/>
      <c r="O47" s="19"/>
      <c r="P47" s="19"/>
      <c r="Q47" s="19"/>
      <c r="S47" s="109"/>
      <c r="T47" s="109"/>
      <c r="U47" s="109"/>
      <c r="V47" s="109"/>
      <c r="W47" s="109"/>
      <c r="X47" s="109"/>
      <c r="Y47" s="109"/>
      <c r="Z47" s="109"/>
    </row>
    <row r="48" spans="1:26" x14ac:dyDescent="0.3">
      <c r="A48" s="469">
        <v>97</v>
      </c>
      <c r="B48" s="480"/>
      <c r="C48" s="481">
        <v>1</v>
      </c>
      <c r="D48" s="325"/>
      <c r="E48" s="6"/>
      <c r="F48" s="113" t="s">
        <v>27</v>
      </c>
      <c r="G48" s="113" t="s">
        <v>28</v>
      </c>
      <c r="H48" s="9"/>
      <c r="J48" s="19"/>
      <c r="K48" s="19"/>
      <c r="L48" s="19"/>
      <c r="M48" s="19"/>
      <c r="N48" s="19"/>
      <c r="O48" s="19"/>
      <c r="P48" s="19"/>
      <c r="Q48" s="19"/>
      <c r="S48" s="109"/>
      <c r="T48" s="109"/>
      <c r="U48" s="109"/>
      <c r="V48" s="109"/>
      <c r="W48" s="109"/>
      <c r="X48" s="109"/>
      <c r="Y48" s="109"/>
      <c r="Z48" s="109"/>
    </row>
    <row r="49" spans="1:26" ht="13.5" thickBot="1" x14ac:dyDescent="0.35">
      <c r="A49" s="469">
        <v>98</v>
      </c>
      <c r="B49" s="480"/>
      <c r="C49" s="481">
        <v>1</v>
      </c>
      <c r="D49" s="325"/>
      <c r="E49" s="11"/>
      <c r="F49" s="442">
        <f>F45/F47</f>
        <v>0</v>
      </c>
      <c r="G49" s="442">
        <f>G46/G47</f>
        <v>1</v>
      </c>
      <c r="H49" s="208"/>
      <c r="N49" s="109"/>
      <c r="S49" s="109"/>
      <c r="T49" s="109"/>
      <c r="U49" s="109"/>
      <c r="V49" s="109"/>
      <c r="W49" s="109"/>
      <c r="X49" s="109"/>
      <c r="Y49" s="109"/>
      <c r="Z49" s="109"/>
    </row>
    <row r="50" spans="1:26" x14ac:dyDescent="0.3">
      <c r="A50" s="469">
        <v>99</v>
      </c>
      <c r="B50" s="343"/>
      <c r="C50" s="481">
        <v>1</v>
      </c>
      <c r="D50" s="334"/>
      <c r="J50" s="109"/>
      <c r="N50" s="109"/>
      <c r="S50" s="109"/>
      <c r="T50" s="109"/>
      <c r="U50" s="109"/>
      <c r="V50" s="109"/>
      <c r="W50" s="109"/>
      <c r="X50" s="109"/>
      <c r="Y50" s="109"/>
      <c r="Z50" s="109"/>
    </row>
    <row r="51" spans="1:26" x14ac:dyDescent="0.3">
      <c r="A51" s="469">
        <v>100</v>
      </c>
      <c r="B51" s="343"/>
      <c r="C51" s="481">
        <v>1</v>
      </c>
      <c r="D51" s="334"/>
      <c r="I51" s="334"/>
      <c r="J51" s="109"/>
      <c r="N51" s="109"/>
      <c r="S51" s="109"/>
      <c r="T51" s="109"/>
      <c r="U51" s="109"/>
      <c r="V51" s="109"/>
      <c r="W51" s="109"/>
      <c r="X51" s="109"/>
      <c r="Y51" s="109"/>
      <c r="Z51" s="109"/>
    </row>
    <row r="52" spans="1:26" x14ac:dyDescent="0.3">
      <c r="A52" s="469">
        <v>101</v>
      </c>
      <c r="B52" s="343"/>
      <c r="C52" s="481">
        <v>1</v>
      </c>
      <c r="G52" s="334"/>
      <c r="H52" s="334"/>
      <c r="I52" s="334"/>
      <c r="N52" s="109"/>
      <c r="S52" s="109"/>
      <c r="T52" s="109"/>
      <c r="U52" s="109"/>
      <c r="V52" s="109"/>
      <c r="W52" s="109"/>
      <c r="X52" s="109"/>
      <c r="Y52" s="109"/>
      <c r="Z52" s="109"/>
    </row>
    <row r="53" spans="1:26" x14ac:dyDescent="0.3">
      <c r="A53" s="469">
        <v>102</v>
      </c>
      <c r="B53" s="343"/>
      <c r="C53" s="481">
        <v>1</v>
      </c>
      <c r="N53" s="109"/>
      <c r="S53" s="109"/>
      <c r="T53" s="109"/>
      <c r="U53" s="109"/>
      <c r="V53" s="109"/>
      <c r="W53" s="109"/>
      <c r="X53" s="109"/>
      <c r="Y53" s="109"/>
      <c r="Z53" s="109"/>
    </row>
    <row r="54" spans="1:26" x14ac:dyDescent="0.3">
      <c r="A54" s="469">
        <v>103</v>
      </c>
      <c r="B54" s="361"/>
      <c r="C54" s="483">
        <v>1</v>
      </c>
      <c r="N54" s="109"/>
      <c r="S54" s="109"/>
      <c r="T54" s="109"/>
      <c r="U54" s="109"/>
      <c r="V54" s="109"/>
      <c r="W54" s="109"/>
      <c r="X54" s="109"/>
      <c r="Y54" s="109"/>
      <c r="Z54" s="109"/>
    </row>
    <row r="55" spans="1:26" x14ac:dyDescent="0.3">
      <c r="A55" s="337"/>
      <c r="B55" s="492">
        <f>SUM(B3:B54)</f>
        <v>33</v>
      </c>
      <c r="C55" s="508">
        <f>SUM(C3:C51)</f>
        <v>64</v>
      </c>
      <c r="N55" s="109"/>
      <c r="S55" s="109"/>
      <c r="T55" s="109"/>
      <c r="U55" s="109"/>
      <c r="V55" s="109"/>
      <c r="W55" s="109"/>
      <c r="X55" s="109"/>
      <c r="Y55" s="109"/>
      <c r="Z55" s="109"/>
    </row>
    <row r="56" spans="1:26" x14ac:dyDescent="0.3">
      <c r="N56" s="109"/>
      <c r="S56" s="109"/>
      <c r="T56" s="113"/>
      <c r="U56" s="113"/>
      <c r="V56" s="109"/>
      <c r="W56" s="327"/>
      <c r="X56" s="329"/>
      <c r="Y56" s="329"/>
      <c r="Z56" s="109"/>
    </row>
    <row r="57" spans="1:26" x14ac:dyDescent="0.3">
      <c r="N57" s="109"/>
      <c r="S57" s="109"/>
      <c r="T57" s="113"/>
      <c r="U57" s="113"/>
      <c r="V57" s="109"/>
      <c r="W57" s="327"/>
      <c r="X57" s="329"/>
      <c r="Y57" s="329"/>
      <c r="Z57" s="333"/>
    </row>
    <row r="58" spans="1:26" x14ac:dyDescent="0.3">
      <c r="N58" s="109"/>
      <c r="S58" s="109"/>
      <c r="T58" s="113"/>
      <c r="U58" s="113"/>
      <c r="V58" s="109"/>
      <c r="W58" s="327"/>
      <c r="X58" s="329"/>
      <c r="Y58" s="329"/>
      <c r="Z58" s="333"/>
    </row>
    <row r="59" spans="1:26" x14ac:dyDescent="0.3">
      <c r="S59" s="109"/>
      <c r="T59" s="109"/>
      <c r="U59" s="109"/>
      <c r="V59" s="109"/>
      <c r="W59" s="109"/>
      <c r="X59" s="333"/>
      <c r="Y59" s="333"/>
      <c r="Z59" s="333"/>
    </row>
    <row r="60" spans="1:26" x14ac:dyDescent="0.3">
      <c r="S60" s="109"/>
      <c r="T60" s="109"/>
      <c r="U60" s="109"/>
      <c r="V60" s="109"/>
      <c r="W60" s="109"/>
      <c r="X60" s="333"/>
      <c r="Y60" s="333"/>
      <c r="Z60" s="333"/>
    </row>
    <row r="61" spans="1:26" x14ac:dyDescent="0.3">
      <c r="G61" s="109"/>
    </row>
    <row r="67" spans="7:16" x14ac:dyDescent="0.3">
      <c r="P67" s="337"/>
    </row>
    <row r="68" spans="7:16" x14ac:dyDescent="0.3">
      <c r="P68" s="337"/>
    </row>
    <row r="69" spans="7:16" x14ac:dyDescent="0.3">
      <c r="P69" s="337"/>
    </row>
    <row r="70" spans="7:16" x14ac:dyDescent="0.3">
      <c r="P70" s="337"/>
    </row>
    <row r="71" spans="7:16" x14ac:dyDescent="0.3">
      <c r="P71" s="337"/>
    </row>
    <row r="72" spans="7:16" x14ac:dyDescent="0.3">
      <c r="P72" s="337"/>
    </row>
    <row r="73" spans="7:16" x14ac:dyDescent="0.3">
      <c r="P73" s="337"/>
    </row>
    <row r="74" spans="7:16" x14ac:dyDescent="0.3">
      <c r="P74" s="338"/>
    </row>
    <row r="75" spans="7:16" x14ac:dyDescent="0.3">
      <c r="P75" s="338"/>
    </row>
    <row r="76" spans="7:16" x14ac:dyDescent="0.3">
      <c r="G76" s="337"/>
      <c r="P76" s="338"/>
    </row>
    <row r="77" spans="7:16" x14ac:dyDescent="0.3">
      <c r="G77" s="337"/>
      <c r="P77" s="338"/>
    </row>
    <row r="78" spans="7:16" x14ac:dyDescent="0.3">
      <c r="G78" s="337"/>
      <c r="P78" s="338"/>
    </row>
    <row r="79" spans="7:16" x14ac:dyDescent="0.3">
      <c r="G79" s="337"/>
      <c r="P79" s="338"/>
    </row>
    <row r="80" spans="7:16" x14ac:dyDescent="0.3">
      <c r="G80" s="337"/>
      <c r="P80" s="338"/>
    </row>
    <row r="81" spans="7:16" x14ac:dyDescent="0.3">
      <c r="G81" s="337"/>
      <c r="P81" s="338"/>
    </row>
    <row r="82" spans="7:16" x14ac:dyDescent="0.3">
      <c r="G82" s="337"/>
      <c r="P82" s="337"/>
    </row>
    <row r="83" spans="7:16" x14ac:dyDescent="0.3">
      <c r="G83" s="337"/>
      <c r="H83" s="337"/>
      <c r="I83" s="338"/>
      <c r="J83" s="338"/>
      <c r="K83" s="338"/>
      <c r="L83" s="338"/>
      <c r="M83" s="338"/>
      <c r="N83" s="338"/>
      <c r="O83" s="338"/>
      <c r="P83" s="337"/>
    </row>
    <row r="84" spans="7:16" x14ac:dyDescent="0.3">
      <c r="G84" s="337"/>
      <c r="H84" s="337"/>
      <c r="I84" s="338"/>
      <c r="J84" s="338"/>
      <c r="K84" s="338"/>
      <c r="L84" s="338"/>
      <c r="M84" s="338"/>
      <c r="N84" s="338"/>
      <c r="O84" s="338"/>
      <c r="P84" s="337"/>
    </row>
    <row r="85" spans="7:16" x14ac:dyDescent="0.3">
      <c r="G85" s="337"/>
      <c r="H85" s="337"/>
      <c r="I85" s="338"/>
      <c r="J85" s="338"/>
      <c r="K85" s="338"/>
      <c r="L85" s="338"/>
      <c r="M85" s="338"/>
      <c r="N85" s="338"/>
      <c r="O85" s="338"/>
      <c r="P85" s="337"/>
    </row>
    <row r="86" spans="7:16" x14ac:dyDescent="0.3">
      <c r="G86" s="337"/>
      <c r="H86" s="337"/>
      <c r="I86" s="338"/>
      <c r="J86" s="338"/>
      <c r="K86" s="338"/>
      <c r="L86" s="338"/>
      <c r="M86" s="338"/>
      <c r="N86" s="338"/>
      <c r="O86" s="338"/>
      <c r="P86" s="337"/>
    </row>
    <row r="87" spans="7:16" x14ac:dyDescent="0.3">
      <c r="G87" s="337"/>
      <c r="H87" s="337"/>
      <c r="I87" s="338"/>
      <c r="J87" s="338"/>
      <c r="K87" s="338"/>
      <c r="L87" s="338"/>
      <c r="M87" s="338"/>
      <c r="N87" s="338"/>
      <c r="O87" s="338"/>
      <c r="P87" s="337"/>
    </row>
    <row r="88" spans="7:16" x14ac:dyDescent="0.3">
      <c r="G88" s="337"/>
      <c r="H88" s="337"/>
      <c r="I88" s="338"/>
      <c r="J88" s="338"/>
      <c r="K88" s="338"/>
      <c r="L88" s="338"/>
      <c r="M88" s="338"/>
      <c r="N88" s="338"/>
      <c r="O88" s="338"/>
      <c r="P88" s="337"/>
    </row>
    <row r="89" spans="7:16" x14ac:dyDescent="0.3">
      <c r="G89" s="337"/>
      <c r="H89" s="337"/>
      <c r="I89" s="338"/>
      <c r="J89" s="338"/>
      <c r="K89" s="338"/>
      <c r="L89" s="338"/>
      <c r="M89" s="338"/>
      <c r="N89" s="338"/>
      <c r="O89" s="338"/>
      <c r="P89" s="337"/>
    </row>
    <row r="90" spans="7:16" x14ac:dyDescent="0.3">
      <c r="G90" s="337"/>
      <c r="H90" s="337"/>
      <c r="I90" s="338"/>
      <c r="J90" s="338"/>
      <c r="K90" s="338"/>
      <c r="L90" s="338"/>
      <c r="M90" s="338"/>
      <c r="N90" s="338"/>
      <c r="O90" s="338"/>
      <c r="P90" s="337"/>
    </row>
    <row r="91" spans="7:16" x14ac:dyDescent="0.3">
      <c r="G91" s="337"/>
      <c r="H91" s="337"/>
      <c r="I91" s="337"/>
      <c r="J91" s="337"/>
      <c r="K91" s="337"/>
      <c r="L91" s="337"/>
      <c r="M91" s="337"/>
      <c r="N91" s="337"/>
      <c r="O91" s="337"/>
      <c r="P91" s="337"/>
    </row>
    <row r="92" spans="7:16" x14ac:dyDescent="0.3">
      <c r="G92" s="337"/>
      <c r="H92" s="337"/>
      <c r="I92" s="337"/>
      <c r="J92" s="337"/>
      <c r="K92" s="337"/>
      <c r="L92" s="337"/>
      <c r="M92" s="337"/>
      <c r="N92" s="337"/>
      <c r="O92" s="337"/>
      <c r="P92" s="337"/>
    </row>
    <row r="93" spans="7:16" x14ac:dyDescent="0.3">
      <c r="G93" s="337"/>
      <c r="H93" s="337"/>
      <c r="I93" s="337"/>
      <c r="J93" s="337"/>
      <c r="K93" s="337"/>
      <c r="L93" s="337"/>
      <c r="M93" s="337"/>
      <c r="N93" s="337"/>
      <c r="O93" s="337"/>
      <c r="P93" s="337"/>
    </row>
    <row r="94" spans="7:16" x14ac:dyDescent="0.3">
      <c r="G94" s="337"/>
      <c r="H94" s="337"/>
      <c r="I94" s="337"/>
      <c r="J94" s="337"/>
      <c r="K94" s="337"/>
      <c r="L94" s="337"/>
      <c r="M94" s="337"/>
      <c r="N94" s="337"/>
      <c r="O94" s="337"/>
      <c r="P94" s="337"/>
    </row>
    <row r="95" spans="7:16" x14ac:dyDescent="0.3">
      <c r="G95" s="337"/>
      <c r="H95" s="337"/>
      <c r="I95" s="337"/>
      <c r="J95" s="337"/>
      <c r="K95" s="337"/>
      <c r="L95" s="337"/>
      <c r="M95" s="337"/>
      <c r="N95" s="337"/>
      <c r="O95" s="337"/>
      <c r="P95" s="337"/>
    </row>
    <row r="96" spans="7:16" x14ac:dyDescent="0.3">
      <c r="G96" s="337"/>
      <c r="H96" s="337"/>
      <c r="I96" s="337"/>
      <c r="J96" s="337"/>
      <c r="K96" s="337"/>
      <c r="L96" s="337"/>
      <c r="M96" s="337"/>
      <c r="N96" s="337"/>
      <c r="O96" s="337"/>
      <c r="P96" s="337"/>
    </row>
    <row r="97" spans="7:16" x14ac:dyDescent="0.3">
      <c r="G97" s="337"/>
      <c r="H97" s="337"/>
      <c r="I97" s="337"/>
      <c r="J97" s="337"/>
      <c r="K97" s="337"/>
      <c r="L97" s="337"/>
      <c r="M97" s="337"/>
      <c r="N97" s="337"/>
      <c r="O97" s="337"/>
      <c r="P97" s="337"/>
    </row>
    <row r="98" spans="7:16" x14ac:dyDescent="0.3">
      <c r="G98" s="337"/>
      <c r="H98" s="337"/>
      <c r="I98" s="337"/>
      <c r="J98" s="337"/>
      <c r="K98" s="337"/>
      <c r="L98" s="337"/>
      <c r="M98" s="337"/>
      <c r="N98" s="337"/>
      <c r="O98" s="337"/>
      <c r="P98" s="337"/>
    </row>
    <row r="99" spans="7:16" x14ac:dyDescent="0.3">
      <c r="G99" s="337"/>
      <c r="H99" s="337"/>
      <c r="I99" s="337"/>
      <c r="J99" s="337"/>
      <c r="K99" s="337"/>
      <c r="L99" s="337"/>
      <c r="M99" s="337"/>
      <c r="N99" s="337"/>
      <c r="O99" s="337"/>
      <c r="P99" s="337"/>
    </row>
    <row r="100" spans="7:16" x14ac:dyDescent="0.3">
      <c r="G100" s="337"/>
      <c r="H100" s="337"/>
      <c r="I100" s="337"/>
      <c r="J100" s="337"/>
      <c r="K100" s="337"/>
      <c r="L100" s="337"/>
      <c r="M100" s="337"/>
      <c r="N100" s="337"/>
      <c r="O100" s="337"/>
      <c r="P100" s="337"/>
    </row>
    <row r="101" spans="7:16" x14ac:dyDescent="0.3">
      <c r="G101" s="337"/>
      <c r="H101" s="337"/>
      <c r="I101" s="337"/>
      <c r="J101" s="337"/>
      <c r="K101" s="337"/>
      <c r="L101" s="337"/>
      <c r="M101" s="337"/>
      <c r="N101" s="337"/>
      <c r="O101" s="337"/>
      <c r="P101" s="337"/>
    </row>
    <row r="102" spans="7:16" x14ac:dyDescent="0.3">
      <c r="G102" s="337"/>
      <c r="H102" s="337"/>
      <c r="I102" s="337"/>
      <c r="J102" s="337"/>
      <c r="K102" s="337"/>
      <c r="L102" s="337"/>
      <c r="M102" s="337"/>
      <c r="N102" s="337"/>
      <c r="O102" s="337"/>
      <c r="P102" s="337"/>
    </row>
    <row r="103" spans="7:16" x14ac:dyDescent="0.3">
      <c r="G103" s="337"/>
      <c r="H103" s="337"/>
      <c r="I103" s="337"/>
      <c r="J103" s="337"/>
      <c r="K103" s="337"/>
      <c r="L103" s="337"/>
      <c r="M103" s="337"/>
      <c r="N103" s="337"/>
      <c r="O103" s="337"/>
      <c r="P103" s="337"/>
    </row>
    <row r="104" spans="7:16" x14ac:dyDescent="0.3">
      <c r="G104" s="337"/>
      <c r="H104" s="337"/>
      <c r="I104" s="337"/>
      <c r="J104" s="337"/>
      <c r="K104" s="337"/>
      <c r="L104" s="337"/>
      <c r="M104" s="337"/>
      <c r="N104" s="337"/>
      <c r="O104" s="337"/>
      <c r="P104" s="337"/>
    </row>
    <row r="105" spans="7:16" x14ac:dyDescent="0.3">
      <c r="G105" s="337"/>
      <c r="H105" s="337"/>
      <c r="I105" s="337"/>
      <c r="J105" s="337"/>
      <c r="K105" s="337"/>
      <c r="L105" s="337"/>
      <c r="M105" s="337"/>
      <c r="N105" s="337"/>
      <c r="O105" s="337"/>
      <c r="P105" s="337"/>
    </row>
    <row r="106" spans="7:16" x14ac:dyDescent="0.3">
      <c r="G106" s="337"/>
      <c r="H106" s="337"/>
      <c r="I106" s="337"/>
      <c r="J106" s="337"/>
      <c r="K106" s="337"/>
      <c r="L106" s="337"/>
      <c r="M106" s="337"/>
      <c r="N106" s="337"/>
      <c r="O106" s="337"/>
      <c r="P106" s="337"/>
    </row>
    <row r="107" spans="7:16" x14ac:dyDescent="0.3">
      <c r="G107" s="337"/>
      <c r="H107" s="337"/>
      <c r="I107" s="337"/>
      <c r="J107" s="337"/>
      <c r="K107" s="337"/>
      <c r="L107" s="337"/>
      <c r="M107" s="337"/>
      <c r="N107" s="337"/>
      <c r="O107" s="337"/>
      <c r="P107" s="337"/>
    </row>
    <row r="108" spans="7:16" x14ac:dyDescent="0.3">
      <c r="G108" s="337"/>
      <c r="H108" s="337"/>
      <c r="I108" s="337"/>
      <c r="J108" s="337"/>
      <c r="K108" s="337"/>
      <c r="L108" s="337"/>
      <c r="M108" s="337"/>
      <c r="N108" s="337"/>
      <c r="O108" s="337"/>
      <c r="P108" s="337"/>
    </row>
    <row r="109" spans="7:16" x14ac:dyDescent="0.3">
      <c r="G109" s="337"/>
      <c r="H109" s="337"/>
      <c r="I109" s="337"/>
      <c r="J109" s="337"/>
      <c r="K109" s="337"/>
      <c r="L109" s="337"/>
      <c r="M109" s="337"/>
      <c r="N109" s="337"/>
      <c r="O109" s="337"/>
      <c r="P109" s="337"/>
    </row>
    <row r="110" spans="7:16" x14ac:dyDescent="0.3">
      <c r="G110" s="337"/>
      <c r="H110" s="337"/>
      <c r="I110" s="337"/>
      <c r="J110" s="337"/>
      <c r="K110" s="337"/>
      <c r="L110" s="337"/>
      <c r="M110" s="337"/>
      <c r="N110" s="337"/>
      <c r="O110" s="337"/>
      <c r="P110" s="337"/>
    </row>
    <row r="111" spans="7:16" x14ac:dyDescent="0.3">
      <c r="G111" s="337"/>
      <c r="H111" s="337"/>
      <c r="I111" s="337"/>
      <c r="J111" s="337"/>
      <c r="K111" s="337"/>
      <c r="L111" s="337"/>
      <c r="M111" s="337"/>
      <c r="N111" s="337"/>
      <c r="O111" s="337"/>
      <c r="P111" s="337"/>
    </row>
    <row r="112" spans="7:16" x14ac:dyDescent="0.3">
      <c r="G112" s="337"/>
      <c r="H112" s="337"/>
      <c r="I112" s="337"/>
      <c r="J112" s="337"/>
      <c r="K112" s="337"/>
      <c r="L112" s="337"/>
      <c r="M112" s="337"/>
      <c r="N112" s="337"/>
      <c r="O112" s="337"/>
      <c r="P112" s="337"/>
    </row>
    <row r="113" spans="4:16" x14ac:dyDescent="0.3">
      <c r="G113" s="337"/>
      <c r="H113" s="337"/>
      <c r="I113" s="337"/>
      <c r="J113" s="337"/>
      <c r="K113" s="337"/>
      <c r="L113" s="337"/>
      <c r="M113" s="337"/>
      <c r="N113" s="337"/>
      <c r="O113" s="337"/>
      <c r="P113" s="337"/>
    </row>
    <row r="114" spans="4:16" x14ac:dyDescent="0.3">
      <c r="G114" s="337"/>
      <c r="H114" s="337"/>
      <c r="I114" s="337"/>
      <c r="J114" s="337"/>
      <c r="K114" s="337"/>
      <c r="L114" s="337"/>
      <c r="M114" s="337"/>
      <c r="N114" s="337"/>
      <c r="O114" s="337"/>
      <c r="P114" s="337"/>
    </row>
    <row r="115" spans="4:16" x14ac:dyDescent="0.3">
      <c r="G115" s="337"/>
      <c r="H115" s="337"/>
      <c r="I115" s="337"/>
      <c r="J115" s="337"/>
      <c r="K115" s="337"/>
      <c r="L115" s="337"/>
      <c r="M115" s="337"/>
      <c r="N115" s="337"/>
      <c r="O115" s="337"/>
      <c r="P115" s="337"/>
    </row>
    <row r="116" spans="4:16" x14ac:dyDescent="0.3">
      <c r="G116" s="337"/>
      <c r="H116" s="337"/>
      <c r="I116" s="337"/>
      <c r="J116" s="337"/>
      <c r="K116" s="337"/>
      <c r="L116" s="337"/>
      <c r="M116" s="337"/>
      <c r="N116" s="337"/>
      <c r="O116" s="337"/>
      <c r="P116" s="337"/>
    </row>
    <row r="117" spans="4:16" x14ac:dyDescent="0.3">
      <c r="G117" s="337"/>
      <c r="H117" s="337"/>
      <c r="I117" s="337"/>
      <c r="J117" s="337"/>
      <c r="K117" s="337"/>
      <c r="L117" s="337"/>
      <c r="M117" s="337"/>
      <c r="N117" s="337"/>
      <c r="O117" s="337"/>
      <c r="P117" s="337"/>
    </row>
    <row r="118" spans="4:16" x14ac:dyDescent="0.3">
      <c r="G118" s="337"/>
      <c r="H118" s="337"/>
      <c r="I118" s="337"/>
      <c r="J118" s="337"/>
      <c r="K118" s="337"/>
      <c r="L118" s="337"/>
      <c r="M118" s="337"/>
      <c r="N118" s="337"/>
      <c r="O118" s="337"/>
      <c r="P118" s="337"/>
    </row>
    <row r="119" spans="4:16" x14ac:dyDescent="0.3">
      <c r="G119" s="337"/>
      <c r="H119" s="337"/>
      <c r="I119" s="337"/>
      <c r="J119" s="337"/>
      <c r="K119" s="337"/>
      <c r="L119" s="337"/>
      <c r="M119" s="337"/>
      <c r="N119" s="337"/>
      <c r="O119" s="337"/>
      <c r="P119" s="337"/>
    </row>
    <row r="120" spans="4:16" x14ac:dyDescent="0.3">
      <c r="G120" s="337"/>
      <c r="H120" s="337"/>
      <c r="I120" s="337"/>
      <c r="J120" s="337"/>
      <c r="K120" s="337"/>
      <c r="L120" s="337"/>
      <c r="M120" s="337"/>
      <c r="N120" s="337"/>
      <c r="O120" s="337"/>
      <c r="P120" s="337"/>
    </row>
    <row r="121" spans="4:16" x14ac:dyDescent="0.3">
      <c r="D121" s="337"/>
      <c r="E121" s="337"/>
      <c r="F121" s="337"/>
      <c r="G121" s="337"/>
      <c r="H121" s="337"/>
      <c r="I121" s="337"/>
      <c r="J121" s="337"/>
      <c r="K121" s="337"/>
      <c r="L121" s="337"/>
      <c r="M121" s="337"/>
      <c r="N121" s="337"/>
      <c r="O121" s="337"/>
      <c r="P121" s="337"/>
    </row>
    <row r="122" spans="4:16" x14ac:dyDescent="0.3">
      <c r="D122" s="337"/>
      <c r="E122" s="337"/>
      <c r="F122" s="337"/>
      <c r="G122" s="337"/>
      <c r="H122" s="337"/>
      <c r="I122" s="337"/>
      <c r="J122" s="337"/>
      <c r="K122" s="337"/>
      <c r="L122" s="337"/>
      <c r="M122" s="337"/>
      <c r="N122" s="337"/>
      <c r="O122" s="337"/>
      <c r="P122" s="337"/>
    </row>
  </sheetData>
  <mergeCells count="4">
    <mergeCell ref="P2:P3"/>
    <mergeCell ref="J2:L2"/>
    <mergeCell ref="N2:N3"/>
    <mergeCell ref="O2:O3"/>
  </mergeCells>
  <pageMargins left="0.7" right="0.7" top="0.75" bottom="0.75" header="0.3" footer="0.3"/>
  <ignoredErrors>
    <ignoredError sqref="C55"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175"/>
  <sheetViews>
    <sheetView zoomScale="40" zoomScaleNormal="40" workbookViewId="0"/>
  </sheetViews>
  <sheetFormatPr baseColWidth="10" defaultRowHeight="14.5" x14ac:dyDescent="0.35"/>
  <cols>
    <col min="2" max="3" width="3" customWidth="1"/>
    <col min="4" max="12" width="2.81640625" customWidth="1"/>
    <col min="13" max="13" width="2.81640625" style="460" customWidth="1"/>
    <col min="14" max="83" width="2.81640625" customWidth="1"/>
  </cols>
  <sheetData>
    <row r="1" spans="1:14" ht="54.75" customHeight="1" x14ac:dyDescent="0.35">
      <c r="A1" s="461" t="s">
        <v>253</v>
      </c>
      <c r="B1" s="461"/>
      <c r="C1" s="461"/>
      <c r="D1" s="487" t="s">
        <v>203</v>
      </c>
      <c r="E1" s="461"/>
      <c r="F1" s="461"/>
      <c r="G1" s="461"/>
      <c r="H1" s="461"/>
      <c r="I1" s="461"/>
      <c r="J1" s="461"/>
      <c r="K1" s="461"/>
      <c r="L1" s="461"/>
      <c r="M1" s="462"/>
      <c r="N1" s="488" t="s">
        <v>204</v>
      </c>
    </row>
    <row r="2" spans="1:14" x14ac:dyDescent="0.35">
      <c r="A2" s="341">
        <v>52</v>
      </c>
      <c r="B2" s="341"/>
      <c r="C2" s="341"/>
      <c r="D2" s="479">
        <v>1</v>
      </c>
      <c r="E2" s="360"/>
      <c r="F2" s="465">
        <v>1</v>
      </c>
      <c r="G2" s="360"/>
      <c r="H2" s="360"/>
      <c r="I2" s="360"/>
      <c r="J2" s="360"/>
      <c r="K2" s="360"/>
      <c r="L2" s="360"/>
      <c r="M2" s="360"/>
      <c r="N2" s="342"/>
    </row>
    <row r="3" spans="1:14" x14ac:dyDescent="0.35">
      <c r="A3" s="341">
        <v>53</v>
      </c>
      <c r="B3" s="341"/>
      <c r="C3" s="341"/>
      <c r="D3" s="480">
        <v>1</v>
      </c>
      <c r="E3" s="360"/>
      <c r="F3" s="465">
        <v>1</v>
      </c>
      <c r="G3" s="360"/>
      <c r="H3" s="360"/>
      <c r="I3" s="360"/>
      <c r="J3" s="360"/>
      <c r="K3" s="360"/>
      <c r="L3" s="360"/>
      <c r="M3" s="360"/>
      <c r="N3" s="343"/>
    </row>
    <row r="4" spans="1:14" x14ac:dyDescent="0.35">
      <c r="A4" s="341">
        <v>54</v>
      </c>
      <c r="B4" s="341"/>
      <c r="C4" s="341"/>
      <c r="D4" s="480">
        <v>1</v>
      </c>
      <c r="E4" s="360"/>
      <c r="F4" s="465">
        <v>1</v>
      </c>
      <c r="G4" s="360"/>
      <c r="H4" s="360"/>
      <c r="I4" s="360"/>
      <c r="J4" s="360"/>
      <c r="K4" s="360"/>
      <c r="L4" s="360"/>
      <c r="M4" s="360"/>
      <c r="N4" s="343"/>
    </row>
    <row r="5" spans="1:14" x14ac:dyDescent="0.35">
      <c r="A5" s="341">
        <v>55</v>
      </c>
      <c r="B5" s="341"/>
      <c r="C5" s="341"/>
      <c r="D5" s="480">
        <v>1</v>
      </c>
      <c r="E5" s="360"/>
      <c r="F5" s="465">
        <v>1</v>
      </c>
      <c r="G5" s="360"/>
      <c r="H5" s="360"/>
      <c r="I5" s="360"/>
      <c r="J5" s="360"/>
      <c r="K5" s="360"/>
      <c r="L5" s="360"/>
      <c r="M5" s="360"/>
      <c r="N5" s="343"/>
    </row>
    <row r="6" spans="1:14" x14ac:dyDescent="0.35">
      <c r="A6" s="341">
        <v>56</v>
      </c>
      <c r="B6" s="341"/>
      <c r="C6" s="341"/>
      <c r="D6" s="480">
        <v>2</v>
      </c>
      <c r="E6" s="360"/>
      <c r="F6" s="465">
        <v>1</v>
      </c>
      <c r="G6" s="465">
        <v>1</v>
      </c>
      <c r="H6" s="360"/>
      <c r="I6" s="360"/>
      <c r="J6" s="360"/>
      <c r="K6" s="360"/>
      <c r="L6" s="360"/>
      <c r="M6" s="360"/>
      <c r="N6" s="343"/>
    </row>
    <row r="7" spans="1:14" x14ac:dyDescent="0.35">
      <c r="A7" s="341">
        <v>57</v>
      </c>
      <c r="B7" s="341"/>
      <c r="C7" s="341"/>
      <c r="D7" s="480">
        <v>3</v>
      </c>
      <c r="E7" s="360"/>
      <c r="F7" s="465">
        <v>1</v>
      </c>
      <c r="G7" s="465">
        <v>1</v>
      </c>
      <c r="H7" s="465">
        <v>1</v>
      </c>
      <c r="I7" s="360"/>
      <c r="J7" s="360"/>
      <c r="K7" s="360"/>
      <c r="L7" s="360"/>
      <c r="M7" s="360"/>
      <c r="N7" s="343"/>
    </row>
    <row r="8" spans="1:14" x14ac:dyDescent="0.35">
      <c r="A8" s="341">
        <v>58</v>
      </c>
      <c r="B8" s="341"/>
      <c r="C8" s="341"/>
      <c r="D8" s="480">
        <v>3</v>
      </c>
      <c r="E8" s="360"/>
      <c r="F8" s="465">
        <v>1</v>
      </c>
      <c r="G8" s="465">
        <v>1</v>
      </c>
      <c r="H8" s="465">
        <v>1</v>
      </c>
      <c r="I8" s="360"/>
      <c r="J8" s="360"/>
      <c r="K8" s="360"/>
      <c r="L8" s="360"/>
      <c r="M8" s="360"/>
      <c r="N8" s="343"/>
    </row>
    <row r="9" spans="1:14" x14ac:dyDescent="0.35">
      <c r="A9" s="341">
        <v>59</v>
      </c>
      <c r="B9" s="341"/>
      <c r="C9" s="341"/>
      <c r="D9" s="480">
        <v>3</v>
      </c>
      <c r="E9" s="360"/>
      <c r="F9" s="465">
        <v>1</v>
      </c>
      <c r="G9" s="465">
        <v>1</v>
      </c>
      <c r="H9" s="465">
        <v>1</v>
      </c>
      <c r="I9" s="360"/>
      <c r="J9" s="360"/>
      <c r="K9" s="360"/>
      <c r="L9" s="360"/>
      <c r="M9" s="360"/>
      <c r="N9" s="343"/>
    </row>
    <row r="10" spans="1:14" x14ac:dyDescent="0.35">
      <c r="A10" s="341">
        <v>60</v>
      </c>
      <c r="B10" s="341"/>
      <c r="C10" s="341"/>
      <c r="D10" s="480">
        <v>3</v>
      </c>
      <c r="E10" s="360"/>
      <c r="F10" s="465">
        <v>1</v>
      </c>
      <c r="G10" s="465">
        <v>1</v>
      </c>
      <c r="H10" s="465">
        <v>1</v>
      </c>
      <c r="I10" s="360"/>
      <c r="J10" s="360"/>
      <c r="K10" s="360"/>
      <c r="L10" s="360"/>
      <c r="M10" s="360"/>
      <c r="N10" s="343"/>
    </row>
    <row r="11" spans="1:14" x14ac:dyDescent="0.35">
      <c r="A11" s="341">
        <v>61</v>
      </c>
      <c r="B11" s="341"/>
      <c r="C11" s="341"/>
      <c r="D11" s="480">
        <v>3</v>
      </c>
      <c r="E11" s="360"/>
      <c r="F11" s="465">
        <v>1</v>
      </c>
      <c r="G11" s="465">
        <v>1</v>
      </c>
      <c r="H11" s="465">
        <v>1</v>
      </c>
      <c r="I11" s="360"/>
      <c r="J11" s="360"/>
      <c r="K11" s="360"/>
      <c r="L11" s="360"/>
      <c r="M11" s="360"/>
      <c r="N11" s="343"/>
    </row>
    <row r="12" spans="1:14" x14ac:dyDescent="0.35">
      <c r="A12" s="341">
        <v>62</v>
      </c>
      <c r="B12" s="341"/>
      <c r="C12" s="341"/>
      <c r="D12" s="480">
        <v>3</v>
      </c>
      <c r="E12" s="360"/>
      <c r="F12" s="465">
        <v>1</v>
      </c>
      <c r="G12" s="465">
        <v>1</v>
      </c>
      <c r="H12" s="465">
        <v>1</v>
      </c>
      <c r="I12" s="360"/>
      <c r="J12" s="360"/>
      <c r="K12" s="360"/>
      <c r="L12" s="360"/>
      <c r="M12" s="360"/>
      <c r="N12" s="343"/>
    </row>
    <row r="13" spans="1:14" x14ac:dyDescent="0.35">
      <c r="A13" s="341">
        <v>63</v>
      </c>
      <c r="B13" s="341"/>
      <c r="C13" s="341"/>
      <c r="D13" s="480">
        <v>2</v>
      </c>
      <c r="E13" s="360"/>
      <c r="F13" s="465">
        <v>1</v>
      </c>
      <c r="G13" s="465">
        <v>1</v>
      </c>
      <c r="H13" s="360"/>
      <c r="I13" s="360"/>
      <c r="J13" s="360"/>
      <c r="K13" s="360"/>
      <c r="L13" s="360"/>
      <c r="M13" s="360"/>
      <c r="N13" s="343"/>
    </row>
    <row r="14" spans="1:14" x14ac:dyDescent="0.35">
      <c r="A14" s="341">
        <v>64</v>
      </c>
      <c r="B14" s="341"/>
      <c r="C14" s="341"/>
      <c r="D14" s="480">
        <v>2</v>
      </c>
      <c r="E14" s="360"/>
      <c r="F14" s="465">
        <v>1</v>
      </c>
      <c r="G14" s="465">
        <v>1</v>
      </c>
      <c r="H14" s="360"/>
      <c r="I14" s="360"/>
      <c r="J14" s="360"/>
      <c r="K14" s="360"/>
      <c r="L14" s="360"/>
      <c r="M14" s="360"/>
      <c r="N14" s="343"/>
    </row>
    <row r="15" spans="1:14" x14ac:dyDescent="0.35">
      <c r="A15" s="341">
        <v>65</v>
      </c>
      <c r="B15" s="341"/>
      <c r="C15" s="341"/>
      <c r="D15" s="480">
        <v>1</v>
      </c>
      <c r="E15" s="360"/>
      <c r="F15" s="465">
        <v>1</v>
      </c>
      <c r="G15" s="360"/>
      <c r="H15" s="360"/>
      <c r="I15" s="360"/>
      <c r="J15" s="360"/>
      <c r="K15" s="360"/>
      <c r="L15" s="360"/>
      <c r="M15" s="360"/>
      <c r="N15" s="343"/>
    </row>
    <row r="16" spans="1:14" x14ac:dyDescent="0.35">
      <c r="A16" s="341">
        <v>66</v>
      </c>
      <c r="B16" s="341"/>
      <c r="C16" s="341"/>
      <c r="D16" s="480">
        <v>1</v>
      </c>
      <c r="E16" s="360"/>
      <c r="F16" s="465">
        <v>1</v>
      </c>
      <c r="G16" s="360"/>
      <c r="H16" s="360"/>
      <c r="I16" s="360"/>
      <c r="J16" s="360"/>
      <c r="K16" s="360"/>
      <c r="L16" s="360"/>
      <c r="M16" s="360"/>
      <c r="N16" s="343"/>
    </row>
    <row r="17" spans="1:18" x14ac:dyDescent="0.35">
      <c r="A17" s="341">
        <v>67</v>
      </c>
      <c r="B17" s="341"/>
      <c r="C17" s="341"/>
      <c r="D17" s="480">
        <v>1</v>
      </c>
      <c r="E17" s="360"/>
      <c r="F17" s="465">
        <v>1</v>
      </c>
      <c r="G17" s="360"/>
      <c r="H17" s="360"/>
      <c r="I17" s="360"/>
      <c r="J17" s="360"/>
      <c r="K17" s="360"/>
      <c r="L17" s="360"/>
      <c r="M17" s="360"/>
      <c r="N17" s="343"/>
    </row>
    <row r="18" spans="1:18" x14ac:dyDescent="0.35">
      <c r="A18" s="341">
        <v>68</v>
      </c>
      <c r="B18" s="341"/>
      <c r="C18" s="341"/>
      <c r="D18" s="480">
        <v>1</v>
      </c>
      <c r="E18" s="360"/>
      <c r="F18" s="465">
        <v>1</v>
      </c>
      <c r="G18" s="360"/>
      <c r="H18" s="360"/>
      <c r="I18" s="360"/>
      <c r="J18" s="360"/>
      <c r="K18" s="360"/>
      <c r="L18" s="360"/>
      <c r="M18" s="360"/>
      <c r="N18" s="343"/>
    </row>
    <row r="19" spans="1:18" x14ac:dyDescent="0.35">
      <c r="A19" s="341">
        <v>69</v>
      </c>
      <c r="B19" s="341"/>
      <c r="C19" s="341"/>
      <c r="D19" s="480">
        <v>1</v>
      </c>
      <c r="E19" s="360"/>
      <c r="F19" s="465">
        <v>1</v>
      </c>
      <c r="G19" s="360"/>
      <c r="H19" s="360"/>
      <c r="I19" s="360"/>
      <c r="J19" s="360"/>
      <c r="K19" s="360"/>
      <c r="L19" s="360"/>
      <c r="M19" s="360"/>
      <c r="N19" s="343"/>
    </row>
    <row r="20" spans="1:18" x14ac:dyDescent="0.35">
      <c r="A20" s="341">
        <v>70</v>
      </c>
      <c r="B20" s="341"/>
      <c r="C20" s="341"/>
      <c r="D20" s="343"/>
      <c r="E20" s="360"/>
      <c r="F20" s="360"/>
      <c r="G20" s="360"/>
      <c r="H20" s="360"/>
      <c r="I20" s="360"/>
      <c r="J20" s="360"/>
      <c r="K20" s="360"/>
      <c r="L20" s="360"/>
      <c r="M20" s="360"/>
      <c r="N20" s="343"/>
    </row>
    <row r="21" spans="1:18" x14ac:dyDescent="0.35">
      <c r="A21" s="341">
        <v>71</v>
      </c>
      <c r="B21" s="341"/>
      <c r="C21" s="341"/>
      <c r="D21" s="343"/>
      <c r="E21" s="360"/>
      <c r="F21" s="360"/>
      <c r="G21" s="360"/>
      <c r="H21" s="360"/>
      <c r="I21" s="360"/>
      <c r="J21" s="360"/>
      <c r="K21" s="360"/>
      <c r="L21" s="360"/>
      <c r="M21" s="360"/>
      <c r="N21" s="343"/>
    </row>
    <row r="22" spans="1:18" x14ac:dyDescent="0.35">
      <c r="A22" s="341">
        <v>72</v>
      </c>
      <c r="B22" s="341"/>
      <c r="C22" s="341"/>
      <c r="D22" s="343"/>
      <c r="E22" s="360"/>
      <c r="F22" s="360"/>
      <c r="G22" s="360"/>
      <c r="H22" s="360"/>
      <c r="I22" s="360"/>
      <c r="J22" s="360"/>
      <c r="K22" s="360"/>
      <c r="L22" s="360"/>
      <c r="M22" s="360"/>
      <c r="N22" s="343">
        <v>1</v>
      </c>
      <c r="P22" s="468">
        <v>1</v>
      </c>
    </row>
    <row r="23" spans="1:18" x14ac:dyDescent="0.35">
      <c r="A23" s="341">
        <v>73</v>
      </c>
      <c r="B23" s="341"/>
      <c r="C23" s="341"/>
      <c r="D23" s="343"/>
      <c r="E23" s="360"/>
      <c r="F23" s="360"/>
      <c r="G23" s="360"/>
      <c r="H23" s="360"/>
      <c r="I23" s="360"/>
      <c r="J23" s="360"/>
      <c r="K23" s="360"/>
      <c r="L23" s="360"/>
      <c r="M23" s="360"/>
      <c r="N23" s="343">
        <v>1</v>
      </c>
      <c r="P23" s="468">
        <v>1</v>
      </c>
    </row>
    <row r="24" spans="1:18" x14ac:dyDescent="0.35">
      <c r="A24" s="341">
        <v>74</v>
      </c>
      <c r="B24" s="341"/>
      <c r="C24" s="341"/>
      <c r="D24" s="343"/>
      <c r="E24" s="360"/>
      <c r="F24" s="360"/>
      <c r="G24" s="360"/>
      <c r="H24" s="360"/>
      <c r="I24" s="360"/>
      <c r="J24" s="360"/>
      <c r="K24" s="360"/>
      <c r="L24" s="360"/>
      <c r="M24" s="360"/>
      <c r="N24" s="343">
        <v>2</v>
      </c>
      <c r="P24" s="468">
        <v>1</v>
      </c>
      <c r="Q24" s="468">
        <v>1</v>
      </c>
    </row>
    <row r="25" spans="1:18" x14ac:dyDescent="0.35">
      <c r="A25" s="341">
        <v>75</v>
      </c>
      <c r="B25" s="341"/>
      <c r="C25" s="341"/>
      <c r="D25" s="343"/>
      <c r="E25" s="360"/>
      <c r="F25" s="360"/>
      <c r="G25" s="360"/>
      <c r="H25" s="360"/>
      <c r="I25" s="360"/>
      <c r="J25" s="360"/>
      <c r="K25" s="360"/>
      <c r="L25" s="360"/>
      <c r="M25" s="360"/>
      <c r="N25" s="343">
        <v>1</v>
      </c>
      <c r="P25" s="468">
        <v>1</v>
      </c>
    </row>
    <row r="26" spans="1:18" x14ac:dyDescent="0.35">
      <c r="A26" s="341">
        <v>76</v>
      </c>
      <c r="B26" s="341"/>
      <c r="C26" s="341"/>
      <c r="D26" s="343"/>
      <c r="E26" s="360"/>
      <c r="F26" s="360"/>
      <c r="G26" s="360"/>
      <c r="H26" s="360"/>
      <c r="I26" s="360"/>
      <c r="J26" s="360"/>
      <c r="K26" s="360"/>
      <c r="L26" s="360"/>
      <c r="M26" s="360"/>
      <c r="N26" s="343">
        <v>2</v>
      </c>
      <c r="P26" s="468">
        <v>1</v>
      </c>
      <c r="Q26" s="468">
        <v>1</v>
      </c>
    </row>
    <row r="27" spans="1:18" x14ac:dyDescent="0.35">
      <c r="A27" s="341">
        <v>77</v>
      </c>
      <c r="B27" s="341"/>
      <c r="C27" s="341"/>
      <c r="D27" s="343"/>
      <c r="E27" s="360"/>
      <c r="F27" s="360"/>
      <c r="G27" s="360"/>
      <c r="H27" s="360"/>
      <c r="I27" s="360"/>
      <c r="J27" s="360"/>
      <c r="K27" s="360"/>
      <c r="L27" s="360"/>
      <c r="M27" s="360"/>
      <c r="N27" s="343">
        <v>3</v>
      </c>
      <c r="P27" s="468">
        <v>1</v>
      </c>
      <c r="Q27" s="468">
        <v>1</v>
      </c>
      <c r="R27" s="468">
        <v>1</v>
      </c>
    </row>
    <row r="28" spans="1:18" x14ac:dyDescent="0.35">
      <c r="A28" s="341">
        <v>78</v>
      </c>
      <c r="B28" s="341"/>
      <c r="C28" s="341"/>
      <c r="D28" s="343"/>
      <c r="E28" s="360"/>
      <c r="F28" s="360"/>
      <c r="G28" s="360"/>
      <c r="H28" s="360"/>
      <c r="I28" s="360"/>
      <c r="J28" s="360"/>
      <c r="K28" s="360"/>
      <c r="L28" s="360"/>
      <c r="M28" s="360"/>
      <c r="N28" s="343">
        <v>3</v>
      </c>
      <c r="P28" s="468">
        <v>1</v>
      </c>
      <c r="Q28" s="468">
        <v>1</v>
      </c>
      <c r="R28" s="468">
        <v>1</v>
      </c>
    </row>
    <row r="29" spans="1:18" x14ac:dyDescent="0.35">
      <c r="A29" s="341">
        <v>79</v>
      </c>
      <c r="B29" s="341"/>
      <c r="C29" s="341"/>
      <c r="D29" s="343"/>
      <c r="E29" s="360"/>
      <c r="F29" s="360"/>
      <c r="G29" s="360"/>
      <c r="H29" s="360"/>
      <c r="I29" s="360"/>
      <c r="J29" s="360"/>
      <c r="K29" s="360"/>
      <c r="L29" s="360"/>
      <c r="M29" s="360"/>
      <c r="N29" s="343">
        <v>3</v>
      </c>
      <c r="P29" s="468">
        <v>1</v>
      </c>
      <c r="Q29" s="468">
        <v>1</v>
      </c>
      <c r="R29" s="468">
        <v>1</v>
      </c>
    </row>
    <row r="30" spans="1:18" x14ac:dyDescent="0.35">
      <c r="A30" s="341">
        <v>80</v>
      </c>
      <c r="B30" s="341"/>
      <c r="C30" s="341"/>
      <c r="D30" s="343"/>
      <c r="E30" s="360"/>
      <c r="F30" s="360"/>
      <c r="G30" s="360"/>
      <c r="H30" s="360"/>
      <c r="I30" s="360"/>
      <c r="J30" s="360"/>
      <c r="K30" s="360"/>
      <c r="L30" s="360"/>
      <c r="M30" s="360"/>
      <c r="N30" s="343">
        <v>2</v>
      </c>
      <c r="P30" s="468">
        <v>1</v>
      </c>
      <c r="Q30" s="468">
        <v>1</v>
      </c>
    </row>
    <row r="31" spans="1:18" x14ac:dyDescent="0.35">
      <c r="A31" s="341">
        <v>81</v>
      </c>
      <c r="B31" s="341"/>
      <c r="C31" s="341"/>
      <c r="D31" s="343"/>
      <c r="E31" s="360"/>
      <c r="F31" s="360"/>
      <c r="G31" s="360"/>
      <c r="H31" s="360"/>
      <c r="I31" s="360"/>
      <c r="J31" s="360"/>
      <c r="K31" s="360"/>
      <c r="L31" s="360"/>
      <c r="M31" s="360"/>
      <c r="N31" s="343">
        <v>2</v>
      </c>
      <c r="P31" s="468">
        <v>1</v>
      </c>
      <c r="Q31" s="468">
        <v>1</v>
      </c>
    </row>
    <row r="32" spans="1:18" x14ac:dyDescent="0.35">
      <c r="A32" s="341">
        <v>82</v>
      </c>
      <c r="B32" s="341"/>
      <c r="C32" s="341"/>
      <c r="D32" s="343"/>
      <c r="E32" s="360"/>
      <c r="F32" s="360"/>
      <c r="G32" s="360"/>
      <c r="H32" s="360"/>
      <c r="I32" s="360"/>
      <c r="J32" s="360"/>
      <c r="K32" s="360"/>
      <c r="L32" s="360"/>
      <c r="M32" s="360"/>
      <c r="N32" s="343">
        <v>3</v>
      </c>
      <c r="P32" s="468">
        <v>1</v>
      </c>
      <c r="Q32" s="468">
        <v>1</v>
      </c>
      <c r="R32" s="468">
        <v>1</v>
      </c>
    </row>
    <row r="33" spans="1:82" s="466" customFormat="1" x14ac:dyDescent="0.35">
      <c r="A33" s="341">
        <v>83</v>
      </c>
      <c r="B33" s="341"/>
      <c r="C33" s="341"/>
      <c r="D33" s="478"/>
      <c r="E33" s="113"/>
      <c r="F33" s="360"/>
      <c r="G33" s="360"/>
      <c r="H33" s="360"/>
      <c r="I33" s="360"/>
      <c r="J33" s="360"/>
      <c r="K33" s="360"/>
      <c r="L33" s="113"/>
      <c r="M33" s="113"/>
      <c r="N33" s="478">
        <v>3</v>
      </c>
      <c r="P33" s="468">
        <v>1</v>
      </c>
      <c r="Q33" s="468">
        <v>1</v>
      </c>
      <c r="R33" s="468">
        <v>1</v>
      </c>
      <c r="S33"/>
      <c r="T33"/>
      <c r="U33"/>
      <c r="V33"/>
      <c r="W33"/>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row>
    <row r="34" spans="1:82" x14ac:dyDescent="0.35">
      <c r="A34" s="341">
        <v>84</v>
      </c>
      <c r="B34" s="341"/>
      <c r="C34" s="341"/>
      <c r="D34" s="343"/>
      <c r="E34" s="360"/>
      <c r="F34" s="360"/>
      <c r="G34" s="360"/>
      <c r="H34" s="360"/>
      <c r="I34" s="360"/>
      <c r="J34" s="360"/>
      <c r="K34" s="360"/>
      <c r="L34" s="360"/>
      <c r="M34" s="360"/>
      <c r="N34" s="343">
        <v>3</v>
      </c>
      <c r="P34" s="468">
        <v>1</v>
      </c>
      <c r="Q34" s="468">
        <v>1</v>
      </c>
      <c r="R34" s="468">
        <v>1</v>
      </c>
    </row>
    <row r="35" spans="1:82" x14ac:dyDescent="0.35">
      <c r="A35" s="341">
        <v>85</v>
      </c>
      <c r="B35" s="341"/>
      <c r="C35" s="341"/>
      <c r="D35" s="343"/>
      <c r="E35" s="360"/>
      <c r="F35" s="360"/>
      <c r="G35" s="360"/>
      <c r="H35" s="360"/>
      <c r="I35" s="360"/>
      <c r="J35" s="360"/>
      <c r="K35" s="360"/>
      <c r="L35" s="360"/>
      <c r="M35" s="360"/>
      <c r="N35" s="343">
        <v>3</v>
      </c>
      <c r="P35" s="468">
        <v>1</v>
      </c>
      <c r="Q35" s="468">
        <v>1</v>
      </c>
      <c r="R35" s="468">
        <v>1</v>
      </c>
    </row>
    <row r="36" spans="1:82" x14ac:dyDescent="0.35">
      <c r="A36" s="341">
        <v>86</v>
      </c>
      <c r="B36" s="341"/>
      <c r="C36" s="341"/>
      <c r="D36" s="343"/>
      <c r="E36" s="360"/>
      <c r="F36" s="360"/>
      <c r="G36" s="360"/>
      <c r="H36" s="360"/>
      <c r="I36" s="360"/>
      <c r="J36" s="360"/>
      <c r="K36" s="360"/>
      <c r="L36" s="360"/>
      <c r="M36" s="360"/>
      <c r="N36" s="343">
        <v>4</v>
      </c>
      <c r="P36" s="468">
        <v>1</v>
      </c>
      <c r="Q36" s="468">
        <v>1</v>
      </c>
      <c r="R36" s="468">
        <v>1</v>
      </c>
      <c r="S36" s="468">
        <v>1</v>
      </c>
    </row>
    <row r="37" spans="1:82" x14ac:dyDescent="0.35">
      <c r="A37" s="341">
        <v>87</v>
      </c>
      <c r="B37" s="341"/>
      <c r="C37" s="341"/>
      <c r="D37" s="343"/>
      <c r="E37" s="360"/>
      <c r="F37" s="360"/>
      <c r="G37" s="360"/>
      <c r="H37" s="360"/>
      <c r="I37" s="360"/>
      <c r="J37" s="360"/>
      <c r="K37" s="360"/>
      <c r="L37" s="360"/>
      <c r="M37" s="360"/>
      <c r="N37" s="343">
        <v>2</v>
      </c>
      <c r="P37" s="468">
        <v>1</v>
      </c>
      <c r="Q37" s="468">
        <v>1</v>
      </c>
    </row>
    <row r="38" spans="1:82" x14ac:dyDescent="0.35">
      <c r="A38" s="341">
        <v>88</v>
      </c>
      <c r="B38" s="341"/>
      <c r="C38" s="341"/>
      <c r="D38" s="343"/>
      <c r="E38" s="360"/>
      <c r="F38" s="360"/>
      <c r="G38" s="360"/>
      <c r="H38" s="360"/>
      <c r="I38" s="360"/>
      <c r="J38" s="360"/>
      <c r="K38" s="360"/>
      <c r="L38" s="360"/>
      <c r="M38" s="360"/>
      <c r="N38" s="343">
        <v>3</v>
      </c>
      <c r="P38" s="468">
        <v>1</v>
      </c>
      <c r="Q38" s="468">
        <v>1</v>
      </c>
      <c r="R38" s="468">
        <v>1</v>
      </c>
    </row>
    <row r="39" spans="1:82" x14ac:dyDescent="0.35">
      <c r="A39" s="341">
        <v>89</v>
      </c>
      <c r="B39" s="341"/>
      <c r="C39" s="341"/>
      <c r="D39" s="343"/>
      <c r="E39" s="360"/>
      <c r="F39" s="360"/>
      <c r="G39" s="360"/>
      <c r="H39" s="360"/>
      <c r="I39" s="360"/>
      <c r="J39" s="360"/>
      <c r="K39" s="360"/>
      <c r="L39" s="360"/>
      <c r="M39" s="360"/>
      <c r="N39" s="343">
        <v>3</v>
      </c>
      <c r="P39" s="468">
        <v>1</v>
      </c>
      <c r="Q39" s="468">
        <v>1</v>
      </c>
      <c r="R39" s="468">
        <v>1</v>
      </c>
    </row>
    <row r="40" spans="1:82" x14ac:dyDescent="0.35">
      <c r="A40" s="341">
        <v>90</v>
      </c>
      <c r="B40" s="341"/>
      <c r="C40" s="341"/>
      <c r="D40" s="343"/>
      <c r="E40" s="360"/>
      <c r="F40" s="360"/>
      <c r="G40" s="360"/>
      <c r="H40" s="360"/>
      <c r="I40" s="360"/>
      <c r="J40" s="360"/>
      <c r="K40" s="360"/>
      <c r="L40" s="360"/>
      <c r="M40" s="360"/>
      <c r="N40" s="343">
        <v>3</v>
      </c>
      <c r="P40" s="468">
        <v>1</v>
      </c>
      <c r="Q40" s="468">
        <v>1</v>
      </c>
      <c r="R40" s="468">
        <v>1</v>
      </c>
    </row>
    <row r="41" spans="1:82" x14ac:dyDescent="0.35">
      <c r="A41" s="341">
        <v>91</v>
      </c>
      <c r="B41" s="341"/>
      <c r="C41" s="341"/>
      <c r="D41" s="343"/>
      <c r="E41" s="360"/>
      <c r="F41" s="360"/>
      <c r="G41" s="360"/>
      <c r="H41" s="360"/>
      <c r="I41" s="360"/>
      <c r="J41" s="360"/>
      <c r="K41" s="360"/>
      <c r="L41" s="360"/>
      <c r="M41" s="360"/>
      <c r="N41" s="343">
        <v>3</v>
      </c>
      <c r="P41" s="468">
        <v>1</v>
      </c>
      <c r="Q41" s="468">
        <v>1</v>
      </c>
      <c r="R41" s="468">
        <v>1</v>
      </c>
    </row>
    <row r="42" spans="1:82" x14ac:dyDescent="0.35">
      <c r="A42" s="341">
        <v>92</v>
      </c>
      <c r="B42" s="341"/>
      <c r="C42" s="341"/>
      <c r="D42" s="343"/>
      <c r="E42" s="360"/>
      <c r="F42" s="360"/>
      <c r="G42" s="360"/>
      <c r="H42" s="360"/>
      <c r="I42" s="360"/>
      <c r="J42" s="360"/>
      <c r="K42" s="360"/>
      <c r="L42" s="360"/>
      <c r="M42" s="360"/>
      <c r="N42" s="343">
        <v>3</v>
      </c>
      <c r="P42" s="468">
        <v>1</v>
      </c>
      <c r="Q42" s="468">
        <v>1</v>
      </c>
      <c r="R42" s="468">
        <v>1</v>
      </c>
    </row>
    <row r="43" spans="1:82" x14ac:dyDescent="0.35">
      <c r="A43" s="341">
        <v>93</v>
      </c>
      <c r="B43" s="341"/>
      <c r="C43" s="341"/>
      <c r="D43" s="343"/>
      <c r="E43" s="360"/>
      <c r="F43" s="360"/>
      <c r="G43" s="360"/>
      <c r="H43" s="360"/>
      <c r="I43" s="360"/>
      <c r="J43" s="360"/>
      <c r="K43" s="360"/>
      <c r="L43" s="360"/>
      <c r="M43" s="360"/>
      <c r="N43" s="343">
        <v>3</v>
      </c>
      <c r="P43" s="468">
        <v>1</v>
      </c>
      <c r="Q43" s="468">
        <v>1</v>
      </c>
      <c r="R43" s="468">
        <v>1</v>
      </c>
    </row>
    <row r="44" spans="1:82" x14ac:dyDescent="0.35">
      <c r="A44" s="341">
        <v>94</v>
      </c>
      <c r="B44" s="341"/>
      <c r="C44" s="341"/>
      <c r="D44" s="343"/>
      <c r="E44" s="360"/>
      <c r="F44" s="360"/>
      <c r="G44" s="360"/>
      <c r="H44" s="360"/>
      <c r="I44" s="360"/>
      <c r="J44" s="360"/>
      <c r="K44" s="360"/>
      <c r="L44" s="360"/>
      <c r="M44" s="360"/>
      <c r="N44" s="343">
        <v>2</v>
      </c>
      <c r="P44" s="468">
        <v>1</v>
      </c>
      <c r="Q44" s="468">
        <v>1</v>
      </c>
    </row>
    <row r="45" spans="1:82" x14ac:dyDescent="0.35">
      <c r="A45" s="341">
        <v>95</v>
      </c>
      <c r="B45" s="341"/>
      <c r="C45" s="341"/>
      <c r="D45" s="343"/>
      <c r="E45" s="360"/>
      <c r="F45" s="360"/>
      <c r="G45" s="360"/>
      <c r="H45" s="360"/>
      <c r="I45" s="360"/>
      <c r="J45" s="360"/>
      <c r="K45" s="360"/>
      <c r="L45" s="360"/>
      <c r="M45" s="360"/>
      <c r="N45" s="343">
        <v>1</v>
      </c>
      <c r="P45" s="468">
        <v>1</v>
      </c>
    </row>
    <row r="46" spans="1:82" x14ac:dyDescent="0.35">
      <c r="A46" s="341">
        <v>96</v>
      </c>
      <c r="B46" s="341"/>
      <c r="C46" s="341"/>
      <c r="D46" s="343"/>
      <c r="E46" s="360"/>
      <c r="F46" s="360"/>
      <c r="G46" s="360"/>
      <c r="H46" s="360"/>
      <c r="I46" s="360"/>
      <c r="J46" s="360"/>
      <c r="K46" s="360"/>
      <c r="L46" s="360"/>
      <c r="M46" s="360"/>
      <c r="N46" s="343">
        <v>1</v>
      </c>
      <c r="P46" s="468">
        <v>1</v>
      </c>
    </row>
    <row r="47" spans="1:82" x14ac:dyDescent="0.35">
      <c r="A47" s="341">
        <v>97</v>
      </c>
      <c r="B47" s="341"/>
      <c r="C47" s="341"/>
      <c r="D47" s="343"/>
      <c r="E47" s="360"/>
      <c r="F47" s="360"/>
      <c r="G47" s="360"/>
      <c r="H47" s="360"/>
      <c r="I47" s="360"/>
      <c r="J47" s="360"/>
      <c r="K47" s="360"/>
      <c r="L47" s="360"/>
      <c r="M47" s="360"/>
      <c r="N47" s="343">
        <v>1</v>
      </c>
      <c r="P47" s="468">
        <v>1</v>
      </c>
    </row>
    <row r="48" spans="1:82" x14ac:dyDescent="0.35">
      <c r="A48" s="341">
        <v>98</v>
      </c>
      <c r="B48" s="341"/>
      <c r="C48" s="341"/>
      <c r="D48" s="343"/>
      <c r="E48" s="360"/>
      <c r="F48" s="360"/>
      <c r="G48" s="360"/>
      <c r="H48" s="360"/>
      <c r="I48" s="360"/>
      <c r="J48" s="360"/>
      <c r="K48" s="360"/>
      <c r="L48" s="360"/>
      <c r="M48" s="360"/>
      <c r="N48" s="343">
        <v>1</v>
      </c>
      <c r="P48" s="468">
        <v>1</v>
      </c>
    </row>
    <row r="49" spans="1:59" x14ac:dyDescent="0.35">
      <c r="A49" s="341">
        <v>99</v>
      </c>
      <c r="B49" s="341"/>
      <c r="C49" s="341"/>
      <c r="D49" s="343"/>
      <c r="E49" s="360"/>
      <c r="F49" s="360"/>
      <c r="G49" s="360"/>
      <c r="H49" s="360"/>
      <c r="I49" s="360"/>
      <c r="J49" s="360"/>
      <c r="K49" s="360"/>
      <c r="L49" s="360"/>
      <c r="M49" s="360"/>
      <c r="N49" s="343">
        <v>1</v>
      </c>
      <c r="P49" s="468">
        <v>1</v>
      </c>
    </row>
    <row r="50" spans="1:59" x14ac:dyDescent="0.35">
      <c r="A50" s="341">
        <v>100</v>
      </c>
      <c r="B50" s="341"/>
      <c r="C50" s="341"/>
      <c r="D50" s="343"/>
      <c r="E50" s="360"/>
      <c r="F50" s="360"/>
      <c r="G50" s="360"/>
      <c r="H50" s="360"/>
      <c r="I50" s="360"/>
      <c r="J50" s="360"/>
      <c r="K50" s="360"/>
      <c r="L50" s="360"/>
      <c r="M50" s="360"/>
      <c r="N50" s="343">
        <v>1</v>
      </c>
      <c r="P50" s="468">
        <v>1</v>
      </c>
    </row>
    <row r="51" spans="1:59" x14ac:dyDescent="0.35">
      <c r="A51" s="341">
        <v>101</v>
      </c>
      <c r="B51" s="341"/>
      <c r="C51" s="341"/>
      <c r="D51" s="343"/>
      <c r="E51" s="360"/>
      <c r="F51" s="360"/>
      <c r="G51" s="360"/>
      <c r="H51" s="360"/>
      <c r="I51" s="360"/>
      <c r="J51" s="360"/>
      <c r="K51" s="360"/>
      <c r="L51" s="360"/>
      <c r="M51" s="360"/>
      <c r="N51" s="343">
        <v>1</v>
      </c>
      <c r="P51" s="468">
        <v>1</v>
      </c>
    </row>
    <row r="52" spans="1:59" x14ac:dyDescent="0.35">
      <c r="A52" s="341">
        <v>102</v>
      </c>
      <c r="B52" s="341"/>
      <c r="C52" s="341"/>
      <c r="D52" s="343"/>
      <c r="E52" s="360"/>
      <c r="F52" s="360"/>
      <c r="G52" s="360"/>
      <c r="H52" s="360"/>
      <c r="I52" s="360"/>
      <c r="J52" s="360"/>
      <c r="K52" s="360"/>
      <c r="L52" s="360"/>
      <c r="M52" s="360"/>
      <c r="N52" s="343">
        <v>1</v>
      </c>
      <c r="P52" s="468">
        <v>1</v>
      </c>
    </row>
    <row r="53" spans="1:59" x14ac:dyDescent="0.35">
      <c r="A53" s="341">
        <v>103</v>
      </c>
      <c r="B53" s="341"/>
      <c r="C53" s="341"/>
      <c r="D53" s="361"/>
      <c r="E53" s="360"/>
      <c r="F53" s="360"/>
      <c r="G53" s="360"/>
      <c r="H53" s="360"/>
      <c r="I53" s="360"/>
      <c r="J53" s="360"/>
      <c r="K53" s="360"/>
      <c r="L53" s="360"/>
      <c r="M53" s="360"/>
      <c r="N53" s="361">
        <v>1</v>
      </c>
      <c r="P53" s="468">
        <v>1</v>
      </c>
    </row>
    <row r="54" spans="1:59" x14ac:dyDescent="0.35">
      <c r="A54" s="337"/>
      <c r="B54" s="337"/>
      <c r="C54" s="337"/>
      <c r="D54" s="341">
        <f>SUM(D2:D53)</f>
        <v>33</v>
      </c>
      <c r="E54" s="341"/>
      <c r="F54" s="341"/>
      <c r="G54" s="341"/>
      <c r="H54" s="341"/>
      <c r="I54" s="341"/>
      <c r="J54" s="341"/>
      <c r="K54" s="341"/>
      <c r="L54" s="341"/>
      <c r="M54" s="360"/>
      <c r="N54" s="341">
        <v>67</v>
      </c>
    </row>
    <row r="56" spans="1:59" x14ac:dyDescent="0.35">
      <c r="D56" s="360"/>
      <c r="E56" s="360"/>
      <c r="F56" s="360"/>
      <c r="G56" s="360"/>
      <c r="Q56" s="360"/>
      <c r="R56" s="360"/>
      <c r="S56" s="360"/>
      <c r="T56" s="360"/>
      <c r="U56" s="360"/>
    </row>
    <row r="57" spans="1:59" x14ac:dyDescent="0.35">
      <c r="D57" s="360"/>
      <c r="E57" s="360"/>
      <c r="F57" s="360"/>
      <c r="G57" s="360"/>
      <c r="H57" s="360"/>
      <c r="O57" s="360"/>
      <c r="P57" s="360"/>
      <c r="Q57" s="360"/>
      <c r="R57" s="360"/>
      <c r="S57" s="360"/>
      <c r="T57" s="360"/>
      <c r="U57" s="360"/>
    </row>
    <row r="59" spans="1:59" x14ac:dyDescent="0.35">
      <c r="M59"/>
    </row>
    <row r="60" spans="1:59" x14ac:dyDescent="0.35">
      <c r="I60" s="465">
        <v>1</v>
      </c>
      <c r="J60" s="465">
        <v>1</v>
      </c>
      <c r="K60" s="465">
        <v>1</v>
      </c>
      <c r="L60" s="465">
        <v>1</v>
      </c>
      <c r="M60" s="465">
        <v>1</v>
      </c>
      <c r="N60" s="465">
        <v>1</v>
      </c>
      <c r="AT60" s="360"/>
      <c r="AU60" s="360"/>
      <c r="AV60" s="360"/>
      <c r="AW60" s="360"/>
      <c r="AX60" s="360"/>
      <c r="AY60" s="360"/>
      <c r="AZ60" s="360"/>
      <c r="BA60" s="360"/>
      <c r="BB60" s="360"/>
      <c r="BC60" s="360"/>
    </row>
    <row r="61" spans="1:59" x14ac:dyDescent="0.35">
      <c r="H61" s="465">
        <v>1</v>
      </c>
      <c r="I61" s="465">
        <v>1</v>
      </c>
      <c r="J61" s="465">
        <v>1</v>
      </c>
      <c r="K61" s="465">
        <v>1</v>
      </c>
      <c r="L61" s="465">
        <v>1</v>
      </c>
      <c r="M61" s="465">
        <v>1</v>
      </c>
      <c r="N61" s="465">
        <v>1</v>
      </c>
      <c r="O61" s="465">
        <v>1</v>
      </c>
      <c r="P61" s="465">
        <v>1</v>
      </c>
      <c r="AT61" s="360"/>
      <c r="AU61" s="360"/>
      <c r="AV61" s="360"/>
      <c r="AW61" s="360"/>
      <c r="AX61" s="360"/>
      <c r="AY61" s="360"/>
      <c r="AZ61" s="360"/>
      <c r="BA61" s="360"/>
      <c r="BB61" s="360"/>
      <c r="BC61" s="360"/>
    </row>
    <row r="62" spans="1:59" x14ac:dyDescent="0.35">
      <c r="A62" t="s">
        <v>203</v>
      </c>
      <c r="D62" s="465">
        <v>1</v>
      </c>
      <c r="E62" s="465">
        <v>1</v>
      </c>
      <c r="F62" s="465">
        <v>1</v>
      </c>
      <c r="G62" s="465">
        <v>1</v>
      </c>
      <c r="H62" s="465">
        <v>1</v>
      </c>
      <c r="I62" s="465">
        <v>1</v>
      </c>
      <c r="J62" s="465">
        <v>1</v>
      </c>
      <c r="K62" s="465">
        <v>1</v>
      </c>
      <c r="L62" s="465">
        <v>1</v>
      </c>
      <c r="M62" s="465">
        <v>1</v>
      </c>
      <c r="N62" s="465">
        <v>1</v>
      </c>
      <c r="O62" s="465">
        <v>1</v>
      </c>
      <c r="P62" s="465">
        <v>1</v>
      </c>
      <c r="Q62" s="465">
        <v>1</v>
      </c>
      <c r="R62" s="465">
        <v>1</v>
      </c>
      <c r="S62" s="465">
        <v>1</v>
      </c>
      <c r="T62" s="465">
        <v>1</v>
      </c>
      <c r="U62" s="465">
        <v>1</v>
      </c>
      <c r="AT62" s="360"/>
      <c r="AU62" s="360"/>
      <c r="AV62" s="360"/>
      <c r="AW62" s="360"/>
      <c r="AX62" s="360"/>
      <c r="AY62" s="360"/>
      <c r="AZ62" s="360"/>
      <c r="BA62" s="360"/>
      <c r="BB62" s="360"/>
      <c r="BC62" s="360"/>
    </row>
    <row r="63" spans="1:59" x14ac:dyDescent="0.35">
      <c r="M63"/>
    </row>
    <row r="64" spans="1:59" x14ac:dyDescent="0.35">
      <c r="A64" s="461" t="s">
        <v>253</v>
      </c>
      <c r="B64" s="461"/>
      <c r="C64" s="461"/>
      <c r="D64" s="471">
        <v>52</v>
      </c>
      <c r="E64" s="471">
        <v>53</v>
      </c>
      <c r="F64" s="471">
        <v>54</v>
      </c>
      <c r="G64" s="471">
        <v>55</v>
      </c>
      <c r="H64" s="471">
        <v>56</v>
      </c>
      <c r="I64" s="471">
        <v>57</v>
      </c>
      <c r="J64" s="471">
        <v>58</v>
      </c>
      <c r="K64" s="471">
        <v>59</v>
      </c>
      <c r="L64" s="471">
        <v>60</v>
      </c>
      <c r="M64" s="471">
        <v>61</v>
      </c>
      <c r="N64" s="471">
        <v>62</v>
      </c>
      <c r="O64" s="471">
        <v>63</v>
      </c>
      <c r="P64" s="471">
        <v>64</v>
      </c>
      <c r="Q64" s="471">
        <v>65</v>
      </c>
      <c r="R64" s="471">
        <v>66</v>
      </c>
      <c r="S64" s="471">
        <v>67</v>
      </c>
      <c r="T64" s="471">
        <v>68</v>
      </c>
      <c r="U64" s="471">
        <v>69</v>
      </c>
      <c r="V64" s="471">
        <v>70</v>
      </c>
      <c r="W64" s="471">
        <v>71</v>
      </c>
      <c r="X64" s="471">
        <v>72</v>
      </c>
      <c r="Y64" s="471">
        <v>73</v>
      </c>
      <c r="Z64" s="471">
        <v>74</v>
      </c>
      <c r="AA64" s="471">
        <v>75</v>
      </c>
      <c r="AB64" s="471">
        <v>76</v>
      </c>
      <c r="AC64" s="471">
        <v>77</v>
      </c>
      <c r="AD64" s="471">
        <v>78</v>
      </c>
      <c r="AE64" s="471">
        <v>79</v>
      </c>
      <c r="AF64" s="471">
        <v>80</v>
      </c>
      <c r="AG64" s="471">
        <v>81</v>
      </c>
      <c r="AH64" s="471">
        <v>82</v>
      </c>
      <c r="AI64" s="471">
        <v>83</v>
      </c>
      <c r="AJ64" s="471">
        <v>84</v>
      </c>
      <c r="AK64" s="471">
        <v>85</v>
      </c>
      <c r="AL64" s="471">
        <v>86</v>
      </c>
      <c r="AM64" s="471">
        <v>87</v>
      </c>
      <c r="AN64" s="471">
        <v>88</v>
      </c>
      <c r="AO64" s="471">
        <v>89</v>
      </c>
      <c r="AP64" s="471">
        <v>90</v>
      </c>
      <c r="AQ64" s="471">
        <v>91</v>
      </c>
      <c r="AR64" s="471">
        <v>92</v>
      </c>
      <c r="AS64" s="471">
        <v>93</v>
      </c>
      <c r="AT64" s="471">
        <v>94</v>
      </c>
      <c r="AU64" s="471">
        <v>95</v>
      </c>
      <c r="AV64" s="471">
        <v>96</v>
      </c>
      <c r="AW64" s="471">
        <v>97</v>
      </c>
      <c r="AX64" s="471">
        <v>98</v>
      </c>
      <c r="AY64" s="471">
        <v>99</v>
      </c>
      <c r="AZ64" s="472">
        <v>100</v>
      </c>
      <c r="BA64" s="472">
        <v>101</v>
      </c>
      <c r="BB64" s="472">
        <v>102</v>
      </c>
      <c r="BC64" s="472">
        <v>103</v>
      </c>
      <c r="BD64" s="466"/>
      <c r="BE64" s="466"/>
      <c r="BF64" s="466"/>
      <c r="BG64" s="466"/>
    </row>
    <row r="65" spans="1:55" x14ac:dyDescent="0.35">
      <c r="A65" s="461"/>
      <c r="B65" s="461"/>
      <c r="C65" s="46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2"/>
      <c r="BA65" s="472"/>
      <c r="BB65" s="472"/>
      <c r="BC65" s="472"/>
    </row>
    <row r="66" spans="1:55" x14ac:dyDescent="0.35">
      <c r="A66" t="s">
        <v>204</v>
      </c>
      <c r="M66"/>
      <c r="X66" s="468">
        <v>1</v>
      </c>
      <c r="Y66" s="468">
        <v>1</v>
      </c>
      <c r="Z66" s="468">
        <v>1</v>
      </c>
      <c r="AA66" s="468">
        <v>1</v>
      </c>
      <c r="AB66" s="468">
        <v>1</v>
      </c>
      <c r="AC66" s="468">
        <v>1</v>
      </c>
      <c r="AD66" s="468">
        <v>1</v>
      </c>
      <c r="AE66" s="468">
        <v>1</v>
      </c>
      <c r="AF66" s="468">
        <v>1</v>
      </c>
      <c r="AG66" s="468">
        <v>1</v>
      </c>
      <c r="AH66" s="468">
        <v>1</v>
      </c>
      <c r="AI66" s="468">
        <v>1</v>
      </c>
      <c r="AJ66" s="468">
        <v>1</v>
      </c>
      <c r="AK66" s="468">
        <v>1</v>
      </c>
      <c r="AL66" s="468">
        <v>1</v>
      </c>
      <c r="AM66" s="468">
        <v>1</v>
      </c>
      <c r="AN66" s="468">
        <v>1</v>
      </c>
      <c r="AO66" s="468">
        <v>1</v>
      </c>
      <c r="AP66" s="468">
        <v>1</v>
      </c>
      <c r="AQ66" s="468">
        <v>1</v>
      </c>
      <c r="AR66" s="468">
        <v>1</v>
      </c>
      <c r="AS66" s="468">
        <v>1</v>
      </c>
      <c r="AT66" s="468">
        <v>1</v>
      </c>
      <c r="AU66" s="468">
        <v>1</v>
      </c>
      <c r="AV66" s="468">
        <v>1</v>
      </c>
      <c r="AW66" s="468">
        <v>1</v>
      </c>
      <c r="AX66" s="468">
        <v>1</v>
      </c>
      <c r="AY66" s="468">
        <v>1</v>
      </c>
      <c r="AZ66" s="468">
        <v>1</v>
      </c>
      <c r="BA66" s="468">
        <v>1</v>
      </c>
      <c r="BB66" s="468">
        <v>1</v>
      </c>
      <c r="BC66" s="468">
        <v>1</v>
      </c>
    </row>
    <row r="67" spans="1:55" x14ac:dyDescent="0.35">
      <c r="M67"/>
      <c r="Z67" s="468">
        <v>1</v>
      </c>
      <c r="AB67" s="468">
        <v>1</v>
      </c>
      <c r="AC67" s="468">
        <v>1</v>
      </c>
      <c r="AD67" s="468">
        <v>1</v>
      </c>
      <c r="AE67" s="468">
        <v>1</v>
      </c>
      <c r="AF67" s="468">
        <v>1</v>
      </c>
      <c r="AG67" s="468">
        <v>1</v>
      </c>
      <c r="AH67" s="468">
        <v>1</v>
      </c>
      <c r="AI67" s="468">
        <v>1</v>
      </c>
      <c r="AJ67" s="468">
        <v>1</v>
      </c>
      <c r="AK67" s="468">
        <v>1</v>
      </c>
      <c r="AL67" s="468">
        <v>1</v>
      </c>
      <c r="AM67" s="468">
        <v>1</v>
      </c>
      <c r="AN67" s="468">
        <v>1</v>
      </c>
      <c r="AO67" s="468">
        <v>1</v>
      </c>
      <c r="AP67" s="468">
        <v>1</v>
      </c>
      <c r="AQ67" s="468">
        <v>1</v>
      </c>
      <c r="AR67" s="468">
        <v>1</v>
      </c>
      <c r="AS67" s="468">
        <v>1</v>
      </c>
      <c r="AT67" s="468">
        <v>1</v>
      </c>
    </row>
    <row r="68" spans="1:55" x14ac:dyDescent="0.35">
      <c r="M68"/>
      <c r="AC68" s="468">
        <v>1</v>
      </c>
      <c r="AD68" s="468">
        <v>1</v>
      </c>
      <c r="AE68" s="468">
        <v>1</v>
      </c>
      <c r="AH68" s="468">
        <v>1</v>
      </c>
      <c r="AI68" s="468">
        <v>1</v>
      </c>
      <c r="AJ68" s="468">
        <v>1</v>
      </c>
      <c r="AK68" s="468">
        <v>1</v>
      </c>
      <c r="AL68" s="468">
        <v>1</v>
      </c>
      <c r="AN68" s="468">
        <v>1</v>
      </c>
      <c r="AO68" s="468">
        <v>1</v>
      </c>
      <c r="AP68" s="468">
        <v>1</v>
      </c>
      <c r="AQ68" s="468">
        <v>1</v>
      </c>
      <c r="AR68" s="468">
        <v>1</v>
      </c>
      <c r="AS68" s="468">
        <v>1</v>
      </c>
    </row>
    <row r="69" spans="1:55" x14ac:dyDescent="0.35">
      <c r="M69"/>
      <c r="AL69" s="468">
        <v>1</v>
      </c>
    </row>
    <row r="70" spans="1:55" x14ac:dyDescent="0.35">
      <c r="M70"/>
    </row>
    <row r="71" spans="1:55" x14ac:dyDescent="0.35">
      <c r="M71"/>
    </row>
    <row r="72" spans="1:55" x14ac:dyDescent="0.35">
      <c r="M72"/>
    </row>
    <row r="73" spans="1:55" x14ac:dyDescent="0.35">
      <c r="M73"/>
    </row>
    <row r="74" spans="1:55" x14ac:dyDescent="0.35">
      <c r="M74"/>
      <c r="AI74" s="470"/>
    </row>
    <row r="76" spans="1:55" x14ac:dyDescent="0.35">
      <c r="M76"/>
    </row>
    <row r="77" spans="1:55" x14ac:dyDescent="0.35">
      <c r="I77" s="465">
        <v>1</v>
      </c>
      <c r="J77" s="465">
        <v>1</v>
      </c>
      <c r="K77" s="465">
        <v>1</v>
      </c>
      <c r="L77" s="465">
        <v>1</v>
      </c>
      <c r="M77" s="465">
        <v>1</v>
      </c>
      <c r="N77" s="465">
        <v>1</v>
      </c>
      <c r="AT77" s="360"/>
      <c r="AU77" s="360"/>
      <c r="AV77" s="360"/>
      <c r="AW77" s="360"/>
      <c r="AX77" s="360"/>
      <c r="AY77" s="360"/>
      <c r="AZ77" s="360"/>
      <c r="BA77" s="360"/>
      <c r="BB77" s="360"/>
      <c r="BC77" s="360"/>
    </row>
    <row r="78" spans="1:55" x14ac:dyDescent="0.35">
      <c r="H78" s="465">
        <v>1</v>
      </c>
      <c r="I78" s="465">
        <v>1</v>
      </c>
      <c r="J78" s="465">
        <v>1</v>
      </c>
      <c r="K78" s="465">
        <v>1</v>
      </c>
      <c r="L78" s="465">
        <v>1</v>
      </c>
      <c r="M78" s="465">
        <v>1</v>
      </c>
      <c r="N78" s="465">
        <v>1</v>
      </c>
      <c r="O78" s="465">
        <v>1</v>
      </c>
      <c r="P78" s="465">
        <v>1</v>
      </c>
      <c r="AT78" s="360"/>
      <c r="AU78" s="360"/>
      <c r="AV78" s="360"/>
      <c r="AW78" s="360"/>
      <c r="AX78" s="360"/>
      <c r="AY78" s="360"/>
      <c r="AZ78" s="360"/>
      <c r="BA78" s="360"/>
      <c r="BB78" s="360"/>
      <c r="BC78" s="360"/>
    </row>
    <row r="79" spans="1:55" x14ac:dyDescent="0.35">
      <c r="A79" t="s">
        <v>203</v>
      </c>
      <c r="D79" s="465">
        <v>1</v>
      </c>
      <c r="E79" s="465">
        <v>1</v>
      </c>
      <c r="F79" s="465">
        <v>1</v>
      </c>
      <c r="G79" s="465">
        <v>1</v>
      </c>
      <c r="H79" s="465">
        <v>1</v>
      </c>
      <c r="I79" s="465">
        <v>1</v>
      </c>
      <c r="J79" s="465">
        <v>1</v>
      </c>
      <c r="K79" s="465">
        <v>1</v>
      </c>
      <c r="L79" s="465">
        <v>1</v>
      </c>
      <c r="M79" s="465">
        <v>1</v>
      </c>
      <c r="N79" s="465">
        <v>1</v>
      </c>
      <c r="O79" s="465">
        <v>1</v>
      </c>
      <c r="P79" s="465">
        <v>1</v>
      </c>
      <c r="Q79" s="465">
        <v>1</v>
      </c>
      <c r="R79" s="465">
        <v>1</v>
      </c>
      <c r="S79" s="465">
        <v>1</v>
      </c>
      <c r="T79" s="465">
        <v>1</v>
      </c>
      <c r="U79" s="465">
        <v>1</v>
      </c>
      <c r="AT79" s="360"/>
      <c r="AU79" s="360"/>
      <c r="AV79" s="360"/>
      <c r="AW79" s="360"/>
      <c r="AX79" s="360"/>
      <c r="AY79" s="360"/>
      <c r="AZ79" s="360"/>
      <c r="BA79" s="360"/>
      <c r="BB79" s="360"/>
      <c r="BC79" s="360"/>
    </row>
    <row r="80" spans="1:55" x14ac:dyDescent="0.35">
      <c r="M80"/>
    </row>
    <row r="81" spans="1:59" x14ac:dyDescent="0.35">
      <c r="A81" s="461" t="s">
        <v>253</v>
      </c>
      <c r="B81" s="477"/>
      <c r="C81" s="477"/>
      <c r="D81" s="473">
        <v>52</v>
      </c>
      <c r="E81" s="473">
        <v>53</v>
      </c>
      <c r="F81" s="473">
        <v>54</v>
      </c>
      <c r="G81" s="473">
        <v>55</v>
      </c>
      <c r="H81" s="473">
        <v>56</v>
      </c>
      <c r="I81" s="473">
        <v>57</v>
      </c>
      <c r="J81" s="473">
        <v>58</v>
      </c>
      <c r="K81" s="473">
        <v>59</v>
      </c>
      <c r="L81" s="473">
        <v>60</v>
      </c>
      <c r="M81" s="473">
        <v>61</v>
      </c>
      <c r="N81" s="473">
        <v>62</v>
      </c>
      <c r="O81" s="473">
        <v>63</v>
      </c>
      <c r="P81" s="473">
        <v>64</v>
      </c>
      <c r="Q81" s="473">
        <v>65</v>
      </c>
      <c r="R81" s="473">
        <v>66</v>
      </c>
      <c r="S81" s="473">
        <v>67</v>
      </c>
      <c r="T81" s="473">
        <v>68</v>
      </c>
      <c r="U81" s="473">
        <v>69</v>
      </c>
      <c r="V81" s="473">
        <v>70</v>
      </c>
      <c r="W81" s="473">
        <v>71</v>
      </c>
      <c r="X81" s="473">
        <v>72</v>
      </c>
      <c r="Y81" s="473">
        <v>73</v>
      </c>
      <c r="Z81" s="473">
        <v>74</v>
      </c>
      <c r="AA81" s="473">
        <v>75</v>
      </c>
      <c r="AB81" s="473">
        <v>76</v>
      </c>
      <c r="AC81" s="473">
        <v>77</v>
      </c>
      <c r="AD81" s="473">
        <v>78</v>
      </c>
      <c r="AE81" s="473">
        <v>79</v>
      </c>
      <c r="AF81" s="473">
        <v>80</v>
      </c>
      <c r="AG81" s="473">
        <v>81</v>
      </c>
      <c r="AH81" s="473">
        <v>82</v>
      </c>
      <c r="AI81" s="473">
        <v>83</v>
      </c>
      <c r="AJ81" s="473">
        <v>84</v>
      </c>
      <c r="AK81" s="473">
        <v>85</v>
      </c>
      <c r="AL81" s="473">
        <v>86</v>
      </c>
      <c r="AM81" s="473">
        <v>87</v>
      </c>
      <c r="AN81" s="473">
        <v>88</v>
      </c>
      <c r="AO81" s="473">
        <v>89</v>
      </c>
      <c r="AP81" s="473">
        <v>90</v>
      </c>
      <c r="AQ81" s="473">
        <v>91</v>
      </c>
      <c r="AR81" s="473">
        <v>92</v>
      </c>
      <c r="AS81" s="473">
        <v>93</v>
      </c>
      <c r="AT81" s="473">
        <v>94</v>
      </c>
      <c r="AU81" s="473">
        <v>95</v>
      </c>
      <c r="AV81" s="473">
        <v>96</v>
      </c>
      <c r="AW81" s="473">
        <v>97</v>
      </c>
      <c r="AX81" s="473">
        <v>98</v>
      </c>
      <c r="AY81" s="473">
        <v>99</v>
      </c>
      <c r="AZ81" s="474">
        <v>100</v>
      </c>
      <c r="BA81" s="474">
        <v>101</v>
      </c>
      <c r="BB81" s="474">
        <v>102</v>
      </c>
      <c r="BC81" s="474">
        <v>103</v>
      </c>
      <c r="BD81" s="467"/>
      <c r="BE81" s="467"/>
      <c r="BF81" s="467"/>
      <c r="BG81" s="467"/>
    </row>
    <row r="82" spans="1:59" x14ac:dyDescent="0.35">
      <c r="A82" s="461"/>
      <c r="B82" s="461"/>
      <c r="C82" s="46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2"/>
      <c r="BA82" s="472"/>
      <c r="BB82" s="472"/>
      <c r="BC82" s="472"/>
    </row>
    <row r="83" spans="1:59" x14ac:dyDescent="0.35">
      <c r="A83" t="s">
        <v>204</v>
      </c>
      <c r="M83"/>
      <c r="X83" s="468">
        <v>1</v>
      </c>
      <c r="Y83" s="468">
        <v>1</v>
      </c>
      <c r="Z83" s="468">
        <v>1</v>
      </c>
      <c r="AA83" s="468">
        <v>1</v>
      </c>
      <c r="AB83" s="468">
        <v>1</v>
      </c>
      <c r="AC83" s="468">
        <v>1</v>
      </c>
      <c r="AD83" s="468">
        <v>1</v>
      </c>
      <c r="AE83" s="468">
        <v>1</v>
      </c>
      <c r="AF83" s="468">
        <v>1</v>
      </c>
      <c r="AG83" s="468">
        <v>1</v>
      </c>
      <c r="AH83" s="468">
        <v>1</v>
      </c>
      <c r="AI83" s="468">
        <v>1</v>
      </c>
      <c r="AJ83" s="468">
        <v>1</v>
      </c>
      <c r="AK83" s="468">
        <v>1</v>
      </c>
      <c r="AL83" s="468">
        <v>1</v>
      </c>
      <c r="AM83" s="468">
        <v>1</v>
      </c>
      <c r="AN83" s="468">
        <v>1</v>
      </c>
      <c r="AO83" s="468">
        <v>1</v>
      </c>
      <c r="AP83" s="468">
        <v>1</v>
      </c>
      <c r="AQ83" s="468">
        <v>1</v>
      </c>
      <c r="AR83" s="468">
        <v>1</v>
      </c>
      <c r="AS83" s="468">
        <v>1</v>
      </c>
      <c r="AT83" s="468">
        <v>1</v>
      </c>
      <c r="AU83" s="468">
        <v>1</v>
      </c>
      <c r="AV83" s="468">
        <v>1</v>
      </c>
      <c r="AW83" s="468">
        <v>1</v>
      </c>
      <c r="AX83" s="468">
        <v>1</v>
      </c>
      <c r="AY83" s="468">
        <v>1</v>
      </c>
      <c r="AZ83" s="468">
        <v>1</v>
      </c>
      <c r="BA83" s="468">
        <v>1</v>
      </c>
      <c r="BB83" s="468">
        <v>1</v>
      </c>
      <c r="BC83" s="468">
        <v>1</v>
      </c>
    </row>
    <row r="84" spans="1:59" x14ac:dyDescent="0.35">
      <c r="M84"/>
      <c r="Z84" s="468">
        <v>1</v>
      </c>
      <c r="AB84" s="468">
        <v>1</v>
      </c>
      <c r="AC84" s="468">
        <v>1</v>
      </c>
      <c r="AD84" s="468">
        <v>1</v>
      </c>
      <c r="AE84" s="468">
        <v>1</v>
      </c>
      <c r="AF84" s="468">
        <v>1</v>
      </c>
      <c r="AG84" s="468">
        <v>1</v>
      </c>
      <c r="AH84" s="468">
        <v>1</v>
      </c>
      <c r="AI84" s="468">
        <v>1</v>
      </c>
      <c r="AJ84" s="468">
        <v>1</v>
      </c>
      <c r="AK84" s="468">
        <v>1</v>
      </c>
      <c r="AL84" s="468">
        <v>1</v>
      </c>
      <c r="AM84" s="468">
        <v>1</v>
      </c>
      <c r="AN84" s="468">
        <v>1</v>
      </c>
      <c r="AO84" s="468">
        <v>1</v>
      </c>
      <c r="AP84" s="468">
        <v>1</v>
      </c>
      <c r="AQ84" s="468">
        <v>1</v>
      </c>
      <c r="AR84" s="468">
        <v>1</v>
      </c>
      <c r="AS84" s="468">
        <v>1</v>
      </c>
      <c r="AT84" s="468">
        <v>1</v>
      </c>
    </row>
    <row r="85" spans="1:59" x14ac:dyDescent="0.35">
      <c r="M85"/>
      <c r="AC85" s="468">
        <v>1</v>
      </c>
      <c r="AD85" s="468">
        <v>1</v>
      </c>
      <c r="AE85" s="468">
        <v>1</v>
      </c>
      <c r="AH85" s="468">
        <v>1</v>
      </c>
      <c r="AI85" s="468">
        <v>1</v>
      </c>
      <c r="AJ85" s="468">
        <v>1</v>
      </c>
      <c r="AK85" s="468">
        <v>1</v>
      </c>
      <c r="AL85" s="468">
        <v>1</v>
      </c>
      <c r="AN85" s="468">
        <v>1</v>
      </c>
      <c r="AO85" s="468">
        <v>1</v>
      </c>
      <c r="AP85" s="468">
        <v>1</v>
      </c>
      <c r="AQ85" s="468">
        <v>1</v>
      </c>
      <c r="AR85" s="468">
        <v>1</v>
      </c>
      <c r="AS85" s="468">
        <v>1</v>
      </c>
    </row>
    <row r="86" spans="1:59" x14ac:dyDescent="0.35">
      <c r="M86"/>
      <c r="AL86" s="468">
        <v>1</v>
      </c>
    </row>
    <row r="87" spans="1:59" x14ac:dyDescent="0.35">
      <c r="M87"/>
    </row>
    <row r="88" spans="1:59" x14ac:dyDescent="0.35">
      <c r="M88"/>
    </row>
    <row r="89" spans="1:59" x14ac:dyDescent="0.35">
      <c r="M89"/>
    </row>
    <row r="90" spans="1:59" x14ac:dyDescent="0.35">
      <c r="M90"/>
    </row>
    <row r="93" spans="1:59" x14ac:dyDescent="0.35">
      <c r="M93"/>
      <c r="BA93" s="360"/>
      <c r="BB93" s="360"/>
      <c r="BC93" s="360"/>
    </row>
    <row r="94" spans="1:59" x14ac:dyDescent="0.35">
      <c r="I94" s="465">
        <v>1</v>
      </c>
      <c r="J94" s="465">
        <v>1</v>
      </c>
      <c r="K94" s="465">
        <v>1</v>
      </c>
      <c r="L94" s="465">
        <v>1</v>
      </c>
      <c r="M94" s="465">
        <v>1</v>
      </c>
      <c r="N94" s="465">
        <v>1</v>
      </c>
      <c r="AT94" s="360"/>
      <c r="AU94" s="360"/>
      <c r="AV94" s="360"/>
      <c r="AW94" s="360"/>
      <c r="AX94" s="360"/>
      <c r="AY94" s="360"/>
      <c r="AZ94" s="360"/>
      <c r="BA94" s="360"/>
      <c r="BB94" s="360"/>
      <c r="BC94" s="360"/>
    </row>
    <row r="95" spans="1:59" x14ac:dyDescent="0.35">
      <c r="H95" s="465">
        <v>1</v>
      </c>
      <c r="I95" s="465">
        <v>1</v>
      </c>
      <c r="J95" s="465">
        <v>1</v>
      </c>
      <c r="K95" s="465">
        <v>1</v>
      </c>
      <c r="L95" s="465">
        <v>1</v>
      </c>
      <c r="M95" s="465">
        <v>1</v>
      </c>
      <c r="N95" s="465">
        <v>1</v>
      </c>
      <c r="O95" s="465">
        <v>1</v>
      </c>
      <c r="P95" s="465">
        <v>1</v>
      </c>
      <c r="AT95" s="360"/>
      <c r="AU95" s="360"/>
      <c r="AV95" s="360"/>
      <c r="AW95" s="360"/>
      <c r="AX95" s="360"/>
      <c r="AY95" s="360"/>
      <c r="AZ95" s="360"/>
      <c r="BA95" s="360"/>
      <c r="BB95" s="360"/>
      <c r="BC95" s="360"/>
    </row>
    <row r="96" spans="1:59" x14ac:dyDescent="0.35">
      <c r="A96" t="s">
        <v>203</v>
      </c>
      <c r="D96" s="465">
        <v>1</v>
      </c>
      <c r="E96" s="465">
        <v>1</v>
      </c>
      <c r="F96" s="465">
        <v>1</v>
      </c>
      <c r="G96" s="465">
        <v>1</v>
      </c>
      <c r="H96" s="465">
        <v>1</v>
      </c>
      <c r="I96" s="465">
        <v>1</v>
      </c>
      <c r="J96" s="465">
        <v>1</v>
      </c>
      <c r="K96" s="465">
        <v>1</v>
      </c>
      <c r="L96" s="465">
        <v>1</v>
      </c>
      <c r="M96" s="465">
        <v>1</v>
      </c>
      <c r="N96" s="465">
        <v>1</v>
      </c>
      <c r="O96" s="465">
        <v>1</v>
      </c>
      <c r="P96" s="465">
        <v>1</v>
      </c>
      <c r="Q96" s="465">
        <v>1</v>
      </c>
      <c r="R96" s="465">
        <v>1</v>
      </c>
      <c r="S96" s="465">
        <v>1</v>
      </c>
      <c r="T96" s="465">
        <v>1</v>
      </c>
      <c r="U96" s="465">
        <v>1</v>
      </c>
      <c r="AT96" s="360"/>
      <c r="AU96" s="360"/>
      <c r="AV96" s="360"/>
      <c r="AW96" s="360"/>
      <c r="AX96" s="360"/>
      <c r="AY96" s="360"/>
      <c r="AZ96" s="360"/>
      <c r="BA96" s="360"/>
      <c r="BB96" s="360"/>
      <c r="BC96" s="360"/>
    </row>
    <row r="97" spans="1:59" x14ac:dyDescent="0.35">
      <c r="M97"/>
    </row>
    <row r="98" spans="1:59" x14ac:dyDescent="0.35">
      <c r="A98" s="461" t="s">
        <v>253</v>
      </c>
      <c r="B98" s="477"/>
      <c r="C98" s="477"/>
      <c r="D98" s="473">
        <v>52</v>
      </c>
      <c r="E98" s="473">
        <v>53</v>
      </c>
      <c r="F98" s="473">
        <v>54</v>
      </c>
      <c r="G98" s="473">
        <v>55</v>
      </c>
      <c r="H98" s="473">
        <v>56</v>
      </c>
      <c r="I98" s="473">
        <v>57</v>
      </c>
      <c r="J98" s="473">
        <v>58</v>
      </c>
      <c r="K98" s="473">
        <v>59</v>
      </c>
      <c r="L98" s="473">
        <v>60</v>
      </c>
      <c r="M98" s="473">
        <v>61</v>
      </c>
      <c r="N98" s="473">
        <v>62</v>
      </c>
      <c r="O98" s="473">
        <v>63</v>
      </c>
      <c r="P98" s="473">
        <v>64</v>
      </c>
      <c r="Q98" s="473">
        <v>65</v>
      </c>
      <c r="R98" s="473">
        <v>66</v>
      </c>
      <c r="S98" s="473">
        <v>67</v>
      </c>
      <c r="T98" s="473">
        <v>68</v>
      </c>
      <c r="U98" s="473">
        <v>69</v>
      </c>
      <c r="V98" s="473">
        <v>70</v>
      </c>
      <c r="W98" s="473">
        <v>71</v>
      </c>
      <c r="X98" s="473">
        <v>72</v>
      </c>
      <c r="Y98" s="473">
        <v>73</v>
      </c>
      <c r="Z98" s="473">
        <v>74</v>
      </c>
      <c r="AA98" s="473">
        <v>75</v>
      </c>
      <c r="AB98" s="473">
        <v>76</v>
      </c>
      <c r="AC98" s="473">
        <v>77</v>
      </c>
      <c r="AD98" s="473">
        <v>78</v>
      </c>
      <c r="AE98" s="473">
        <v>79</v>
      </c>
      <c r="AF98" s="473">
        <v>80</v>
      </c>
      <c r="AG98" s="473">
        <v>81</v>
      </c>
      <c r="AH98" s="473">
        <v>82</v>
      </c>
      <c r="AI98" s="473">
        <v>83</v>
      </c>
      <c r="AJ98" s="473">
        <v>84</v>
      </c>
      <c r="AK98" s="473">
        <v>85</v>
      </c>
      <c r="AL98" s="473">
        <v>86</v>
      </c>
      <c r="AM98" s="473">
        <v>87</v>
      </c>
      <c r="AN98" s="473">
        <v>88</v>
      </c>
      <c r="AO98" s="473">
        <v>89</v>
      </c>
      <c r="AP98" s="475">
        <v>90</v>
      </c>
      <c r="AQ98" s="475">
        <v>91</v>
      </c>
      <c r="AR98" s="475">
        <v>92</v>
      </c>
      <c r="AS98" s="475">
        <v>93</v>
      </c>
      <c r="AT98" s="475">
        <v>94</v>
      </c>
      <c r="AU98" s="475">
        <v>95</v>
      </c>
      <c r="AV98" s="475">
        <v>96</v>
      </c>
      <c r="AW98" s="475">
        <v>97</v>
      </c>
      <c r="AX98" s="475">
        <v>98</v>
      </c>
      <c r="AY98" s="475">
        <v>99</v>
      </c>
      <c r="AZ98" s="476">
        <v>100</v>
      </c>
      <c r="BA98" s="476">
        <v>101</v>
      </c>
      <c r="BB98" s="476">
        <v>102</v>
      </c>
      <c r="BC98" s="476">
        <v>103</v>
      </c>
      <c r="BD98" s="467"/>
      <c r="BE98" s="467"/>
      <c r="BF98" s="467"/>
      <c r="BG98" s="467"/>
    </row>
    <row r="99" spans="1:59" x14ac:dyDescent="0.35">
      <c r="A99" s="461"/>
      <c r="B99" s="461"/>
      <c r="C99" s="46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2"/>
      <c r="BA99" s="472"/>
      <c r="BB99" s="472"/>
      <c r="BC99" s="472"/>
    </row>
    <row r="100" spans="1:59" x14ac:dyDescent="0.35">
      <c r="A100" t="s">
        <v>204</v>
      </c>
      <c r="M100"/>
      <c r="X100" s="468">
        <v>1</v>
      </c>
      <c r="Y100" s="468">
        <v>1</v>
      </c>
      <c r="Z100" s="468">
        <v>1</v>
      </c>
      <c r="AA100" s="468">
        <v>1</v>
      </c>
      <c r="AB100" s="468">
        <v>1</v>
      </c>
      <c r="AC100" s="468">
        <v>1</v>
      </c>
      <c r="AD100" s="468">
        <v>1</v>
      </c>
      <c r="AE100" s="468">
        <v>1</v>
      </c>
      <c r="AF100" s="468">
        <v>1</v>
      </c>
      <c r="AG100" s="468">
        <v>1</v>
      </c>
      <c r="AH100" s="468">
        <v>1</v>
      </c>
      <c r="AI100" s="468">
        <v>1</v>
      </c>
      <c r="AJ100" s="468">
        <v>1</v>
      </c>
      <c r="AK100" s="468">
        <v>1</v>
      </c>
      <c r="AL100" s="468">
        <v>1</v>
      </c>
      <c r="AM100" s="468">
        <v>1</v>
      </c>
      <c r="AN100" s="468">
        <v>1</v>
      </c>
      <c r="AO100" s="468">
        <v>1</v>
      </c>
      <c r="AP100" s="468">
        <v>1</v>
      </c>
      <c r="AQ100" s="468">
        <v>1</v>
      </c>
      <c r="AR100" s="468">
        <v>1</v>
      </c>
      <c r="AS100" s="468">
        <v>1</v>
      </c>
      <c r="AT100" s="468">
        <v>1</v>
      </c>
      <c r="AU100" s="468">
        <v>1</v>
      </c>
      <c r="AV100" s="468">
        <v>1</v>
      </c>
      <c r="AW100" s="468">
        <v>1</v>
      </c>
      <c r="AX100" s="468">
        <v>1</v>
      </c>
      <c r="AY100" s="468">
        <v>1</v>
      </c>
      <c r="AZ100" s="468">
        <v>1</v>
      </c>
      <c r="BA100" s="468">
        <v>1</v>
      </c>
      <c r="BB100" s="468">
        <v>1</v>
      </c>
      <c r="BC100" s="468">
        <v>1</v>
      </c>
    </row>
    <row r="101" spans="1:59" x14ac:dyDescent="0.35">
      <c r="M101"/>
      <c r="Z101" s="468">
        <v>1</v>
      </c>
      <c r="AB101" s="468">
        <v>1</v>
      </c>
      <c r="AC101" s="468">
        <v>1</v>
      </c>
      <c r="AD101" s="468">
        <v>1</v>
      </c>
      <c r="AE101" s="468">
        <v>1</v>
      </c>
      <c r="AF101" s="468">
        <v>1</v>
      </c>
      <c r="AG101" s="468">
        <v>1</v>
      </c>
      <c r="AH101" s="468">
        <v>1</v>
      </c>
      <c r="AI101" s="468">
        <v>1</v>
      </c>
      <c r="AJ101" s="468">
        <v>1</v>
      </c>
      <c r="AK101" s="468">
        <v>1</v>
      </c>
      <c r="AL101" s="468">
        <v>1</v>
      </c>
      <c r="AM101" s="468">
        <v>1</v>
      </c>
      <c r="AN101" s="468">
        <v>1</v>
      </c>
      <c r="AO101" s="468">
        <v>1</v>
      </c>
      <c r="AP101" s="468">
        <v>1</v>
      </c>
      <c r="AQ101" s="468">
        <v>1</v>
      </c>
      <c r="AR101" s="468">
        <v>1</v>
      </c>
      <c r="AS101" s="468">
        <v>1</v>
      </c>
      <c r="AT101" s="468">
        <v>1</v>
      </c>
    </row>
    <row r="102" spans="1:59" x14ac:dyDescent="0.35">
      <c r="M102"/>
      <c r="AC102" s="468">
        <v>1</v>
      </c>
      <c r="AD102" s="468">
        <v>1</v>
      </c>
      <c r="AE102" s="468">
        <v>1</v>
      </c>
      <c r="AH102" s="468">
        <v>1</v>
      </c>
      <c r="AI102" s="468">
        <v>1</v>
      </c>
      <c r="AJ102" s="468">
        <v>1</v>
      </c>
      <c r="AK102" s="468">
        <v>1</v>
      </c>
      <c r="AL102" s="468">
        <v>1</v>
      </c>
      <c r="AN102" s="468">
        <v>1</v>
      </c>
      <c r="AO102" s="468">
        <v>1</v>
      </c>
      <c r="AP102" s="468">
        <v>1</v>
      </c>
      <c r="AQ102" s="468">
        <v>1</v>
      </c>
      <c r="AR102" s="468">
        <v>1</v>
      </c>
      <c r="AS102" s="468">
        <v>1</v>
      </c>
    </row>
    <row r="103" spans="1:59" x14ac:dyDescent="0.35">
      <c r="M103"/>
      <c r="AL103" s="468">
        <v>1</v>
      </c>
    </row>
    <row r="104" spans="1:59" x14ac:dyDescent="0.35">
      <c r="M104"/>
    </row>
    <row r="105" spans="1:59" x14ac:dyDescent="0.35">
      <c r="M105"/>
    </row>
    <row r="106" spans="1:59" x14ac:dyDescent="0.35">
      <c r="M106"/>
    </row>
    <row r="107" spans="1:59" x14ac:dyDescent="0.35">
      <c r="M107"/>
    </row>
    <row r="109" spans="1:59" x14ac:dyDescent="0.35">
      <c r="M109"/>
    </row>
    <row r="110" spans="1:59" x14ac:dyDescent="0.35">
      <c r="M110"/>
      <c r="AZ110" s="360"/>
      <c r="BA110" s="360"/>
      <c r="BB110" s="360"/>
      <c r="BC110" s="360"/>
    </row>
    <row r="111" spans="1:59" x14ac:dyDescent="0.35">
      <c r="I111" s="465">
        <v>1</v>
      </c>
      <c r="J111" s="465">
        <v>1</v>
      </c>
      <c r="K111" s="465">
        <v>1</v>
      </c>
      <c r="L111" s="465">
        <v>1</v>
      </c>
      <c r="M111" s="465">
        <v>1</v>
      </c>
      <c r="N111" s="465">
        <v>1</v>
      </c>
      <c r="AT111" s="360"/>
      <c r="AU111" s="360"/>
      <c r="AV111" s="360"/>
      <c r="AW111" s="360"/>
      <c r="AX111" s="360"/>
      <c r="AY111" s="360"/>
      <c r="AZ111" s="360"/>
      <c r="BA111" s="360"/>
      <c r="BB111" s="360"/>
      <c r="BC111" s="360"/>
    </row>
    <row r="112" spans="1:59" x14ac:dyDescent="0.35">
      <c r="H112" s="465">
        <v>1</v>
      </c>
      <c r="I112" s="465">
        <v>1</v>
      </c>
      <c r="J112" s="465">
        <v>1</v>
      </c>
      <c r="K112" s="465">
        <v>1</v>
      </c>
      <c r="L112" s="465">
        <v>1</v>
      </c>
      <c r="M112" s="465">
        <v>1</v>
      </c>
      <c r="N112" s="465">
        <v>1</v>
      </c>
      <c r="O112" s="465">
        <v>1</v>
      </c>
      <c r="P112" s="465">
        <v>1</v>
      </c>
      <c r="AT112" s="360"/>
      <c r="AU112" s="360"/>
      <c r="AV112" s="360"/>
      <c r="AW112" s="360"/>
      <c r="AX112" s="360"/>
      <c r="AY112" s="360"/>
      <c r="AZ112" s="360"/>
      <c r="BA112" s="360"/>
      <c r="BB112" s="360"/>
      <c r="BC112" s="360"/>
    </row>
    <row r="113" spans="1:59" x14ac:dyDescent="0.35">
      <c r="A113" t="s">
        <v>203</v>
      </c>
      <c r="D113" s="465">
        <v>1</v>
      </c>
      <c r="E113" s="465">
        <v>1</v>
      </c>
      <c r="F113" s="465">
        <v>1</v>
      </c>
      <c r="G113" s="465">
        <v>1</v>
      </c>
      <c r="H113" s="465">
        <v>1</v>
      </c>
      <c r="I113" s="465">
        <v>1</v>
      </c>
      <c r="J113" s="465">
        <v>1</v>
      </c>
      <c r="K113" s="465">
        <v>1</v>
      </c>
      <c r="L113" s="465">
        <v>1</v>
      </c>
      <c r="M113" s="465">
        <v>1</v>
      </c>
      <c r="N113" s="465">
        <v>1</v>
      </c>
      <c r="O113" s="465">
        <v>1</v>
      </c>
      <c r="P113" s="465">
        <v>1</v>
      </c>
      <c r="Q113" s="465">
        <v>1</v>
      </c>
      <c r="R113" s="465">
        <v>1</v>
      </c>
      <c r="S113" s="465">
        <v>1</v>
      </c>
      <c r="T113" s="465">
        <v>1</v>
      </c>
      <c r="U113" s="465">
        <v>1</v>
      </c>
      <c r="AT113" s="360"/>
      <c r="AU113" s="360"/>
      <c r="AV113" s="360"/>
      <c r="AW113" s="360"/>
      <c r="AX113" s="360"/>
      <c r="AY113" s="360"/>
      <c r="AZ113" s="360"/>
      <c r="BA113" s="360"/>
      <c r="BB113" s="360"/>
      <c r="BC113" s="360"/>
    </row>
    <row r="114" spans="1:59" x14ac:dyDescent="0.35">
      <c r="M114"/>
    </row>
    <row r="115" spans="1:59" x14ac:dyDescent="0.35">
      <c r="A115" s="461" t="s">
        <v>253</v>
      </c>
      <c r="B115" s="477"/>
      <c r="C115" s="477"/>
      <c r="D115" s="473">
        <v>52</v>
      </c>
      <c r="E115" s="473">
        <v>53</v>
      </c>
      <c r="F115" s="473">
        <v>54</v>
      </c>
      <c r="G115" s="473">
        <v>55</v>
      </c>
      <c r="H115" s="473">
        <v>56</v>
      </c>
      <c r="I115" s="473">
        <v>57</v>
      </c>
      <c r="J115" s="473">
        <v>58</v>
      </c>
      <c r="K115" s="473">
        <v>59</v>
      </c>
      <c r="L115" s="473">
        <v>60</v>
      </c>
      <c r="M115" s="473">
        <v>61</v>
      </c>
      <c r="N115" s="473">
        <v>62</v>
      </c>
      <c r="O115" s="473">
        <v>63</v>
      </c>
      <c r="P115" s="473">
        <v>64</v>
      </c>
      <c r="Q115" s="473">
        <v>65</v>
      </c>
      <c r="R115" s="473">
        <v>66</v>
      </c>
      <c r="S115" s="473">
        <v>67</v>
      </c>
      <c r="T115" s="473">
        <v>68</v>
      </c>
      <c r="U115" s="473">
        <v>69</v>
      </c>
      <c r="V115" s="473">
        <v>70</v>
      </c>
      <c r="W115" s="473">
        <v>71</v>
      </c>
      <c r="X115" s="473">
        <v>72</v>
      </c>
      <c r="Y115" s="473">
        <v>73</v>
      </c>
      <c r="Z115" s="473">
        <v>74</v>
      </c>
      <c r="AA115" s="473">
        <v>75</v>
      </c>
      <c r="AB115" s="473">
        <v>76</v>
      </c>
      <c r="AC115" s="473">
        <v>77</v>
      </c>
      <c r="AD115" s="473">
        <v>78</v>
      </c>
      <c r="AE115" s="473">
        <v>79</v>
      </c>
      <c r="AF115" s="475">
        <v>80</v>
      </c>
      <c r="AG115" s="475">
        <v>81</v>
      </c>
      <c r="AH115" s="475">
        <v>82</v>
      </c>
      <c r="AI115" s="475">
        <v>83</v>
      </c>
      <c r="AJ115" s="475">
        <v>84</v>
      </c>
      <c r="AK115" s="475">
        <v>85</v>
      </c>
      <c r="AL115" s="475">
        <v>86</v>
      </c>
      <c r="AM115" s="475">
        <v>87</v>
      </c>
      <c r="AN115" s="475">
        <v>88</v>
      </c>
      <c r="AO115" s="475">
        <v>89</v>
      </c>
      <c r="AP115" s="475">
        <v>90</v>
      </c>
      <c r="AQ115" s="475">
        <v>91</v>
      </c>
      <c r="AR115" s="475">
        <v>92</v>
      </c>
      <c r="AS115" s="475">
        <v>93</v>
      </c>
      <c r="AT115" s="475">
        <v>94</v>
      </c>
      <c r="AU115" s="475">
        <v>95</v>
      </c>
      <c r="AV115" s="475">
        <v>96</v>
      </c>
      <c r="AW115" s="475">
        <v>97</v>
      </c>
      <c r="AX115" s="475">
        <v>98</v>
      </c>
      <c r="AY115" s="475">
        <v>99</v>
      </c>
      <c r="AZ115" s="476">
        <v>100</v>
      </c>
      <c r="BA115" s="476">
        <v>101</v>
      </c>
      <c r="BB115" s="476">
        <v>102</v>
      </c>
      <c r="BC115" s="476">
        <v>103</v>
      </c>
      <c r="BD115" s="467"/>
      <c r="BE115" s="467"/>
      <c r="BF115" s="467"/>
      <c r="BG115" s="467"/>
    </row>
    <row r="116" spans="1:59" x14ac:dyDescent="0.35">
      <c r="A116" s="461"/>
      <c r="B116" s="461"/>
      <c r="C116" s="461"/>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2"/>
      <c r="BA116" s="472"/>
      <c r="BB116" s="472"/>
      <c r="BC116" s="472"/>
    </row>
    <row r="117" spans="1:59" x14ac:dyDescent="0.35">
      <c r="A117" t="s">
        <v>204</v>
      </c>
      <c r="M117"/>
      <c r="X117" s="468">
        <v>1</v>
      </c>
      <c r="Y117" s="468">
        <v>1</v>
      </c>
      <c r="Z117" s="468">
        <v>1</v>
      </c>
      <c r="AA117" s="468">
        <v>1</v>
      </c>
      <c r="AB117" s="468">
        <v>1</v>
      </c>
      <c r="AC117" s="468">
        <v>1</v>
      </c>
      <c r="AD117" s="468">
        <v>1</v>
      </c>
      <c r="AE117" s="468">
        <v>1</v>
      </c>
      <c r="AF117" s="468">
        <v>1</v>
      </c>
      <c r="AG117" s="468">
        <v>1</v>
      </c>
      <c r="AH117" s="468">
        <v>1</v>
      </c>
      <c r="AI117" s="468">
        <v>1</v>
      </c>
      <c r="AJ117" s="468">
        <v>1</v>
      </c>
      <c r="AK117" s="468">
        <v>1</v>
      </c>
      <c r="AL117" s="468">
        <v>1</v>
      </c>
      <c r="AM117" s="468">
        <v>1</v>
      </c>
      <c r="AN117" s="468">
        <v>1</v>
      </c>
      <c r="AO117" s="468">
        <v>1</v>
      </c>
      <c r="AP117" s="468">
        <v>1</v>
      </c>
      <c r="AQ117" s="468">
        <v>1</v>
      </c>
      <c r="AR117" s="468">
        <v>1</v>
      </c>
      <c r="AS117" s="468">
        <v>1</v>
      </c>
      <c r="AT117" s="468">
        <v>1</v>
      </c>
      <c r="AU117" s="468">
        <v>1</v>
      </c>
      <c r="AV117" s="468">
        <v>1</v>
      </c>
      <c r="AW117" s="468">
        <v>1</v>
      </c>
      <c r="AX117" s="468">
        <v>1</v>
      </c>
      <c r="AY117" s="468">
        <v>1</v>
      </c>
      <c r="AZ117" s="468">
        <v>1</v>
      </c>
      <c r="BA117" s="468">
        <v>1</v>
      </c>
      <c r="BB117" s="468">
        <v>1</v>
      </c>
      <c r="BC117" s="468">
        <v>1</v>
      </c>
    </row>
    <row r="118" spans="1:59" x14ac:dyDescent="0.35">
      <c r="M118"/>
      <c r="Z118" s="468">
        <v>1</v>
      </c>
      <c r="AB118" s="468">
        <v>1</v>
      </c>
      <c r="AC118" s="468">
        <v>1</v>
      </c>
      <c r="AD118" s="468">
        <v>1</v>
      </c>
      <c r="AE118" s="468">
        <v>1</v>
      </c>
      <c r="AF118" s="468">
        <v>1</v>
      </c>
      <c r="AG118" s="468">
        <v>1</v>
      </c>
      <c r="AH118" s="468">
        <v>1</v>
      </c>
      <c r="AI118" s="468">
        <v>1</v>
      </c>
      <c r="AJ118" s="468">
        <v>1</v>
      </c>
      <c r="AK118" s="468">
        <v>1</v>
      </c>
      <c r="AL118" s="468">
        <v>1</v>
      </c>
      <c r="AM118" s="468">
        <v>1</v>
      </c>
      <c r="AN118" s="468">
        <v>1</v>
      </c>
      <c r="AO118" s="468">
        <v>1</v>
      </c>
      <c r="AP118" s="468">
        <v>1</v>
      </c>
      <c r="AQ118" s="468">
        <v>1</v>
      </c>
      <c r="AR118" s="468">
        <v>1</v>
      </c>
      <c r="AS118" s="468">
        <v>1</v>
      </c>
      <c r="AT118" s="468">
        <v>1</v>
      </c>
    </row>
    <row r="119" spans="1:59" x14ac:dyDescent="0.35">
      <c r="M119"/>
      <c r="AC119" s="468">
        <v>1</v>
      </c>
      <c r="AD119" s="468">
        <v>1</v>
      </c>
      <c r="AE119" s="468">
        <v>1</v>
      </c>
      <c r="AH119" s="468">
        <v>1</v>
      </c>
      <c r="AI119" s="468">
        <v>1</v>
      </c>
      <c r="AJ119" s="468">
        <v>1</v>
      </c>
      <c r="AK119" s="468">
        <v>1</v>
      </c>
      <c r="AL119" s="468">
        <v>1</v>
      </c>
      <c r="AN119" s="468">
        <v>1</v>
      </c>
      <c r="AO119" s="468">
        <v>1</v>
      </c>
      <c r="AP119" s="468">
        <v>1</v>
      </c>
      <c r="AQ119" s="468">
        <v>1</v>
      </c>
      <c r="AR119" s="468">
        <v>1</v>
      </c>
      <c r="AS119" s="468">
        <v>1</v>
      </c>
    </row>
    <row r="120" spans="1:59" x14ac:dyDescent="0.35">
      <c r="M120"/>
      <c r="AL120" s="468">
        <v>1</v>
      </c>
    </row>
    <row r="121" spans="1:59" x14ac:dyDescent="0.35">
      <c r="M121"/>
    </row>
    <row r="122" spans="1:59" x14ac:dyDescent="0.35">
      <c r="M122"/>
    </row>
    <row r="123" spans="1:59" x14ac:dyDescent="0.35">
      <c r="M123"/>
    </row>
    <row r="124" spans="1:59" x14ac:dyDescent="0.35">
      <c r="M124"/>
    </row>
    <row r="127" spans="1:59" x14ac:dyDescent="0.35">
      <c r="M127"/>
      <c r="AW127" s="360"/>
      <c r="AX127" s="360"/>
      <c r="AY127" s="360"/>
      <c r="AZ127" s="360"/>
      <c r="BA127" s="360"/>
      <c r="BB127" s="360"/>
      <c r="BC127" s="360"/>
    </row>
    <row r="128" spans="1:59" x14ac:dyDescent="0.35">
      <c r="I128" s="465">
        <v>1</v>
      </c>
      <c r="J128" s="465">
        <v>1</v>
      </c>
      <c r="K128" s="465">
        <v>1</v>
      </c>
      <c r="L128" s="465">
        <v>1</v>
      </c>
      <c r="M128" s="465">
        <v>1</v>
      </c>
      <c r="N128" s="465">
        <v>1</v>
      </c>
      <c r="AT128" s="360"/>
      <c r="AU128" s="360"/>
      <c r="AV128" s="360"/>
      <c r="AW128" s="360"/>
      <c r="AX128" s="360"/>
      <c r="AY128" s="360"/>
      <c r="AZ128" s="360"/>
      <c r="BA128" s="360"/>
      <c r="BB128" s="360"/>
      <c r="BC128" s="360"/>
    </row>
    <row r="129" spans="1:59" x14ac:dyDescent="0.35">
      <c r="H129" s="465">
        <v>1</v>
      </c>
      <c r="I129" s="465">
        <v>1</v>
      </c>
      <c r="J129" s="465">
        <v>1</v>
      </c>
      <c r="K129" s="465">
        <v>1</v>
      </c>
      <c r="L129" s="465">
        <v>1</v>
      </c>
      <c r="M129" s="465">
        <v>1</v>
      </c>
      <c r="N129" s="465">
        <v>1</v>
      </c>
      <c r="O129" s="465">
        <v>1</v>
      </c>
      <c r="P129" s="465">
        <v>1</v>
      </c>
      <c r="AT129" s="360"/>
      <c r="AU129" s="360"/>
      <c r="AV129" s="360"/>
      <c r="AW129" s="360"/>
      <c r="AX129" s="360"/>
      <c r="AY129" s="360"/>
      <c r="AZ129" s="360"/>
      <c r="BA129" s="360"/>
      <c r="BB129" s="360"/>
      <c r="BC129" s="360"/>
    </row>
    <row r="130" spans="1:59" x14ac:dyDescent="0.35">
      <c r="A130" t="s">
        <v>203</v>
      </c>
      <c r="D130" s="465">
        <v>1</v>
      </c>
      <c r="E130" s="465">
        <v>1</v>
      </c>
      <c r="F130" s="465">
        <v>1</v>
      </c>
      <c r="G130" s="465">
        <v>1</v>
      </c>
      <c r="H130" s="465">
        <v>1</v>
      </c>
      <c r="I130" s="465">
        <v>1</v>
      </c>
      <c r="J130" s="465">
        <v>1</v>
      </c>
      <c r="K130" s="465">
        <v>1</v>
      </c>
      <c r="L130" s="465">
        <v>1</v>
      </c>
      <c r="M130" s="465">
        <v>1</v>
      </c>
      <c r="N130" s="465">
        <v>1</v>
      </c>
      <c r="O130" s="465">
        <v>1</v>
      </c>
      <c r="P130" s="465">
        <v>1</v>
      </c>
      <c r="Q130" s="465">
        <v>1</v>
      </c>
      <c r="R130" s="465">
        <v>1</v>
      </c>
      <c r="S130" s="465">
        <v>1</v>
      </c>
      <c r="T130" s="465">
        <v>1</v>
      </c>
      <c r="U130" s="465">
        <v>1</v>
      </c>
      <c r="AT130" s="360"/>
      <c r="AU130" s="360"/>
      <c r="AV130" s="360"/>
      <c r="AW130" s="360"/>
      <c r="AX130" s="360"/>
      <c r="AY130" s="360"/>
      <c r="AZ130" s="360"/>
      <c r="BA130" s="360"/>
      <c r="BB130" s="360"/>
      <c r="BC130" s="360"/>
    </row>
    <row r="131" spans="1:59" x14ac:dyDescent="0.35">
      <c r="M131"/>
    </row>
    <row r="132" spans="1:59" x14ac:dyDescent="0.35">
      <c r="A132" s="461" t="s">
        <v>253</v>
      </c>
      <c r="B132" s="477"/>
      <c r="C132" s="477"/>
      <c r="D132" s="473">
        <v>52</v>
      </c>
      <c r="E132" s="473">
        <v>53</v>
      </c>
      <c r="F132" s="473">
        <v>54</v>
      </c>
      <c r="G132" s="473">
        <v>55</v>
      </c>
      <c r="H132" s="473">
        <v>56</v>
      </c>
      <c r="I132" s="473">
        <v>57</v>
      </c>
      <c r="J132" s="473">
        <v>58</v>
      </c>
      <c r="K132" s="473">
        <v>59</v>
      </c>
      <c r="L132" s="473">
        <v>60</v>
      </c>
      <c r="M132" s="473">
        <v>61</v>
      </c>
      <c r="N132" s="473">
        <v>62</v>
      </c>
      <c r="O132" s="473">
        <v>63</v>
      </c>
      <c r="P132" s="473">
        <v>64</v>
      </c>
      <c r="Q132" s="473">
        <v>65</v>
      </c>
      <c r="R132" s="473">
        <v>66</v>
      </c>
      <c r="S132" s="473">
        <v>67</v>
      </c>
      <c r="T132" s="473">
        <v>68</v>
      </c>
      <c r="U132" s="473">
        <v>69</v>
      </c>
      <c r="V132" s="475">
        <v>70</v>
      </c>
      <c r="W132" s="475">
        <v>71</v>
      </c>
      <c r="X132" s="475">
        <v>72</v>
      </c>
      <c r="Y132" s="475">
        <v>73</v>
      </c>
      <c r="Z132" s="475">
        <v>74</v>
      </c>
      <c r="AA132" s="475">
        <v>75</v>
      </c>
      <c r="AB132" s="475">
        <v>76</v>
      </c>
      <c r="AC132" s="475">
        <v>77</v>
      </c>
      <c r="AD132" s="475">
        <v>78</v>
      </c>
      <c r="AE132" s="475">
        <v>79</v>
      </c>
      <c r="AF132" s="475">
        <v>80</v>
      </c>
      <c r="AG132" s="475">
        <v>81</v>
      </c>
      <c r="AH132" s="475">
        <v>82</v>
      </c>
      <c r="AI132" s="475">
        <v>83</v>
      </c>
      <c r="AJ132" s="475">
        <v>84</v>
      </c>
      <c r="AK132" s="475">
        <v>85</v>
      </c>
      <c r="AL132" s="475">
        <v>86</v>
      </c>
      <c r="AM132" s="475">
        <v>87</v>
      </c>
      <c r="AN132" s="475">
        <v>88</v>
      </c>
      <c r="AO132" s="475">
        <v>89</v>
      </c>
      <c r="AP132" s="475">
        <v>90</v>
      </c>
      <c r="AQ132" s="475">
        <v>91</v>
      </c>
      <c r="AR132" s="475">
        <v>92</v>
      </c>
      <c r="AS132" s="475">
        <v>93</v>
      </c>
      <c r="AT132" s="475">
        <v>94</v>
      </c>
      <c r="AU132" s="475">
        <v>95</v>
      </c>
      <c r="AV132" s="475">
        <v>96</v>
      </c>
      <c r="AW132" s="475">
        <v>97</v>
      </c>
      <c r="AX132" s="475">
        <v>98</v>
      </c>
      <c r="AY132" s="475">
        <v>99</v>
      </c>
      <c r="AZ132" s="476">
        <v>100</v>
      </c>
      <c r="BA132" s="476">
        <v>101</v>
      </c>
      <c r="BB132" s="476">
        <v>102</v>
      </c>
      <c r="BC132" s="476">
        <v>103</v>
      </c>
      <c r="BD132" s="467"/>
      <c r="BE132" s="467"/>
      <c r="BF132" s="467"/>
      <c r="BG132" s="467"/>
    </row>
    <row r="133" spans="1:59" x14ac:dyDescent="0.35">
      <c r="A133" s="461"/>
      <c r="B133" s="461"/>
      <c r="C133" s="461"/>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1"/>
      <c r="AA133" s="471"/>
      <c r="AB133" s="471"/>
      <c r="AC133" s="471"/>
      <c r="AD133" s="471"/>
      <c r="AE133" s="471"/>
      <c r="AF133" s="471"/>
      <c r="AG133" s="471"/>
      <c r="AH133" s="471"/>
      <c r="AI133" s="471"/>
      <c r="AJ133" s="471"/>
      <c r="AK133" s="471"/>
      <c r="AL133" s="471"/>
      <c r="AM133" s="471"/>
      <c r="AN133" s="471"/>
      <c r="AO133" s="471"/>
      <c r="AP133" s="471"/>
      <c r="AQ133" s="471"/>
      <c r="AR133" s="471"/>
      <c r="AS133" s="471"/>
      <c r="AT133" s="471"/>
      <c r="AU133" s="471"/>
      <c r="AV133" s="471"/>
      <c r="AW133" s="471"/>
      <c r="AX133" s="471"/>
      <c r="AY133" s="471"/>
      <c r="AZ133" s="472"/>
      <c r="BA133" s="472"/>
      <c r="BB133" s="472"/>
      <c r="BC133" s="472"/>
    </row>
    <row r="134" spans="1:59" x14ac:dyDescent="0.35">
      <c r="A134" t="s">
        <v>204</v>
      </c>
      <c r="M134"/>
      <c r="X134" s="468">
        <v>1</v>
      </c>
      <c r="Y134" s="468">
        <v>1</v>
      </c>
      <c r="Z134" s="468">
        <v>1</v>
      </c>
      <c r="AA134" s="468">
        <v>1</v>
      </c>
      <c r="AB134" s="468">
        <v>1</v>
      </c>
      <c r="AC134" s="468">
        <v>1</v>
      </c>
      <c r="AD134" s="468">
        <v>1</v>
      </c>
      <c r="AE134" s="468">
        <v>1</v>
      </c>
      <c r="AF134" s="468">
        <v>1</v>
      </c>
      <c r="AG134" s="468">
        <v>1</v>
      </c>
      <c r="AH134" s="468">
        <v>1</v>
      </c>
      <c r="AI134" s="468">
        <v>1</v>
      </c>
      <c r="AJ134" s="468">
        <v>1</v>
      </c>
      <c r="AK134" s="468">
        <v>1</v>
      </c>
      <c r="AL134" s="468">
        <v>1</v>
      </c>
      <c r="AM134" s="468">
        <v>1</v>
      </c>
      <c r="AN134" s="468">
        <v>1</v>
      </c>
      <c r="AO134" s="468">
        <v>1</v>
      </c>
      <c r="AP134" s="468">
        <v>1</v>
      </c>
      <c r="AQ134" s="468">
        <v>1</v>
      </c>
      <c r="AR134" s="468">
        <v>1</v>
      </c>
      <c r="AS134" s="468">
        <v>1</v>
      </c>
      <c r="AT134" s="468">
        <v>1</v>
      </c>
      <c r="AU134" s="468">
        <v>1</v>
      </c>
      <c r="AV134" s="468">
        <v>1</v>
      </c>
      <c r="AW134" s="468">
        <v>1</v>
      </c>
      <c r="AX134" s="468">
        <v>1</v>
      </c>
      <c r="AY134" s="468">
        <v>1</v>
      </c>
      <c r="AZ134" s="468">
        <v>1</v>
      </c>
      <c r="BA134" s="468">
        <v>1</v>
      </c>
      <c r="BB134" s="468">
        <v>1</v>
      </c>
      <c r="BC134" s="468">
        <v>1</v>
      </c>
    </row>
    <row r="135" spans="1:59" x14ac:dyDescent="0.35">
      <c r="M135"/>
      <c r="Z135" s="468">
        <v>1</v>
      </c>
      <c r="AB135" s="468">
        <v>1</v>
      </c>
      <c r="AC135" s="468">
        <v>1</v>
      </c>
      <c r="AD135" s="468">
        <v>1</v>
      </c>
      <c r="AE135" s="468">
        <v>1</v>
      </c>
      <c r="AF135" s="468">
        <v>1</v>
      </c>
      <c r="AG135" s="468">
        <v>1</v>
      </c>
      <c r="AH135" s="468">
        <v>1</v>
      </c>
      <c r="AI135" s="468">
        <v>1</v>
      </c>
      <c r="AJ135" s="468">
        <v>1</v>
      </c>
      <c r="AK135" s="468">
        <v>1</v>
      </c>
      <c r="AL135" s="468">
        <v>1</v>
      </c>
      <c r="AM135" s="468">
        <v>1</v>
      </c>
      <c r="AN135" s="468">
        <v>1</v>
      </c>
      <c r="AO135" s="468">
        <v>1</v>
      </c>
      <c r="AP135" s="468">
        <v>1</v>
      </c>
      <c r="AQ135" s="468">
        <v>1</v>
      </c>
      <c r="AR135" s="468">
        <v>1</v>
      </c>
      <c r="AS135" s="468">
        <v>1</v>
      </c>
      <c r="AT135" s="468">
        <v>1</v>
      </c>
    </row>
    <row r="136" spans="1:59" x14ac:dyDescent="0.35">
      <c r="M136"/>
      <c r="AC136" s="468">
        <v>1</v>
      </c>
      <c r="AD136" s="468">
        <v>1</v>
      </c>
      <c r="AE136" s="468">
        <v>1</v>
      </c>
      <c r="AH136" s="468">
        <v>1</v>
      </c>
      <c r="AI136" s="468">
        <v>1</v>
      </c>
      <c r="AJ136" s="468">
        <v>1</v>
      </c>
      <c r="AK136" s="468">
        <v>1</v>
      </c>
      <c r="AL136" s="468">
        <v>1</v>
      </c>
      <c r="AN136" s="468">
        <v>1</v>
      </c>
      <c r="AO136" s="468">
        <v>1</v>
      </c>
      <c r="AP136" s="468">
        <v>1</v>
      </c>
      <c r="AQ136" s="468">
        <v>1</v>
      </c>
      <c r="AR136" s="468">
        <v>1</v>
      </c>
      <c r="AS136" s="468">
        <v>1</v>
      </c>
    </row>
    <row r="137" spans="1:59" x14ac:dyDescent="0.35">
      <c r="M137"/>
      <c r="AL137" s="468">
        <v>1</v>
      </c>
    </row>
    <row r="138" spans="1:59" x14ac:dyDescent="0.35">
      <c r="M138"/>
    </row>
    <row r="139" spans="1:59" x14ac:dyDescent="0.35">
      <c r="M139"/>
    </row>
    <row r="140" spans="1:59" x14ac:dyDescent="0.35">
      <c r="M140"/>
    </row>
    <row r="141" spans="1:59" x14ac:dyDescent="0.35">
      <c r="M141"/>
    </row>
    <row r="144" spans="1:59" x14ac:dyDescent="0.35">
      <c r="M144"/>
    </row>
    <row r="145" spans="1:59" x14ac:dyDescent="0.35">
      <c r="I145" s="465">
        <v>1</v>
      </c>
      <c r="J145" s="465">
        <v>1</v>
      </c>
      <c r="K145" s="465">
        <v>1</v>
      </c>
      <c r="L145" s="465">
        <v>1</v>
      </c>
      <c r="M145" s="465">
        <v>1</v>
      </c>
      <c r="N145" s="465">
        <v>1</v>
      </c>
      <c r="AT145" s="360"/>
      <c r="AU145" s="360"/>
      <c r="AV145" s="360"/>
      <c r="AW145" s="360"/>
      <c r="AX145" s="360"/>
      <c r="AY145" s="360"/>
      <c r="AZ145" s="360"/>
      <c r="BA145" s="360"/>
      <c r="BB145" s="360"/>
      <c r="BC145" s="360"/>
    </row>
    <row r="146" spans="1:59" x14ac:dyDescent="0.35">
      <c r="H146" s="465">
        <v>1</v>
      </c>
      <c r="I146" s="465">
        <v>1</v>
      </c>
      <c r="J146" s="465">
        <v>1</v>
      </c>
      <c r="K146" s="465">
        <v>1</v>
      </c>
      <c r="L146" s="465">
        <v>1</v>
      </c>
      <c r="M146" s="465">
        <v>1</v>
      </c>
      <c r="N146" s="465">
        <v>1</v>
      </c>
      <c r="O146" s="465">
        <v>1</v>
      </c>
      <c r="P146" s="465">
        <v>1</v>
      </c>
      <c r="AT146" s="360"/>
      <c r="AU146" s="360"/>
      <c r="AV146" s="360"/>
      <c r="AW146" s="360"/>
      <c r="AX146" s="360"/>
      <c r="AY146" s="360"/>
      <c r="AZ146" s="360"/>
      <c r="BA146" s="360"/>
      <c r="BB146" s="360"/>
      <c r="BC146" s="360"/>
    </row>
    <row r="147" spans="1:59" x14ac:dyDescent="0.35">
      <c r="A147" t="s">
        <v>203</v>
      </c>
      <c r="D147" s="465">
        <v>1</v>
      </c>
      <c r="E147" s="465">
        <v>1</v>
      </c>
      <c r="F147" s="465">
        <v>1</v>
      </c>
      <c r="G147" s="465">
        <v>1</v>
      </c>
      <c r="H147" s="465">
        <v>1</v>
      </c>
      <c r="I147" s="465">
        <v>1</v>
      </c>
      <c r="J147" s="465">
        <v>1</v>
      </c>
      <c r="K147" s="465">
        <v>1</v>
      </c>
      <c r="L147" s="465">
        <v>1</v>
      </c>
      <c r="M147" s="465">
        <v>1</v>
      </c>
      <c r="N147" s="465">
        <v>1</v>
      </c>
      <c r="O147" s="465">
        <v>1</v>
      </c>
      <c r="P147" s="465">
        <v>1</v>
      </c>
      <c r="Q147" s="465">
        <v>1</v>
      </c>
      <c r="R147" s="465">
        <v>1</v>
      </c>
      <c r="S147" s="465">
        <v>1</v>
      </c>
      <c r="T147" s="465">
        <v>1</v>
      </c>
      <c r="U147" s="465">
        <v>1</v>
      </c>
      <c r="AT147" s="360"/>
      <c r="AU147" s="360"/>
      <c r="AV147" s="360"/>
      <c r="AW147" s="360"/>
      <c r="AX147" s="360"/>
      <c r="AY147" s="360"/>
      <c r="AZ147" s="360"/>
      <c r="BA147" s="360"/>
      <c r="BB147" s="360"/>
      <c r="BC147" s="360"/>
    </row>
    <row r="148" spans="1:59" x14ac:dyDescent="0.35">
      <c r="M148"/>
    </row>
    <row r="149" spans="1:59" x14ac:dyDescent="0.35">
      <c r="A149" s="461" t="s">
        <v>253</v>
      </c>
      <c r="B149" s="477"/>
      <c r="C149" s="477"/>
      <c r="D149" s="473">
        <v>52</v>
      </c>
      <c r="E149" s="473">
        <v>53</v>
      </c>
      <c r="F149" s="473">
        <v>54</v>
      </c>
      <c r="G149" s="473">
        <v>55</v>
      </c>
      <c r="H149" s="473">
        <v>56</v>
      </c>
      <c r="I149" s="473">
        <v>57</v>
      </c>
      <c r="J149" s="473">
        <v>58</v>
      </c>
      <c r="K149" s="473">
        <v>59</v>
      </c>
      <c r="L149" s="473">
        <v>60</v>
      </c>
      <c r="M149" s="475">
        <v>61</v>
      </c>
      <c r="N149" s="475">
        <v>62</v>
      </c>
      <c r="O149" s="475">
        <v>63</v>
      </c>
      <c r="P149" s="475">
        <v>64</v>
      </c>
      <c r="Q149" s="475">
        <v>65</v>
      </c>
      <c r="R149" s="475">
        <v>66</v>
      </c>
      <c r="S149" s="475">
        <v>67</v>
      </c>
      <c r="T149" s="475">
        <v>68</v>
      </c>
      <c r="U149" s="475">
        <v>69</v>
      </c>
      <c r="V149" s="475">
        <v>70</v>
      </c>
      <c r="W149" s="475">
        <v>71</v>
      </c>
      <c r="X149" s="475">
        <v>72</v>
      </c>
      <c r="Y149" s="475">
        <v>73</v>
      </c>
      <c r="Z149" s="475">
        <v>74</v>
      </c>
      <c r="AA149" s="475">
        <v>75</v>
      </c>
      <c r="AB149" s="475">
        <v>76</v>
      </c>
      <c r="AC149" s="475">
        <v>77</v>
      </c>
      <c r="AD149" s="475">
        <v>78</v>
      </c>
      <c r="AE149" s="475">
        <v>79</v>
      </c>
      <c r="AF149" s="475">
        <v>80</v>
      </c>
      <c r="AG149" s="475">
        <v>81</v>
      </c>
      <c r="AH149" s="475">
        <v>82</v>
      </c>
      <c r="AI149" s="475">
        <v>83</v>
      </c>
      <c r="AJ149" s="475">
        <v>84</v>
      </c>
      <c r="AK149" s="475">
        <v>85</v>
      </c>
      <c r="AL149" s="475">
        <v>86</v>
      </c>
      <c r="AM149" s="475">
        <v>87</v>
      </c>
      <c r="AN149" s="475">
        <v>88</v>
      </c>
      <c r="AO149" s="475">
        <v>89</v>
      </c>
      <c r="AP149" s="475">
        <v>90</v>
      </c>
      <c r="AQ149" s="475">
        <v>91</v>
      </c>
      <c r="AR149" s="475">
        <v>92</v>
      </c>
      <c r="AS149" s="475">
        <v>93</v>
      </c>
      <c r="AT149" s="475">
        <v>94</v>
      </c>
      <c r="AU149" s="475">
        <v>95</v>
      </c>
      <c r="AV149" s="475">
        <v>96</v>
      </c>
      <c r="AW149" s="475">
        <v>97</v>
      </c>
      <c r="AX149" s="475">
        <v>98</v>
      </c>
      <c r="AY149" s="475">
        <v>99</v>
      </c>
      <c r="AZ149" s="476">
        <v>100</v>
      </c>
      <c r="BA149" s="476">
        <v>101</v>
      </c>
      <c r="BB149" s="476">
        <v>102</v>
      </c>
      <c r="BC149" s="476">
        <v>103</v>
      </c>
      <c r="BD149" s="467"/>
      <c r="BE149" s="467"/>
      <c r="BF149" s="467"/>
      <c r="BG149" s="467"/>
    </row>
    <row r="150" spans="1:59" x14ac:dyDescent="0.35">
      <c r="A150" s="461"/>
      <c r="B150" s="461"/>
      <c r="C150" s="46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1"/>
      <c r="AJ150" s="471"/>
      <c r="AK150" s="471"/>
      <c r="AL150" s="471"/>
      <c r="AM150" s="471"/>
      <c r="AN150" s="471"/>
      <c r="AO150" s="471"/>
      <c r="AP150" s="471"/>
      <c r="AQ150" s="471"/>
      <c r="AR150" s="471"/>
      <c r="AS150" s="471"/>
      <c r="AT150" s="471"/>
      <c r="AU150" s="471"/>
      <c r="AV150" s="471"/>
      <c r="AW150" s="471"/>
      <c r="AX150" s="471"/>
      <c r="AY150" s="471"/>
      <c r="AZ150" s="472"/>
      <c r="BA150" s="472"/>
      <c r="BB150" s="472"/>
      <c r="BC150" s="472"/>
    </row>
    <row r="151" spans="1:59" x14ac:dyDescent="0.35">
      <c r="A151" t="s">
        <v>204</v>
      </c>
      <c r="M151"/>
      <c r="X151" s="468">
        <v>1</v>
      </c>
      <c r="Y151" s="468">
        <v>1</v>
      </c>
      <c r="Z151" s="468">
        <v>1</v>
      </c>
      <c r="AA151" s="468">
        <v>1</v>
      </c>
      <c r="AB151" s="468">
        <v>1</v>
      </c>
      <c r="AC151" s="468">
        <v>1</v>
      </c>
      <c r="AD151" s="468">
        <v>1</v>
      </c>
      <c r="AE151" s="468">
        <v>1</v>
      </c>
      <c r="AF151" s="468">
        <v>1</v>
      </c>
      <c r="AG151" s="468">
        <v>1</v>
      </c>
      <c r="AH151" s="468">
        <v>1</v>
      </c>
      <c r="AI151" s="468">
        <v>1</v>
      </c>
      <c r="AJ151" s="468">
        <v>1</v>
      </c>
      <c r="AK151" s="468">
        <v>1</v>
      </c>
      <c r="AL151" s="468">
        <v>1</v>
      </c>
      <c r="AM151" s="468">
        <v>1</v>
      </c>
      <c r="AN151" s="468">
        <v>1</v>
      </c>
      <c r="AO151" s="468">
        <v>1</v>
      </c>
      <c r="AP151" s="468">
        <v>1</v>
      </c>
      <c r="AQ151" s="468">
        <v>1</v>
      </c>
      <c r="AR151" s="468">
        <v>1</v>
      </c>
      <c r="AS151" s="468">
        <v>1</v>
      </c>
      <c r="AT151" s="468">
        <v>1</v>
      </c>
      <c r="AU151" s="468">
        <v>1</v>
      </c>
      <c r="AV151" s="468">
        <v>1</v>
      </c>
      <c r="AW151" s="468">
        <v>1</v>
      </c>
      <c r="AX151" s="468">
        <v>1</v>
      </c>
      <c r="AY151" s="468">
        <v>1</v>
      </c>
      <c r="AZ151" s="468">
        <v>1</v>
      </c>
      <c r="BA151" s="468">
        <v>1</v>
      </c>
      <c r="BB151" s="468">
        <v>1</v>
      </c>
      <c r="BC151" s="468">
        <v>1</v>
      </c>
    </row>
    <row r="152" spans="1:59" x14ac:dyDescent="0.35">
      <c r="M152"/>
      <c r="Z152" s="468">
        <v>1</v>
      </c>
      <c r="AB152" s="468">
        <v>1</v>
      </c>
      <c r="AC152" s="468">
        <v>1</v>
      </c>
      <c r="AD152" s="468">
        <v>1</v>
      </c>
      <c r="AE152" s="468">
        <v>1</v>
      </c>
      <c r="AF152" s="468">
        <v>1</v>
      </c>
      <c r="AG152" s="468">
        <v>1</v>
      </c>
      <c r="AH152" s="468">
        <v>1</v>
      </c>
      <c r="AI152" s="468">
        <v>1</v>
      </c>
      <c r="AJ152" s="468">
        <v>1</v>
      </c>
      <c r="AK152" s="468">
        <v>1</v>
      </c>
      <c r="AL152" s="468">
        <v>1</v>
      </c>
      <c r="AM152" s="468">
        <v>1</v>
      </c>
      <c r="AN152" s="468">
        <v>1</v>
      </c>
      <c r="AO152" s="468">
        <v>1</v>
      </c>
      <c r="AP152" s="468">
        <v>1</v>
      </c>
      <c r="AQ152" s="468">
        <v>1</v>
      </c>
      <c r="AR152" s="468">
        <v>1</v>
      </c>
      <c r="AS152" s="468">
        <v>1</v>
      </c>
      <c r="AT152" s="468">
        <v>1</v>
      </c>
    </row>
    <row r="153" spans="1:59" x14ac:dyDescent="0.35">
      <c r="M153"/>
      <c r="AC153" s="468">
        <v>1</v>
      </c>
      <c r="AD153" s="468">
        <v>1</v>
      </c>
      <c r="AE153" s="468">
        <v>1</v>
      </c>
      <c r="AH153" s="468">
        <v>1</v>
      </c>
      <c r="AI153" s="468">
        <v>1</v>
      </c>
      <c r="AJ153" s="468">
        <v>1</v>
      </c>
      <c r="AK153" s="468">
        <v>1</v>
      </c>
      <c r="AL153" s="468">
        <v>1</v>
      </c>
      <c r="AN153" s="468">
        <v>1</v>
      </c>
      <c r="AO153" s="468">
        <v>1</v>
      </c>
      <c r="AP153" s="468">
        <v>1</v>
      </c>
      <c r="AQ153" s="468">
        <v>1</v>
      </c>
      <c r="AR153" s="468">
        <v>1</v>
      </c>
      <c r="AS153" s="468">
        <v>1</v>
      </c>
    </row>
    <row r="154" spans="1:59" x14ac:dyDescent="0.35">
      <c r="M154"/>
      <c r="AL154" s="468">
        <v>1</v>
      </c>
    </row>
    <row r="155" spans="1:59" x14ac:dyDescent="0.35">
      <c r="M155"/>
    </row>
    <row r="156" spans="1:59" x14ac:dyDescent="0.35">
      <c r="M156"/>
    </row>
    <row r="157" spans="1:59" x14ac:dyDescent="0.35">
      <c r="M157"/>
    </row>
    <row r="158" spans="1:59" x14ac:dyDescent="0.35">
      <c r="M158"/>
    </row>
    <row r="160" spans="1:59" x14ac:dyDescent="0.35">
      <c r="M160"/>
    </row>
    <row r="161" spans="1:59" x14ac:dyDescent="0.35">
      <c r="M161"/>
      <c r="AT161" s="360"/>
      <c r="AU161" s="360"/>
      <c r="AV161" s="360"/>
      <c r="AW161" s="360"/>
      <c r="AX161" s="360"/>
      <c r="AY161" s="360"/>
      <c r="AZ161" s="360"/>
      <c r="BA161" s="360"/>
      <c r="BB161" s="360"/>
      <c r="BC161" s="360"/>
    </row>
    <row r="162" spans="1:59" x14ac:dyDescent="0.35">
      <c r="I162" s="465">
        <v>1</v>
      </c>
      <c r="J162" s="465">
        <v>1</v>
      </c>
      <c r="K162" s="465">
        <v>1</v>
      </c>
      <c r="L162" s="465">
        <v>1</v>
      </c>
      <c r="M162" s="465">
        <v>1</v>
      </c>
      <c r="N162" s="465">
        <v>1</v>
      </c>
      <c r="AT162" s="360"/>
      <c r="AU162" s="360"/>
      <c r="AV162" s="360"/>
      <c r="AW162" s="360"/>
      <c r="AX162" s="360"/>
      <c r="AY162" s="360"/>
      <c r="AZ162" s="360"/>
      <c r="BA162" s="360"/>
      <c r="BB162" s="360"/>
      <c r="BC162" s="360"/>
    </row>
    <row r="163" spans="1:59" x14ac:dyDescent="0.35">
      <c r="H163" s="465">
        <v>1</v>
      </c>
      <c r="I163" s="465">
        <v>1</v>
      </c>
      <c r="J163" s="465">
        <v>1</v>
      </c>
      <c r="K163" s="465">
        <v>1</v>
      </c>
      <c r="L163" s="465">
        <v>1</v>
      </c>
      <c r="M163" s="465">
        <v>1</v>
      </c>
      <c r="N163" s="465">
        <v>1</v>
      </c>
      <c r="O163" s="465">
        <v>1</v>
      </c>
      <c r="P163" s="465">
        <v>1</v>
      </c>
      <c r="AT163" s="360"/>
      <c r="AU163" s="360"/>
      <c r="AV163" s="360"/>
      <c r="AW163" s="360"/>
      <c r="AX163" s="360"/>
      <c r="AY163" s="360"/>
      <c r="AZ163" s="360"/>
      <c r="BA163" s="360"/>
      <c r="BB163" s="360"/>
      <c r="BC163" s="360"/>
    </row>
    <row r="164" spans="1:59" x14ac:dyDescent="0.35">
      <c r="A164" t="s">
        <v>203</v>
      </c>
      <c r="D164" s="465">
        <v>1</v>
      </c>
      <c r="E164" s="465">
        <v>1</v>
      </c>
      <c r="F164" s="465">
        <v>1</v>
      </c>
      <c r="G164" s="465">
        <v>1</v>
      </c>
      <c r="H164" s="465">
        <v>1</v>
      </c>
      <c r="I164" s="465">
        <v>1</v>
      </c>
      <c r="J164" s="465">
        <v>1</v>
      </c>
      <c r="K164" s="465">
        <v>1</v>
      </c>
      <c r="L164" s="465">
        <v>1</v>
      </c>
      <c r="M164" s="465">
        <v>1</v>
      </c>
      <c r="N164" s="465">
        <v>1</v>
      </c>
      <c r="O164" s="465">
        <v>1</v>
      </c>
      <c r="P164" s="465">
        <v>1</v>
      </c>
      <c r="Q164" s="465">
        <v>1</v>
      </c>
      <c r="R164" s="465">
        <v>1</v>
      </c>
      <c r="S164" s="465">
        <v>1</v>
      </c>
      <c r="T164" s="465">
        <v>1</v>
      </c>
      <c r="U164" s="465">
        <v>1</v>
      </c>
      <c r="AT164" s="360"/>
      <c r="AU164" s="360"/>
      <c r="AV164" s="360"/>
      <c r="AW164" s="360"/>
      <c r="AX164" s="360"/>
      <c r="AY164" s="360"/>
      <c r="AZ164" s="360"/>
      <c r="BA164" s="360"/>
      <c r="BB164" s="360"/>
      <c r="BC164" s="360"/>
    </row>
    <row r="165" spans="1:59" x14ac:dyDescent="0.35">
      <c r="M165"/>
    </row>
    <row r="166" spans="1:59" x14ac:dyDescent="0.35">
      <c r="A166" s="461" t="s">
        <v>253</v>
      </c>
      <c r="B166" s="477"/>
      <c r="C166" s="477"/>
      <c r="D166" s="475">
        <v>52</v>
      </c>
      <c r="E166" s="475">
        <v>53</v>
      </c>
      <c r="F166" s="475">
        <v>54</v>
      </c>
      <c r="G166" s="475">
        <v>55</v>
      </c>
      <c r="H166" s="475">
        <v>56</v>
      </c>
      <c r="I166" s="475">
        <v>57</v>
      </c>
      <c r="J166" s="475">
        <v>58</v>
      </c>
      <c r="K166" s="475">
        <v>59</v>
      </c>
      <c r="L166" s="475">
        <v>60</v>
      </c>
      <c r="M166" s="475">
        <v>61</v>
      </c>
      <c r="N166" s="475">
        <v>62</v>
      </c>
      <c r="O166" s="475">
        <v>63</v>
      </c>
      <c r="P166" s="475">
        <v>64</v>
      </c>
      <c r="Q166" s="475">
        <v>65</v>
      </c>
      <c r="R166" s="475">
        <v>66</v>
      </c>
      <c r="S166" s="475">
        <v>67</v>
      </c>
      <c r="T166" s="475">
        <v>68</v>
      </c>
      <c r="U166" s="475">
        <v>69</v>
      </c>
      <c r="V166" s="475">
        <v>70</v>
      </c>
      <c r="W166" s="475">
        <v>71</v>
      </c>
      <c r="X166" s="475">
        <v>72</v>
      </c>
      <c r="Y166" s="475">
        <v>73</v>
      </c>
      <c r="Z166" s="475">
        <v>74</v>
      </c>
      <c r="AA166" s="475">
        <v>75</v>
      </c>
      <c r="AB166" s="475">
        <v>76</v>
      </c>
      <c r="AC166" s="475">
        <v>77</v>
      </c>
      <c r="AD166" s="475">
        <v>78</v>
      </c>
      <c r="AE166" s="475">
        <v>79</v>
      </c>
      <c r="AF166" s="475">
        <v>80</v>
      </c>
      <c r="AG166" s="475">
        <v>81</v>
      </c>
      <c r="AH166" s="475">
        <v>82</v>
      </c>
      <c r="AI166" s="475">
        <v>83</v>
      </c>
      <c r="AJ166" s="475">
        <v>84</v>
      </c>
      <c r="AK166" s="475">
        <v>85</v>
      </c>
      <c r="AL166" s="475">
        <v>86</v>
      </c>
      <c r="AM166" s="475">
        <v>87</v>
      </c>
      <c r="AN166" s="475">
        <v>88</v>
      </c>
      <c r="AO166" s="475">
        <v>89</v>
      </c>
      <c r="AP166" s="475">
        <v>90</v>
      </c>
      <c r="AQ166" s="475">
        <v>91</v>
      </c>
      <c r="AR166" s="475">
        <v>92</v>
      </c>
      <c r="AS166" s="475">
        <v>93</v>
      </c>
      <c r="AT166" s="475">
        <v>94</v>
      </c>
      <c r="AU166" s="475">
        <v>95</v>
      </c>
      <c r="AV166" s="475">
        <v>96</v>
      </c>
      <c r="AW166" s="475">
        <v>97</v>
      </c>
      <c r="AX166" s="475">
        <v>98</v>
      </c>
      <c r="AY166" s="475">
        <v>99</v>
      </c>
      <c r="AZ166" s="476">
        <v>100</v>
      </c>
      <c r="BA166" s="476">
        <v>101</v>
      </c>
      <c r="BB166" s="476">
        <v>102</v>
      </c>
      <c r="BC166" s="476">
        <v>103</v>
      </c>
      <c r="BD166" s="467"/>
      <c r="BE166" s="467"/>
      <c r="BF166" s="467"/>
      <c r="BG166" s="467"/>
    </row>
    <row r="167" spans="1:59" x14ac:dyDescent="0.35">
      <c r="A167" s="461"/>
      <c r="B167" s="461"/>
      <c r="C167" s="461"/>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1"/>
      <c r="AL167" s="471"/>
      <c r="AM167" s="471"/>
      <c r="AN167" s="471"/>
      <c r="AO167" s="471"/>
      <c r="AP167" s="471"/>
      <c r="AQ167" s="471"/>
      <c r="AR167" s="471"/>
      <c r="AS167" s="471"/>
      <c r="AT167" s="471"/>
      <c r="AU167" s="471"/>
      <c r="AV167" s="471"/>
      <c r="AW167" s="471"/>
      <c r="AX167" s="471"/>
      <c r="AY167" s="471"/>
      <c r="AZ167" s="472"/>
      <c r="BA167" s="472"/>
      <c r="BB167" s="472"/>
      <c r="BC167" s="472"/>
    </row>
    <row r="168" spans="1:59" x14ac:dyDescent="0.35">
      <c r="A168" t="s">
        <v>204</v>
      </c>
      <c r="M168"/>
      <c r="X168" s="468">
        <v>1</v>
      </c>
      <c r="Y168" s="468">
        <v>1</v>
      </c>
      <c r="Z168" s="468">
        <v>1</v>
      </c>
      <c r="AA168" s="468">
        <v>1</v>
      </c>
      <c r="AB168" s="468">
        <v>1</v>
      </c>
      <c r="AC168" s="468">
        <v>1</v>
      </c>
      <c r="AD168" s="468">
        <v>1</v>
      </c>
      <c r="AE168" s="468">
        <v>1</v>
      </c>
      <c r="AF168" s="468">
        <v>1</v>
      </c>
      <c r="AG168" s="468">
        <v>1</v>
      </c>
      <c r="AH168" s="468">
        <v>1</v>
      </c>
      <c r="AI168" s="468">
        <v>1</v>
      </c>
      <c r="AJ168" s="468">
        <v>1</v>
      </c>
      <c r="AK168" s="468">
        <v>1</v>
      </c>
      <c r="AL168" s="468">
        <v>1</v>
      </c>
      <c r="AM168" s="468">
        <v>1</v>
      </c>
      <c r="AN168" s="468">
        <v>1</v>
      </c>
      <c r="AO168" s="468">
        <v>1</v>
      </c>
      <c r="AP168" s="468">
        <v>1</v>
      </c>
      <c r="AQ168" s="468">
        <v>1</v>
      </c>
      <c r="AR168" s="468">
        <v>1</v>
      </c>
      <c r="AS168" s="468">
        <v>1</v>
      </c>
      <c r="AT168" s="468">
        <v>1</v>
      </c>
      <c r="AU168" s="468">
        <v>1</v>
      </c>
      <c r="AV168" s="468">
        <v>1</v>
      </c>
      <c r="AW168" s="468">
        <v>1</v>
      </c>
      <c r="AX168" s="468">
        <v>1</v>
      </c>
      <c r="AY168" s="468">
        <v>1</v>
      </c>
      <c r="AZ168" s="468">
        <v>1</v>
      </c>
      <c r="BA168" s="468">
        <v>1</v>
      </c>
      <c r="BB168" s="468">
        <v>1</v>
      </c>
      <c r="BC168" s="468">
        <v>1</v>
      </c>
    </row>
    <row r="169" spans="1:59" x14ac:dyDescent="0.35">
      <c r="M169"/>
      <c r="Z169" s="468">
        <v>1</v>
      </c>
      <c r="AB169" s="468">
        <v>1</v>
      </c>
      <c r="AC169" s="468">
        <v>1</v>
      </c>
      <c r="AD169" s="468">
        <v>1</v>
      </c>
      <c r="AE169" s="468">
        <v>1</v>
      </c>
      <c r="AF169" s="468">
        <v>1</v>
      </c>
      <c r="AG169" s="468">
        <v>1</v>
      </c>
      <c r="AH169" s="468">
        <v>1</v>
      </c>
      <c r="AI169" s="468">
        <v>1</v>
      </c>
      <c r="AJ169" s="468">
        <v>1</v>
      </c>
      <c r="AK169" s="468">
        <v>1</v>
      </c>
      <c r="AL169" s="468">
        <v>1</v>
      </c>
      <c r="AM169" s="468">
        <v>1</v>
      </c>
      <c r="AN169" s="468">
        <v>1</v>
      </c>
      <c r="AO169" s="468">
        <v>1</v>
      </c>
      <c r="AP169" s="468">
        <v>1</v>
      </c>
      <c r="AQ169" s="468">
        <v>1</v>
      </c>
      <c r="AR169" s="468">
        <v>1</v>
      </c>
      <c r="AS169" s="468">
        <v>1</v>
      </c>
      <c r="AT169" s="468">
        <v>1</v>
      </c>
    </row>
    <row r="170" spans="1:59" x14ac:dyDescent="0.35">
      <c r="M170"/>
      <c r="AC170" s="468">
        <v>1</v>
      </c>
      <c r="AD170" s="468">
        <v>1</v>
      </c>
      <c r="AE170" s="468">
        <v>1</v>
      </c>
      <c r="AH170" s="468">
        <v>1</v>
      </c>
      <c r="AI170" s="468">
        <v>1</v>
      </c>
      <c r="AJ170" s="468">
        <v>1</v>
      </c>
      <c r="AK170" s="468">
        <v>1</v>
      </c>
      <c r="AL170" s="468">
        <v>1</v>
      </c>
      <c r="AN170" s="468">
        <v>1</v>
      </c>
      <c r="AO170" s="468">
        <v>1</v>
      </c>
      <c r="AP170" s="468">
        <v>1</v>
      </c>
      <c r="AQ170" s="468">
        <v>1</v>
      </c>
      <c r="AR170" s="468">
        <v>1</v>
      </c>
      <c r="AS170" s="468">
        <v>1</v>
      </c>
    </row>
    <row r="171" spans="1:59" x14ac:dyDescent="0.35">
      <c r="M171"/>
      <c r="AL171" s="468">
        <v>1</v>
      </c>
    </row>
    <row r="172" spans="1:59" x14ac:dyDescent="0.35">
      <c r="M172"/>
    </row>
    <row r="173" spans="1:59" x14ac:dyDescent="0.35">
      <c r="M173"/>
    </row>
    <row r="174" spans="1:59" x14ac:dyDescent="0.35">
      <c r="M174"/>
    </row>
    <row r="175" spans="1:59" x14ac:dyDescent="0.35">
      <c r="M17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22"/>
  <sheetViews>
    <sheetView zoomScale="70" zoomScaleNormal="70" workbookViewId="0"/>
  </sheetViews>
  <sheetFormatPr baseColWidth="10" defaultRowHeight="13" x14ac:dyDescent="0.3"/>
  <cols>
    <col min="1" max="1" width="7.26953125" style="1" customWidth="1"/>
    <col min="2" max="2" width="6.54296875" style="1" customWidth="1"/>
    <col min="3" max="3" width="8" style="1" customWidth="1"/>
    <col min="4" max="4" width="3.1796875" style="1" customWidth="1"/>
    <col min="5" max="5" width="22.453125" style="1" customWidth="1"/>
    <col min="6" max="6" width="19" style="1" customWidth="1"/>
    <col min="7" max="7" width="18.26953125" style="1" customWidth="1"/>
    <col min="8" max="8" width="16.7265625" style="1" customWidth="1"/>
    <col min="9" max="9" width="15.54296875" style="1" customWidth="1"/>
    <col min="10" max="10" width="18.1796875" style="1" customWidth="1"/>
    <col min="11" max="11" width="13.54296875" style="1" customWidth="1"/>
    <col min="12" max="12" width="13.81640625" style="1" customWidth="1"/>
    <col min="13" max="15" width="10.7265625" style="1" customWidth="1"/>
    <col min="16" max="16" width="11.453125" style="1" customWidth="1"/>
    <col min="17" max="21" width="10.7265625" style="1" customWidth="1"/>
    <col min="22" max="22" width="12.7265625" style="1" bestFit="1" customWidth="1"/>
    <col min="23" max="23" width="11.54296875" style="1" bestFit="1" customWidth="1"/>
    <col min="24" max="259" width="11.453125" style="1"/>
    <col min="260" max="260" width="12.26953125" style="1" customWidth="1"/>
    <col min="261" max="261" width="21.1796875" style="1" customWidth="1"/>
    <col min="262" max="262" width="19" style="1" customWidth="1"/>
    <col min="263" max="263" width="18.26953125" style="1" customWidth="1"/>
    <col min="264" max="264" width="16.7265625" style="1" customWidth="1"/>
    <col min="265" max="265" width="15.54296875" style="1" customWidth="1"/>
    <col min="266" max="266" width="18.1796875" style="1" customWidth="1"/>
    <col min="267" max="267" width="11.81640625" style="1" customWidth="1"/>
    <col min="268" max="268" width="13.81640625" style="1" customWidth="1"/>
    <col min="269" max="269" width="15.453125" style="1" customWidth="1"/>
    <col min="270" max="270" width="7.81640625" style="1" customWidth="1"/>
    <col min="271" max="271" width="13.26953125" style="1" customWidth="1"/>
    <col min="272" max="274" width="12.7265625" style="1" bestFit="1" customWidth="1"/>
    <col min="275" max="275" width="19.453125" style="1" customWidth="1"/>
    <col min="276" max="276" width="19.81640625" style="1" customWidth="1"/>
    <col min="277" max="277" width="16.81640625" style="1" customWidth="1"/>
    <col min="278" max="278" width="12.7265625" style="1" bestFit="1" customWidth="1"/>
    <col min="279" max="279" width="11.54296875" style="1" bestFit="1" customWidth="1"/>
    <col min="280" max="515" width="11.453125" style="1"/>
    <col min="516" max="516" width="12.26953125" style="1" customWidth="1"/>
    <col min="517" max="517" width="21.1796875" style="1" customWidth="1"/>
    <col min="518" max="518" width="19" style="1" customWidth="1"/>
    <col min="519" max="519" width="18.26953125" style="1" customWidth="1"/>
    <col min="520" max="520" width="16.7265625" style="1" customWidth="1"/>
    <col min="521" max="521" width="15.54296875" style="1" customWidth="1"/>
    <col min="522" max="522" width="18.1796875" style="1" customWidth="1"/>
    <col min="523" max="523" width="11.81640625" style="1" customWidth="1"/>
    <col min="524" max="524" width="13.81640625" style="1" customWidth="1"/>
    <col min="525" max="525" width="15.453125" style="1" customWidth="1"/>
    <col min="526" max="526" width="7.81640625" style="1" customWidth="1"/>
    <col min="527" max="527" width="13.26953125" style="1" customWidth="1"/>
    <col min="528" max="530" width="12.7265625" style="1" bestFit="1" customWidth="1"/>
    <col min="531" max="531" width="19.453125" style="1" customWidth="1"/>
    <col min="532" max="532" width="19.81640625" style="1" customWidth="1"/>
    <col min="533" max="533" width="16.81640625" style="1" customWidth="1"/>
    <col min="534" max="534" width="12.7265625" style="1" bestFit="1" customWidth="1"/>
    <col min="535" max="535" width="11.54296875" style="1" bestFit="1" customWidth="1"/>
    <col min="536" max="771" width="11.453125" style="1"/>
    <col min="772" max="772" width="12.26953125" style="1" customWidth="1"/>
    <col min="773" max="773" width="21.1796875" style="1" customWidth="1"/>
    <col min="774" max="774" width="19" style="1" customWidth="1"/>
    <col min="775" max="775" width="18.26953125" style="1" customWidth="1"/>
    <col min="776" max="776" width="16.7265625" style="1" customWidth="1"/>
    <col min="777" max="777" width="15.54296875" style="1" customWidth="1"/>
    <col min="778" max="778" width="18.1796875" style="1" customWidth="1"/>
    <col min="779" max="779" width="11.81640625" style="1" customWidth="1"/>
    <col min="780" max="780" width="13.81640625" style="1" customWidth="1"/>
    <col min="781" max="781" width="15.453125" style="1" customWidth="1"/>
    <col min="782" max="782" width="7.81640625" style="1" customWidth="1"/>
    <col min="783" max="783" width="13.26953125" style="1" customWidth="1"/>
    <col min="784" max="786" width="12.7265625" style="1" bestFit="1" customWidth="1"/>
    <col min="787" max="787" width="19.453125" style="1" customWidth="1"/>
    <col min="788" max="788" width="19.81640625" style="1" customWidth="1"/>
    <col min="789" max="789" width="16.81640625" style="1" customWidth="1"/>
    <col min="790" max="790" width="12.7265625" style="1" bestFit="1" customWidth="1"/>
    <col min="791" max="791" width="11.54296875" style="1" bestFit="1" customWidth="1"/>
    <col min="792" max="1027" width="11.453125" style="1"/>
    <col min="1028" max="1028" width="12.26953125" style="1" customWidth="1"/>
    <col min="1029" max="1029" width="21.1796875" style="1" customWidth="1"/>
    <col min="1030" max="1030" width="19" style="1" customWidth="1"/>
    <col min="1031" max="1031" width="18.26953125" style="1" customWidth="1"/>
    <col min="1032" max="1032" width="16.7265625" style="1" customWidth="1"/>
    <col min="1033" max="1033" width="15.54296875" style="1" customWidth="1"/>
    <col min="1034" max="1034" width="18.1796875" style="1" customWidth="1"/>
    <col min="1035" max="1035" width="11.81640625" style="1" customWidth="1"/>
    <col min="1036" max="1036" width="13.81640625" style="1" customWidth="1"/>
    <col min="1037" max="1037" width="15.453125" style="1" customWidth="1"/>
    <col min="1038" max="1038" width="7.81640625" style="1" customWidth="1"/>
    <col min="1039" max="1039" width="13.26953125" style="1" customWidth="1"/>
    <col min="1040" max="1042" width="12.7265625" style="1" bestFit="1" customWidth="1"/>
    <col min="1043" max="1043" width="19.453125" style="1" customWidth="1"/>
    <col min="1044" max="1044" width="19.81640625" style="1" customWidth="1"/>
    <col min="1045" max="1045" width="16.81640625" style="1" customWidth="1"/>
    <col min="1046" max="1046" width="12.7265625" style="1" bestFit="1" customWidth="1"/>
    <col min="1047" max="1047" width="11.54296875" style="1" bestFit="1" customWidth="1"/>
    <col min="1048" max="1283" width="11.453125" style="1"/>
    <col min="1284" max="1284" width="12.26953125" style="1" customWidth="1"/>
    <col min="1285" max="1285" width="21.1796875" style="1" customWidth="1"/>
    <col min="1286" max="1286" width="19" style="1" customWidth="1"/>
    <col min="1287" max="1287" width="18.26953125" style="1" customWidth="1"/>
    <col min="1288" max="1288" width="16.7265625" style="1" customWidth="1"/>
    <col min="1289" max="1289" width="15.54296875" style="1" customWidth="1"/>
    <col min="1290" max="1290" width="18.1796875" style="1" customWidth="1"/>
    <col min="1291" max="1291" width="11.81640625" style="1" customWidth="1"/>
    <col min="1292" max="1292" width="13.81640625" style="1" customWidth="1"/>
    <col min="1293" max="1293" width="15.453125" style="1" customWidth="1"/>
    <col min="1294" max="1294" width="7.81640625" style="1" customWidth="1"/>
    <col min="1295" max="1295" width="13.26953125" style="1" customWidth="1"/>
    <col min="1296" max="1298" width="12.7265625" style="1" bestFit="1" customWidth="1"/>
    <col min="1299" max="1299" width="19.453125" style="1" customWidth="1"/>
    <col min="1300" max="1300" width="19.81640625" style="1" customWidth="1"/>
    <col min="1301" max="1301" width="16.81640625" style="1" customWidth="1"/>
    <col min="1302" max="1302" width="12.7265625" style="1" bestFit="1" customWidth="1"/>
    <col min="1303" max="1303" width="11.54296875" style="1" bestFit="1" customWidth="1"/>
    <col min="1304" max="1539" width="11.453125" style="1"/>
    <col min="1540" max="1540" width="12.26953125" style="1" customWidth="1"/>
    <col min="1541" max="1541" width="21.1796875" style="1" customWidth="1"/>
    <col min="1542" max="1542" width="19" style="1" customWidth="1"/>
    <col min="1543" max="1543" width="18.26953125" style="1" customWidth="1"/>
    <col min="1544" max="1544" width="16.7265625" style="1" customWidth="1"/>
    <col min="1545" max="1545" width="15.54296875" style="1" customWidth="1"/>
    <col min="1546" max="1546" width="18.1796875" style="1" customWidth="1"/>
    <col min="1547" max="1547" width="11.81640625" style="1" customWidth="1"/>
    <col min="1548" max="1548" width="13.81640625" style="1" customWidth="1"/>
    <col min="1549" max="1549" width="15.453125" style="1" customWidth="1"/>
    <col min="1550" max="1550" width="7.81640625" style="1" customWidth="1"/>
    <col min="1551" max="1551" width="13.26953125" style="1" customWidth="1"/>
    <col min="1552" max="1554" width="12.7265625" style="1" bestFit="1" customWidth="1"/>
    <col min="1555" max="1555" width="19.453125" style="1" customWidth="1"/>
    <col min="1556" max="1556" width="19.81640625" style="1" customWidth="1"/>
    <col min="1557" max="1557" width="16.81640625" style="1" customWidth="1"/>
    <col min="1558" max="1558" width="12.7265625" style="1" bestFit="1" customWidth="1"/>
    <col min="1559" max="1559" width="11.54296875" style="1" bestFit="1" customWidth="1"/>
    <col min="1560" max="1795" width="11.453125" style="1"/>
    <col min="1796" max="1796" width="12.26953125" style="1" customWidth="1"/>
    <col min="1797" max="1797" width="21.1796875" style="1" customWidth="1"/>
    <col min="1798" max="1798" width="19" style="1" customWidth="1"/>
    <col min="1799" max="1799" width="18.26953125" style="1" customWidth="1"/>
    <col min="1800" max="1800" width="16.7265625" style="1" customWidth="1"/>
    <col min="1801" max="1801" width="15.54296875" style="1" customWidth="1"/>
    <col min="1802" max="1802" width="18.1796875" style="1" customWidth="1"/>
    <col min="1803" max="1803" width="11.81640625" style="1" customWidth="1"/>
    <col min="1804" max="1804" width="13.81640625" style="1" customWidth="1"/>
    <col min="1805" max="1805" width="15.453125" style="1" customWidth="1"/>
    <col min="1806" max="1806" width="7.81640625" style="1" customWidth="1"/>
    <col min="1807" max="1807" width="13.26953125" style="1" customWidth="1"/>
    <col min="1808" max="1810" width="12.7265625" style="1" bestFit="1" customWidth="1"/>
    <col min="1811" max="1811" width="19.453125" style="1" customWidth="1"/>
    <col min="1812" max="1812" width="19.81640625" style="1" customWidth="1"/>
    <col min="1813" max="1813" width="16.81640625" style="1" customWidth="1"/>
    <col min="1814" max="1814" width="12.7265625" style="1" bestFit="1" customWidth="1"/>
    <col min="1815" max="1815" width="11.54296875" style="1" bestFit="1" customWidth="1"/>
    <col min="1816" max="2051" width="11.453125" style="1"/>
    <col min="2052" max="2052" width="12.26953125" style="1" customWidth="1"/>
    <col min="2053" max="2053" width="21.1796875" style="1" customWidth="1"/>
    <col min="2054" max="2054" width="19" style="1" customWidth="1"/>
    <col min="2055" max="2055" width="18.26953125" style="1" customWidth="1"/>
    <col min="2056" max="2056" width="16.7265625" style="1" customWidth="1"/>
    <col min="2057" max="2057" width="15.54296875" style="1" customWidth="1"/>
    <col min="2058" max="2058" width="18.1796875" style="1" customWidth="1"/>
    <col min="2059" max="2059" width="11.81640625" style="1" customWidth="1"/>
    <col min="2060" max="2060" width="13.81640625" style="1" customWidth="1"/>
    <col min="2061" max="2061" width="15.453125" style="1" customWidth="1"/>
    <col min="2062" max="2062" width="7.81640625" style="1" customWidth="1"/>
    <col min="2063" max="2063" width="13.26953125" style="1" customWidth="1"/>
    <col min="2064" max="2066" width="12.7265625" style="1" bestFit="1" customWidth="1"/>
    <col min="2067" max="2067" width="19.453125" style="1" customWidth="1"/>
    <col min="2068" max="2068" width="19.81640625" style="1" customWidth="1"/>
    <col min="2069" max="2069" width="16.81640625" style="1" customWidth="1"/>
    <col min="2070" max="2070" width="12.7265625" style="1" bestFit="1" customWidth="1"/>
    <col min="2071" max="2071" width="11.54296875" style="1" bestFit="1" customWidth="1"/>
    <col min="2072" max="2307" width="11.453125" style="1"/>
    <col min="2308" max="2308" width="12.26953125" style="1" customWidth="1"/>
    <col min="2309" max="2309" width="21.1796875" style="1" customWidth="1"/>
    <col min="2310" max="2310" width="19" style="1" customWidth="1"/>
    <col min="2311" max="2311" width="18.26953125" style="1" customWidth="1"/>
    <col min="2312" max="2312" width="16.7265625" style="1" customWidth="1"/>
    <col min="2313" max="2313" width="15.54296875" style="1" customWidth="1"/>
    <col min="2314" max="2314" width="18.1796875" style="1" customWidth="1"/>
    <col min="2315" max="2315" width="11.81640625" style="1" customWidth="1"/>
    <col min="2316" max="2316" width="13.81640625" style="1" customWidth="1"/>
    <col min="2317" max="2317" width="15.453125" style="1" customWidth="1"/>
    <col min="2318" max="2318" width="7.81640625" style="1" customWidth="1"/>
    <col min="2319" max="2319" width="13.26953125" style="1" customWidth="1"/>
    <col min="2320" max="2322" width="12.7265625" style="1" bestFit="1" customWidth="1"/>
    <col min="2323" max="2323" width="19.453125" style="1" customWidth="1"/>
    <col min="2324" max="2324" width="19.81640625" style="1" customWidth="1"/>
    <col min="2325" max="2325" width="16.81640625" style="1" customWidth="1"/>
    <col min="2326" max="2326" width="12.7265625" style="1" bestFit="1" customWidth="1"/>
    <col min="2327" max="2327" width="11.54296875" style="1" bestFit="1" customWidth="1"/>
    <col min="2328" max="2563" width="11.453125" style="1"/>
    <col min="2564" max="2564" width="12.26953125" style="1" customWidth="1"/>
    <col min="2565" max="2565" width="21.1796875" style="1" customWidth="1"/>
    <col min="2566" max="2566" width="19" style="1" customWidth="1"/>
    <col min="2567" max="2567" width="18.26953125" style="1" customWidth="1"/>
    <col min="2568" max="2568" width="16.7265625" style="1" customWidth="1"/>
    <col min="2569" max="2569" width="15.54296875" style="1" customWidth="1"/>
    <col min="2570" max="2570" width="18.1796875" style="1" customWidth="1"/>
    <col min="2571" max="2571" width="11.81640625" style="1" customWidth="1"/>
    <col min="2572" max="2572" width="13.81640625" style="1" customWidth="1"/>
    <col min="2573" max="2573" width="15.453125" style="1" customWidth="1"/>
    <col min="2574" max="2574" width="7.81640625" style="1" customWidth="1"/>
    <col min="2575" max="2575" width="13.26953125" style="1" customWidth="1"/>
    <col min="2576" max="2578" width="12.7265625" style="1" bestFit="1" customWidth="1"/>
    <col min="2579" max="2579" width="19.453125" style="1" customWidth="1"/>
    <col min="2580" max="2580" width="19.81640625" style="1" customWidth="1"/>
    <col min="2581" max="2581" width="16.81640625" style="1" customWidth="1"/>
    <col min="2582" max="2582" width="12.7265625" style="1" bestFit="1" customWidth="1"/>
    <col min="2583" max="2583" width="11.54296875" style="1" bestFit="1" customWidth="1"/>
    <col min="2584" max="2819" width="11.453125" style="1"/>
    <col min="2820" max="2820" width="12.26953125" style="1" customWidth="1"/>
    <col min="2821" max="2821" width="21.1796875" style="1" customWidth="1"/>
    <col min="2822" max="2822" width="19" style="1" customWidth="1"/>
    <col min="2823" max="2823" width="18.26953125" style="1" customWidth="1"/>
    <col min="2824" max="2824" width="16.7265625" style="1" customWidth="1"/>
    <col min="2825" max="2825" width="15.54296875" style="1" customWidth="1"/>
    <col min="2826" max="2826" width="18.1796875" style="1" customWidth="1"/>
    <col min="2827" max="2827" width="11.81640625" style="1" customWidth="1"/>
    <col min="2828" max="2828" width="13.81640625" style="1" customWidth="1"/>
    <col min="2829" max="2829" width="15.453125" style="1" customWidth="1"/>
    <col min="2830" max="2830" width="7.81640625" style="1" customWidth="1"/>
    <col min="2831" max="2831" width="13.26953125" style="1" customWidth="1"/>
    <col min="2832" max="2834" width="12.7265625" style="1" bestFit="1" customWidth="1"/>
    <col min="2835" max="2835" width="19.453125" style="1" customWidth="1"/>
    <col min="2836" max="2836" width="19.81640625" style="1" customWidth="1"/>
    <col min="2837" max="2837" width="16.81640625" style="1" customWidth="1"/>
    <col min="2838" max="2838" width="12.7265625" style="1" bestFit="1" customWidth="1"/>
    <col min="2839" max="2839" width="11.54296875" style="1" bestFit="1" customWidth="1"/>
    <col min="2840" max="3075" width="11.453125" style="1"/>
    <col min="3076" max="3076" width="12.26953125" style="1" customWidth="1"/>
    <col min="3077" max="3077" width="21.1796875" style="1" customWidth="1"/>
    <col min="3078" max="3078" width="19" style="1" customWidth="1"/>
    <col min="3079" max="3079" width="18.26953125" style="1" customWidth="1"/>
    <col min="3080" max="3080" width="16.7265625" style="1" customWidth="1"/>
    <col min="3081" max="3081" width="15.54296875" style="1" customWidth="1"/>
    <col min="3082" max="3082" width="18.1796875" style="1" customWidth="1"/>
    <col min="3083" max="3083" width="11.81640625" style="1" customWidth="1"/>
    <col min="3084" max="3084" width="13.81640625" style="1" customWidth="1"/>
    <col min="3085" max="3085" width="15.453125" style="1" customWidth="1"/>
    <col min="3086" max="3086" width="7.81640625" style="1" customWidth="1"/>
    <col min="3087" max="3087" width="13.26953125" style="1" customWidth="1"/>
    <col min="3088" max="3090" width="12.7265625" style="1" bestFit="1" customWidth="1"/>
    <col min="3091" max="3091" width="19.453125" style="1" customWidth="1"/>
    <col min="3092" max="3092" width="19.81640625" style="1" customWidth="1"/>
    <col min="3093" max="3093" width="16.81640625" style="1" customWidth="1"/>
    <col min="3094" max="3094" width="12.7265625" style="1" bestFit="1" customWidth="1"/>
    <col min="3095" max="3095" width="11.54296875" style="1" bestFit="1" customWidth="1"/>
    <col min="3096" max="3331" width="11.453125" style="1"/>
    <col min="3332" max="3332" width="12.26953125" style="1" customWidth="1"/>
    <col min="3333" max="3333" width="21.1796875" style="1" customWidth="1"/>
    <col min="3334" max="3334" width="19" style="1" customWidth="1"/>
    <col min="3335" max="3335" width="18.26953125" style="1" customWidth="1"/>
    <col min="3336" max="3336" width="16.7265625" style="1" customWidth="1"/>
    <col min="3337" max="3337" width="15.54296875" style="1" customWidth="1"/>
    <col min="3338" max="3338" width="18.1796875" style="1" customWidth="1"/>
    <col min="3339" max="3339" width="11.81640625" style="1" customWidth="1"/>
    <col min="3340" max="3340" width="13.81640625" style="1" customWidth="1"/>
    <col min="3341" max="3341" width="15.453125" style="1" customWidth="1"/>
    <col min="3342" max="3342" width="7.81640625" style="1" customWidth="1"/>
    <col min="3343" max="3343" width="13.26953125" style="1" customWidth="1"/>
    <col min="3344" max="3346" width="12.7265625" style="1" bestFit="1" customWidth="1"/>
    <col min="3347" max="3347" width="19.453125" style="1" customWidth="1"/>
    <col min="3348" max="3348" width="19.81640625" style="1" customWidth="1"/>
    <col min="3349" max="3349" width="16.81640625" style="1" customWidth="1"/>
    <col min="3350" max="3350" width="12.7265625" style="1" bestFit="1" customWidth="1"/>
    <col min="3351" max="3351" width="11.54296875" style="1" bestFit="1" customWidth="1"/>
    <col min="3352" max="3587" width="11.453125" style="1"/>
    <col min="3588" max="3588" width="12.26953125" style="1" customWidth="1"/>
    <col min="3589" max="3589" width="21.1796875" style="1" customWidth="1"/>
    <col min="3590" max="3590" width="19" style="1" customWidth="1"/>
    <col min="3591" max="3591" width="18.26953125" style="1" customWidth="1"/>
    <col min="3592" max="3592" width="16.7265625" style="1" customWidth="1"/>
    <col min="3593" max="3593" width="15.54296875" style="1" customWidth="1"/>
    <col min="3594" max="3594" width="18.1796875" style="1" customWidth="1"/>
    <col min="3595" max="3595" width="11.81640625" style="1" customWidth="1"/>
    <col min="3596" max="3596" width="13.81640625" style="1" customWidth="1"/>
    <col min="3597" max="3597" width="15.453125" style="1" customWidth="1"/>
    <col min="3598" max="3598" width="7.81640625" style="1" customWidth="1"/>
    <col min="3599" max="3599" width="13.26953125" style="1" customWidth="1"/>
    <col min="3600" max="3602" width="12.7265625" style="1" bestFit="1" customWidth="1"/>
    <col min="3603" max="3603" width="19.453125" style="1" customWidth="1"/>
    <col min="3604" max="3604" width="19.81640625" style="1" customWidth="1"/>
    <col min="3605" max="3605" width="16.81640625" style="1" customWidth="1"/>
    <col min="3606" max="3606" width="12.7265625" style="1" bestFit="1" customWidth="1"/>
    <col min="3607" max="3607" width="11.54296875" style="1" bestFit="1" customWidth="1"/>
    <col min="3608" max="3843" width="11.453125" style="1"/>
    <col min="3844" max="3844" width="12.26953125" style="1" customWidth="1"/>
    <col min="3845" max="3845" width="21.1796875" style="1" customWidth="1"/>
    <col min="3846" max="3846" width="19" style="1" customWidth="1"/>
    <col min="3847" max="3847" width="18.26953125" style="1" customWidth="1"/>
    <col min="3848" max="3848" width="16.7265625" style="1" customWidth="1"/>
    <col min="3849" max="3849" width="15.54296875" style="1" customWidth="1"/>
    <col min="3850" max="3850" width="18.1796875" style="1" customWidth="1"/>
    <col min="3851" max="3851" width="11.81640625" style="1" customWidth="1"/>
    <col min="3852" max="3852" width="13.81640625" style="1" customWidth="1"/>
    <col min="3853" max="3853" width="15.453125" style="1" customWidth="1"/>
    <col min="3854" max="3854" width="7.81640625" style="1" customWidth="1"/>
    <col min="3855" max="3855" width="13.26953125" style="1" customWidth="1"/>
    <col min="3856" max="3858" width="12.7265625" style="1" bestFit="1" customWidth="1"/>
    <col min="3859" max="3859" width="19.453125" style="1" customWidth="1"/>
    <col min="3860" max="3860" width="19.81640625" style="1" customWidth="1"/>
    <col min="3861" max="3861" width="16.81640625" style="1" customWidth="1"/>
    <col min="3862" max="3862" width="12.7265625" style="1" bestFit="1" customWidth="1"/>
    <col min="3863" max="3863" width="11.54296875" style="1" bestFit="1" customWidth="1"/>
    <col min="3864" max="4099" width="11.453125" style="1"/>
    <col min="4100" max="4100" width="12.26953125" style="1" customWidth="1"/>
    <col min="4101" max="4101" width="21.1796875" style="1" customWidth="1"/>
    <col min="4102" max="4102" width="19" style="1" customWidth="1"/>
    <col min="4103" max="4103" width="18.26953125" style="1" customWidth="1"/>
    <col min="4104" max="4104" width="16.7265625" style="1" customWidth="1"/>
    <col min="4105" max="4105" width="15.54296875" style="1" customWidth="1"/>
    <col min="4106" max="4106" width="18.1796875" style="1" customWidth="1"/>
    <col min="4107" max="4107" width="11.81640625" style="1" customWidth="1"/>
    <col min="4108" max="4108" width="13.81640625" style="1" customWidth="1"/>
    <col min="4109" max="4109" width="15.453125" style="1" customWidth="1"/>
    <col min="4110" max="4110" width="7.81640625" style="1" customWidth="1"/>
    <col min="4111" max="4111" width="13.26953125" style="1" customWidth="1"/>
    <col min="4112" max="4114" width="12.7265625" style="1" bestFit="1" customWidth="1"/>
    <col min="4115" max="4115" width="19.453125" style="1" customWidth="1"/>
    <col min="4116" max="4116" width="19.81640625" style="1" customWidth="1"/>
    <col min="4117" max="4117" width="16.81640625" style="1" customWidth="1"/>
    <col min="4118" max="4118" width="12.7265625" style="1" bestFit="1" customWidth="1"/>
    <col min="4119" max="4119" width="11.54296875" style="1" bestFit="1" customWidth="1"/>
    <col min="4120" max="4355" width="11.453125" style="1"/>
    <col min="4356" max="4356" width="12.26953125" style="1" customWidth="1"/>
    <col min="4357" max="4357" width="21.1796875" style="1" customWidth="1"/>
    <col min="4358" max="4358" width="19" style="1" customWidth="1"/>
    <col min="4359" max="4359" width="18.26953125" style="1" customWidth="1"/>
    <col min="4360" max="4360" width="16.7265625" style="1" customWidth="1"/>
    <col min="4361" max="4361" width="15.54296875" style="1" customWidth="1"/>
    <col min="4362" max="4362" width="18.1796875" style="1" customWidth="1"/>
    <col min="4363" max="4363" width="11.81640625" style="1" customWidth="1"/>
    <col min="4364" max="4364" width="13.81640625" style="1" customWidth="1"/>
    <col min="4365" max="4365" width="15.453125" style="1" customWidth="1"/>
    <col min="4366" max="4366" width="7.81640625" style="1" customWidth="1"/>
    <col min="4367" max="4367" width="13.26953125" style="1" customWidth="1"/>
    <col min="4368" max="4370" width="12.7265625" style="1" bestFit="1" customWidth="1"/>
    <col min="4371" max="4371" width="19.453125" style="1" customWidth="1"/>
    <col min="4372" max="4372" width="19.81640625" style="1" customWidth="1"/>
    <col min="4373" max="4373" width="16.81640625" style="1" customWidth="1"/>
    <col min="4374" max="4374" width="12.7265625" style="1" bestFit="1" customWidth="1"/>
    <col min="4375" max="4375" width="11.54296875" style="1" bestFit="1" customWidth="1"/>
    <col min="4376" max="4611" width="11.453125" style="1"/>
    <col min="4612" max="4612" width="12.26953125" style="1" customWidth="1"/>
    <col min="4613" max="4613" width="21.1796875" style="1" customWidth="1"/>
    <col min="4614" max="4614" width="19" style="1" customWidth="1"/>
    <col min="4615" max="4615" width="18.26953125" style="1" customWidth="1"/>
    <col min="4616" max="4616" width="16.7265625" style="1" customWidth="1"/>
    <col min="4617" max="4617" width="15.54296875" style="1" customWidth="1"/>
    <col min="4618" max="4618" width="18.1796875" style="1" customWidth="1"/>
    <col min="4619" max="4619" width="11.81640625" style="1" customWidth="1"/>
    <col min="4620" max="4620" width="13.81640625" style="1" customWidth="1"/>
    <col min="4621" max="4621" width="15.453125" style="1" customWidth="1"/>
    <col min="4622" max="4622" width="7.81640625" style="1" customWidth="1"/>
    <col min="4623" max="4623" width="13.26953125" style="1" customWidth="1"/>
    <col min="4624" max="4626" width="12.7265625" style="1" bestFit="1" customWidth="1"/>
    <col min="4627" max="4627" width="19.453125" style="1" customWidth="1"/>
    <col min="4628" max="4628" width="19.81640625" style="1" customWidth="1"/>
    <col min="4629" max="4629" width="16.81640625" style="1" customWidth="1"/>
    <col min="4630" max="4630" width="12.7265625" style="1" bestFit="1" customWidth="1"/>
    <col min="4631" max="4631" width="11.54296875" style="1" bestFit="1" customWidth="1"/>
    <col min="4632" max="4867" width="11.453125" style="1"/>
    <col min="4868" max="4868" width="12.26953125" style="1" customWidth="1"/>
    <col min="4869" max="4869" width="21.1796875" style="1" customWidth="1"/>
    <col min="4870" max="4870" width="19" style="1" customWidth="1"/>
    <col min="4871" max="4871" width="18.26953125" style="1" customWidth="1"/>
    <col min="4872" max="4872" width="16.7265625" style="1" customWidth="1"/>
    <col min="4873" max="4873" width="15.54296875" style="1" customWidth="1"/>
    <col min="4874" max="4874" width="18.1796875" style="1" customWidth="1"/>
    <col min="4875" max="4875" width="11.81640625" style="1" customWidth="1"/>
    <col min="4876" max="4876" width="13.81640625" style="1" customWidth="1"/>
    <col min="4877" max="4877" width="15.453125" style="1" customWidth="1"/>
    <col min="4878" max="4878" width="7.81640625" style="1" customWidth="1"/>
    <col min="4879" max="4879" width="13.26953125" style="1" customWidth="1"/>
    <col min="4880" max="4882" width="12.7265625" style="1" bestFit="1" customWidth="1"/>
    <col min="4883" max="4883" width="19.453125" style="1" customWidth="1"/>
    <col min="4884" max="4884" width="19.81640625" style="1" customWidth="1"/>
    <col min="4885" max="4885" width="16.81640625" style="1" customWidth="1"/>
    <col min="4886" max="4886" width="12.7265625" style="1" bestFit="1" customWidth="1"/>
    <col min="4887" max="4887" width="11.54296875" style="1" bestFit="1" customWidth="1"/>
    <col min="4888" max="5123" width="11.453125" style="1"/>
    <col min="5124" max="5124" width="12.26953125" style="1" customWidth="1"/>
    <col min="5125" max="5125" width="21.1796875" style="1" customWidth="1"/>
    <col min="5126" max="5126" width="19" style="1" customWidth="1"/>
    <col min="5127" max="5127" width="18.26953125" style="1" customWidth="1"/>
    <col min="5128" max="5128" width="16.7265625" style="1" customWidth="1"/>
    <col min="5129" max="5129" width="15.54296875" style="1" customWidth="1"/>
    <col min="5130" max="5130" width="18.1796875" style="1" customWidth="1"/>
    <col min="5131" max="5131" width="11.81640625" style="1" customWidth="1"/>
    <col min="5132" max="5132" width="13.81640625" style="1" customWidth="1"/>
    <col min="5133" max="5133" width="15.453125" style="1" customWidth="1"/>
    <col min="5134" max="5134" width="7.81640625" style="1" customWidth="1"/>
    <col min="5135" max="5135" width="13.26953125" style="1" customWidth="1"/>
    <col min="5136" max="5138" width="12.7265625" style="1" bestFit="1" customWidth="1"/>
    <col min="5139" max="5139" width="19.453125" style="1" customWidth="1"/>
    <col min="5140" max="5140" width="19.81640625" style="1" customWidth="1"/>
    <col min="5141" max="5141" width="16.81640625" style="1" customWidth="1"/>
    <col min="5142" max="5142" width="12.7265625" style="1" bestFit="1" customWidth="1"/>
    <col min="5143" max="5143" width="11.54296875" style="1" bestFit="1" customWidth="1"/>
    <col min="5144" max="5379" width="11.453125" style="1"/>
    <col min="5380" max="5380" width="12.26953125" style="1" customWidth="1"/>
    <col min="5381" max="5381" width="21.1796875" style="1" customWidth="1"/>
    <col min="5382" max="5382" width="19" style="1" customWidth="1"/>
    <col min="5383" max="5383" width="18.26953125" style="1" customWidth="1"/>
    <col min="5384" max="5384" width="16.7265625" style="1" customWidth="1"/>
    <col min="5385" max="5385" width="15.54296875" style="1" customWidth="1"/>
    <col min="5386" max="5386" width="18.1796875" style="1" customWidth="1"/>
    <col min="5387" max="5387" width="11.81640625" style="1" customWidth="1"/>
    <col min="5388" max="5388" width="13.81640625" style="1" customWidth="1"/>
    <col min="5389" max="5389" width="15.453125" style="1" customWidth="1"/>
    <col min="5390" max="5390" width="7.81640625" style="1" customWidth="1"/>
    <col min="5391" max="5391" width="13.26953125" style="1" customWidth="1"/>
    <col min="5392" max="5394" width="12.7265625" style="1" bestFit="1" customWidth="1"/>
    <col min="5395" max="5395" width="19.453125" style="1" customWidth="1"/>
    <col min="5396" max="5396" width="19.81640625" style="1" customWidth="1"/>
    <col min="5397" max="5397" width="16.81640625" style="1" customWidth="1"/>
    <col min="5398" max="5398" width="12.7265625" style="1" bestFit="1" customWidth="1"/>
    <col min="5399" max="5399" width="11.54296875" style="1" bestFit="1" customWidth="1"/>
    <col min="5400" max="5635" width="11.453125" style="1"/>
    <col min="5636" max="5636" width="12.26953125" style="1" customWidth="1"/>
    <col min="5637" max="5637" width="21.1796875" style="1" customWidth="1"/>
    <col min="5638" max="5638" width="19" style="1" customWidth="1"/>
    <col min="5639" max="5639" width="18.26953125" style="1" customWidth="1"/>
    <col min="5640" max="5640" width="16.7265625" style="1" customWidth="1"/>
    <col min="5641" max="5641" width="15.54296875" style="1" customWidth="1"/>
    <col min="5642" max="5642" width="18.1796875" style="1" customWidth="1"/>
    <col min="5643" max="5643" width="11.81640625" style="1" customWidth="1"/>
    <col min="5644" max="5644" width="13.81640625" style="1" customWidth="1"/>
    <col min="5645" max="5645" width="15.453125" style="1" customWidth="1"/>
    <col min="5646" max="5646" width="7.81640625" style="1" customWidth="1"/>
    <col min="5647" max="5647" width="13.26953125" style="1" customWidth="1"/>
    <col min="5648" max="5650" width="12.7265625" style="1" bestFit="1" customWidth="1"/>
    <col min="5651" max="5651" width="19.453125" style="1" customWidth="1"/>
    <col min="5652" max="5652" width="19.81640625" style="1" customWidth="1"/>
    <col min="5653" max="5653" width="16.81640625" style="1" customWidth="1"/>
    <col min="5654" max="5654" width="12.7265625" style="1" bestFit="1" customWidth="1"/>
    <col min="5655" max="5655" width="11.54296875" style="1" bestFit="1" customWidth="1"/>
    <col min="5656" max="5891" width="11.453125" style="1"/>
    <col min="5892" max="5892" width="12.26953125" style="1" customWidth="1"/>
    <col min="5893" max="5893" width="21.1796875" style="1" customWidth="1"/>
    <col min="5894" max="5894" width="19" style="1" customWidth="1"/>
    <col min="5895" max="5895" width="18.26953125" style="1" customWidth="1"/>
    <col min="5896" max="5896" width="16.7265625" style="1" customWidth="1"/>
    <col min="5897" max="5897" width="15.54296875" style="1" customWidth="1"/>
    <col min="5898" max="5898" width="18.1796875" style="1" customWidth="1"/>
    <col min="5899" max="5899" width="11.81640625" style="1" customWidth="1"/>
    <col min="5900" max="5900" width="13.81640625" style="1" customWidth="1"/>
    <col min="5901" max="5901" width="15.453125" style="1" customWidth="1"/>
    <col min="5902" max="5902" width="7.81640625" style="1" customWidth="1"/>
    <col min="5903" max="5903" width="13.26953125" style="1" customWidth="1"/>
    <col min="5904" max="5906" width="12.7265625" style="1" bestFit="1" customWidth="1"/>
    <col min="5907" max="5907" width="19.453125" style="1" customWidth="1"/>
    <col min="5908" max="5908" width="19.81640625" style="1" customWidth="1"/>
    <col min="5909" max="5909" width="16.81640625" style="1" customWidth="1"/>
    <col min="5910" max="5910" width="12.7265625" style="1" bestFit="1" customWidth="1"/>
    <col min="5911" max="5911" width="11.54296875" style="1" bestFit="1" customWidth="1"/>
    <col min="5912" max="6147" width="11.453125" style="1"/>
    <col min="6148" max="6148" width="12.26953125" style="1" customWidth="1"/>
    <col min="6149" max="6149" width="21.1796875" style="1" customWidth="1"/>
    <col min="6150" max="6150" width="19" style="1" customWidth="1"/>
    <col min="6151" max="6151" width="18.26953125" style="1" customWidth="1"/>
    <col min="6152" max="6152" width="16.7265625" style="1" customWidth="1"/>
    <col min="6153" max="6153" width="15.54296875" style="1" customWidth="1"/>
    <col min="6154" max="6154" width="18.1796875" style="1" customWidth="1"/>
    <col min="6155" max="6155" width="11.81640625" style="1" customWidth="1"/>
    <col min="6156" max="6156" width="13.81640625" style="1" customWidth="1"/>
    <col min="6157" max="6157" width="15.453125" style="1" customWidth="1"/>
    <col min="6158" max="6158" width="7.81640625" style="1" customWidth="1"/>
    <col min="6159" max="6159" width="13.26953125" style="1" customWidth="1"/>
    <col min="6160" max="6162" width="12.7265625" style="1" bestFit="1" customWidth="1"/>
    <col min="6163" max="6163" width="19.453125" style="1" customWidth="1"/>
    <col min="6164" max="6164" width="19.81640625" style="1" customWidth="1"/>
    <col min="6165" max="6165" width="16.81640625" style="1" customWidth="1"/>
    <col min="6166" max="6166" width="12.7265625" style="1" bestFit="1" customWidth="1"/>
    <col min="6167" max="6167" width="11.54296875" style="1" bestFit="1" customWidth="1"/>
    <col min="6168" max="6403" width="11.453125" style="1"/>
    <col min="6404" max="6404" width="12.26953125" style="1" customWidth="1"/>
    <col min="6405" max="6405" width="21.1796875" style="1" customWidth="1"/>
    <col min="6406" max="6406" width="19" style="1" customWidth="1"/>
    <col min="6407" max="6407" width="18.26953125" style="1" customWidth="1"/>
    <col min="6408" max="6408" width="16.7265625" style="1" customWidth="1"/>
    <col min="6409" max="6409" width="15.54296875" style="1" customWidth="1"/>
    <col min="6410" max="6410" width="18.1796875" style="1" customWidth="1"/>
    <col min="6411" max="6411" width="11.81640625" style="1" customWidth="1"/>
    <col min="6412" max="6412" width="13.81640625" style="1" customWidth="1"/>
    <col min="6413" max="6413" width="15.453125" style="1" customWidth="1"/>
    <col min="6414" max="6414" width="7.81640625" style="1" customWidth="1"/>
    <col min="6415" max="6415" width="13.26953125" style="1" customWidth="1"/>
    <col min="6416" max="6418" width="12.7265625" style="1" bestFit="1" customWidth="1"/>
    <col min="6419" max="6419" width="19.453125" style="1" customWidth="1"/>
    <col min="6420" max="6420" width="19.81640625" style="1" customWidth="1"/>
    <col min="6421" max="6421" width="16.81640625" style="1" customWidth="1"/>
    <col min="6422" max="6422" width="12.7265625" style="1" bestFit="1" customWidth="1"/>
    <col min="6423" max="6423" width="11.54296875" style="1" bestFit="1" customWidth="1"/>
    <col min="6424" max="6659" width="11.453125" style="1"/>
    <col min="6660" max="6660" width="12.26953125" style="1" customWidth="1"/>
    <col min="6661" max="6661" width="21.1796875" style="1" customWidth="1"/>
    <col min="6662" max="6662" width="19" style="1" customWidth="1"/>
    <col min="6663" max="6663" width="18.26953125" style="1" customWidth="1"/>
    <col min="6664" max="6664" width="16.7265625" style="1" customWidth="1"/>
    <col min="6665" max="6665" width="15.54296875" style="1" customWidth="1"/>
    <col min="6666" max="6666" width="18.1796875" style="1" customWidth="1"/>
    <col min="6667" max="6667" width="11.81640625" style="1" customWidth="1"/>
    <col min="6668" max="6668" width="13.81640625" style="1" customWidth="1"/>
    <col min="6669" max="6669" width="15.453125" style="1" customWidth="1"/>
    <col min="6670" max="6670" width="7.81640625" style="1" customWidth="1"/>
    <col min="6671" max="6671" width="13.26953125" style="1" customWidth="1"/>
    <col min="6672" max="6674" width="12.7265625" style="1" bestFit="1" customWidth="1"/>
    <col min="6675" max="6675" width="19.453125" style="1" customWidth="1"/>
    <col min="6676" max="6676" width="19.81640625" style="1" customWidth="1"/>
    <col min="6677" max="6677" width="16.81640625" style="1" customWidth="1"/>
    <col min="6678" max="6678" width="12.7265625" style="1" bestFit="1" customWidth="1"/>
    <col min="6679" max="6679" width="11.54296875" style="1" bestFit="1" customWidth="1"/>
    <col min="6680" max="6915" width="11.453125" style="1"/>
    <col min="6916" max="6916" width="12.26953125" style="1" customWidth="1"/>
    <col min="6917" max="6917" width="21.1796875" style="1" customWidth="1"/>
    <col min="6918" max="6918" width="19" style="1" customWidth="1"/>
    <col min="6919" max="6919" width="18.26953125" style="1" customWidth="1"/>
    <col min="6920" max="6920" width="16.7265625" style="1" customWidth="1"/>
    <col min="6921" max="6921" width="15.54296875" style="1" customWidth="1"/>
    <col min="6922" max="6922" width="18.1796875" style="1" customWidth="1"/>
    <col min="6923" max="6923" width="11.81640625" style="1" customWidth="1"/>
    <col min="6924" max="6924" width="13.81640625" style="1" customWidth="1"/>
    <col min="6925" max="6925" width="15.453125" style="1" customWidth="1"/>
    <col min="6926" max="6926" width="7.81640625" style="1" customWidth="1"/>
    <col min="6927" max="6927" width="13.26953125" style="1" customWidth="1"/>
    <col min="6928" max="6930" width="12.7265625" style="1" bestFit="1" customWidth="1"/>
    <col min="6931" max="6931" width="19.453125" style="1" customWidth="1"/>
    <col min="6932" max="6932" width="19.81640625" style="1" customWidth="1"/>
    <col min="6933" max="6933" width="16.81640625" style="1" customWidth="1"/>
    <col min="6934" max="6934" width="12.7265625" style="1" bestFit="1" customWidth="1"/>
    <col min="6935" max="6935" width="11.54296875" style="1" bestFit="1" customWidth="1"/>
    <col min="6936" max="7171" width="11.453125" style="1"/>
    <col min="7172" max="7172" width="12.26953125" style="1" customWidth="1"/>
    <col min="7173" max="7173" width="21.1796875" style="1" customWidth="1"/>
    <col min="7174" max="7174" width="19" style="1" customWidth="1"/>
    <col min="7175" max="7175" width="18.26953125" style="1" customWidth="1"/>
    <col min="7176" max="7176" width="16.7265625" style="1" customWidth="1"/>
    <col min="7177" max="7177" width="15.54296875" style="1" customWidth="1"/>
    <col min="7178" max="7178" width="18.1796875" style="1" customWidth="1"/>
    <col min="7179" max="7179" width="11.81640625" style="1" customWidth="1"/>
    <col min="7180" max="7180" width="13.81640625" style="1" customWidth="1"/>
    <col min="7181" max="7181" width="15.453125" style="1" customWidth="1"/>
    <col min="7182" max="7182" width="7.81640625" style="1" customWidth="1"/>
    <col min="7183" max="7183" width="13.26953125" style="1" customWidth="1"/>
    <col min="7184" max="7186" width="12.7265625" style="1" bestFit="1" customWidth="1"/>
    <col min="7187" max="7187" width="19.453125" style="1" customWidth="1"/>
    <col min="7188" max="7188" width="19.81640625" style="1" customWidth="1"/>
    <col min="7189" max="7189" width="16.81640625" style="1" customWidth="1"/>
    <col min="7190" max="7190" width="12.7265625" style="1" bestFit="1" customWidth="1"/>
    <col min="7191" max="7191" width="11.54296875" style="1" bestFit="1" customWidth="1"/>
    <col min="7192" max="7427" width="11.453125" style="1"/>
    <col min="7428" max="7428" width="12.26953125" style="1" customWidth="1"/>
    <col min="7429" max="7429" width="21.1796875" style="1" customWidth="1"/>
    <col min="7430" max="7430" width="19" style="1" customWidth="1"/>
    <col min="7431" max="7431" width="18.26953125" style="1" customWidth="1"/>
    <col min="7432" max="7432" width="16.7265625" style="1" customWidth="1"/>
    <col min="7433" max="7433" width="15.54296875" style="1" customWidth="1"/>
    <col min="7434" max="7434" width="18.1796875" style="1" customWidth="1"/>
    <col min="7435" max="7435" width="11.81640625" style="1" customWidth="1"/>
    <col min="7436" max="7436" width="13.81640625" style="1" customWidth="1"/>
    <col min="7437" max="7437" width="15.453125" style="1" customWidth="1"/>
    <col min="7438" max="7438" width="7.81640625" style="1" customWidth="1"/>
    <col min="7439" max="7439" width="13.26953125" style="1" customWidth="1"/>
    <col min="7440" max="7442" width="12.7265625" style="1" bestFit="1" customWidth="1"/>
    <col min="7443" max="7443" width="19.453125" style="1" customWidth="1"/>
    <col min="7444" max="7444" width="19.81640625" style="1" customWidth="1"/>
    <col min="7445" max="7445" width="16.81640625" style="1" customWidth="1"/>
    <col min="7446" max="7446" width="12.7265625" style="1" bestFit="1" customWidth="1"/>
    <col min="7447" max="7447" width="11.54296875" style="1" bestFit="1" customWidth="1"/>
    <col min="7448" max="7683" width="11.453125" style="1"/>
    <col min="7684" max="7684" width="12.26953125" style="1" customWidth="1"/>
    <col min="7685" max="7685" width="21.1796875" style="1" customWidth="1"/>
    <col min="7686" max="7686" width="19" style="1" customWidth="1"/>
    <col min="7687" max="7687" width="18.26953125" style="1" customWidth="1"/>
    <col min="7688" max="7688" width="16.7265625" style="1" customWidth="1"/>
    <col min="7689" max="7689" width="15.54296875" style="1" customWidth="1"/>
    <col min="7690" max="7690" width="18.1796875" style="1" customWidth="1"/>
    <col min="7691" max="7691" width="11.81640625" style="1" customWidth="1"/>
    <col min="7692" max="7692" width="13.81640625" style="1" customWidth="1"/>
    <col min="7693" max="7693" width="15.453125" style="1" customWidth="1"/>
    <col min="7694" max="7694" width="7.81640625" style="1" customWidth="1"/>
    <col min="7695" max="7695" width="13.26953125" style="1" customWidth="1"/>
    <col min="7696" max="7698" width="12.7265625" style="1" bestFit="1" customWidth="1"/>
    <col min="7699" max="7699" width="19.453125" style="1" customWidth="1"/>
    <col min="7700" max="7700" width="19.81640625" style="1" customWidth="1"/>
    <col min="7701" max="7701" width="16.81640625" style="1" customWidth="1"/>
    <col min="7702" max="7702" width="12.7265625" style="1" bestFit="1" customWidth="1"/>
    <col min="7703" max="7703" width="11.54296875" style="1" bestFit="1" customWidth="1"/>
    <col min="7704" max="7939" width="11.453125" style="1"/>
    <col min="7940" max="7940" width="12.26953125" style="1" customWidth="1"/>
    <col min="7941" max="7941" width="21.1796875" style="1" customWidth="1"/>
    <col min="7942" max="7942" width="19" style="1" customWidth="1"/>
    <col min="7943" max="7943" width="18.26953125" style="1" customWidth="1"/>
    <col min="7944" max="7944" width="16.7265625" style="1" customWidth="1"/>
    <col min="7945" max="7945" width="15.54296875" style="1" customWidth="1"/>
    <col min="7946" max="7946" width="18.1796875" style="1" customWidth="1"/>
    <col min="7947" max="7947" width="11.81640625" style="1" customWidth="1"/>
    <col min="7948" max="7948" width="13.81640625" style="1" customWidth="1"/>
    <col min="7949" max="7949" width="15.453125" style="1" customWidth="1"/>
    <col min="7950" max="7950" width="7.81640625" style="1" customWidth="1"/>
    <col min="7951" max="7951" width="13.26953125" style="1" customWidth="1"/>
    <col min="7952" max="7954" width="12.7265625" style="1" bestFit="1" customWidth="1"/>
    <col min="7955" max="7955" width="19.453125" style="1" customWidth="1"/>
    <col min="7956" max="7956" width="19.81640625" style="1" customWidth="1"/>
    <col min="7957" max="7957" width="16.81640625" style="1" customWidth="1"/>
    <col min="7958" max="7958" width="12.7265625" style="1" bestFit="1" customWidth="1"/>
    <col min="7959" max="7959" width="11.54296875" style="1" bestFit="1" customWidth="1"/>
    <col min="7960" max="8195" width="11.453125" style="1"/>
    <col min="8196" max="8196" width="12.26953125" style="1" customWidth="1"/>
    <col min="8197" max="8197" width="21.1796875" style="1" customWidth="1"/>
    <col min="8198" max="8198" width="19" style="1" customWidth="1"/>
    <col min="8199" max="8199" width="18.26953125" style="1" customWidth="1"/>
    <col min="8200" max="8200" width="16.7265625" style="1" customWidth="1"/>
    <col min="8201" max="8201" width="15.54296875" style="1" customWidth="1"/>
    <col min="8202" max="8202" width="18.1796875" style="1" customWidth="1"/>
    <col min="8203" max="8203" width="11.81640625" style="1" customWidth="1"/>
    <col min="8204" max="8204" width="13.81640625" style="1" customWidth="1"/>
    <col min="8205" max="8205" width="15.453125" style="1" customWidth="1"/>
    <col min="8206" max="8206" width="7.81640625" style="1" customWidth="1"/>
    <col min="8207" max="8207" width="13.26953125" style="1" customWidth="1"/>
    <col min="8208" max="8210" width="12.7265625" style="1" bestFit="1" customWidth="1"/>
    <col min="8211" max="8211" width="19.453125" style="1" customWidth="1"/>
    <col min="8212" max="8212" width="19.81640625" style="1" customWidth="1"/>
    <col min="8213" max="8213" width="16.81640625" style="1" customWidth="1"/>
    <col min="8214" max="8214" width="12.7265625" style="1" bestFit="1" customWidth="1"/>
    <col min="8215" max="8215" width="11.54296875" style="1" bestFit="1" customWidth="1"/>
    <col min="8216" max="8451" width="11.453125" style="1"/>
    <col min="8452" max="8452" width="12.26953125" style="1" customWidth="1"/>
    <col min="8453" max="8453" width="21.1796875" style="1" customWidth="1"/>
    <col min="8454" max="8454" width="19" style="1" customWidth="1"/>
    <col min="8455" max="8455" width="18.26953125" style="1" customWidth="1"/>
    <col min="8456" max="8456" width="16.7265625" style="1" customWidth="1"/>
    <col min="8457" max="8457" width="15.54296875" style="1" customWidth="1"/>
    <col min="8458" max="8458" width="18.1796875" style="1" customWidth="1"/>
    <col min="8459" max="8459" width="11.81640625" style="1" customWidth="1"/>
    <col min="8460" max="8460" width="13.81640625" style="1" customWidth="1"/>
    <col min="8461" max="8461" width="15.453125" style="1" customWidth="1"/>
    <col min="8462" max="8462" width="7.81640625" style="1" customWidth="1"/>
    <col min="8463" max="8463" width="13.26953125" style="1" customWidth="1"/>
    <col min="8464" max="8466" width="12.7265625" style="1" bestFit="1" customWidth="1"/>
    <col min="8467" max="8467" width="19.453125" style="1" customWidth="1"/>
    <col min="8468" max="8468" width="19.81640625" style="1" customWidth="1"/>
    <col min="8469" max="8469" width="16.81640625" style="1" customWidth="1"/>
    <col min="8470" max="8470" width="12.7265625" style="1" bestFit="1" customWidth="1"/>
    <col min="8471" max="8471" width="11.54296875" style="1" bestFit="1" customWidth="1"/>
    <col min="8472" max="8707" width="11.453125" style="1"/>
    <col min="8708" max="8708" width="12.26953125" style="1" customWidth="1"/>
    <col min="8709" max="8709" width="21.1796875" style="1" customWidth="1"/>
    <col min="8710" max="8710" width="19" style="1" customWidth="1"/>
    <col min="8711" max="8711" width="18.26953125" style="1" customWidth="1"/>
    <col min="8712" max="8712" width="16.7265625" style="1" customWidth="1"/>
    <col min="8713" max="8713" width="15.54296875" style="1" customWidth="1"/>
    <col min="8714" max="8714" width="18.1796875" style="1" customWidth="1"/>
    <col min="8715" max="8715" width="11.81640625" style="1" customWidth="1"/>
    <col min="8716" max="8716" width="13.81640625" style="1" customWidth="1"/>
    <col min="8717" max="8717" width="15.453125" style="1" customWidth="1"/>
    <col min="8718" max="8718" width="7.81640625" style="1" customWidth="1"/>
    <col min="8719" max="8719" width="13.26953125" style="1" customWidth="1"/>
    <col min="8720" max="8722" width="12.7265625" style="1" bestFit="1" customWidth="1"/>
    <col min="8723" max="8723" width="19.453125" style="1" customWidth="1"/>
    <col min="8724" max="8724" width="19.81640625" style="1" customWidth="1"/>
    <col min="8725" max="8725" width="16.81640625" style="1" customWidth="1"/>
    <col min="8726" max="8726" width="12.7265625" style="1" bestFit="1" customWidth="1"/>
    <col min="8727" max="8727" width="11.54296875" style="1" bestFit="1" customWidth="1"/>
    <col min="8728" max="8963" width="11.453125" style="1"/>
    <col min="8964" max="8964" width="12.26953125" style="1" customWidth="1"/>
    <col min="8965" max="8965" width="21.1796875" style="1" customWidth="1"/>
    <col min="8966" max="8966" width="19" style="1" customWidth="1"/>
    <col min="8967" max="8967" width="18.26953125" style="1" customWidth="1"/>
    <col min="8968" max="8968" width="16.7265625" style="1" customWidth="1"/>
    <col min="8969" max="8969" width="15.54296875" style="1" customWidth="1"/>
    <col min="8970" max="8970" width="18.1796875" style="1" customWidth="1"/>
    <col min="8971" max="8971" width="11.81640625" style="1" customWidth="1"/>
    <col min="8972" max="8972" width="13.81640625" style="1" customWidth="1"/>
    <col min="8973" max="8973" width="15.453125" style="1" customWidth="1"/>
    <col min="8974" max="8974" width="7.81640625" style="1" customWidth="1"/>
    <col min="8975" max="8975" width="13.26953125" style="1" customWidth="1"/>
    <col min="8976" max="8978" width="12.7265625" style="1" bestFit="1" customWidth="1"/>
    <col min="8979" max="8979" width="19.453125" style="1" customWidth="1"/>
    <col min="8980" max="8980" width="19.81640625" style="1" customWidth="1"/>
    <col min="8981" max="8981" width="16.81640625" style="1" customWidth="1"/>
    <col min="8982" max="8982" width="12.7265625" style="1" bestFit="1" customWidth="1"/>
    <col min="8983" max="8983" width="11.54296875" style="1" bestFit="1" customWidth="1"/>
    <col min="8984" max="9219" width="11.453125" style="1"/>
    <col min="9220" max="9220" width="12.26953125" style="1" customWidth="1"/>
    <col min="9221" max="9221" width="21.1796875" style="1" customWidth="1"/>
    <col min="9222" max="9222" width="19" style="1" customWidth="1"/>
    <col min="9223" max="9223" width="18.26953125" style="1" customWidth="1"/>
    <col min="9224" max="9224" width="16.7265625" style="1" customWidth="1"/>
    <col min="9225" max="9225" width="15.54296875" style="1" customWidth="1"/>
    <col min="9226" max="9226" width="18.1796875" style="1" customWidth="1"/>
    <col min="9227" max="9227" width="11.81640625" style="1" customWidth="1"/>
    <col min="9228" max="9228" width="13.81640625" style="1" customWidth="1"/>
    <col min="9229" max="9229" width="15.453125" style="1" customWidth="1"/>
    <col min="9230" max="9230" width="7.81640625" style="1" customWidth="1"/>
    <col min="9231" max="9231" width="13.26953125" style="1" customWidth="1"/>
    <col min="9232" max="9234" width="12.7265625" style="1" bestFit="1" customWidth="1"/>
    <col min="9235" max="9235" width="19.453125" style="1" customWidth="1"/>
    <col min="9236" max="9236" width="19.81640625" style="1" customWidth="1"/>
    <col min="9237" max="9237" width="16.81640625" style="1" customWidth="1"/>
    <col min="9238" max="9238" width="12.7265625" style="1" bestFit="1" customWidth="1"/>
    <col min="9239" max="9239" width="11.54296875" style="1" bestFit="1" customWidth="1"/>
    <col min="9240" max="9475" width="11.453125" style="1"/>
    <col min="9476" max="9476" width="12.26953125" style="1" customWidth="1"/>
    <col min="9477" max="9477" width="21.1796875" style="1" customWidth="1"/>
    <col min="9478" max="9478" width="19" style="1" customWidth="1"/>
    <col min="9479" max="9479" width="18.26953125" style="1" customWidth="1"/>
    <col min="9480" max="9480" width="16.7265625" style="1" customWidth="1"/>
    <col min="9481" max="9481" width="15.54296875" style="1" customWidth="1"/>
    <col min="9482" max="9482" width="18.1796875" style="1" customWidth="1"/>
    <col min="9483" max="9483" width="11.81640625" style="1" customWidth="1"/>
    <col min="9484" max="9484" width="13.81640625" style="1" customWidth="1"/>
    <col min="9485" max="9485" width="15.453125" style="1" customWidth="1"/>
    <col min="9486" max="9486" width="7.81640625" style="1" customWidth="1"/>
    <col min="9487" max="9487" width="13.26953125" style="1" customWidth="1"/>
    <col min="9488" max="9490" width="12.7265625" style="1" bestFit="1" customWidth="1"/>
    <col min="9491" max="9491" width="19.453125" style="1" customWidth="1"/>
    <col min="9492" max="9492" width="19.81640625" style="1" customWidth="1"/>
    <col min="9493" max="9493" width="16.81640625" style="1" customWidth="1"/>
    <col min="9494" max="9494" width="12.7265625" style="1" bestFit="1" customWidth="1"/>
    <col min="9495" max="9495" width="11.54296875" style="1" bestFit="1" customWidth="1"/>
    <col min="9496" max="9731" width="11.453125" style="1"/>
    <col min="9732" max="9732" width="12.26953125" style="1" customWidth="1"/>
    <col min="9733" max="9733" width="21.1796875" style="1" customWidth="1"/>
    <col min="9734" max="9734" width="19" style="1" customWidth="1"/>
    <col min="9735" max="9735" width="18.26953125" style="1" customWidth="1"/>
    <col min="9736" max="9736" width="16.7265625" style="1" customWidth="1"/>
    <col min="9737" max="9737" width="15.54296875" style="1" customWidth="1"/>
    <col min="9738" max="9738" width="18.1796875" style="1" customWidth="1"/>
    <col min="9739" max="9739" width="11.81640625" style="1" customWidth="1"/>
    <col min="9740" max="9740" width="13.81640625" style="1" customWidth="1"/>
    <col min="9741" max="9741" width="15.453125" style="1" customWidth="1"/>
    <col min="9742" max="9742" width="7.81640625" style="1" customWidth="1"/>
    <col min="9743" max="9743" width="13.26953125" style="1" customWidth="1"/>
    <col min="9744" max="9746" width="12.7265625" style="1" bestFit="1" customWidth="1"/>
    <col min="9747" max="9747" width="19.453125" style="1" customWidth="1"/>
    <col min="9748" max="9748" width="19.81640625" style="1" customWidth="1"/>
    <col min="9749" max="9749" width="16.81640625" style="1" customWidth="1"/>
    <col min="9750" max="9750" width="12.7265625" style="1" bestFit="1" customWidth="1"/>
    <col min="9751" max="9751" width="11.54296875" style="1" bestFit="1" customWidth="1"/>
    <col min="9752" max="9987" width="11.453125" style="1"/>
    <col min="9988" max="9988" width="12.26953125" style="1" customWidth="1"/>
    <col min="9989" max="9989" width="21.1796875" style="1" customWidth="1"/>
    <col min="9990" max="9990" width="19" style="1" customWidth="1"/>
    <col min="9991" max="9991" width="18.26953125" style="1" customWidth="1"/>
    <col min="9992" max="9992" width="16.7265625" style="1" customWidth="1"/>
    <col min="9993" max="9993" width="15.54296875" style="1" customWidth="1"/>
    <col min="9994" max="9994" width="18.1796875" style="1" customWidth="1"/>
    <col min="9995" max="9995" width="11.81640625" style="1" customWidth="1"/>
    <col min="9996" max="9996" width="13.81640625" style="1" customWidth="1"/>
    <col min="9997" max="9997" width="15.453125" style="1" customWidth="1"/>
    <col min="9998" max="9998" width="7.81640625" style="1" customWidth="1"/>
    <col min="9999" max="9999" width="13.26953125" style="1" customWidth="1"/>
    <col min="10000" max="10002" width="12.7265625" style="1" bestFit="1" customWidth="1"/>
    <col min="10003" max="10003" width="19.453125" style="1" customWidth="1"/>
    <col min="10004" max="10004" width="19.81640625" style="1" customWidth="1"/>
    <col min="10005" max="10005" width="16.81640625" style="1" customWidth="1"/>
    <col min="10006" max="10006" width="12.7265625" style="1" bestFit="1" customWidth="1"/>
    <col min="10007" max="10007" width="11.54296875" style="1" bestFit="1" customWidth="1"/>
    <col min="10008" max="10243" width="11.453125" style="1"/>
    <col min="10244" max="10244" width="12.26953125" style="1" customWidth="1"/>
    <col min="10245" max="10245" width="21.1796875" style="1" customWidth="1"/>
    <col min="10246" max="10246" width="19" style="1" customWidth="1"/>
    <col min="10247" max="10247" width="18.26953125" style="1" customWidth="1"/>
    <col min="10248" max="10248" width="16.7265625" style="1" customWidth="1"/>
    <col min="10249" max="10249" width="15.54296875" style="1" customWidth="1"/>
    <col min="10250" max="10250" width="18.1796875" style="1" customWidth="1"/>
    <col min="10251" max="10251" width="11.81640625" style="1" customWidth="1"/>
    <col min="10252" max="10252" width="13.81640625" style="1" customWidth="1"/>
    <col min="10253" max="10253" width="15.453125" style="1" customWidth="1"/>
    <col min="10254" max="10254" width="7.81640625" style="1" customWidth="1"/>
    <col min="10255" max="10255" width="13.26953125" style="1" customWidth="1"/>
    <col min="10256" max="10258" width="12.7265625" style="1" bestFit="1" customWidth="1"/>
    <col min="10259" max="10259" width="19.453125" style="1" customWidth="1"/>
    <col min="10260" max="10260" width="19.81640625" style="1" customWidth="1"/>
    <col min="10261" max="10261" width="16.81640625" style="1" customWidth="1"/>
    <col min="10262" max="10262" width="12.7265625" style="1" bestFit="1" customWidth="1"/>
    <col min="10263" max="10263" width="11.54296875" style="1" bestFit="1" customWidth="1"/>
    <col min="10264" max="10499" width="11.453125" style="1"/>
    <col min="10500" max="10500" width="12.26953125" style="1" customWidth="1"/>
    <col min="10501" max="10501" width="21.1796875" style="1" customWidth="1"/>
    <col min="10502" max="10502" width="19" style="1" customWidth="1"/>
    <col min="10503" max="10503" width="18.26953125" style="1" customWidth="1"/>
    <col min="10504" max="10504" width="16.7265625" style="1" customWidth="1"/>
    <col min="10505" max="10505" width="15.54296875" style="1" customWidth="1"/>
    <col min="10506" max="10506" width="18.1796875" style="1" customWidth="1"/>
    <col min="10507" max="10507" width="11.81640625" style="1" customWidth="1"/>
    <col min="10508" max="10508" width="13.81640625" style="1" customWidth="1"/>
    <col min="10509" max="10509" width="15.453125" style="1" customWidth="1"/>
    <col min="10510" max="10510" width="7.81640625" style="1" customWidth="1"/>
    <col min="10511" max="10511" width="13.26953125" style="1" customWidth="1"/>
    <col min="10512" max="10514" width="12.7265625" style="1" bestFit="1" customWidth="1"/>
    <col min="10515" max="10515" width="19.453125" style="1" customWidth="1"/>
    <col min="10516" max="10516" width="19.81640625" style="1" customWidth="1"/>
    <col min="10517" max="10517" width="16.81640625" style="1" customWidth="1"/>
    <col min="10518" max="10518" width="12.7265625" style="1" bestFit="1" customWidth="1"/>
    <col min="10519" max="10519" width="11.54296875" style="1" bestFit="1" customWidth="1"/>
    <col min="10520" max="10755" width="11.453125" style="1"/>
    <col min="10756" max="10756" width="12.26953125" style="1" customWidth="1"/>
    <col min="10757" max="10757" width="21.1796875" style="1" customWidth="1"/>
    <col min="10758" max="10758" width="19" style="1" customWidth="1"/>
    <col min="10759" max="10759" width="18.26953125" style="1" customWidth="1"/>
    <col min="10760" max="10760" width="16.7265625" style="1" customWidth="1"/>
    <col min="10761" max="10761" width="15.54296875" style="1" customWidth="1"/>
    <col min="10762" max="10762" width="18.1796875" style="1" customWidth="1"/>
    <col min="10763" max="10763" width="11.81640625" style="1" customWidth="1"/>
    <col min="10764" max="10764" width="13.81640625" style="1" customWidth="1"/>
    <col min="10765" max="10765" width="15.453125" style="1" customWidth="1"/>
    <col min="10766" max="10766" width="7.81640625" style="1" customWidth="1"/>
    <col min="10767" max="10767" width="13.26953125" style="1" customWidth="1"/>
    <col min="10768" max="10770" width="12.7265625" style="1" bestFit="1" customWidth="1"/>
    <col min="10771" max="10771" width="19.453125" style="1" customWidth="1"/>
    <col min="10772" max="10772" width="19.81640625" style="1" customWidth="1"/>
    <col min="10773" max="10773" width="16.81640625" style="1" customWidth="1"/>
    <col min="10774" max="10774" width="12.7265625" style="1" bestFit="1" customWidth="1"/>
    <col min="10775" max="10775" width="11.54296875" style="1" bestFit="1" customWidth="1"/>
    <col min="10776" max="11011" width="11.453125" style="1"/>
    <col min="11012" max="11012" width="12.26953125" style="1" customWidth="1"/>
    <col min="11013" max="11013" width="21.1796875" style="1" customWidth="1"/>
    <col min="11014" max="11014" width="19" style="1" customWidth="1"/>
    <col min="11015" max="11015" width="18.26953125" style="1" customWidth="1"/>
    <col min="11016" max="11016" width="16.7265625" style="1" customWidth="1"/>
    <col min="11017" max="11017" width="15.54296875" style="1" customWidth="1"/>
    <col min="11018" max="11018" width="18.1796875" style="1" customWidth="1"/>
    <col min="11019" max="11019" width="11.81640625" style="1" customWidth="1"/>
    <col min="11020" max="11020" width="13.81640625" style="1" customWidth="1"/>
    <col min="11021" max="11021" width="15.453125" style="1" customWidth="1"/>
    <col min="11022" max="11022" width="7.81640625" style="1" customWidth="1"/>
    <col min="11023" max="11023" width="13.26953125" style="1" customWidth="1"/>
    <col min="11024" max="11026" width="12.7265625" style="1" bestFit="1" customWidth="1"/>
    <col min="11027" max="11027" width="19.453125" style="1" customWidth="1"/>
    <col min="11028" max="11028" width="19.81640625" style="1" customWidth="1"/>
    <col min="11029" max="11029" width="16.81640625" style="1" customWidth="1"/>
    <col min="11030" max="11030" width="12.7265625" style="1" bestFit="1" customWidth="1"/>
    <col min="11031" max="11031" width="11.54296875" style="1" bestFit="1" customWidth="1"/>
    <col min="11032" max="11267" width="11.453125" style="1"/>
    <col min="11268" max="11268" width="12.26953125" style="1" customWidth="1"/>
    <col min="11269" max="11269" width="21.1796875" style="1" customWidth="1"/>
    <col min="11270" max="11270" width="19" style="1" customWidth="1"/>
    <col min="11271" max="11271" width="18.26953125" style="1" customWidth="1"/>
    <col min="11272" max="11272" width="16.7265625" style="1" customWidth="1"/>
    <col min="11273" max="11273" width="15.54296875" style="1" customWidth="1"/>
    <col min="11274" max="11274" width="18.1796875" style="1" customWidth="1"/>
    <col min="11275" max="11275" width="11.81640625" style="1" customWidth="1"/>
    <col min="11276" max="11276" width="13.81640625" style="1" customWidth="1"/>
    <col min="11277" max="11277" width="15.453125" style="1" customWidth="1"/>
    <col min="11278" max="11278" width="7.81640625" style="1" customWidth="1"/>
    <col min="11279" max="11279" width="13.26953125" style="1" customWidth="1"/>
    <col min="11280" max="11282" width="12.7265625" style="1" bestFit="1" customWidth="1"/>
    <col min="11283" max="11283" width="19.453125" style="1" customWidth="1"/>
    <col min="11284" max="11284" width="19.81640625" style="1" customWidth="1"/>
    <col min="11285" max="11285" width="16.81640625" style="1" customWidth="1"/>
    <col min="11286" max="11286" width="12.7265625" style="1" bestFit="1" customWidth="1"/>
    <col min="11287" max="11287" width="11.54296875" style="1" bestFit="1" customWidth="1"/>
    <col min="11288" max="11523" width="11.453125" style="1"/>
    <col min="11524" max="11524" width="12.26953125" style="1" customWidth="1"/>
    <col min="11525" max="11525" width="21.1796875" style="1" customWidth="1"/>
    <col min="11526" max="11526" width="19" style="1" customWidth="1"/>
    <col min="11527" max="11527" width="18.26953125" style="1" customWidth="1"/>
    <col min="11528" max="11528" width="16.7265625" style="1" customWidth="1"/>
    <col min="11529" max="11529" width="15.54296875" style="1" customWidth="1"/>
    <col min="11530" max="11530" width="18.1796875" style="1" customWidth="1"/>
    <col min="11531" max="11531" width="11.81640625" style="1" customWidth="1"/>
    <col min="11532" max="11532" width="13.81640625" style="1" customWidth="1"/>
    <col min="11533" max="11533" width="15.453125" style="1" customWidth="1"/>
    <col min="11534" max="11534" width="7.81640625" style="1" customWidth="1"/>
    <col min="11535" max="11535" width="13.26953125" style="1" customWidth="1"/>
    <col min="11536" max="11538" width="12.7265625" style="1" bestFit="1" customWidth="1"/>
    <col min="11539" max="11539" width="19.453125" style="1" customWidth="1"/>
    <col min="11540" max="11540" width="19.81640625" style="1" customWidth="1"/>
    <col min="11541" max="11541" width="16.81640625" style="1" customWidth="1"/>
    <col min="11542" max="11542" width="12.7265625" style="1" bestFit="1" customWidth="1"/>
    <col min="11543" max="11543" width="11.54296875" style="1" bestFit="1" customWidth="1"/>
    <col min="11544" max="11779" width="11.453125" style="1"/>
    <col min="11780" max="11780" width="12.26953125" style="1" customWidth="1"/>
    <col min="11781" max="11781" width="21.1796875" style="1" customWidth="1"/>
    <col min="11782" max="11782" width="19" style="1" customWidth="1"/>
    <col min="11783" max="11783" width="18.26953125" style="1" customWidth="1"/>
    <col min="11784" max="11784" width="16.7265625" style="1" customWidth="1"/>
    <col min="11785" max="11785" width="15.54296875" style="1" customWidth="1"/>
    <col min="11786" max="11786" width="18.1796875" style="1" customWidth="1"/>
    <col min="11787" max="11787" width="11.81640625" style="1" customWidth="1"/>
    <col min="11788" max="11788" width="13.81640625" style="1" customWidth="1"/>
    <col min="11789" max="11789" width="15.453125" style="1" customWidth="1"/>
    <col min="11790" max="11790" width="7.81640625" style="1" customWidth="1"/>
    <col min="11791" max="11791" width="13.26953125" style="1" customWidth="1"/>
    <col min="11792" max="11794" width="12.7265625" style="1" bestFit="1" customWidth="1"/>
    <col min="11795" max="11795" width="19.453125" style="1" customWidth="1"/>
    <col min="11796" max="11796" width="19.81640625" style="1" customWidth="1"/>
    <col min="11797" max="11797" width="16.81640625" style="1" customWidth="1"/>
    <col min="11798" max="11798" width="12.7265625" style="1" bestFit="1" customWidth="1"/>
    <col min="11799" max="11799" width="11.54296875" style="1" bestFit="1" customWidth="1"/>
    <col min="11800" max="12035" width="11.453125" style="1"/>
    <col min="12036" max="12036" width="12.26953125" style="1" customWidth="1"/>
    <col min="12037" max="12037" width="21.1796875" style="1" customWidth="1"/>
    <col min="12038" max="12038" width="19" style="1" customWidth="1"/>
    <col min="12039" max="12039" width="18.26953125" style="1" customWidth="1"/>
    <col min="12040" max="12040" width="16.7265625" style="1" customWidth="1"/>
    <col min="12041" max="12041" width="15.54296875" style="1" customWidth="1"/>
    <col min="12042" max="12042" width="18.1796875" style="1" customWidth="1"/>
    <col min="12043" max="12043" width="11.81640625" style="1" customWidth="1"/>
    <col min="12044" max="12044" width="13.81640625" style="1" customWidth="1"/>
    <col min="12045" max="12045" width="15.453125" style="1" customWidth="1"/>
    <col min="12046" max="12046" width="7.81640625" style="1" customWidth="1"/>
    <col min="12047" max="12047" width="13.26953125" style="1" customWidth="1"/>
    <col min="12048" max="12050" width="12.7265625" style="1" bestFit="1" customWidth="1"/>
    <col min="12051" max="12051" width="19.453125" style="1" customWidth="1"/>
    <col min="12052" max="12052" width="19.81640625" style="1" customWidth="1"/>
    <col min="12053" max="12053" width="16.81640625" style="1" customWidth="1"/>
    <col min="12054" max="12054" width="12.7265625" style="1" bestFit="1" customWidth="1"/>
    <col min="12055" max="12055" width="11.54296875" style="1" bestFit="1" customWidth="1"/>
    <col min="12056" max="12291" width="11.453125" style="1"/>
    <col min="12292" max="12292" width="12.26953125" style="1" customWidth="1"/>
    <col min="12293" max="12293" width="21.1796875" style="1" customWidth="1"/>
    <col min="12294" max="12294" width="19" style="1" customWidth="1"/>
    <col min="12295" max="12295" width="18.26953125" style="1" customWidth="1"/>
    <col min="12296" max="12296" width="16.7265625" style="1" customWidth="1"/>
    <col min="12297" max="12297" width="15.54296875" style="1" customWidth="1"/>
    <col min="12298" max="12298" width="18.1796875" style="1" customWidth="1"/>
    <col min="12299" max="12299" width="11.81640625" style="1" customWidth="1"/>
    <col min="12300" max="12300" width="13.81640625" style="1" customWidth="1"/>
    <col min="12301" max="12301" width="15.453125" style="1" customWidth="1"/>
    <col min="12302" max="12302" width="7.81640625" style="1" customWidth="1"/>
    <col min="12303" max="12303" width="13.26953125" style="1" customWidth="1"/>
    <col min="12304" max="12306" width="12.7265625" style="1" bestFit="1" customWidth="1"/>
    <col min="12307" max="12307" width="19.453125" style="1" customWidth="1"/>
    <col min="12308" max="12308" width="19.81640625" style="1" customWidth="1"/>
    <col min="12309" max="12309" width="16.81640625" style="1" customWidth="1"/>
    <col min="12310" max="12310" width="12.7265625" style="1" bestFit="1" customWidth="1"/>
    <col min="12311" max="12311" width="11.54296875" style="1" bestFit="1" customWidth="1"/>
    <col min="12312" max="12547" width="11.453125" style="1"/>
    <col min="12548" max="12548" width="12.26953125" style="1" customWidth="1"/>
    <col min="12549" max="12549" width="21.1796875" style="1" customWidth="1"/>
    <col min="12550" max="12550" width="19" style="1" customWidth="1"/>
    <col min="12551" max="12551" width="18.26953125" style="1" customWidth="1"/>
    <col min="12552" max="12552" width="16.7265625" style="1" customWidth="1"/>
    <col min="12553" max="12553" width="15.54296875" style="1" customWidth="1"/>
    <col min="12554" max="12554" width="18.1796875" style="1" customWidth="1"/>
    <col min="12555" max="12555" width="11.81640625" style="1" customWidth="1"/>
    <col min="12556" max="12556" width="13.81640625" style="1" customWidth="1"/>
    <col min="12557" max="12557" width="15.453125" style="1" customWidth="1"/>
    <col min="12558" max="12558" width="7.81640625" style="1" customWidth="1"/>
    <col min="12559" max="12559" width="13.26953125" style="1" customWidth="1"/>
    <col min="12560" max="12562" width="12.7265625" style="1" bestFit="1" customWidth="1"/>
    <col min="12563" max="12563" width="19.453125" style="1" customWidth="1"/>
    <col min="12564" max="12564" width="19.81640625" style="1" customWidth="1"/>
    <col min="12565" max="12565" width="16.81640625" style="1" customWidth="1"/>
    <col min="12566" max="12566" width="12.7265625" style="1" bestFit="1" customWidth="1"/>
    <col min="12567" max="12567" width="11.54296875" style="1" bestFit="1" customWidth="1"/>
    <col min="12568" max="12803" width="11.453125" style="1"/>
    <col min="12804" max="12804" width="12.26953125" style="1" customWidth="1"/>
    <col min="12805" max="12805" width="21.1796875" style="1" customWidth="1"/>
    <col min="12806" max="12806" width="19" style="1" customWidth="1"/>
    <col min="12807" max="12807" width="18.26953125" style="1" customWidth="1"/>
    <col min="12808" max="12808" width="16.7265625" style="1" customWidth="1"/>
    <col min="12809" max="12809" width="15.54296875" style="1" customWidth="1"/>
    <col min="12810" max="12810" width="18.1796875" style="1" customWidth="1"/>
    <col min="12811" max="12811" width="11.81640625" style="1" customWidth="1"/>
    <col min="12812" max="12812" width="13.81640625" style="1" customWidth="1"/>
    <col min="12813" max="12813" width="15.453125" style="1" customWidth="1"/>
    <col min="12814" max="12814" width="7.81640625" style="1" customWidth="1"/>
    <col min="12815" max="12815" width="13.26953125" style="1" customWidth="1"/>
    <col min="12816" max="12818" width="12.7265625" style="1" bestFit="1" customWidth="1"/>
    <col min="12819" max="12819" width="19.453125" style="1" customWidth="1"/>
    <col min="12820" max="12820" width="19.81640625" style="1" customWidth="1"/>
    <col min="12821" max="12821" width="16.81640625" style="1" customWidth="1"/>
    <col min="12822" max="12822" width="12.7265625" style="1" bestFit="1" customWidth="1"/>
    <col min="12823" max="12823" width="11.54296875" style="1" bestFit="1" customWidth="1"/>
    <col min="12824" max="13059" width="11.453125" style="1"/>
    <col min="13060" max="13060" width="12.26953125" style="1" customWidth="1"/>
    <col min="13061" max="13061" width="21.1796875" style="1" customWidth="1"/>
    <col min="13062" max="13062" width="19" style="1" customWidth="1"/>
    <col min="13063" max="13063" width="18.26953125" style="1" customWidth="1"/>
    <col min="13064" max="13064" width="16.7265625" style="1" customWidth="1"/>
    <col min="13065" max="13065" width="15.54296875" style="1" customWidth="1"/>
    <col min="13066" max="13066" width="18.1796875" style="1" customWidth="1"/>
    <col min="13067" max="13067" width="11.81640625" style="1" customWidth="1"/>
    <col min="13068" max="13068" width="13.81640625" style="1" customWidth="1"/>
    <col min="13069" max="13069" width="15.453125" style="1" customWidth="1"/>
    <col min="13070" max="13070" width="7.81640625" style="1" customWidth="1"/>
    <col min="13071" max="13071" width="13.26953125" style="1" customWidth="1"/>
    <col min="13072" max="13074" width="12.7265625" style="1" bestFit="1" customWidth="1"/>
    <col min="13075" max="13075" width="19.453125" style="1" customWidth="1"/>
    <col min="13076" max="13076" width="19.81640625" style="1" customWidth="1"/>
    <col min="13077" max="13077" width="16.81640625" style="1" customWidth="1"/>
    <col min="13078" max="13078" width="12.7265625" style="1" bestFit="1" customWidth="1"/>
    <col min="13079" max="13079" width="11.54296875" style="1" bestFit="1" customWidth="1"/>
    <col min="13080" max="13315" width="11.453125" style="1"/>
    <col min="13316" max="13316" width="12.26953125" style="1" customWidth="1"/>
    <col min="13317" max="13317" width="21.1796875" style="1" customWidth="1"/>
    <col min="13318" max="13318" width="19" style="1" customWidth="1"/>
    <col min="13319" max="13319" width="18.26953125" style="1" customWidth="1"/>
    <col min="13320" max="13320" width="16.7265625" style="1" customWidth="1"/>
    <col min="13321" max="13321" width="15.54296875" style="1" customWidth="1"/>
    <col min="13322" max="13322" width="18.1796875" style="1" customWidth="1"/>
    <col min="13323" max="13323" width="11.81640625" style="1" customWidth="1"/>
    <col min="13324" max="13324" width="13.81640625" style="1" customWidth="1"/>
    <col min="13325" max="13325" width="15.453125" style="1" customWidth="1"/>
    <col min="13326" max="13326" width="7.81640625" style="1" customWidth="1"/>
    <col min="13327" max="13327" width="13.26953125" style="1" customWidth="1"/>
    <col min="13328" max="13330" width="12.7265625" style="1" bestFit="1" customWidth="1"/>
    <col min="13331" max="13331" width="19.453125" style="1" customWidth="1"/>
    <col min="13332" max="13332" width="19.81640625" style="1" customWidth="1"/>
    <col min="13333" max="13333" width="16.81640625" style="1" customWidth="1"/>
    <col min="13334" max="13334" width="12.7265625" style="1" bestFit="1" customWidth="1"/>
    <col min="13335" max="13335" width="11.54296875" style="1" bestFit="1" customWidth="1"/>
    <col min="13336" max="13571" width="11.453125" style="1"/>
    <col min="13572" max="13572" width="12.26953125" style="1" customWidth="1"/>
    <col min="13573" max="13573" width="21.1796875" style="1" customWidth="1"/>
    <col min="13574" max="13574" width="19" style="1" customWidth="1"/>
    <col min="13575" max="13575" width="18.26953125" style="1" customWidth="1"/>
    <col min="13576" max="13576" width="16.7265625" style="1" customWidth="1"/>
    <col min="13577" max="13577" width="15.54296875" style="1" customWidth="1"/>
    <col min="13578" max="13578" width="18.1796875" style="1" customWidth="1"/>
    <col min="13579" max="13579" width="11.81640625" style="1" customWidth="1"/>
    <col min="13580" max="13580" width="13.81640625" style="1" customWidth="1"/>
    <col min="13581" max="13581" width="15.453125" style="1" customWidth="1"/>
    <col min="13582" max="13582" width="7.81640625" style="1" customWidth="1"/>
    <col min="13583" max="13583" width="13.26953125" style="1" customWidth="1"/>
    <col min="13584" max="13586" width="12.7265625" style="1" bestFit="1" customWidth="1"/>
    <col min="13587" max="13587" width="19.453125" style="1" customWidth="1"/>
    <col min="13588" max="13588" width="19.81640625" style="1" customWidth="1"/>
    <col min="13589" max="13589" width="16.81640625" style="1" customWidth="1"/>
    <col min="13590" max="13590" width="12.7265625" style="1" bestFit="1" customWidth="1"/>
    <col min="13591" max="13591" width="11.54296875" style="1" bestFit="1" customWidth="1"/>
    <col min="13592" max="13827" width="11.453125" style="1"/>
    <col min="13828" max="13828" width="12.26953125" style="1" customWidth="1"/>
    <col min="13829" max="13829" width="21.1796875" style="1" customWidth="1"/>
    <col min="13830" max="13830" width="19" style="1" customWidth="1"/>
    <col min="13831" max="13831" width="18.26953125" style="1" customWidth="1"/>
    <col min="13832" max="13832" width="16.7265625" style="1" customWidth="1"/>
    <col min="13833" max="13833" width="15.54296875" style="1" customWidth="1"/>
    <col min="13834" max="13834" width="18.1796875" style="1" customWidth="1"/>
    <col min="13835" max="13835" width="11.81640625" style="1" customWidth="1"/>
    <col min="13836" max="13836" width="13.81640625" style="1" customWidth="1"/>
    <col min="13837" max="13837" width="15.453125" style="1" customWidth="1"/>
    <col min="13838" max="13838" width="7.81640625" style="1" customWidth="1"/>
    <col min="13839" max="13839" width="13.26953125" style="1" customWidth="1"/>
    <col min="13840" max="13842" width="12.7265625" style="1" bestFit="1" customWidth="1"/>
    <col min="13843" max="13843" width="19.453125" style="1" customWidth="1"/>
    <col min="13844" max="13844" width="19.81640625" style="1" customWidth="1"/>
    <col min="13845" max="13845" width="16.81640625" style="1" customWidth="1"/>
    <col min="13846" max="13846" width="12.7265625" style="1" bestFit="1" customWidth="1"/>
    <col min="13847" max="13847" width="11.54296875" style="1" bestFit="1" customWidth="1"/>
    <col min="13848" max="14083" width="11.453125" style="1"/>
    <col min="14084" max="14084" width="12.26953125" style="1" customWidth="1"/>
    <col min="14085" max="14085" width="21.1796875" style="1" customWidth="1"/>
    <col min="14086" max="14086" width="19" style="1" customWidth="1"/>
    <col min="14087" max="14087" width="18.26953125" style="1" customWidth="1"/>
    <col min="14088" max="14088" width="16.7265625" style="1" customWidth="1"/>
    <col min="14089" max="14089" width="15.54296875" style="1" customWidth="1"/>
    <col min="14090" max="14090" width="18.1796875" style="1" customWidth="1"/>
    <col min="14091" max="14091" width="11.81640625" style="1" customWidth="1"/>
    <col min="14092" max="14092" width="13.81640625" style="1" customWidth="1"/>
    <col min="14093" max="14093" width="15.453125" style="1" customWidth="1"/>
    <col min="14094" max="14094" width="7.81640625" style="1" customWidth="1"/>
    <col min="14095" max="14095" width="13.26953125" style="1" customWidth="1"/>
    <col min="14096" max="14098" width="12.7265625" style="1" bestFit="1" customWidth="1"/>
    <col min="14099" max="14099" width="19.453125" style="1" customWidth="1"/>
    <col min="14100" max="14100" width="19.81640625" style="1" customWidth="1"/>
    <col min="14101" max="14101" width="16.81640625" style="1" customWidth="1"/>
    <col min="14102" max="14102" width="12.7265625" style="1" bestFit="1" customWidth="1"/>
    <col min="14103" max="14103" width="11.54296875" style="1" bestFit="1" customWidth="1"/>
    <col min="14104" max="14339" width="11.453125" style="1"/>
    <col min="14340" max="14340" width="12.26953125" style="1" customWidth="1"/>
    <col min="14341" max="14341" width="21.1796875" style="1" customWidth="1"/>
    <col min="14342" max="14342" width="19" style="1" customWidth="1"/>
    <col min="14343" max="14343" width="18.26953125" style="1" customWidth="1"/>
    <col min="14344" max="14344" width="16.7265625" style="1" customWidth="1"/>
    <col min="14345" max="14345" width="15.54296875" style="1" customWidth="1"/>
    <col min="14346" max="14346" width="18.1796875" style="1" customWidth="1"/>
    <col min="14347" max="14347" width="11.81640625" style="1" customWidth="1"/>
    <col min="14348" max="14348" width="13.81640625" style="1" customWidth="1"/>
    <col min="14349" max="14349" width="15.453125" style="1" customWidth="1"/>
    <col min="14350" max="14350" width="7.81640625" style="1" customWidth="1"/>
    <col min="14351" max="14351" width="13.26953125" style="1" customWidth="1"/>
    <col min="14352" max="14354" width="12.7265625" style="1" bestFit="1" customWidth="1"/>
    <col min="14355" max="14355" width="19.453125" style="1" customWidth="1"/>
    <col min="14356" max="14356" width="19.81640625" style="1" customWidth="1"/>
    <col min="14357" max="14357" width="16.81640625" style="1" customWidth="1"/>
    <col min="14358" max="14358" width="12.7265625" style="1" bestFit="1" customWidth="1"/>
    <col min="14359" max="14359" width="11.54296875" style="1" bestFit="1" customWidth="1"/>
    <col min="14360" max="14595" width="11.453125" style="1"/>
    <col min="14596" max="14596" width="12.26953125" style="1" customWidth="1"/>
    <col min="14597" max="14597" width="21.1796875" style="1" customWidth="1"/>
    <col min="14598" max="14598" width="19" style="1" customWidth="1"/>
    <col min="14599" max="14599" width="18.26953125" style="1" customWidth="1"/>
    <col min="14600" max="14600" width="16.7265625" style="1" customWidth="1"/>
    <col min="14601" max="14601" width="15.54296875" style="1" customWidth="1"/>
    <col min="14602" max="14602" width="18.1796875" style="1" customWidth="1"/>
    <col min="14603" max="14603" width="11.81640625" style="1" customWidth="1"/>
    <col min="14604" max="14604" width="13.81640625" style="1" customWidth="1"/>
    <col min="14605" max="14605" width="15.453125" style="1" customWidth="1"/>
    <col min="14606" max="14606" width="7.81640625" style="1" customWidth="1"/>
    <col min="14607" max="14607" width="13.26953125" style="1" customWidth="1"/>
    <col min="14608" max="14610" width="12.7265625" style="1" bestFit="1" customWidth="1"/>
    <col min="14611" max="14611" width="19.453125" style="1" customWidth="1"/>
    <col min="14612" max="14612" width="19.81640625" style="1" customWidth="1"/>
    <col min="14613" max="14613" width="16.81640625" style="1" customWidth="1"/>
    <col min="14614" max="14614" width="12.7265625" style="1" bestFit="1" customWidth="1"/>
    <col min="14615" max="14615" width="11.54296875" style="1" bestFit="1" customWidth="1"/>
    <col min="14616" max="14851" width="11.453125" style="1"/>
    <col min="14852" max="14852" width="12.26953125" style="1" customWidth="1"/>
    <col min="14853" max="14853" width="21.1796875" style="1" customWidth="1"/>
    <col min="14854" max="14854" width="19" style="1" customWidth="1"/>
    <col min="14855" max="14855" width="18.26953125" style="1" customWidth="1"/>
    <col min="14856" max="14856" width="16.7265625" style="1" customWidth="1"/>
    <col min="14857" max="14857" width="15.54296875" style="1" customWidth="1"/>
    <col min="14858" max="14858" width="18.1796875" style="1" customWidth="1"/>
    <col min="14859" max="14859" width="11.81640625" style="1" customWidth="1"/>
    <col min="14860" max="14860" width="13.81640625" style="1" customWidth="1"/>
    <col min="14861" max="14861" width="15.453125" style="1" customWidth="1"/>
    <col min="14862" max="14862" width="7.81640625" style="1" customWidth="1"/>
    <col min="14863" max="14863" width="13.26953125" style="1" customWidth="1"/>
    <col min="14864" max="14866" width="12.7265625" style="1" bestFit="1" customWidth="1"/>
    <col min="14867" max="14867" width="19.453125" style="1" customWidth="1"/>
    <col min="14868" max="14868" width="19.81640625" style="1" customWidth="1"/>
    <col min="14869" max="14869" width="16.81640625" style="1" customWidth="1"/>
    <col min="14870" max="14870" width="12.7265625" style="1" bestFit="1" customWidth="1"/>
    <col min="14871" max="14871" width="11.54296875" style="1" bestFit="1" customWidth="1"/>
    <col min="14872" max="15107" width="11.453125" style="1"/>
    <col min="15108" max="15108" width="12.26953125" style="1" customWidth="1"/>
    <col min="15109" max="15109" width="21.1796875" style="1" customWidth="1"/>
    <col min="15110" max="15110" width="19" style="1" customWidth="1"/>
    <col min="15111" max="15111" width="18.26953125" style="1" customWidth="1"/>
    <col min="15112" max="15112" width="16.7265625" style="1" customWidth="1"/>
    <col min="15113" max="15113" width="15.54296875" style="1" customWidth="1"/>
    <col min="15114" max="15114" width="18.1796875" style="1" customWidth="1"/>
    <col min="15115" max="15115" width="11.81640625" style="1" customWidth="1"/>
    <col min="15116" max="15116" width="13.81640625" style="1" customWidth="1"/>
    <col min="15117" max="15117" width="15.453125" style="1" customWidth="1"/>
    <col min="15118" max="15118" width="7.81640625" style="1" customWidth="1"/>
    <col min="15119" max="15119" width="13.26953125" style="1" customWidth="1"/>
    <col min="15120" max="15122" width="12.7265625" style="1" bestFit="1" customWidth="1"/>
    <col min="15123" max="15123" width="19.453125" style="1" customWidth="1"/>
    <col min="15124" max="15124" width="19.81640625" style="1" customWidth="1"/>
    <col min="15125" max="15125" width="16.81640625" style="1" customWidth="1"/>
    <col min="15126" max="15126" width="12.7265625" style="1" bestFit="1" customWidth="1"/>
    <col min="15127" max="15127" width="11.54296875" style="1" bestFit="1" customWidth="1"/>
    <col min="15128" max="15363" width="11.453125" style="1"/>
    <col min="15364" max="15364" width="12.26953125" style="1" customWidth="1"/>
    <col min="15365" max="15365" width="21.1796875" style="1" customWidth="1"/>
    <col min="15366" max="15366" width="19" style="1" customWidth="1"/>
    <col min="15367" max="15367" width="18.26953125" style="1" customWidth="1"/>
    <col min="15368" max="15368" width="16.7265625" style="1" customWidth="1"/>
    <col min="15369" max="15369" width="15.54296875" style="1" customWidth="1"/>
    <col min="15370" max="15370" width="18.1796875" style="1" customWidth="1"/>
    <col min="15371" max="15371" width="11.81640625" style="1" customWidth="1"/>
    <col min="15372" max="15372" width="13.81640625" style="1" customWidth="1"/>
    <col min="15373" max="15373" width="15.453125" style="1" customWidth="1"/>
    <col min="15374" max="15374" width="7.81640625" style="1" customWidth="1"/>
    <col min="15375" max="15375" width="13.26953125" style="1" customWidth="1"/>
    <col min="15376" max="15378" width="12.7265625" style="1" bestFit="1" customWidth="1"/>
    <col min="15379" max="15379" width="19.453125" style="1" customWidth="1"/>
    <col min="15380" max="15380" width="19.81640625" style="1" customWidth="1"/>
    <col min="15381" max="15381" width="16.81640625" style="1" customWidth="1"/>
    <col min="15382" max="15382" width="12.7265625" style="1" bestFit="1" customWidth="1"/>
    <col min="15383" max="15383" width="11.54296875" style="1" bestFit="1" customWidth="1"/>
    <col min="15384" max="15619" width="11.453125" style="1"/>
    <col min="15620" max="15620" width="12.26953125" style="1" customWidth="1"/>
    <col min="15621" max="15621" width="21.1796875" style="1" customWidth="1"/>
    <col min="15622" max="15622" width="19" style="1" customWidth="1"/>
    <col min="15623" max="15623" width="18.26953125" style="1" customWidth="1"/>
    <col min="15624" max="15624" width="16.7265625" style="1" customWidth="1"/>
    <col min="15625" max="15625" width="15.54296875" style="1" customWidth="1"/>
    <col min="15626" max="15626" width="18.1796875" style="1" customWidth="1"/>
    <col min="15627" max="15627" width="11.81640625" style="1" customWidth="1"/>
    <col min="15628" max="15628" width="13.81640625" style="1" customWidth="1"/>
    <col min="15629" max="15629" width="15.453125" style="1" customWidth="1"/>
    <col min="15630" max="15630" width="7.81640625" style="1" customWidth="1"/>
    <col min="15631" max="15631" width="13.26953125" style="1" customWidth="1"/>
    <col min="15632" max="15634" width="12.7265625" style="1" bestFit="1" customWidth="1"/>
    <col min="15635" max="15635" width="19.453125" style="1" customWidth="1"/>
    <col min="15636" max="15636" width="19.81640625" style="1" customWidth="1"/>
    <col min="15637" max="15637" width="16.81640625" style="1" customWidth="1"/>
    <col min="15638" max="15638" width="12.7265625" style="1" bestFit="1" customWidth="1"/>
    <col min="15639" max="15639" width="11.54296875" style="1" bestFit="1" customWidth="1"/>
    <col min="15640" max="15875" width="11.453125" style="1"/>
    <col min="15876" max="15876" width="12.26953125" style="1" customWidth="1"/>
    <col min="15877" max="15877" width="21.1796875" style="1" customWidth="1"/>
    <col min="15878" max="15878" width="19" style="1" customWidth="1"/>
    <col min="15879" max="15879" width="18.26953125" style="1" customWidth="1"/>
    <col min="15880" max="15880" width="16.7265625" style="1" customWidth="1"/>
    <col min="15881" max="15881" width="15.54296875" style="1" customWidth="1"/>
    <col min="15882" max="15882" width="18.1796875" style="1" customWidth="1"/>
    <col min="15883" max="15883" width="11.81640625" style="1" customWidth="1"/>
    <col min="15884" max="15884" width="13.81640625" style="1" customWidth="1"/>
    <col min="15885" max="15885" width="15.453125" style="1" customWidth="1"/>
    <col min="15886" max="15886" width="7.81640625" style="1" customWidth="1"/>
    <col min="15887" max="15887" width="13.26953125" style="1" customWidth="1"/>
    <col min="15888" max="15890" width="12.7265625" style="1" bestFit="1" customWidth="1"/>
    <col min="15891" max="15891" width="19.453125" style="1" customWidth="1"/>
    <col min="15892" max="15892" width="19.81640625" style="1" customWidth="1"/>
    <col min="15893" max="15893" width="16.81640625" style="1" customWidth="1"/>
    <col min="15894" max="15894" width="12.7265625" style="1" bestFit="1" customWidth="1"/>
    <col min="15895" max="15895" width="11.54296875" style="1" bestFit="1" customWidth="1"/>
    <col min="15896" max="16131" width="11.453125" style="1"/>
    <col min="16132" max="16132" width="12.26953125" style="1" customWidth="1"/>
    <col min="16133" max="16133" width="21.1796875" style="1" customWidth="1"/>
    <col min="16134" max="16134" width="19" style="1" customWidth="1"/>
    <col min="16135" max="16135" width="18.26953125" style="1" customWidth="1"/>
    <col min="16136" max="16136" width="16.7265625" style="1" customWidth="1"/>
    <col min="16137" max="16137" width="15.54296875" style="1" customWidth="1"/>
    <col min="16138" max="16138" width="18.1796875" style="1" customWidth="1"/>
    <col min="16139" max="16139" width="11.81640625" style="1" customWidth="1"/>
    <col min="16140" max="16140" width="13.81640625" style="1" customWidth="1"/>
    <col min="16141" max="16141" width="15.453125" style="1" customWidth="1"/>
    <col min="16142" max="16142" width="7.81640625" style="1" customWidth="1"/>
    <col min="16143" max="16143" width="13.26953125" style="1" customWidth="1"/>
    <col min="16144" max="16146" width="12.7265625" style="1" bestFit="1" customWidth="1"/>
    <col min="16147" max="16147" width="19.453125" style="1" customWidth="1"/>
    <col min="16148" max="16148" width="19.81640625" style="1" customWidth="1"/>
    <col min="16149" max="16149" width="16.81640625" style="1" customWidth="1"/>
    <col min="16150" max="16150" width="12.7265625" style="1" bestFit="1" customWidth="1"/>
    <col min="16151" max="16151" width="11.54296875" style="1" bestFit="1" customWidth="1"/>
    <col min="16152" max="16384" width="11.453125" style="1"/>
  </cols>
  <sheetData>
    <row r="1" spans="1:26" x14ac:dyDescent="0.3">
      <c r="D1" s="111"/>
      <c r="E1" s="319"/>
      <c r="F1" s="457"/>
      <c r="G1" s="457"/>
      <c r="H1" s="321"/>
      <c r="I1" s="111"/>
      <c r="J1" s="322"/>
      <c r="K1" s="323"/>
      <c r="L1" s="109"/>
      <c r="M1" s="324"/>
      <c r="N1" s="109"/>
    </row>
    <row r="2" spans="1:26" s="325" customFormat="1" ht="27" customHeight="1" thickBot="1" x14ac:dyDescent="0.35">
      <c r="A2" s="461" t="s">
        <v>253</v>
      </c>
      <c r="B2" s="463" t="s">
        <v>203</v>
      </c>
      <c r="C2" s="464" t="s">
        <v>204</v>
      </c>
      <c r="J2" s="725" t="s">
        <v>275</v>
      </c>
      <c r="K2" s="726"/>
      <c r="L2" s="727"/>
      <c r="M2" s="109"/>
      <c r="N2" s="706" t="s">
        <v>276</v>
      </c>
      <c r="O2" s="706" t="s">
        <v>277</v>
      </c>
      <c r="P2" s="706" t="s">
        <v>278</v>
      </c>
      <c r="R2" s="1"/>
      <c r="S2" s="1"/>
      <c r="T2" s="1"/>
      <c r="U2" s="1"/>
    </row>
    <row r="3" spans="1:26" s="325" customFormat="1" x14ac:dyDescent="0.3">
      <c r="A3" s="341">
        <v>52</v>
      </c>
      <c r="B3" s="484"/>
      <c r="C3" s="342"/>
      <c r="E3" s="452" t="s">
        <v>259</v>
      </c>
      <c r="F3" s="450"/>
      <c r="G3" s="450"/>
      <c r="H3" s="451"/>
      <c r="J3" s="164" t="s">
        <v>274</v>
      </c>
      <c r="K3" s="326" t="s">
        <v>255</v>
      </c>
      <c r="L3" s="326" t="s">
        <v>27</v>
      </c>
      <c r="M3" s="109"/>
      <c r="N3" s="706"/>
      <c r="O3" s="706"/>
      <c r="P3" s="706"/>
      <c r="R3" s="1"/>
      <c r="S3" s="1"/>
      <c r="T3" s="1"/>
      <c r="U3" s="1"/>
    </row>
    <row r="4" spans="1:26" x14ac:dyDescent="0.3">
      <c r="A4" s="469">
        <v>53</v>
      </c>
      <c r="B4" s="480"/>
      <c r="C4" s="343"/>
      <c r="D4" s="325"/>
      <c r="E4" s="330"/>
      <c r="F4" s="439" t="s">
        <v>198</v>
      </c>
      <c r="G4" s="439" t="s">
        <v>199</v>
      </c>
      <c r="H4" s="440"/>
      <c r="I4" s="325"/>
      <c r="J4" s="164">
        <v>103</v>
      </c>
      <c r="K4" s="453">
        <f>1-G9</f>
        <v>1</v>
      </c>
      <c r="L4" s="454">
        <f>F9</f>
        <v>1</v>
      </c>
      <c r="M4" s="109"/>
      <c r="N4" s="331">
        <v>0</v>
      </c>
      <c r="O4" s="331">
        <v>0</v>
      </c>
      <c r="P4" s="332">
        <v>0</v>
      </c>
      <c r="V4" s="325"/>
      <c r="W4" s="325"/>
    </row>
    <row r="5" spans="1:26" x14ac:dyDescent="0.3">
      <c r="A5" s="469">
        <v>54</v>
      </c>
      <c r="B5" s="480"/>
      <c r="C5" s="343"/>
      <c r="D5" s="325"/>
      <c r="E5" s="446" t="s">
        <v>262</v>
      </c>
      <c r="F5" s="444">
        <v>33</v>
      </c>
      <c r="G5" s="445">
        <v>67</v>
      </c>
      <c r="H5" s="447">
        <f>SUM(F5:G5)</f>
        <v>100</v>
      </c>
      <c r="I5" s="325"/>
      <c r="J5" s="164">
        <v>90</v>
      </c>
      <c r="K5" s="453">
        <f>1-G17</f>
        <v>1</v>
      </c>
      <c r="L5" s="454">
        <f>F17</f>
        <v>1</v>
      </c>
      <c r="M5" s="109"/>
      <c r="N5" s="331">
        <f>(K4-K5)*L5</f>
        <v>0</v>
      </c>
      <c r="O5" s="331">
        <f>(K4-K5)*(L4-L5)/2</f>
        <v>0</v>
      </c>
      <c r="P5" s="332">
        <f>SUM(N5:O5)</f>
        <v>0</v>
      </c>
      <c r="V5" s="325"/>
      <c r="W5" s="325"/>
    </row>
    <row r="6" spans="1:26" x14ac:dyDescent="0.3">
      <c r="A6" s="469">
        <v>55</v>
      </c>
      <c r="B6" s="480"/>
      <c r="C6" s="343"/>
      <c r="D6" s="325"/>
      <c r="E6" s="448" t="s">
        <v>263</v>
      </c>
      <c r="F6" s="445">
        <v>0</v>
      </c>
      <c r="G6" s="444">
        <v>0</v>
      </c>
      <c r="H6" s="449">
        <f>SUM(F6:G6)</f>
        <v>0</v>
      </c>
      <c r="I6" s="325"/>
      <c r="J6" s="164">
        <v>80</v>
      </c>
      <c r="K6" s="453">
        <f>1-G25</f>
        <v>0.41791044776119401</v>
      </c>
      <c r="L6" s="454">
        <f>F25</f>
        <v>0.42424242424242425</v>
      </c>
      <c r="M6" s="109"/>
      <c r="N6" s="331">
        <f>(K5-K6)*L6</f>
        <v>0.2469470827679783</v>
      </c>
      <c r="O6" s="331">
        <f>(K5-K6)*(L5-L6)/2</f>
        <v>0.16757123473541383</v>
      </c>
      <c r="P6" s="332">
        <f>SUM(N6:O6)</f>
        <v>0.41451831750339213</v>
      </c>
      <c r="V6" s="325"/>
      <c r="W6" s="325"/>
    </row>
    <row r="7" spans="1:26" x14ac:dyDescent="0.3">
      <c r="A7" s="469">
        <v>56</v>
      </c>
      <c r="B7" s="480"/>
      <c r="C7" s="343"/>
      <c r="D7" s="325"/>
      <c r="E7" s="443" t="s">
        <v>3</v>
      </c>
      <c r="F7" s="326">
        <f>SUM(F5:F6)</f>
        <v>33</v>
      </c>
      <c r="G7" s="326">
        <f>SUM(G5:G6)</f>
        <v>67</v>
      </c>
      <c r="H7" s="441">
        <f>SUM(H5:H6)</f>
        <v>100</v>
      </c>
      <c r="I7" s="325"/>
      <c r="J7" s="164">
        <v>70</v>
      </c>
      <c r="K7" s="453">
        <f>1-G33</f>
        <v>0</v>
      </c>
      <c r="L7" s="454">
        <f>F33</f>
        <v>0</v>
      </c>
      <c r="N7" s="331">
        <f>(K6-K7)*L7</f>
        <v>0</v>
      </c>
      <c r="O7" s="331">
        <f>(K6-K7)*(L6-L7)/2</f>
        <v>8.8647670737222975E-2</v>
      </c>
      <c r="P7" s="332">
        <f>SUM(N7:O7)</f>
        <v>8.8647670737222975E-2</v>
      </c>
      <c r="V7" s="325"/>
      <c r="W7" s="325"/>
    </row>
    <row r="8" spans="1:26" x14ac:dyDescent="0.3">
      <c r="A8" s="469">
        <v>57</v>
      </c>
      <c r="B8" s="480"/>
      <c r="C8" s="343"/>
      <c r="D8" s="325"/>
      <c r="E8" s="6"/>
      <c r="F8" s="113" t="s">
        <v>27</v>
      </c>
      <c r="G8" s="113" t="s">
        <v>28</v>
      </c>
      <c r="H8" s="9"/>
      <c r="I8" s="325"/>
      <c r="J8" s="164">
        <v>60</v>
      </c>
      <c r="K8" s="453">
        <f>1-G41</f>
        <v>0</v>
      </c>
      <c r="L8" s="454">
        <f>F41</f>
        <v>0</v>
      </c>
      <c r="N8" s="331">
        <f>(K7-K8)*L8</f>
        <v>0</v>
      </c>
      <c r="O8" s="331">
        <f>(K7-K8)*(L7-L8)/2</f>
        <v>0</v>
      </c>
      <c r="P8" s="332">
        <f>SUM(N8:O8)</f>
        <v>0</v>
      </c>
      <c r="V8" s="328"/>
      <c r="W8" s="327"/>
    </row>
    <row r="9" spans="1:26" ht="13.5" thickBot="1" x14ac:dyDescent="0.35">
      <c r="A9" s="469">
        <v>58</v>
      </c>
      <c r="B9" s="480"/>
      <c r="C9" s="343"/>
      <c r="D9" s="325"/>
      <c r="E9" s="11"/>
      <c r="F9" s="442">
        <f>F5/F7</f>
        <v>1</v>
      </c>
      <c r="G9" s="442">
        <f>G6/G7</f>
        <v>0</v>
      </c>
      <c r="H9" s="208"/>
      <c r="I9" s="325"/>
      <c r="J9" s="164">
        <v>52</v>
      </c>
      <c r="K9" s="453">
        <f>1-G49</f>
        <v>0</v>
      </c>
      <c r="L9" s="454">
        <f>F49</f>
        <v>0</v>
      </c>
      <c r="N9" s="331">
        <f>(K8-K9)*L9</f>
        <v>0</v>
      </c>
      <c r="O9" s="331">
        <f>(K8-K9)*(L8-L9)/2</f>
        <v>0</v>
      </c>
      <c r="P9" s="332">
        <f>(L8-L9)*(M9-M10)/2</f>
        <v>0</v>
      </c>
      <c r="V9" s="328"/>
      <c r="W9" s="327"/>
    </row>
    <row r="10" spans="1:26" ht="13.5" thickBot="1" x14ac:dyDescent="0.35">
      <c r="A10" s="469">
        <v>59</v>
      </c>
      <c r="B10" s="480"/>
      <c r="C10" s="343"/>
      <c r="D10" s="325"/>
      <c r="E10" s="110"/>
      <c r="F10" s="110"/>
      <c r="G10" s="110"/>
      <c r="H10" s="110"/>
      <c r="P10" s="455">
        <f>SUM(P4:P9)</f>
        <v>0.50316598824061509</v>
      </c>
      <c r="V10" s="328"/>
      <c r="W10" s="327"/>
      <c r="X10" s="329"/>
      <c r="Y10" s="329"/>
      <c r="Z10" s="329"/>
    </row>
    <row r="11" spans="1:26" ht="13.5" thickBot="1" x14ac:dyDescent="0.35">
      <c r="A11" s="469">
        <v>60</v>
      </c>
      <c r="B11" s="480"/>
      <c r="C11" s="343"/>
      <c r="D11" s="325"/>
      <c r="E11" s="452" t="s">
        <v>256</v>
      </c>
      <c r="F11" s="450"/>
      <c r="G11" s="450"/>
      <c r="H11" s="451"/>
      <c r="O11" s="109"/>
      <c r="P11" s="456" t="s">
        <v>279</v>
      </c>
      <c r="U11" s="109"/>
      <c r="V11" s="109"/>
      <c r="W11" s="109"/>
      <c r="X11" s="109"/>
      <c r="Y11" s="109"/>
      <c r="Z11" s="109"/>
    </row>
    <row r="12" spans="1:26" x14ac:dyDescent="0.3">
      <c r="A12" s="469">
        <v>61</v>
      </c>
      <c r="B12" s="480"/>
      <c r="C12" s="343"/>
      <c r="D12" s="325"/>
      <c r="E12" s="330"/>
      <c r="F12" s="439" t="s">
        <v>198</v>
      </c>
      <c r="G12" s="439" t="s">
        <v>199</v>
      </c>
      <c r="H12" s="440"/>
      <c r="S12" s="109"/>
      <c r="T12" s="109"/>
      <c r="U12" s="109"/>
      <c r="V12" s="109"/>
      <c r="W12" s="109"/>
      <c r="X12" s="109"/>
      <c r="Y12" s="109"/>
      <c r="Z12" s="109"/>
    </row>
    <row r="13" spans="1:26" x14ac:dyDescent="0.3">
      <c r="A13" s="469">
        <v>62</v>
      </c>
      <c r="B13" s="480"/>
      <c r="C13" s="343"/>
      <c r="D13" s="325"/>
      <c r="E13" s="446" t="s">
        <v>260</v>
      </c>
      <c r="F13" s="444">
        <v>33</v>
      </c>
      <c r="G13" s="445">
        <v>67</v>
      </c>
      <c r="H13" s="447">
        <f>SUM(F13:G13)</f>
        <v>100</v>
      </c>
      <c r="T13" s="109"/>
      <c r="U13" s="109"/>
      <c r="V13" s="109"/>
      <c r="W13" s="109"/>
      <c r="X13" s="109"/>
      <c r="Y13" s="109"/>
      <c r="Z13" s="109"/>
    </row>
    <row r="14" spans="1:26" x14ac:dyDescent="0.3">
      <c r="A14" s="469">
        <v>63</v>
      </c>
      <c r="B14" s="480"/>
      <c r="C14" s="343"/>
      <c r="D14" s="325"/>
      <c r="E14" s="448" t="s">
        <v>261</v>
      </c>
      <c r="F14" s="445">
        <v>0</v>
      </c>
      <c r="G14" s="444">
        <v>0</v>
      </c>
      <c r="H14" s="449">
        <f>SUM(F14:G14)</f>
        <v>0</v>
      </c>
      <c r="U14" s="109"/>
      <c r="V14" s="109"/>
      <c r="W14" s="109"/>
      <c r="X14" s="109"/>
      <c r="Y14" s="109"/>
      <c r="Z14" s="109"/>
    </row>
    <row r="15" spans="1:26" x14ac:dyDescent="0.3">
      <c r="A15" s="469">
        <v>64</v>
      </c>
      <c r="B15" s="480"/>
      <c r="C15" s="343"/>
      <c r="D15" s="325"/>
      <c r="E15" s="443" t="s">
        <v>3</v>
      </c>
      <c r="F15" s="326">
        <f>SUM(F13:F14)</f>
        <v>33</v>
      </c>
      <c r="G15" s="326">
        <f>SUM(G13:G14)</f>
        <v>67</v>
      </c>
      <c r="H15" s="441">
        <f>SUM(H13:H14)</f>
        <v>100</v>
      </c>
      <c r="U15" s="109"/>
      <c r="V15" s="109"/>
      <c r="W15" s="109"/>
      <c r="X15" s="109"/>
      <c r="Y15" s="109"/>
      <c r="Z15" s="109"/>
    </row>
    <row r="16" spans="1:26" x14ac:dyDescent="0.3">
      <c r="A16" s="469">
        <v>65</v>
      </c>
      <c r="B16" s="480"/>
      <c r="C16" s="343"/>
      <c r="D16" s="325"/>
      <c r="E16" s="6"/>
      <c r="F16" s="113" t="s">
        <v>27</v>
      </c>
      <c r="G16" s="113" t="s">
        <v>28</v>
      </c>
      <c r="H16" s="9"/>
      <c r="U16" s="109"/>
      <c r="V16" s="109"/>
      <c r="W16" s="109"/>
      <c r="X16" s="109"/>
      <c r="Y16" s="109"/>
      <c r="Z16" s="109"/>
    </row>
    <row r="17" spans="1:26" ht="13.5" thickBot="1" x14ac:dyDescent="0.35">
      <c r="A17" s="469">
        <v>66</v>
      </c>
      <c r="B17" s="480"/>
      <c r="C17" s="343"/>
      <c r="D17" s="325"/>
      <c r="E17" s="11"/>
      <c r="F17" s="442">
        <f>F13/F15</f>
        <v>1</v>
      </c>
      <c r="G17" s="442">
        <f>G14/G15</f>
        <v>0</v>
      </c>
      <c r="H17" s="208"/>
      <c r="U17" s="109"/>
      <c r="V17" s="109"/>
      <c r="W17" s="109"/>
      <c r="X17" s="109"/>
      <c r="Y17" s="109"/>
      <c r="Z17" s="109"/>
    </row>
    <row r="18" spans="1:26" ht="13.5" thickBot="1" x14ac:dyDescent="0.35">
      <c r="A18" s="469">
        <v>67</v>
      </c>
      <c r="B18" s="480"/>
      <c r="C18" s="343"/>
      <c r="D18" s="325"/>
      <c r="E18" s="110"/>
      <c r="F18" s="110"/>
      <c r="G18" s="110"/>
      <c r="H18" s="110"/>
      <c r="U18" s="109"/>
      <c r="V18" s="109"/>
      <c r="W18" s="109"/>
      <c r="X18" s="109"/>
      <c r="Y18" s="109"/>
      <c r="Z18" s="109"/>
    </row>
    <row r="19" spans="1:26" x14ac:dyDescent="0.3">
      <c r="A19" s="469">
        <v>68</v>
      </c>
      <c r="B19" s="480"/>
      <c r="C19" s="343"/>
      <c r="D19" s="325"/>
      <c r="E19" s="452" t="s">
        <v>257</v>
      </c>
      <c r="F19" s="450"/>
      <c r="G19" s="450"/>
      <c r="H19" s="451"/>
      <c r="U19" s="109"/>
      <c r="V19" s="109"/>
      <c r="W19" s="109"/>
      <c r="X19" s="109"/>
      <c r="Y19" s="109"/>
      <c r="Z19" s="109"/>
    </row>
    <row r="20" spans="1:26" x14ac:dyDescent="0.3">
      <c r="A20" s="469">
        <v>69</v>
      </c>
      <c r="B20" s="480"/>
      <c r="C20" s="343"/>
      <c r="D20" s="325"/>
      <c r="E20" s="330"/>
      <c r="F20" s="439" t="s">
        <v>198</v>
      </c>
      <c r="G20" s="439" t="s">
        <v>199</v>
      </c>
      <c r="H20" s="440"/>
      <c r="N20" s="109"/>
      <c r="U20" s="113"/>
      <c r="V20" s="109"/>
      <c r="W20" s="327"/>
      <c r="X20" s="329"/>
      <c r="Y20" s="329"/>
      <c r="Z20" s="109"/>
    </row>
    <row r="21" spans="1:26" ht="13.5" customHeight="1" x14ac:dyDescent="0.3">
      <c r="A21" s="469">
        <v>70</v>
      </c>
      <c r="B21" s="480"/>
      <c r="C21" s="343"/>
      <c r="D21" s="325"/>
      <c r="E21" s="446" t="s">
        <v>266</v>
      </c>
      <c r="F21" s="444">
        <v>14</v>
      </c>
      <c r="G21" s="445">
        <v>28</v>
      </c>
      <c r="H21" s="447">
        <f>SUM(F21:G21)</f>
        <v>42</v>
      </c>
      <c r="N21" s="109"/>
      <c r="S21" s="109"/>
      <c r="T21" s="113"/>
      <c r="U21" s="113"/>
      <c r="V21" s="109"/>
      <c r="W21" s="327"/>
      <c r="X21" s="329"/>
      <c r="Y21" s="329"/>
      <c r="Z21" s="333"/>
    </row>
    <row r="22" spans="1:26" x14ac:dyDescent="0.3">
      <c r="A22" s="469">
        <v>71</v>
      </c>
      <c r="B22" s="480">
        <v>1</v>
      </c>
      <c r="C22" s="481">
        <v>2</v>
      </c>
      <c r="D22" s="325"/>
      <c r="E22" s="448" t="s">
        <v>267</v>
      </c>
      <c r="F22" s="445">
        <v>19</v>
      </c>
      <c r="G22" s="444">
        <v>39</v>
      </c>
      <c r="H22" s="449">
        <f>SUM(F22:G22)</f>
        <v>58</v>
      </c>
      <c r="N22" s="109"/>
      <c r="S22" s="109"/>
      <c r="T22" s="113"/>
      <c r="U22" s="113"/>
      <c r="V22" s="109"/>
      <c r="W22" s="327"/>
      <c r="X22" s="329"/>
      <c r="Y22" s="329"/>
      <c r="Z22" s="333"/>
    </row>
    <row r="23" spans="1:26" x14ac:dyDescent="0.3">
      <c r="A23" s="469">
        <v>72</v>
      </c>
      <c r="B23" s="480">
        <v>1</v>
      </c>
      <c r="C23" s="481">
        <v>2</v>
      </c>
      <c r="D23" s="325"/>
      <c r="E23" s="443" t="s">
        <v>3</v>
      </c>
      <c r="F23" s="326">
        <f>SUM(F21:F22)</f>
        <v>33</v>
      </c>
      <c r="G23" s="326">
        <f>SUM(G21:G22)</f>
        <v>67</v>
      </c>
      <c r="H23" s="441">
        <f>SUM(H21:H22)</f>
        <v>100</v>
      </c>
      <c r="N23" s="109"/>
      <c r="S23" s="109"/>
      <c r="T23" s="109"/>
      <c r="U23" s="109"/>
      <c r="V23" s="109"/>
      <c r="W23" s="109"/>
      <c r="X23" s="333"/>
      <c r="Y23" s="333"/>
      <c r="Z23" s="333"/>
    </row>
    <row r="24" spans="1:26" x14ac:dyDescent="0.3">
      <c r="A24" s="469">
        <v>73</v>
      </c>
      <c r="B24" s="480">
        <v>1</v>
      </c>
      <c r="C24" s="481">
        <v>2</v>
      </c>
      <c r="D24" s="325"/>
      <c r="E24" s="6"/>
      <c r="F24" s="113" t="s">
        <v>27</v>
      </c>
      <c r="G24" s="113" t="s">
        <v>28</v>
      </c>
      <c r="H24" s="9"/>
      <c r="N24" s="109"/>
      <c r="S24" s="109"/>
      <c r="T24" s="109"/>
      <c r="U24" s="109"/>
      <c r="V24" s="109"/>
      <c r="W24" s="109"/>
      <c r="X24" s="109"/>
      <c r="Y24" s="109"/>
      <c r="Z24" s="109"/>
    </row>
    <row r="25" spans="1:26" ht="13.5" thickBot="1" x14ac:dyDescent="0.35">
      <c r="A25" s="469">
        <v>74</v>
      </c>
      <c r="B25" s="480">
        <v>1</v>
      </c>
      <c r="C25" s="481">
        <v>2</v>
      </c>
      <c r="D25" s="325"/>
      <c r="E25" s="11"/>
      <c r="F25" s="442">
        <f>F21/F23</f>
        <v>0.42424242424242425</v>
      </c>
      <c r="G25" s="442">
        <f>G22/G23</f>
        <v>0.58208955223880599</v>
      </c>
      <c r="H25" s="208"/>
      <c r="N25" s="109"/>
      <c r="S25" s="109"/>
      <c r="T25" s="109"/>
      <c r="U25" s="109"/>
      <c r="V25" s="109"/>
      <c r="W25" s="109"/>
      <c r="X25" s="109"/>
      <c r="Y25" s="109"/>
      <c r="Z25" s="109"/>
    </row>
    <row r="26" spans="1:26" ht="13.5" thickBot="1" x14ac:dyDescent="0.35">
      <c r="A26" s="469">
        <v>75</v>
      </c>
      <c r="B26" s="480">
        <v>2</v>
      </c>
      <c r="C26" s="481">
        <v>4</v>
      </c>
      <c r="D26" s="325"/>
      <c r="N26" s="109"/>
      <c r="S26" s="109"/>
      <c r="T26" s="109"/>
      <c r="U26" s="109"/>
      <c r="V26" s="109"/>
      <c r="W26" s="109"/>
      <c r="X26" s="109"/>
      <c r="Y26" s="109"/>
      <c r="Z26" s="109"/>
    </row>
    <row r="27" spans="1:26" x14ac:dyDescent="0.3">
      <c r="A27" s="469">
        <v>76</v>
      </c>
      <c r="B27" s="480">
        <v>2</v>
      </c>
      <c r="C27" s="481">
        <v>4</v>
      </c>
      <c r="D27" s="325"/>
      <c r="E27" s="452" t="s">
        <v>258</v>
      </c>
      <c r="F27" s="424"/>
      <c r="G27" s="424"/>
      <c r="H27" s="425"/>
      <c r="N27" s="109"/>
      <c r="T27" s="113"/>
      <c r="U27" s="113"/>
      <c r="V27" s="109"/>
      <c r="W27" s="327"/>
      <c r="X27" s="329"/>
      <c r="Y27" s="329"/>
      <c r="Z27" s="109"/>
    </row>
    <row r="28" spans="1:26" x14ac:dyDescent="0.3">
      <c r="A28" s="469">
        <v>77</v>
      </c>
      <c r="B28" s="480">
        <v>2</v>
      </c>
      <c r="C28" s="481">
        <v>4</v>
      </c>
      <c r="D28" s="325"/>
      <c r="E28" s="330"/>
      <c r="F28" s="439" t="s">
        <v>198</v>
      </c>
      <c r="G28" s="439" t="s">
        <v>199</v>
      </c>
      <c r="H28" s="440"/>
      <c r="N28" s="109"/>
      <c r="T28" s="113"/>
      <c r="U28" s="113"/>
      <c r="V28" s="109"/>
      <c r="W28" s="327"/>
      <c r="X28" s="329"/>
      <c r="Y28" s="329"/>
      <c r="Z28" s="333"/>
    </row>
    <row r="29" spans="1:26" x14ac:dyDescent="0.3">
      <c r="A29" s="469">
        <v>78</v>
      </c>
      <c r="B29" s="480">
        <v>2</v>
      </c>
      <c r="C29" s="481">
        <v>4</v>
      </c>
      <c r="D29" s="325"/>
      <c r="E29" s="446" t="s">
        <v>268</v>
      </c>
      <c r="F29" s="444">
        <v>0</v>
      </c>
      <c r="G29" s="445">
        <v>0</v>
      </c>
      <c r="H29" s="447">
        <f>SUM(F29:G29)</f>
        <v>0</v>
      </c>
      <c r="N29" s="109"/>
      <c r="T29" s="113"/>
      <c r="U29" s="113"/>
      <c r="V29" s="109"/>
      <c r="W29" s="327"/>
      <c r="X29" s="329"/>
      <c r="Y29" s="329"/>
      <c r="Z29" s="333"/>
    </row>
    <row r="30" spans="1:26" x14ac:dyDescent="0.3">
      <c r="A30" s="469">
        <v>79</v>
      </c>
      <c r="B30" s="480">
        <v>2</v>
      </c>
      <c r="C30" s="481">
        <v>4</v>
      </c>
      <c r="D30" s="325"/>
      <c r="E30" s="448" t="s">
        <v>269</v>
      </c>
      <c r="F30" s="445">
        <v>33</v>
      </c>
      <c r="G30" s="444">
        <v>67</v>
      </c>
      <c r="H30" s="449">
        <f>SUM(F30:G30)</f>
        <v>100</v>
      </c>
      <c r="N30" s="109"/>
      <c r="R30" s="113"/>
      <c r="S30" s="327"/>
      <c r="T30" s="109"/>
      <c r="U30" s="109"/>
      <c r="V30" s="109"/>
      <c r="W30" s="109"/>
      <c r="X30" s="333"/>
      <c r="Y30" s="333"/>
      <c r="Z30" s="333"/>
    </row>
    <row r="31" spans="1:26" x14ac:dyDescent="0.3">
      <c r="A31" s="469">
        <v>80</v>
      </c>
      <c r="B31" s="480">
        <v>2</v>
      </c>
      <c r="C31" s="481">
        <v>4</v>
      </c>
      <c r="D31" s="325"/>
      <c r="E31" s="443" t="s">
        <v>3</v>
      </c>
      <c r="F31" s="326">
        <f>SUM(F29:F30)</f>
        <v>33</v>
      </c>
      <c r="G31" s="326">
        <f>SUM(G29:G30)</f>
        <v>67</v>
      </c>
      <c r="H31" s="441">
        <f>SUM(H29:H30)</f>
        <v>100</v>
      </c>
      <c r="N31" s="109"/>
      <c r="S31" s="109"/>
      <c r="T31" s="109"/>
      <c r="U31" s="109"/>
      <c r="V31" s="109"/>
      <c r="W31" s="109"/>
      <c r="X31" s="109"/>
      <c r="Y31" s="109"/>
      <c r="Z31" s="109"/>
    </row>
    <row r="32" spans="1:26" x14ac:dyDescent="0.3">
      <c r="A32" s="469">
        <v>81</v>
      </c>
      <c r="B32" s="480">
        <v>2</v>
      </c>
      <c r="C32" s="481">
        <v>4</v>
      </c>
      <c r="D32" s="325"/>
      <c r="E32" s="6"/>
      <c r="F32" s="113" t="s">
        <v>27</v>
      </c>
      <c r="G32" s="113" t="s">
        <v>28</v>
      </c>
      <c r="H32" s="9"/>
      <c r="N32" s="109"/>
      <c r="S32" s="109"/>
      <c r="T32" s="109"/>
      <c r="U32" s="109"/>
      <c r="V32" s="109"/>
      <c r="W32" s="109"/>
      <c r="X32" s="109"/>
      <c r="Y32" s="109"/>
      <c r="Z32" s="109"/>
    </row>
    <row r="33" spans="1:26" ht="13.5" thickBot="1" x14ac:dyDescent="0.35">
      <c r="A33" s="469">
        <v>82</v>
      </c>
      <c r="B33" s="480">
        <v>2</v>
      </c>
      <c r="C33" s="481">
        <v>4</v>
      </c>
      <c r="D33" s="325"/>
      <c r="E33" s="11"/>
      <c r="F33" s="442">
        <f>F29/F31</f>
        <v>0</v>
      </c>
      <c r="G33" s="442">
        <f>G30/G31</f>
        <v>1</v>
      </c>
      <c r="H33" s="208"/>
      <c r="N33" s="109"/>
      <c r="S33" s="109"/>
      <c r="T33" s="109"/>
      <c r="U33" s="109"/>
      <c r="V33" s="109"/>
      <c r="W33" s="109"/>
      <c r="X33" s="109"/>
      <c r="Y33" s="109"/>
      <c r="Z33" s="109"/>
    </row>
    <row r="34" spans="1:26" ht="13.5" thickBot="1" x14ac:dyDescent="0.35">
      <c r="A34" s="469">
        <v>83</v>
      </c>
      <c r="B34" s="480">
        <v>2</v>
      </c>
      <c r="C34" s="481">
        <v>4</v>
      </c>
      <c r="D34" s="325"/>
      <c r="N34" s="109"/>
      <c r="S34" s="109"/>
      <c r="T34" s="113"/>
      <c r="U34" s="113"/>
      <c r="V34" s="109"/>
      <c r="W34" s="327"/>
      <c r="X34" s="329"/>
      <c r="Y34" s="329"/>
      <c r="Z34" s="329"/>
    </row>
    <row r="35" spans="1:26" x14ac:dyDescent="0.3">
      <c r="A35" s="469">
        <v>84</v>
      </c>
      <c r="B35" s="480">
        <v>2</v>
      </c>
      <c r="C35" s="481">
        <v>4</v>
      </c>
      <c r="D35" s="325"/>
      <c r="E35" s="452" t="s">
        <v>264</v>
      </c>
      <c r="F35" s="450"/>
      <c r="G35" s="450"/>
      <c r="H35" s="451"/>
      <c r="N35" s="109"/>
      <c r="S35" s="109"/>
      <c r="T35" s="113"/>
      <c r="U35" s="113"/>
      <c r="V35" s="109"/>
      <c r="W35" s="327"/>
      <c r="X35" s="329"/>
      <c r="Y35" s="329"/>
      <c r="Z35" s="333"/>
    </row>
    <row r="36" spans="1:26" x14ac:dyDescent="0.3">
      <c r="A36" s="469">
        <v>85</v>
      </c>
      <c r="B36" s="480">
        <v>2</v>
      </c>
      <c r="C36" s="481">
        <v>4</v>
      </c>
      <c r="D36" s="325"/>
      <c r="E36" s="330"/>
      <c r="F36" s="439" t="s">
        <v>198</v>
      </c>
      <c r="G36" s="439" t="s">
        <v>199</v>
      </c>
      <c r="H36" s="440"/>
      <c r="N36" s="109"/>
      <c r="S36" s="109"/>
      <c r="T36" s="109"/>
      <c r="U36" s="109"/>
      <c r="V36" s="109"/>
      <c r="W36" s="109"/>
      <c r="X36" s="333"/>
      <c r="Y36" s="333"/>
      <c r="Z36" s="333"/>
    </row>
    <row r="37" spans="1:26" x14ac:dyDescent="0.3">
      <c r="A37" s="469">
        <v>86</v>
      </c>
      <c r="B37" s="480">
        <v>2</v>
      </c>
      <c r="C37" s="481">
        <v>4</v>
      </c>
      <c r="D37" s="325"/>
      <c r="E37" s="446" t="s">
        <v>270</v>
      </c>
      <c r="F37" s="444">
        <v>0</v>
      </c>
      <c r="G37" s="445">
        <v>0</v>
      </c>
      <c r="H37" s="447">
        <f>SUM(F37:G37)</f>
        <v>0</v>
      </c>
      <c r="N37" s="109"/>
      <c r="S37" s="109"/>
      <c r="T37" s="109"/>
      <c r="U37" s="109"/>
      <c r="V37" s="109"/>
      <c r="W37" s="109"/>
      <c r="X37" s="109"/>
      <c r="Y37" s="109"/>
      <c r="Z37" s="109"/>
    </row>
    <row r="38" spans="1:26" x14ac:dyDescent="0.3">
      <c r="A38" s="469">
        <v>87</v>
      </c>
      <c r="B38" s="480">
        <v>2</v>
      </c>
      <c r="C38" s="481">
        <v>4</v>
      </c>
      <c r="D38" s="325"/>
      <c r="E38" s="448" t="s">
        <v>271</v>
      </c>
      <c r="F38" s="445">
        <v>33</v>
      </c>
      <c r="G38" s="444">
        <v>67</v>
      </c>
      <c r="H38" s="449">
        <f>SUM(F38:G38)</f>
        <v>100</v>
      </c>
      <c r="N38" s="109"/>
      <c r="S38" s="109"/>
      <c r="T38" s="109"/>
      <c r="U38" s="109"/>
      <c r="V38" s="109"/>
      <c r="W38" s="109"/>
      <c r="X38" s="109"/>
      <c r="Y38" s="109"/>
      <c r="Z38" s="109"/>
    </row>
    <row r="39" spans="1:26" x14ac:dyDescent="0.3">
      <c r="A39" s="469">
        <v>88</v>
      </c>
      <c r="B39" s="480">
        <v>2</v>
      </c>
      <c r="C39" s="481">
        <v>4</v>
      </c>
      <c r="D39" s="325"/>
      <c r="E39" s="443" t="s">
        <v>3</v>
      </c>
      <c r="F39" s="326">
        <f>SUM(F37:F38)</f>
        <v>33</v>
      </c>
      <c r="G39" s="326">
        <f>SUM(G37:G38)</f>
        <v>67</v>
      </c>
      <c r="H39" s="441">
        <f>SUM(H37:H38)</f>
        <v>100</v>
      </c>
      <c r="J39" s="312"/>
      <c r="K39" s="335"/>
      <c r="N39" s="109"/>
      <c r="S39" s="109"/>
      <c r="T39" s="109"/>
      <c r="U39" s="109"/>
      <c r="V39" s="109"/>
      <c r="W39" s="109"/>
      <c r="X39" s="109"/>
      <c r="Y39" s="109"/>
      <c r="Z39" s="109"/>
    </row>
    <row r="40" spans="1:26" x14ac:dyDescent="0.3">
      <c r="A40" s="469">
        <v>89</v>
      </c>
      <c r="B40" s="480">
        <v>1</v>
      </c>
      <c r="C40" s="481">
        <v>3</v>
      </c>
      <c r="D40" s="325"/>
      <c r="E40" s="6"/>
      <c r="F40" s="113" t="s">
        <v>27</v>
      </c>
      <c r="G40" s="113" t="s">
        <v>28</v>
      </c>
      <c r="H40" s="9"/>
      <c r="L40" s="336"/>
      <c r="N40" s="109"/>
      <c r="S40" s="109"/>
      <c r="T40" s="109"/>
      <c r="U40" s="109"/>
      <c r="V40" s="109"/>
      <c r="W40" s="109"/>
      <c r="X40" s="109"/>
      <c r="Y40" s="109"/>
      <c r="Z40" s="109"/>
    </row>
    <row r="41" spans="1:26" ht="15" thickBot="1" x14ac:dyDescent="0.4">
      <c r="A41" s="469">
        <v>90</v>
      </c>
      <c r="B41" s="480"/>
      <c r="C41" s="481"/>
      <c r="D41" s="325"/>
      <c r="E41" s="11"/>
      <c r="F41" s="442">
        <f>F37/F39</f>
        <v>0</v>
      </c>
      <c r="G41" s="442">
        <f>G38/G39</f>
        <v>1</v>
      </c>
      <c r="H41" s="208"/>
      <c r="J41" s="148"/>
      <c r="K41" s="108"/>
      <c r="L41" s="336"/>
      <c r="N41" s="109"/>
      <c r="S41" s="109"/>
      <c r="T41" s="109"/>
      <c r="U41" s="109"/>
      <c r="V41" s="109"/>
      <c r="W41" s="109"/>
      <c r="X41" s="109"/>
      <c r="Y41" s="109"/>
      <c r="Z41" s="109"/>
    </row>
    <row r="42" spans="1:26" ht="15" thickBot="1" x14ac:dyDescent="0.4">
      <c r="A42" s="469">
        <v>91</v>
      </c>
      <c r="B42" s="480"/>
      <c r="C42" s="481"/>
      <c r="D42" s="325"/>
      <c r="K42" s="108"/>
      <c r="L42" s="336"/>
      <c r="N42" s="109"/>
      <c r="S42" s="109"/>
      <c r="T42" s="109"/>
      <c r="U42" s="109"/>
      <c r="V42" s="109"/>
      <c r="W42" s="109"/>
      <c r="X42" s="109"/>
      <c r="Y42" s="109"/>
      <c r="Z42" s="109"/>
    </row>
    <row r="43" spans="1:26" ht="14.5" x14ac:dyDescent="0.35">
      <c r="A43" s="469">
        <v>92</v>
      </c>
      <c r="B43" s="480"/>
      <c r="C43" s="481"/>
      <c r="D43" s="325"/>
      <c r="E43" s="452" t="s">
        <v>265</v>
      </c>
      <c r="F43" s="450"/>
      <c r="G43" s="450"/>
      <c r="H43" s="451"/>
      <c r="K43" s="108"/>
      <c r="N43" s="109"/>
      <c r="O43" s="33"/>
      <c r="S43" s="109"/>
      <c r="T43" s="109"/>
      <c r="U43" s="109"/>
      <c r="V43" s="109"/>
      <c r="W43" s="109"/>
      <c r="X43" s="109"/>
      <c r="Y43" s="109"/>
      <c r="Z43" s="109"/>
    </row>
    <row r="44" spans="1:26" x14ac:dyDescent="0.3">
      <c r="A44" s="469">
        <v>93</v>
      </c>
      <c r="B44" s="480"/>
      <c r="C44" s="481"/>
      <c r="D44" s="325"/>
      <c r="E44" s="330"/>
      <c r="F44" s="439" t="s">
        <v>198</v>
      </c>
      <c r="G44" s="439" t="s">
        <v>199</v>
      </c>
      <c r="H44" s="440" t="s">
        <v>3</v>
      </c>
      <c r="N44" s="109"/>
      <c r="S44" s="109"/>
      <c r="T44" s="113"/>
      <c r="U44" s="113"/>
      <c r="V44" s="109"/>
      <c r="W44" s="327"/>
      <c r="X44" s="329"/>
      <c r="Y44" s="329"/>
      <c r="Z44" s="333"/>
    </row>
    <row r="45" spans="1:26" x14ac:dyDescent="0.3">
      <c r="A45" s="469">
        <v>94</v>
      </c>
      <c r="B45" s="480"/>
      <c r="C45" s="481"/>
      <c r="D45" s="325"/>
      <c r="E45" s="446" t="s">
        <v>272</v>
      </c>
      <c r="F45" s="444">
        <v>0</v>
      </c>
      <c r="G45" s="445">
        <v>0</v>
      </c>
      <c r="H45" s="447">
        <f>SUM(F45:G45)</f>
        <v>0</v>
      </c>
      <c r="N45" s="109"/>
      <c r="S45" s="109"/>
      <c r="T45" s="113"/>
      <c r="U45" s="113"/>
      <c r="V45" s="109"/>
      <c r="W45" s="327"/>
      <c r="X45" s="329"/>
      <c r="Y45" s="329"/>
      <c r="Z45" s="333"/>
    </row>
    <row r="46" spans="1:26" x14ac:dyDescent="0.3">
      <c r="A46" s="469">
        <v>95</v>
      </c>
      <c r="B46" s="480"/>
      <c r="C46" s="481"/>
      <c r="D46" s="325"/>
      <c r="E46" s="448" t="s">
        <v>273</v>
      </c>
      <c r="F46" s="445">
        <v>33</v>
      </c>
      <c r="G46" s="444">
        <v>67</v>
      </c>
      <c r="H46" s="449">
        <f>SUM(F46:G46)</f>
        <v>100</v>
      </c>
      <c r="N46" s="109"/>
      <c r="S46" s="109"/>
      <c r="T46" s="109"/>
      <c r="U46" s="109"/>
      <c r="V46" s="109"/>
      <c r="W46" s="109"/>
      <c r="X46" s="333"/>
      <c r="Y46" s="333"/>
      <c r="Z46" s="333"/>
    </row>
    <row r="47" spans="1:26" x14ac:dyDescent="0.3">
      <c r="A47" s="469">
        <v>96</v>
      </c>
      <c r="B47" s="480"/>
      <c r="C47" s="481"/>
      <c r="D47" s="325"/>
      <c r="E47" s="443" t="s">
        <v>3</v>
      </c>
      <c r="F47" s="326">
        <f>SUM(F45:F46)</f>
        <v>33</v>
      </c>
      <c r="G47" s="326">
        <f>SUM(G45:G46)</f>
        <v>67</v>
      </c>
      <c r="H47" s="441">
        <f>SUM(H45:H46)</f>
        <v>100</v>
      </c>
      <c r="J47" s="19"/>
      <c r="K47" s="19"/>
      <c r="L47" s="19"/>
      <c r="M47" s="19"/>
      <c r="N47" s="19"/>
      <c r="O47" s="19"/>
      <c r="P47" s="19"/>
      <c r="Q47" s="19"/>
      <c r="S47" s="109"/>
      <c r="T47" s="109"/>
      <c r="U47" s="109"/>
      <c r="V47" s="109"/>
      <c r="W47" s="109"/>
      <c r="X47" s="109"/>
      <c r="Y47" s="109"/>
      <c r="Z47" s="109"/>
    </row>
    <row r="48" spans="1:26" x14ac:dyDescent="0.3">
      <c r="A48" s="469">
        <v>97</v>
      </c>
      <c r="B48" s="480"/>
      <c r="C48" s="481"/>
      <c r="D48" s="325"/>
      <c r="E48" s="6"/>
      <c r="F48" s="113" t="s">
        <v>27</v>
      </c>
      <c r="G48" s="113" t="s">
        <v>28</v>
      </c>
      <c r="H48" s="9"/>
      <c r="J48" s="19"/>
      <c r="K48" s="19"/>
      <c r="L48" s="19"/>
      <c r="M48" s="19"/>
      <c r="N48" s="19"/>
      <c r="O48" s="19"/>
      <c r="P48" s="19"/>
      <c r="Q48" s="19"/>
      <c r="S48" s="109"/>
      <c r="T48" s="109"/>
      <c r="U48" s="109"/>
      <c r="V48" s="109"/>
      <c r="W48" s="109"/>
      <c r="X48" s="109"/>
      <c r="Y48" s="109"/>
      <c r="Z48" s="109"/>
    </row>
    <row r="49" spans="1:26" ht="13.5" thickBot="1" x14ac:dyDescent="0.35">
      <c r="A49" s="469">
        <v>98</v>
      </c>
      <c r="B49" s="480"/>
      <c r="C49" s="481"/>
      <c r="D49" s="325"/>
      <c r="E49" s="11"/>
      <c r="F49" s="442">
        <f>F45/F47</f>
        <v>0</v>
      </c>
      <c r="G49" s="442">
        <f>G46/G47</f>
        <v>1</v>
      </c>
      <c r="H49" s="208"/>
      <c r="N49" s="109"/>
      <c r="S49" s="109"/>
      <c r="T49" s="109"/>
      <c r="U49" s="109"/>
      <c r="V49" s="109"/>
      <c r="W49" s="109"/>
      <c r="X49" s="109"/>
      <c r="Y49" s="109"/>
      <c r="Z49" s="109"/>
    </row>
    <row r="50" spans="1:26" x14ac:dyDescent="0.3">
      <c r="A50" s="469">
        <v>99</v>
      </c>
      <c r="B50" s="343"/>
      <c r="C50" s="481"/>
      <c r="D50" s="334"/>
      <c r="J50" s="109"/>
      <c r="N50" s="109"/>
      <c r="S50" s="109"/>
      <c r="T50" s="109"/>
      <c r="U50" s="109"/>
      <c r="V50" s="109"/>
      <c r="W50" s="109"/>
      <c r="X50" s="109"/>
      <c r="Y50" s="109"/>
      <c r="Z50" s="109"/>
    </row>
    <row r="51" spans="1:26" x14ac:dyDescent="0.3">
      <c r="A51" s="469">
        <v>100</v>
      </c>
      <c r="B51" s="343"/>
      <c r="C51" s="481"/>
      <c r="D51" s="334"/>
      <c r="I51" s="334"/>
      <c r="J51" s="109"/>
      <c r="N51" s="109"/>
      <c r="S51" s="109"/>
      <c r="T51" s="109"/>
      <c r="U51" s="109"/>
      <c r="V51" s="109"/>
      <c r="W51" s="109"/>
      <c r="X51" s="109"/>
      <c r="Y51" s="109"/>
      <c r="Z51" s="109"/>
    </row>
    <row r="52" spans="1:26" x14ac:dyDescent="0.3">
      <c r="A52" s="469">
        <v>101</v>
      </c>
      <c r="B52" s="343"/>
      <c r="C52" s="485"/>
      <c r="G52" s="334"/>
      <c r="H52" s="334"/>
      <c r="I52" s="334"/>
      <c r="N52" s="109"/>
      <c r="S52" s="109"/>
      <c r="T52" s="109"/>
      <c r="U52" s="109"/>
      <c r="V52" s="109"/>
      <c r="W52" s="109"/>
      <c r="X52" s="109"/>
      <c r="Y52" s="109"/>
      <c r="Z52" s="109"/>
    </row>
    <row r="53" spans="1:26" x14ac:dyDescent="0.3">
      <c r="A53" s="469">
        <v>102</v>
      </c>
      <c r="B53" s="343"/>
      <c r="C53" s="485"/>
      <c r="N53" s="109"/>
      <c r="S53" s="109"/>
      <c r="T53" s="109"/>
      <c r="U53" s="109"/>
      <c r="V53" s="109"/>
      <c r="W53" s="109"/>
      <c r="X53" s="109"/>
      <c r="Y53" s="109"/>
      <c r="Z53" s="109"/>
    </row>
    <row r="54" spans="1:26" x14ac:dyDescent="0.3">
      <c r="A54" s="469">
        <v>103</v>
      </c>
      <c r="B54" s="361"/>
      <c r="C54" s="486"/>
      <c r="N54" s="109"/>
      <c r="S54" s="109"/>
      <c r="T54" s="109"/>
      <c r="U54" s="109"/>
      <c r="V54" s="109"/>
      <c r="W54" s="109"/>
      <c r="X54" s="109"/>
      <c r="Y54" s="109"/>
      <c r="Z54" s="109"/>
    </row>
    <row r="55" spans="1:26" x14ac:dyDescent="0.3">
      <c r="A55" s="337"/>
      <c r="B55" s="492">
        <f>SUM(B3:B54)</f>
        <v>33</v>
      </c>
      <c r="C55" s="508">
        <f>SUM(C3:C51)</f>
        <v>67</v>
      </c>
      <c r="N55" s="109"/>
      <c r="S55" s="109"/>
      <c r="T55" s="109"/>
      <c r="U55" s="109"/>
      <c r="V55" s="109"/>
      <c r="W55" s="109"/>
      <c r="X55" s="109"/>
      <c r="Y55" s="109"/>
      <c r="Z55" s="109"/>
    </row>
    <row r="56" spans="1:26" x14ac:dyDescent="0.3">
      <c r="N56" s="109"/>
      <c r="S56" s="109"/>
      <c r="T56" s="113"/>
      <c r="U56" s="113"/>
      <c r="V56" s="109"/>
      <c r="W56" s="327"/>
      <c r="X56" s="329"/>
      <c r="Y56" s="329"/>
      <c r="Z56" s="109"/>
    </row>
    <row r="57" spans="1:26" x14ac:dyDescent="0.3">
      <c r="N57" s="109"/>
      <c r="S57" s="109"/>
      <c r="T57" s="113"/>
      <c r="U57" s="113"/>
      <c r="V57" s="109"/>
      <c r="W57" s="327"/>
      <c r="X57" s="329"/>
      <c r="Y57" s="329"/>
      <c r="Z57" s="333"/>
    </row>
    <row r="58" spans="1:26" x14ac:dyDescent="0.3">
      <c r="N58" s="109"/>
      <c r="S58" s="109"/>
      <c r="T58" s="113"/>
      <c r="U58" s="113"/>
      <c r="V58" s="109"/>
      <c r="W58" s="327"/>
      <c r="X58" s="329"/>
      <c r="Y58" s="329"/>
      <c r="Z58" s="333"/>
    </row>
    <row r="59" spans="1:26" x14ac:dyDescent="0.3">
      <c r="S59" s="109"/>
      <c r="T59" s="109"/>
      <c r="U59" s="109"/>
      <c r="V59" s="109"/>
      <c r="W59" s="109"/>
      <c r="X59" s="333"/>
      <c r="Y59" s="333"/>
      <c r="Z59" s="333"/>
    </row>
    <row r="60" spans="1:26" x14ac:dyDescent="0.3">
      <c r="S60" s="109"/>
      <c r="T60" s="109"/>
      <c r="U60" s="109"/>
      <c r="V60" s="109"/>
      <c r="W60" s="109"/>
      <c r="X60" s="333"/>
      <c r="Y60" s="333"/>
      <c r="Z60" s="333"/>
    </row>
    <row r="61" spans="1:26" x14ac:dyDescent="0.3">
      <c r="G61" s="109"/>
    </row>
    <row r="67" spans="16:16" x14ac:dyDescent="0.3">
      <c r="P67" s="337"/>
    </row>
    <row r="68" spans="16:16" x14ac:dyDescent="0.3">
      <c r="P68" s="337"/>
    </row>
    <row r="69" spans="16:16" x14ac:dyDescent="0.3">
      <c r="P69" s="337"/>
    </row>
    <row r="70" spans="16:16" x14ac:dyDescent="0.3">
      <c r="P70" s="337"/>
    </row>
    <row r="71" spans="16:16" x14ac:dyDescent="0.3">
      <c r="P71" s="337"/>
    </row>
    <row r="72" spans="16:16" x14ac:dyDescent="0.3">
      <c r="P72" s="337"/>
    </row>
    <row r="73" spans="16:16" x14ac:dyDescent="0.3">
      <c r="P73" s="337"/>
    </row>
    <row r="74" spans="16:16" x14ac:dyDescent="0.3">
      <c r="P74" s="338"/>
    </row>
    <row r="75" spans="16:16" x14ac:dyDescent="0.3">
      <c r="P75" s="338"/>
    </row>
    <row r="76" spans="16:16" x14ac:dyDescent="0.3">
      <c r="P76" s="338"/>
    </row>
    <row r="77" spans="16:16" x14ac:dyDescent="0.3">
      <c r="P77" s="338"/>
    </row>
    <row r="78" spans="16:16" x14ac:dyDescent="0.3">
      <c r="P78" s="338"/>
    </row>
    <row r="79" spans="16:16" x14ac:dyDescent="0.3">
      <c r="P79" s="338"/>
    </row>
    <row r="80" spans="16:16" x14ac:dyDescent="0.3">
      <c r="P80" s="338"/>
    </row>
    <row r="81" spans="8:16" x14ac:dyDescent="0.3">
      <c r="P81" s="338"/>
    </row>
    <row r="82" spans="8:16" x14ac:dyDescent="0.3">
      <c r="P82" s="337"/>
    </row>
    <row r="83" spans="8:16" x14ac:dyDescent="0.3">
      <c r="H83" s="337"/>
      <c r="I83" s="338"/>
      <c r="J83" s="338"/>
      <c r="K83" s="338"/>
      <c r="L83" s="338"/>
      <c r="M83" s="338"/>
      <c r="N83" s="338"/>
      <c r="O83" s="338"/>
      <c r="P83" s="337"/>
    </row>
    <row r="84" spans="8:16" x14ac:dyDescent="0.3">
      <c r="H84" s="337"/>
      <c r="I84" s="338"/>
      <c r="J84" s="338"/>
      <c r="K84" s="338"/>
      <c r="L84" s="338"/>
      <c r="M84" s="338"/>
      <c r="N84" s="338"/>
      <c r="O84" s="338"/>
      <c r="P84" s="337"/>
    </row>
    <row r="85" spans="8:16" x14ac:dyDescent="0.3">
      <c r="H85" s="337"/>
      <c r="I85" s="338"/>
      <c r="J85" s="338"/>
      <c r="K85" s="338"/>
      <c r="L85" s="338"/>
      <c r="M85" s="338"/>
      <c r="N85" s="338"/>
      <c r="O85" s="338"/>
      <c r="P85" s="337"/>
    </row>
    <row r="86" spans="8:16" x14ac:dyDescent="0.3">
      <c r="H86" s="337"/>
      <c r="I86" s="338"/>
      <c r="J86" s="338"/>
      <c r="K86" s="338"/>
      <c r="L86" s="338"/>
      <c r="M86" s="338"/>
      <c r="N86" s="338"/>
      <c r="O86" s="338"/>
      <c r="P86" s="337"/>
    </row>
    <row r="87" spans="8:16" x14ac:dyDescent="0.3">
      <c r="H87" s="337"/>
      <c r="I87" s="338"/>
      <c r="J87" s="338"/>
      <c r="K87" s="338"/>
      <c r="L87" s="338"/>
      <c r="M87" s="338"/>
      <c r="N87" s="338"/>
      <c r="O87" s="338"/>
      <c r="P87" s="337"/>
    </row>
    <row r="88" spans="8:16" x14ac:dyDescent="0.3">
      <c r="H88" s="337"/>
      <c r="I88" s="338"/>
      <c r="J88" s="338"/>
      <c r="K88" s="338"/>
      <c r="L88" s="338"/>
      <c r="M88" s="338"/>
      <c r="N88" s="338"/>
      <c r="O88" s="338"/>
      <c r="P88" s="337"/>
    </row>
    <row r="89" spans="8:16" x14ac:dyDescent="0.3">
      <c r="H89" s="337"/>
      <c r="I89" s="338"/>
      <c r="J89" s="338"/>
      <c r="K89" s="338"/>
      <c r="L89" s="338"/>
      <c r="M89" s="338"/>
      <c r="N89" s="338"/>
      <c r="O89" s="338"/>
      <c r="P89" s="337"/>
    </row>
    <row r="90" spans="8:16" x14ac:dyDescent="0.3">
      <c r="H90" s="337"/>
      <c r="I90" s="338"/>
      <c r="J90" s="338"/>
      <c r="K90" s="338"/>
      <c r="L90" s="338"/>
      <c r="M90" s="338"/>
      <c r="N90" s="338"/>
      <c r="O90" s="338"/>
      <c r="P90" s="337"/>
    </row>
    <row r="91" spans="8:16" x14ac:dyDescent="0.3">
      <c r="H91" s="337"/>
      <c r="I91" s="337"/>
      <c r="J91" s="337"/>
      <c r="K91" s="337"/>
      <c r="L91" s="337"/>
      <c r="M91" s="337"/>
      <c r="N91" s="337"/>
      <c r="O91" s="337"/>
      <c r="P91" s="337"/>
    </row>
    <row r="92" spans="8:16" x14ac:dyDescent="0.3">
      <c r="H92" s="337"/>
      <c r="I92" s="337"/>
      <c r="J92" s="337"/>
      <c r="K92" s="337"/>
      <c r="L92" s="337"/>
      <c r="M92" s="337"/>
      <c r="N92" s="337"/>
      <c r="O92" s="337"/>
      <c r="P92" s="337"/>
    </row>
    <row r="93" spans="8:16" x14ac:dyDescent="0.3">
      <c r="H93" s="337"/>
      <c r="I93" s="337"/>
      <c r="J93" s="337"/>
      <c r="K93" s="337"/>
      <c r="L93" s="337"/>
      <c r="M93" s="337"/>
      <c r="N93" s="337"/>
      <c r="O93" s="337"/>
      <c r="P93" s="337"/>
    </row>
    <row r="94" spans="8:16" x14ac:dyDescent="0.3">
      <c r="H94" s="337"/>
      <c r="I94" s="337"/>
      <c r="J94" s="337"/>
      <c r="K94" s="337"/>
      <c r="L94" s="337"/>
      <c r="M94" s="337"/>
      <c r="N94" s="337"/>
      <c r="O94" s="337"/>
      <c r="P94" s="337"/>
    </row>
    <row r="95" spans="8:16" x14ac:dyDescent="0.3">
      <c r="H95" s="337"/>
      <c r="I95" s="337"/>
      <c r="J95" s="337"/>
      <c r="K95" s="337"/>
      <c r="L95" s="337"/>
      <c r="M95" s="337"/>
      <c r="N95" s="337"/>
      <c r="O95" s="337"/>
      <c r="P95" s="337"/>
    </row>
    <row r="96" spans="8:16" x14ac:dyDescent="0.3">
      <c r="H96" s="337"/>
      <c r="I96" s="337"/>
      <c r="J96" s="337"/>
      <c r="K96" s="337"/>
      <c r="L96" s="337"/>
      <c r="M96" s="337"/>
      <c r="N96" s="337"/>
      <c r="O96" s="337"/>
      <c r="P96" s="337"/>
    </row>
    <row r="97" spans="7:16" x14ac:dyDescent="0.3">
      <c r="H97" s="337"/>
      <c r="I97" s="337"/>
      <c r="J97" s="337"/>
      <c r="K97" s="337"/>
      <c r="L97" s="337"/>
      <c r="M97" s="337"/>
      <c r="N97" s="337"/>
      <c r="O97" s="337"/>
      <c r="P97" s="337"/>
    </row>
    <row r="98" spans="7:16" x14ac:dyDescent="0.3">
      <c r="H98" s="337"/>
      <c r="I98" s="337"/>
      <c r="J98" s="337"/>
      <c r="K98" s="337"/>
      <c r="L98" s="337"/>
      <c r="M98" s="337"/>
      <c r="N98" s="337"/>
      <c r="O98" s="337"/>
      <c r="P98" s="337"/>
    </row>
    <row r="99" spans="7:16" x14ac:dyDescent="0.3">
      <c r="H99" s="337"/>
      <c r="I99" s="337"/>
      <c r="J99" s="337"/>
      <c r="K99" s="337"/>
      <c r="L99" s="337"/>
      <c r="M99" s="337"/>
      <c r="N99" s="337"/>
      <c r="O99" s="337"/>
      <c r="P99" s="337"/>
    </row>
    <row r="100" spans="7:16" x14ac:dyDescent="0.3">
      <c r="H100" s="337"/>
      <c r="I100" s="337"/>
      <c r="J100" s="337"/>
      <c r="K100" s="337"/>
      <c r="L100" s="337"/>
      <c r="M100" s="337"/>
      <c r="N100" s="337"/>
      <c r="O100" s="337"/>
      <c r="P100" s="337"/>
    </row>
    <row r="101" spans="7:16" x14ac:dyDescent="0.3">
      <c r="H101" s="337"/>
      <c r="I101" s="337"/>
      <c r="J101" s="337"/>
      <c r="K101" s="337"/>
      <c r="L101" s="337"/>
      <c r="M101" s="337"/>
      <c r="N101" s="337"/>
      <c r="O101" s="337"/>
      <c r="P101" s="337"/>
    </row>
    <row r="102" spans="7:16" x14ac:dyDescent="0.3">
      <c r="H102" s="337"/>
      <c r="I102" s="337"/>
      <c r="J102" s="337"/>
      <c r="K102" s="337"/>
      <c r="L102" s="337"/>
      <c r="M102" s="337"/>
      <c r="N102" s="337"/>
      <c r="O102" s="337"/>
      <c r="P102" s="337"/>
    </row>
    <row r="103" spans="7:16" x14ac:dyDescent="0.3">
      <c r="H103" s="337"/>
      <c r="I103" s="337"/>
      <c r="J103" s="337"/>
      <c r="K103" s="337"/>
      <c r="L103" s="337"/>
      <c r="M103" s="337"/>
      <c r="N103" s="337"/>
      <c r="O103" s="337"/>
      <c r="P103" s="337"/>
    </row>
    <row r="104" spans="7:16" x14ac:dyDescent="0.3">
      <c r="H104" s="337"/>
      <c r="I104" s="337"/>
      <c r="J104" s="337"/>
      <c r="K104" s="337"/>
      <c r="L104" s="337"/>
      <c r="M104" s="337"/>
      <c r="N104" s="337"/>
      <c r="O104" s="337"/>
      <c r="P104" s="337"/>
    </row>
    <row r="105" spans="7:16" x14ac:dyDescent="0.3">
      <c r="G105" s="337"/>
      <c r="H105" s="337"/>
      <c r="I105" s="337"/>
      <c r="J105" s="337"/>
      <c r="K105" s="337"/>
      <c r="L105" s="337"/>
      <c r="M105" s="337"/>
      <c r="N105" s="337"/>
      <c r="O105" s="337"/>
      <c r="P105" s="337"/>
    </row>
    <row r="106" spans="7:16" x14ac:dyDescent="0.3">
      <c r="G106" s="337"/>
      <c r="H106" s="337"/>
      <c r="I106" s="337"/>
      <c r="J106" s="337"/>
      <c r="K106" s="337"/>
      <c r="L106" s="337"/>
      <c r="M106" s="337"/>
      <c r="N106" s="337"/>
      <c r="O106" s="337"/>
      <c r="P106" s="337"/>
    </row>
    <row r="107" spans="7:16" x14ac:dyDescent="0.3">
      <c r="G107" s="337"/>
      <c r="H107" s="337"/>
      <c r="I107" s="337"/>
      <c r="J107" s="337"/>
      <c r="K107" s="337"/>
      <c r="L107" s="337"/>
      <c r="M107" s="337"/>
      <c r="N107" s="337"/>
      <c r="O107" s="337"/>
      <c r="P107" s="337"/>
    </row>
    <row r="108" spans="7:16" x14ac:dyDescent="0.3">
      <c r="G108" s="337"/>
      <c r="H108" s="337"/>
      <c r="I108" s="337"/>
      <c r="J108" s="337"/>
      <c r="K108" s="337"/>
      <c r="L108" s="337"/>
      <c r="M108" s="337"/>
      <c r="N108" s="337"/>
      <c r="O108" s="337"/>
      <c r="P108" s="337"/>
    </row>
    <row r="109" spans="7:16" x14ac:dyDescent="0.3">
      <c r="G109" s="337"/>
      <c r="H109" s="337"/>
      <c r="I109" s="337"/>
      <c r="J109" s="337"/>
      <c r="K109" s="337"/>
      <c r="L109" s="337"/>
      <c r="M109" s="337"/>
      <c r="N109" s="337"/>
      <c r="O109" s="337"/>
      <c r="P109" s="337"/>
    </row>
    <row r="110" spans="7:16" x14ac:dyDescent="0.3">
      <c r="G110" s="337"/>
      <c r="H110" s="337"/>
      <c r="I110" s="337"/>
      <c r="J110" s="337"/>
      <c r="K110" s="337"/>
      <c r="L110" s="337"/>
      <c r="M110" s="337"/>
      <c r="N110" s="337"/>
      <c r="O110" s="337"/>
      <c r="P110" s="337"/>
    </row>
    <row r="111" spans="7:16" x14ac:dyDescent="0.3">
      <c r="G111" s="337"/>
      <c r="H111" s="337"/>
      <c r="I111" s="337"/>
      <c r="J111" s="337"/>
      <c r="K111" s="337"/>
      <c r="L111" s="337"/>
      <c r="M111" s="337"/>
      <c r="N111" s="337"/>
      <c r="O111" s="337"/>
      <c r="P111" s="337"/>
    </row>
    <row r="112" spans="7:16" x14ac:dyDescent="0.3">
      <c r="G112" s="337"/>
      <c r="H112" s="337"/>
      <c r="I112" s="337"/>
      <c r="J112" s="337"/>
      <c r="K112" s="337"/>
      <c r="L112" s="337"/>
      <c r="M112" s="337"/>
      <c r="N112" s="337"/>
      <c r="O112" s="337"/>
      <c r="P112" s="337"/>
    </row>
    <row r="113" spans="4:16" x14ac:dyDescent="0.3">
      <c r="G113" s="337"/>
      <c r="H113" s="337"/>
      <c r="I113" s="337"/>
      <c r="J113" s="337"/>
      <c r="K113" s="337"/>
      <c r="L113" s="337"/>
      <c r="M113" s="337"/>
      <c r="N113" s="337"/>
      <c r="O113" s="337"/>
      <c r="P113" s="337"/>
    </row>
    <row r="114" spans="4:16" x14ac:dyDescent="0.3">
      <c r="G114" s="337"/>
      <c r="H114" s="337"/>
      <c r="I114" s="337"/>
      <c r="J114" s="337"/>
      <c r="K114" s="337"/>
      <c r="L114" s="337"/>
      <c r="M114" s="337"/>
      <c r="N114" s="337"/>
      <c r="O114" s="337"/>
      <c r="P114" s="337"/>
    </row>
    <row r="115" spans="4:16" x14ac:dyDescent="0.3">
      <c r="G115" s="337"/>
      <c r="H115" s="337"/>
      <c r="I115" s="337"/>
      <c r="J115" s="337"/>
      <c r="K115" s="337"/>
      <c r="L115" s="337"/>
      <c r="M115" s="337"/>
      <c r="N115" s="337"/>
      <c r="O115" s="337"/>
      <c r="P115" s="337"/>
    </row>
    <row r="116" spans="4:16" x14ac:dyDescent="0.3">
      <c r="G116" s="337"/>
      <c r="H116" s="337"/>
      <c r="I116" s="337"/>
      <c r="J116" s="337"/>
      <c r="K116" s="337"/>
      <c r="L116" s="337"/>
      <c r="M116" s="337"/>
      <c r="N116" s="337"/>
      <c r="O116" s="337"/>
      <c r="P116" s="337"/>
    </row>
    <row r="117" spans="4:16" x14ac:dyDescent="0.3">
      <c r="G117" s="337"/>
      <c r="H117" s="337"/>
      <c r="I117" s="337"/>
      <c r="J117" s="337"/>
      <c r="K117" s="337"/>
      <c r="L117" s="337"/>
      <c r="M117" s="337"/>
      <c r="N117" s="337"/>
      <c r="O117" s="337"/>
      <c r="P117" s="337"/>
    </row>
    <row r="118" spans="4:16" x14ac:dyDescent="0.3">
      <c r="G118" s="337"/>
      <c r="H118" s="337"/>
      <c r="I118" s="337"/>
      <c r="J118" s="337"/>
      <c r="K118" s="337"/>
      <c r="L118" s="337"/>
      <c r="M118" s="337"/>
      <c r="N118" s="337"/>
      <c r="O118" s="337"/>
      <c r="P118" s="337"/>
    </row>
    <row r="119" spans="4:16" x14ac:dyDescent="0.3">
      <c r="G119" s="337"/>
      <c r="H119" s="337"/>
      <c r="I119" s="337"/>
      <c r="J119" s="337"/>
      <c r="K119" s="337"/>
      <c r="L119" s="337"/>
      <c r="M119" s="337"/>
      <c r="N119" s="337"/>
      <c r="O119" s="337"/>
      <c r="P119" s="337"/>
    </row>
    <row r="120" spans="4:16" x14ac:dyDescent="0.3">
      <c r="G120" s="337"/>
      <c r="H120" s="337"/>
      <c r="I120" s="337"/>
      <c r="J120" s="337"/>
      <c r="K120" s="337"/>
      <c r="L120" s="337"/>
      <c r="M120" s="337"/>
      <c r="N120" s="337"/>
      <c r="O120" s="337"/>
      <c r="P120" s="337"/>
    </row>
    <row r="121" spans="4:16" x14ac:dyDescent="0.3">
      <c r="D121" s="337"/>
      <c r="E121" s="337"/>
      <c r="F121" s="337"/>
      <c r="G121" s="337"/>
      <c r="H121" s="337"/>
      <c r="I121" s="337"/>
      <c r="J121" s="337"/>
      <c r="K121" s="337"/>
      <c r="L121" s="337"/>
      <c r="M121" s="337"/>
      <c r="N121" s="337"/>
      <c r="O121" s="337"/>
      <c r="P121" s="337"/>
    </row>
    <row r="122" spans="4:16" x14ac:dyDescent="0.3">
      <c r="D122" s="337"/>
      <c r="E122" s="337"/>
      <c r="F122" s="337"/>
      <c r="G122" s="337"/>
      <c r="H122" s="337"/>
      <c r="I122" s="337"/>
      <c r="J122" s="337"/>
      <c r="K122" s="337"/>
      <c r="L122" s="337"/>
      <c r="M122" s="337"/>
      <c r="N122" s="337"/>
      <c r="O122" s="337"/>
      <c r="P122" s="337"/>
    </row>
  </sheetData>
  <mergeCells count="4">
    <mergeCell ref="J2:L2"/>
    <mergeCell ref="N2:N3"/>
    <mergeCell ref="O2:O3"/>
    <mergeCell ref="P2:P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D175"/>
  <sheetViews>
    <sheetView zoomScale="40" zoomScaleNormal="40" workbookViewId="0"/>
  </sheetViews>
  <sheetFormatPr baseColWidth="10" defaultRowHeight="14.5" x14ac:dyDescent="0.35"/>
  <cols>
    <col min="2" max="3" width="3" customWidth="1"/>
    <col min="4" max="12" width="2.81640625" customWidth="1"/>
    <col min="13" max="13" width="2.81640625" style="460" customWidth="1"/>
    <col min="14" max="83" width="2.81640625" customWidth="1"/>
  </cols>
  <sheetData>
    <row r="1" spans="1:14" ht="54.75" customHeight="1" x14ac:dyDescent="0.35">
      <c r="A1" s="461" t="s">
        <v>253</v>
      </c>
      <c r="B1" s="461"/>
      <c r="C1" s="461"/>
      <c r="D1" s="487" t="s">
        <v>203</v>
      </c>
      <c r="E1" s="461"/>
      <c r="F1" s="461"/>
      <c r="G1" s="461"/>
      <c r="H1" s="461"/>
      <c r="I1" s="461"/>
      <c r="J1" s="461"/>
      <c r="K1" s="461"/>
      <c r="L1" s="461"/>
      <c r="M1" s="462"/>
      <c r="N1" s="488" t="s">
        <v>204</v>
      </c>
    </row>
    <row r="2" spans="1:14" x14ac:dyDescent="0.35">
      <c r="A2" s="341">
        <v>52</v>
      </c>
      <c r="B2" s="341"/>
      <c r="C2" s="341"/>
      <c r="D2" s="484"/>
      <c r="E2" s="360"/>
      <c r="F2" s="360"/>
      <c r="G2" s="360"/>
      <c r="H2" s="360"/>
      <c r="I2" s="360"/>
      <c r="J2" s="360"/>
      <c r="K2" s="360"/>
      <c r="L2" s="360"/>
      <c r="M2" s="360"/>
      <c r="N2" s="342"/>
    </row>
    <row r="3" spans="1:14" x14ac:dyDescent="0.35">
      <c r="A3" s="341">
        <v>53</v>
      </c>
      <c r="B3" s="341"/>
      <c r="C3" s="341"/>
      <c r="D3" s="480"/>
      <c r="E3" s="360"/>
      <c r="F3" s="360"/>
      <c r="G3" s="360"/>
      <c r="H3" s="360"/>
      <c r="I3" s="360"/>
      <c r="J3" s="360"/>
      <c r="K3" s="360"/>
      <c r="L3" s="360"/>
      <c r="M3" s="360"/>
      <c r="N3" s="343"/>
    </row>
    <row r="4" spans="1:14" x14ac:dyDescent="0.35">
      <c r="A4" s="341">
        <v>54</v>
      </c>
      <c r="B4" s="341"/>
      <c r="C4" s="341"/>
      <c r="D4" s="480"/>
      <c r="E4" s="360"/>
      <c r="F4" s="360"/>
      <c r="G4" s="360"/>
      <c r="H4" s="360"/>
      <c r="I4" s="360"/>
      <c r="J4" s="360"/>
      <c r="K4" s="360"/>
      <c r="L4" s="360"/>
      <c r="M4" s="360"/>
      <c r="N4" s="343"/>
    </row>
    <row r="5" spans="1:14" x14ac:dyDescent="0.35">
      <c r="A5" s="341">
        <v>55</v>
      </c>
      <c r="B5" s="341"/>
      <c r="C5" s="341"/>
      <c r="D5" s="480"/>
      <c r="E5" s="360"/>
      <c r="F5" s="360"/>
      <c r="G5" s="360"/>
      <c r="H5" s="360"/>
      <c r="I5" s="360"/>
      <c r="J5" s="360"/>
      <c r="K5" s="360"/>
      <c r="L5" s="360"/>
      <c r="M5" s="360"/>
      <c r="N5" s="343"/>
    </row>
    <row r="6" spans="1:14" x14ac:dyDescent="0.35">
      <c r="A6" s="341">
        <v>56</v>
      </c>
      <c r="B6" s="341"/>
      <c r="C6" s="341"/>
      <c r="D6" s="480"/>
      <c r="E6" s="360"/>
      <c r="F6" s="360"/>
      <c r="G6" s="360"/>
      <c r="H6" s="360"/>
      <c r="I6" s="360"/>
      <c r="J6" s="360"/>
      <c r="K6" s="360"/>
      <c r="L6" s="360"/>
      <c r="M6" s="360"/>
      <c r="N6" s="343"/>
    </row>
    <row r="7" spans="1:14" x14ac:dyDescent="0.35">
      <c r="A7" s="341">
        <v>57</v>
      </c>
      <c r="B7" s="341"/>
      <c r="C7" s="341"/>
      <c r="D7" s="480"/>
      <c r="E7" s="360"/>
      <c r="F7" s="360"/>
      <c r="G7" s="360"/>
      <c r="H7" s="360"/>
      <c r="I7" s="360"/>
      <c r="J7" s="360"/>
      <c r="K7" s="360"/>
      <c r="L7" s="360"/>
      <c r="M7" s="360"/>
      <c r="N7" s="343"/>
    </row>
    <row r="8" spans="1:14" x14ac:dyDescent="0.35">
      <c r="A8" s="341">
        <v>58</v>
      </c>
      <c r="B8" s="341"/>
      <c r="C8" s="341"/>
      <c r="D8" s="480"/>
      <c r="E8" s="360"/>
      <c r="F8" s="360"/>
      <c r="G8" s="360"/>
      <c r="H8" s="360"/>
      <c r="I8" s="360"/>
      <c r="J8" s="360"/>
      <c r="K8" s="360"/>
      <c r="L8" s="360"/>
      <c r="M8" s="360"/>
      <c r="N8" s="343"/>
    </row>
    <row r="9" spans="1:14" x14ac:dyDescent="0.35">
      <c r="A9" s="341">
        <v>59</v>
      </c>
      <c r="B9" s="341"/>
      <c r="C9" s="341"/>
      <c r="D9" s="480"/>
      <c r="E9" s="360"/>
      <c r="F9" s="360"/>
      <c r="G9" s="360"/>
      <c r="H9" s="360"/>
      <c r="I9" s="360"/>
      <c r="J9" s="360"/>
      <c r="K9" s="360"/>
      <c r="L9" s="360"/>
      <c r="M9" s="360"/>
      <c r="N9" s="343"/>
    </row>
    <row r="10" spans="1:14" x14ac:dyDescent="0.35">
      <c r="A10" s="341">
        <v>60</v>
      </c>
      <c r="B10" s="341"/>
      <c r="C10" s="341"/>
      <c r="D10" s="480"/>
      <c r="E10" s="360"/>
      <c r="F10" s="360"/>
      <c r="G10" s="360"/>
      <c r="H10" s="360"/>
      <c r="I10" s="360"/>
      <c r="J10" s="360"/>
      <c r="K10" s="360"/>
      <c r="L10" s="360"/>
      <c r="M10" s="360"/>
      <c r="N10" s="343"/>
    </row>
    <row r="11" spans="1:14" x14ac:dyDescent="0.35">
      <c r="A11" s="341">
        <v>61</v>
      </c>
      <c r="B11" s="341"/>
      <c r="C11" s="341"/>
      <c r="D11" s="480"/>
      <c r="E11" s="360"/>
      <c r="F11" s="360"/>
      <c r="G11" s="360"/>
      <c r="H11" s="360"/>
      <c r="I11" s="360"/>
      <c r="J11" s="360"/>
      <c r="K11" s="360"/>
      <c r="L11" s="360"/>
      <c r="M11" s="360"/>
      <c r="N11" s="343"/>
    </row>
    <row r="12" spans="1:14" x14ac:dyDescent="0.35">
      <c r="A12" s="341">
        <v>62</v>
      </c>
      <c r="B12" s="341"/>
      <c r="C12" s="341"/>
      <c r="D12" s="480"/>
      <c r="E12" s="360"/>
      <c r="F12" s="360"/>
      <c r="G12" s="360"/>
      <c r="H12" s="360"/>
      <c r="I12" s="360"/>
      <c r="J12" s="360"/>
      <c r="K12" s="360"/>
      <c r="L12" s="360"/>
      <c r="M12" s="360"/>
      <c r="N12" s="343"/>
    </row>
    <row r="13" spans="1:14" x14ac:dyDescent="0.35">
      <c r="A13" s="341">
        <v>63</v>
      </c>
      <c r="B13" s="341"/>
      <c r="C13" s="341"/>
      <c r="D13" s="480"/>
      <c r="E13" s="360"/>
      <c r="F13" s="360"/>
      <c r="G13" s="360"/>
      <c r="H13" s="360"/>
      <c r="I13" s="360"/>
      <c r="J13" s="360"/>
      <c r="K13" s="360"/>
      <c r="L13" s="360"/>
      <c r="M13" s="360"/>
      <c r="N13" s="343"/>
    </row>
    <row r="14" spans="1:14" x14ac:dyDescent="0.35">
      <c r="A14" s="341">
        <v>64</v>
      </c>
      <c r="B14" s="341"/>
      <c r="C14" s="341"/>
      <c r="D14" s="480"/>
      <c r="E14" s="360"/>
      <c r="F14" s="360"/>
      <c r="G14" s="360"/>
      <c r="H14" s="360"/>
      <c r="I14" s="360"/>
      <c r="J14" s="360"/>
      <c r="K14" s="360"/>
      <c r="L14" s="360"/>
      <c r="M14" s="360"/>
      <c r="N14" s="343"/>
    </row>
    <row r="15" spans="1:14" x14ac:dyDescent="0.35">
      <c r="A15" s="341">
        <v>65</v>
      </c>
      <c r="B15" s="341"/>
      <c r="C15" s="341"/>
      <c r="D15" s="480"/>
      <c r="E15" s="360"/>
      <c r="F15" s="360"/>
      <c r="G15" s="360"/>
      <c r="H15" s="360"/>
      <c r="I15" s="360"/>
      <c r="J15" s="360"/>
      <c r="K15" s="360"/>
      <c r="L15" s="360"/>
      <c r="M15" s="360"/>
      <c r="N15" s="343"/>
    </row>
    <row r="16" spans="1:14" x14ac:dyDescent="0.35">
      <c r="A16" s="341">
        <v>66</v>
      </c>
      <c r="B16" s="341"/>
      <c r="C16" s="341"/>
      <c r="D16" s="480"/>
      <c r="E16" s="360"/>
      <c r="F16" s="360"/>
      <c r="G16" s="360"/>
      <c r="H16" s="360"/>
      <c r="I16" s="360"/>
      <c r="J16" s="360"/>
      <c r="K16" s="360"/>
      <c r="L16" s="360"/>
      <c r="M16" s="360"/>
      <c r="N16" s="343"/>
    </row>
    <row r="17" spans="1:19" x14ac:dyDescent="0.35">
      <c r="A17" s="341">
        <v>67</v>
      </c>
      <c r="B17" s="341"/>
      <c r="C17" s="341"/>
      <c r="D17" s="480"/>
      <c r="E17" s="360"/>
      <c r="F17" s="360"/>
      <c r="G17" s="360"/>
      <c r="H17" s="360"/>
      <c r="I17" s="360"/>
      <c r="J17" s="360"/>
      <c r="K17" s="360"/>
      <c r="L17" s="360"/>
      <c r="M17" s="360"/>
      <c r="N17" s="343"/>
    </row>
    <row r="18" spans="1:19" x14ac:dyDescent="0.35">
      <c r="A18" s="341">
        <v>68</v>
      </c>
      <c r="B18" s="341"/>
      <c r="C18" s="341"/>
      <c r="D18" s="480"/>
      <c r="E18" s="360"/>
      <c r="F18" s="360"/>
      <c r="G18" s="360"/>
      <c r="H18" s="360"/>
      <c r="I18" s="360"/>
      <c r="J18" s="360"/>
      <c r="K18" s="360"/>
      <c r="L18" s="360"/>
      <c r="M18" s="360"/>
      <c r="N18" s="343"/>
    </row>
    <row r="19" spans="1:19" x14ac:dyDescent="0.35">
      <c r="A19" s="341">
        <v>69</v>
      </c>
      <c r="B19" s="341"/>
      <c r="C19" s="341"/>
      <c r="D19" s="480"/>
      <c r="E19" s="360"/>
      <c r="F19" s="360"/>
      <c r="G19" s="360"/>
      <c r="H19" s="360"/>
      <c r="I19" s="360"/>
      <c r="J19" s="360"/>
      <c r="K19" s="360"/>
      <c r="L19" s="360"/>
      <c r="M19" s="360"/>
      <c r="N19" s="343"/>
    </row>
    <row r="20" spans="1:19" x14ac:dyDescent="0.35">
      <c r="A20" s="341">
        <v>70</v>
      </c>
      <c r="B20" s="341"/>
      <c r="C20" s="341"/>
      <c r="D20" s="480"/>
      <c r="E20" s="360"/>
      <c r="F20" s="360"/>
      <c r="G20" s="360"/>
      <c r="H20" s="360"/>
      <c r="I20" s="360"/>
      <c r="J20" s="360"/>
      <c r="K20" s="360"/>
      <c r="L20" s="360"/>
      <c r="M20" s="360"/>
      <c r="N20" s="343"/>
    </row>
    <row r="21" spans="1:19" x14ac:dyDescent="0.35">
      <c r="A21" s="341">
        <v>71</v>
      </c>
      <c r="B21" s="341"/>
      <c r="C21" s="341"/>
      <c r="D21" s="480">
        <v>1</v>
      </c>
      <c r="E21" s="360"/>
      <c r="F21" s="465">
        <v>1</v>
      </c>
      <c r="G21" s="360"/>
      <c r="H21" s="360"/>
      <c r="I21" s="360"/>
      <c r="J21" s="360"/>
      <c r="K21" s="360"/>
      <c r="L21" s="360"/>
      <c r="M21" s="360"/>
      <c r="N21" s="481">
        <v>2</v>
      </c>
      <c r="P21" s="468">
        <v>1</v>
      </c>
      <c r="Q21" s="468">
        <v>1</v>
      </c>
    </row>
    <row r="22" spans="1:19" x14ac:dyDescent="0.35">
      <c r="A22" s="341">
        <v>72</v>
      </c>
      <c r="B22" s="341"/>
      <c r="C22" s="341"/>
      <c r="D22" s="480">
        <v>1</v>
      </c>
      <c r="E22" s="360"/>
      <c r="F22" s="465">
        <v>1</v>
      </c>
      <c r="G22" s="360"/>
      <c r="H22" s="360"/>
      <c r="I22" s="360"/>
      <c r="J22" s="360"/>
      <c r="K22" s="360"/>
      <c r="L22" s="360"/>
      <c r="M22" s="360"/>
      <c r="N22" s="481">
        <v>2</v>
      </c>
      <c r="P22" s="468">
        <v>1</v>
      </c>
      <c r="Q22" s="468">
        <v>1</v>
      </c>
    </row>
    <row r="23" spans="1:19" x14ac:dyDescent="0.35">
      <c r="A23" s="341">
        <v>73</v>
      </c>
      <c r="B23" s="341"/>
      <c r="C23" s="341"/>
      <c r="D23" s="480">
        <v>1</v>
      </c>
      <c r="E23" s="360"/>
      <c r="F23" s="465">
        <v>1</v>
      </c>
      <c r="G23" s="360"/>
      <c r="H23" s="360"/>
      <c r="I23" s="360"/>
      <c r="J23" s="360"/>
      <c r="K23" s="360"/>
      <c r="L23" s="360"/>
      <c r="M23" s="360"/>
      <c r="N23" s="481">
        <v>2</v>
      </c>
      <c r="P23" s="468">
        <v>1</v>
      </c>
      <c r="Q23" s="468">
        <v>1</v>
      </c>
    </row>
    <row r="24" spans="1:19" x14ac:dyDescent="0.35">
      <c r="A24" s="341">
        <v>74</v>
      </c>
      <c r="B24" s="341"/>
      <c r="C24" s="341"/>
      <c r="D24" s="480">
        <v>1</v>
      </c>
      <c r="E24" s="360"/>
      <c r="F24" s="465">
        <v>1</v>
      </c>
      <c r="G24" s="360"/>
      <c r="H24" s="360"/>
      <c r="I24" s="360"/>
      <c r="J24" s="360"/>
      <c r="K24" s="360"/>
      <c r="L24" s="360"/>
      <c r="M24" s="360"/>
      <c r="N24" s="481">
        <v>2</v>
      </c>
      <c r="P24" s="468">
        <v>1</v>
      </c>
      <c r="Q24" s="468">
        <v>1</v>
      </c>
    </row>
    <row r="25" spans="1:19" x14ac:dyDescent="0.35">
      <c r="A25" s="341">
        <v>75</v>
      </c>
      <c r="B25" s="341"/>
      <c r="C25" s="341"/>
      <c r="D25" s="480">
        <v>2</v>
      </c>
      <c r="E25" s="360"/>
      <c r="F25" s="465">
        <v>1</v>
      </c>
      <c r="G25" s="465">
        <v>1</v>
      </c>
      <c r="H25" s="360"/>
      <c r="I25" s="360"/>
      <c r="J25" s="360"/>
      <c r="K25" s="360"/>
      <c r="L25" s="360"/>
      <c r="M25" s="360"/>
      <c r="N25" s="481">
        <v>4</v>
      </c>
      <c r="P25" s="468">
        <v>1</v>
      </c>
      <c r="Q25" s="468">
        <v>1</v>
      </c>
      <c r="R25" s="468">
        <v>1</v>
      </c>
      <c r="S25" s="468">
        <v>1</v>
      </c>
    </row>
    <row r="26" spans="1:19" x14ac:dyDescent="0.35">
      <c r="A26" s="341">
        <v>76</v>
      </c>
      <c r="B26" s="341"/>
      <c r="C26" s="341"/>
      <c r="D26" s="480">
        <v>2</v>
      </c>
      <c r="E26" s="360"/>
      <c r="F26" s="465">
        <v>1</v>
      </c>
      <c r="G26" s="465">
        <v>1</v>
      </c>
      <c r="H26" s="360"/>
      <c r="I26" s="360"/>
      <c r="J26" s="360"/>
      <c r="K26" s="360"/>
      <c r="L26" s="360"/>
      <c r="M26" s="360"/>
      <c r="N26" s="481">
        <v>4</v>
      </c>
      <c r="P26" s="468">
        <v>1</v>
      </c>
      <c r="Q26" s="468">
        <v>1</v>
      </c>
      <c r="R26" s="468">
        <v>1</v>
      </c>
      <c r="S26" s="468">
        <v>1</v>
      </c>
    </row>
    <row r="27" spans="1:19" x14ac:dyDescent="0.35">
      <c r="A27" s="341">
        <v>77</v>
      </c>
      <c r="B27" s="341"/>
      <c r="C27" s="341"/>
      <c r="D27" s="480">
        <v>2</v>
      </c>
      <c r="E27" s="360"/>
      <c r="F27" s="465">
        <v>1</v>
      </c>
      <c r="G27" s="465">
        <v>1</v>
      </c>
      <c r="H27" s="360"/>
      <c r="I27" s="360"/>
      <c r="J27" s="360"/>
      <c r="K27" s="360"/>
      <c r="L27" s="360"/>
      <c r="M27" s="360"/>
      <c r="N27" s="481">
        <v>4</v>
      </c>
      <c r="P27" s="468">
        <v>1</v>
      </c>
      <c r="Q27" s="468">
        <v>1</v>
      </c>
      <c r="R27" s="468">
        <v>1</v>
      </c>
      <c r="S27" s="468">
        <v>1</v>
      </c>
    </row>
    <row r="28" spans="1:19" x14ac:dyDescent="0.35">
      <c r="A28" s="341">
        <v>78</v>
      </c>
      <c r="B28" s="341"/>
      <c r="C28" s="341"/>
      <c r="D28" s="480">
        <v>2</v>
      </c>
      <c r="E28" s="360"/>
      <c r="F28" s="465">
        <v>1</v>
      </c>
      <c r="G28" s="465">
        <v>1</v>
      </c>
      <c r="H28" s="360"/>
      <c r="I28" s="360"/>
      <c r="J28" s="360"/>
      <c r="K28" s="360"/>
      <c r="L28" s="360"/>
      <c r="M28" s="360"/>
      <c r="N28" s="481">
        <v>4</v>
      </c>
      <c r="P28" s="468">
        <v>1</v>
      </c>
      <c r="Q28" s="468">
        <v>1</v>
      </c>
      <c r="R28" s="468">
        <v>1</v>
      </c>
      <c r="S28" s="468">
        <v>1</v>
      </c>
    </row>
    <row r="29" spans="1:19" x14ac:dyDescent="0.35">
      <c r="A29" s="341">
        <v>79</v>
      </c>
      <c r="B29" s="341"/>
      <c r="C29" s="341"/>
      <c r="D29" s="480">
        <v>2</v>
      </c>
      <c r="E29" s="360"/>
      <c r="F29" s="465">
        <v>1</v>
      </c>
      <c r="G29" s="465">
        <v>1</v>
      </c>
      <c r="H29" s="360"/>
      <c r="I29" s="360"/>
      <c r="J29" s="360"/>
      <c r="K29" s="360"/>
      <c r="L29" s="360"/>
      <c r="M29" s="360"/>
      <c r="N29" s="481">
        <v>4</v>
      </c>
      <c r="P29" s="468">
        <v>1</v>
      </c>
      <c r="Q29" s="468">
        <v>1</v>
      </c>
      <c r="R29" s="468">
        <v>1</v>
      </c>
      <c r="S29" s="468">
        <v>1</v>
      </c>
    </row>
    <row r="30" spans="1:19" x14ac:dyDescent="0.35">
      <c r="A30" s="341">
        <v>80</v>
      </c>
      <c r="B30" s="341"/>
      <c r="C30" s="341"/>
      <c r="D30" s="480">
        <v>2</v>
      </c>
      <c r="E30" s="360"/>
      <c r="F30" s="465">
        <v>1</v>
      </c>
      <c r="G30" s="465">
        <v>1</v>
      </c>
      <c r="H30" s="360"/>
      <c r="I30" s="360"/>
      <c r="J30" s="360"/>
      <c r="K30" s="360"/>
      <c r="L30" s="360"/>
      <c r="M30" s="360"/>
      <c r="N30" s="481">
        <v>4</v>
      </c>
      <c r="P30" s="468">
        <v>1</v>
      </c>
      <c r="Q30" s="468">
        <v>1</v>
      </c>
      <c r="R30" s="468">
        <v>1</v>
      </c>
      <c r="S30" s="468">
        <v>1</v>
      </c>
    </row>
    <row r="31" spans="1:19" x14ac:dyDescent="0.35">
      <c r="A31" s="341">
        <v>81</v>
      </c>
      <c r="B31" s="341"/>
      <c r="C31" s="341"/>
      <c r="D31" s="480">
        <v>2</v>
      </c>
      <c r="E31" s="360"/>
      <c r="F31" s="465">
        <v>1</v>
      </c>
      <c r="G31" s="465">
        <v>1</v>
      </c>
      <c r="H31" s="360"/>
      <c r="I31" s="360"/>
      <c r="J31" s="360"/>
      <c r="K31" s="360"/>
      <c r="L31" s="360"/>
      <c r="M31" s="360"/>
      <c r="N31" s="481">
        <v>4</v>
      </c>
      <c r="P31" s="468">
        <v>1</v>
      </c>
      <c r="Q31" s="468">
        <v>1</v>
      </c>
      <c r="R31" s="468">
        <v>1</v>
      </c>
      <c r="S31" s="468">
        <v>1</v>
      </c>
    </row>
    <row r="32" spans="1:19" x14ac:dyDescent="0.35">
      <c r="A32" s="341">
        <v>82</v>
      </c>
      <c r="B32" s="341"/>
      <c r="C32" s="341"/>
      <c r="D32" s="480">
        <v>2</v>
      </c>
      <c r="E32" s="360"/>
      <c r="F32" s="465">
        <v>1</v>
      </c>
      <c r="G32" s="465">
        <v>1</v>
      </c>
      <c r="H32" s="360"/>
      <c r="I32" s="360"/>
      <c r="J32" s="360"/>
      <c r="K32" s="360"/>
      <c r="L32" s="360"/>
      <c r="M32" s="360"/>
      <c r="N32" s="481">
        <v>4</v>
      </c>
      <c r="P32" s="468">
        <v>1</v>
      </c>
      <c r="Q32" s="468">
        <v>1</v>
      </c>
      <c r="R32" s="468">
        <v>1</v>
      </c>
      <c r="S32" s="468">
        <v>1</v>
      </c>
    </row>
    <row r="33" spans="1:82" s="466" customFormat="1" x14ac:dyDescent="0.35">
      <c r="A33" s="341">
        <v>83</v>
      </c>
      <c r="B33" s="341"/>
      <c r="C33" s="341"/>
      <c r="D33" s="480">
        <v>2</v>
      </c>
      <c r="E33" s="113"/>
      <c r="F33" s="465">
        <v>1</v>
      </c>
      <c r="G33" s="465">
        <v>1</v>
      </c>
      <c r="H33" s="360"/>
      <c r="I33" s="360"/>
      <c r="J33" s="360"/>
      <c r="K33" s="360"/>
      <c r="L33" s="113"/>
      <c r="M33" s="113"/>
      <c r="N33" s="481">
        <v>4</v>
      </c>
      <c r="O33"/>
      <c r="P33" s="468">
        <v>1</v>
      </c>
      <c r="Q33" s="468">
        <v>1</v>
      </c>
      <c r="R33" s="468">
        <v>1</v>
      </c>
      <c r="S33" s="468">
        <v>1</v>
      </c>
      <c r="T33"/>
      <c r="U33"/>
      <c r="V33"/>
      <c r="W33"/>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row>
    <row r="34" spans="1:82" x14ac:dyDescent="0.35">
      <c r="A34" s="341">
        <v>84</v>
      </c>
      <c r="B34" s="341"/>
      <c r="C34" s="341"/>
      <c r="D34" s="480">
        <v>2</v>
      </c>
      <c r="E34" s="360"/>
      <c r="F34" s="465">
        <v>1</v>
      </c>
      <c r="G34" s="465">
        <v>1</v>
      </c>
      <c r="H34" s="360"/>
      <c r="I34" s="360"/>
      <c r="J34" s="360"/>
      <c r="K34" s="360"/>
      <c r="L34" s="360"/>
      <c r="M34" s="360"/>
      <c r="N34" s="481">
        <v>4</v>
      </c>
      <c r="P34" s="468">
        <v>1</v>
      </c>
      <c r="Q34" s="468">
        <v>1</v>
      </c>
      <c r="R34" s="468">
        <v>1</v>
      </c>
      <c r="S34" s="468">
        <v>1</v>
      </c>
    </row>
    <row r="35" spans="1:82" x14ac:dyDescent="0.35">
      <c r="A35" s="341">
        <v>85</v>
      </c>
      <c r="B35" s="341"/>
      <c r="C35" s="341"/>
      <c r="D35" s="480">
        <v>2</v>
      </c>
      <c r="E35" s="360"/>
      <c r="F35" s="465">
        <v>1</v>
      </c>
      <c r="G35" s="465">
        <v>1</v>
      </c>
      <c r="H35" s="360"/>
      <c r="I35" s="360"/>
      <c r="J35" s="360"/>
      <c r="K35" s="360"/>
      <c r="L35" s="360"/>
      <c r="M35" s="360"/>
      <c r="N35" s="481">
        <v>4</v>
      </c>
      <c r="P35" s="468">
        <v>1</v>
      </c>
      <c r="Q35" s="468">
        <v>1</v>
      </c>
      <c r="R35" s="468">
        <v>1</v>
      </c>
      <c r="S35" s="468">
        <v>1</v>
      </c>
    </row>
    <row r="36" spans="1:82" x14ac:dyDescent="0.35">
      <c r="A36" s="341">
        <v>86</v>
      </c>
      <c r="B36" s="341"/>
      <c r="C36" s="341"/>
      <c r="D36" s="480">
        <v>2</v>
      </c>
      <c r="E36" s="360"/>
      <c r="F36" s="465">
        <v>1</v>
      </c>
      <c r="G36" s="465">
        <v>1</v>
      </c>
      <c r="H36" s="360"/>
      <c r="I36" s="360"/>
      <c r="J36" s="360"/>
      <c r="K36" s="360"/>
      <c r="L36" s="360"/>
      <c r="M36" s="360"/>
      <c r="N36" s="481">
        <v>4</v>
      </c>
      <c r="P36" s="468">
        <v>1</v>
      </c>
      <c r="Q36" s="468">
        <v>1</v>
      </c>
      <c r="R36" s="468">
        <v>1</v>
      </c>
      <c r="S36" s="468">
        <v>1</v>
      </c>
    </row>
    <row r="37" spans="1:82" x14ac:dyDescent="0.35">
      <c r="A37" s="341">
        <v>87</v>
      </c>
      <c r="B37" s="341"/>
      <c r="C37" s="341"/>
      <c r="D37" s="480">
        <v>2</v>
      </c>
      <c r="E37" s="360"/>
      <c r="F37" s="465">
        <v>1</v>
      </c>
      <c r="G37" s="465">
        <v>1</v>
      </c>
      <c r="H37" s="360"/>
      <c r="I37" s="360"/>
      <c r="J37" s="360"/>
      <c r="K37" s="360"/>
      <c r="L37" s="360"/>
      <c r="M37" s="360"/>
      <c r="N37" s="481">
        <v>4</v>
      </c>
      <c r="P37" s="468">
        <v>1</v>
      </c>
      <c r="Q37" s="468">
        <v>1</v>
      </c>
      <c r="R37" s="468">
        <v>1</v>
      </c>
      <c r="S37" s="468">
        <v>1</v>
      </c>
    </row>
    <row r="38" spans="1:82" x14ac:dyDescent="0.35">
      <c r="A38" s="341">
        <v>88</v>
      </c>
      <c r="B38" s="341"/>
      <c r="C38" s="341"/>
      <c r="D38" s="480">
        <v>2</v>
      </c>
      <c r="E38" s="360"/>
      <c r="F38" s="465">
        <v>1</v>
      </c>
      <c r="G38" s="465">
        <v>1</v>
      </c>
      <c r="H38" s="360"/>
      <c r="I38" s="360"/>
      <c r="J38" s="360"/>
      <c r="K38" s="360"/>
      <c r="L38" s="360"/>
      <c r="M38" s="360"/>
      <c r="N38" s="481">
        <v>4</v>
      </c>
      <c r="P38" s="468">
        <v>1</v>
      </c>
      <c r="Q38" s="468">
        <v>1</v>
      </c>
      <c r="R38" s="468">
        <v>1</v>
      </c>
      <c r="S38" s="468">
        <v>1</v>
      </c>
    </row>
    <row r="39" spans="1:82" x14ac:dyDescent="0.35">
      <c r="A39" s="341">
        <v>89</v>
      </c>
      <c r="B39" s="341"/>
      <c r="C39" s="341"/>
      <c r="D39" s="480">
        <v>1</v>
      </c>
      <c r="E39" s="360"/>
      <c r="F39" s="465">
        <v>1</v>
      </c>
      <c r="G39" s="360"/>
      <c r="H39" s="360"/>
      <c r="I39" s="360"/>
      <c r="J39" s="360"/>
      <c r="K39" s="360"/>
      <c r="L39" s="360"/>
      <c r="M39" s="360"/>
      <c r="N39" s="481">
        <v>3</v>
      </c>
      <c r="P39" s="468">
        <v>1</v>
      </c>
      <c r="Q39" s="468">
        <v>1</v>
      </c>
      <c r="R39" s="468">
        <v>1</v>
      </c>
    </row>
    <row r="40" spans="1:82" x14ac:dyDescent="0.35">
      <c r="A40" s="341">
        <v>90</v>
      </c>
      <c r="B40" s="341"/>
      <c r="C40" s="341"/>
      <c r="D40" s="480"/>
      <c r="E40" s="360"/>
      <c r="F40" s="360"/>
      <c r="G40" s="360"/>
      <c r="H40" s="360"/>
      <c r="I40" s="360"/>
      <c r="J40" s="360"/>
      <c r="K40" s="360"/>
      <c r="L40" s="360"/>
      <c r="M40" s="360"/>
      <c r="N40" s="481"/>
    </row>
    <row r="41" spans="1:82" x14ac:dyDescent="0.35">
      <c r="A41" s="341">
        <v>91</v>
      </c>
      <c r="B41" s="341"/>
      <c r="C41" s="341"/>
      <c r="D41" s="480"/>
      <c r="E41" s="360"/>
      <c r="F41" s="360"/>
      <c r="G41" s="360"/>
      <c r="H41" s="360"/>
      <c r="I41" s="360"/>
      <c r="J41" s="360"/>
      <c r="K41" s="360"/>
      <c r="L41" s="360"/>
      <c r="M41" s="360"/>
      <c r="N41" s="481"/>
    </row>
    <row r="42" spans="1:82" x14ac:dyDescent="0.35">
      <c r="A42" s="341">
        <v>92</v>
      </c>
      <c r="B42" s="341"/>
      <c r="C42" s="341"/>
      <c r="D42" s="480"/>
      <c r="E42" s="360"/>
      <c r="F42" s="360"/>
      <c r="G42" s="360"/>
      <c r="H42" s="360"/>
      <c r="I42" s="360"/>
      <c r="J42" s="360"/>
      <c r="K42" s="360"/>
      <c r="L42" s="360"/>
      <c r="M42" s="360"/>
      <c r="N42" s="481"/>
    </row>
    <row r="43" spans="1:82" x14ac:dyDescent="0.35">
      <c r="A43" s="341">
        <v>93</v>
      </c>
      <c r="B43" s="341"/>
      <c r="C43" s="341"/>
      <c r="D43" s="480"/>
      <c r="E43" s="360"/>
      <c r="F43" s="360"/>
      <c r="G43" s="360"/>
      <c r="H43" s="360"/>
      <c r="I43" s="360"/>
      <c r="J43" s="360"/>
      <c r="K43" s="360"/>
      <c r="L43" s="360"/>
      <c r="M43" s="360"/>
      <c r="N43" s="481"/>
    </row>
    <row r="44" spans="1:82" x14ac:dyDescent="0.35">
      <c r="A44" s="341">
        <v>94</v>
      </c>
      <c r="B44" s="341"/>
      <c r="C44" s="341"/>
      <c r="D44" s="480"/>
      <c r="E44" s="360"/>
      <c r="F44" s="360"/>
      <c r="G44" s="360"/>
      <c r="H44" s="360"/>
      <c r="I44" s="360"/>
      <c r="J44" s="360"/>
      <c r="K44" s="360"/>
      <c r="L44" s="360"/>
      <c r="M44" s="360"/>
      <c r="N44" s="481"/>
    </row>
    <row r="45" spans="1:82" x14ac:dyDescent="0.35">
      <c r="A45" s="341">
        <v>95</v>
      </c>
      <c r="B45" s="341"/>
      <c r="C45" s="341"/>
      <c r="D45" s="480"/>
      <c r="E45" s="360"/>
      <c r="F45" s="360"/>
      <c r="G45" s="360"/>
      <c r="H45" s="360"/>
      <c r="I45" s="360"/>
      <c r="J45" s="360"/>
      <c r="K45" s="360"/>
      <c r="L45" s="360"/>
      <c r="M45" s="360"/>
      <c r="N45" s="481"/>
    </row>
    <row r="46" spans="1:82" x14ac:dyDescent="0.35">
      <c r="A46" s="341">
        <v>96</v>
      </c>
      <c r="B46" s="341"/>
      <c r="C46" s="341"/>
      <c r="D46" s="480"/>
      <c r="E46" s="360"/>
      <c r="F46" s="360"/>
      <c r="G46" s="360"/>
      <c r="H46" s="360"/>
      <c r="I46" s="360"/>
      <c r="J46" s="360"/>
      <c r="K46" s="360"/>
      <c r="L46" s="360"/>
      <c r="M46" s="360"/>
      <c r="N46" s="481"/>
    </row>
    <row r="47" spans="1:82" x14ac:dyDescent="0.35">
      <c r="A47" s="341">
        <v>97</v>
      </c>
      <c r="B47" s="341"/>
      <c r="C47" s="341"/>
      <c r="D47" s="480"/>
      <c r="E47" s="360"/>
      <c r="F47" s="360"/>
      <c r="G47" s="360"/>
      <c r="H47" s="360"/>
      <c r="I47" s="360"/>
      <c r="J47" s="360"/>
      <c r="K47" s="360"/>
      <c r="L47" s="360"/>
      <c r="M47" s="360"/>
      <c r="N47" s="481"/>
    </row>
    <row r="48" spans="1:82" x14ac:dyDescent="0.35">
      <c r="A48" s="341">
        <v>98</v>
      </c>
      <c r="B48" s="341"/>
      <c r="C48" s="341"/>
      <c r="D48" s="480"/>
      <c r="E48" s="360"/>
      <c r="F48" s="360"/>
      <c r="G48" s="360"/>
      <c r="H48" s="360"/>
      <c r="I48" s="360"/>
      <c r="J48" s="360"/>
      <c r="K48" s="360"/>
      <c r="L48" s="360"/>
      <c r="M48" s="360"/>
      <c r="N48" s="481"/>
    </row>
    <row r="49" spans="1:59" x14ac:dyDescent="0.35">
      <c r="A49" s="341">
        <v>99</v>
      </c>
      <c r="B49" s="341"/>
      <c r="C49" s="341"/>
      <c r="D49" s="343"/>
      <c r="E49" s="360"/>
      <c r="F49" s="360"/>
      <c r="G49" s="360"/>
      <c r="H49" s="360"/>
      <c r="I49" s="360"/>
      <c r="J49" s="360"/>
      <c r="K49" s="360"/>
      <c r="L49" s="360"/>
      <c r="M49" s="360"/>
      <c r="N49" s="481"/>
    </row>
    <row r="50" spans="1:59" x14ac:dyDescent="0.35">
      <c r="A50" s="341">
        <v>100</v>
      </c>
      <c r="B50" s="341"/>
      <c r="C50" s="341"/>
      <c r="D50" s="343"/>
      <c r="E50" s="360"/>
      <c r="F50" s="360"/>
      <c r="G50" s="360"/>
      <c r="H50" s="360"/>
      <c r="I50" s="360"/>
      <c r="J50" s="360"/>
      <c r="K50" s="360"/>
      <c r="L50" s="360"/>
      <c r="M50" s="360"/>
      <c r="N50" s="481"/>
    </row>
    <row r="51" spans="1:59" x14ac:dyDescent="0.35">
      <c r="A51" s="341">
        <v>101</v>
      </c>
      <c r="B51" s="341"/>
      <c r="C51" s="341"/>
      <c r="D51" s="343"/>
      <c r="E51" s="360"/>
      <c r="F51" s="360"/>
      <c r="G51" s="360"/>
      <c r="H51" s="360"/>
      <c r="I51" s="360"/>
      <c r="J51" s="360"/>
      <c r="K51" s="360"/>
      <c r="L51" s="360"/>
      <c r="M51" s="360"/>
      <c r="N51" s="485"/>
    </row>
    <row r="52" spans="1:59" x14ac:dyDescent="0.35">
      <c r="A52" s="341">
        <v>102</v>
      </c>
      <c r="B52" s="341"/>
      <c r="C52" s="341"/>
      <c r="D52" s="343"/>
      <c r="E52" s="360"/>
      <c r="F52" s="360"/>
      <c r="G52" s="360"/>
      <c r="H52" s="360"/>
      <c r="I52" s="360"/>
      <c r="J52" s="360"/>
      <c r="K52" s="360"/>
      <c r="L52" s="360"/>
      <c r="M52" s="360"/>
      <c r="N52" s="485"/>
    </row>
    <row r="53" spans="1:59" x14ac:dyDescent="0.35">
      <c r="A53" s="341">
        <v>103</v>
      </c>
      <c r="B53" s="341"/>
      <c r="C53" s="341"/>
      <c r="D53" s="361"/>
      <c r="E53" s="360"/>
      <c r="F53" s="360"/>
      <c r="G53" s="360"/>
      <c r="H53" s="360"/>
      <c r="I53" s="360"/>
      <c r="J53" s="360"/>
      <c r="K53" s="360"/>
      <c r="L53" s="360"/>
      <c r="M53" s="360"/>
      <c r="N53" s="486"/>
    </row>
    <row r="54" spans="1:59" x14ac:dyDescent="0.35">
      <c r="A54" s="337"/>
      <c r="B54" s="337"/>
      <c r="C54" s="337"/>
      <c r="D54" s="341">
        <f>SUM(D2:D53)</f>
        <v>33</v>
      </c>
      <c r="E54" s="341"/>
      <c r="F54" s="341"/>
      <c r="G54" s="341"/>
      <c r="H54" s="341"/>
      <c r="I54" s="341"/>
      <c r="J54" s="341"/>
      <c r="K54" s="341"/>
      <c r="L54" s="341"/>
      <c r="M54" s="360"/>
      <c r="N54" s="341">
        <f>SUM(N2:N50)</f>
        <v>67</v>
      </c>
    </row>
    <row r="56" spans="1:59" x14ac:dyDescent="0.35">
      <c r="D56" s="360"/>
      <c r="E56" s="360"/>
      <c r="F56" s="360"/>
      <c r="G56" s="360"/>
      <c r="Q56" s="360"/>
      <c r="R56" s="360"/>
      <c r="S56" s="360"/>
      <c r="T56" s="360"/>
      <c r="U56" s="360"/>
    </row>
    <row r="57" spans="1:59" x14ac:dyDescent="0.35">
      <c r="D57" s="360"/>
      <c r="E57" s="360"/>
      <c r="F57" s="360"/>
      <c r="G57" s="360"/>
      <c r="H57" s="360"/>
      <c r="O57" s="360"/>
      <c r="P57" s="360"/>
      <c r="Q57" s="360"/>
      <c r="R57" s="360"/>
      <c r="S57" s="360"/>
      <c r="T57" s="360"/>
      <c r="U57" s="360"/>
    </row>
    <row r="59" spans="1:59" x14ac:dyDescent="0.35">
      <c r="M59"/>
    </row>
    <row r="60" spans="1:59" x14ac:dyDescent="0.35">
      <c r="M60"/>
    </row>
    <row r="61" spans="1:59" x14ac:dyDescent="0.35">
      <c r="M61"/>
      <c r="Z61" s="465">
        <v>1</v>
      </c>
      <c r="AA61" s="465">
        <v>1</v>
      </c>
      <c r="AB61" s="465">
        <v>1</v>
      </c>
      <c r="AC61" s="465">
        <v>1</v>
      </c>
      <c r="AD61" s="465">
        <v>1</v>
      </c>
      <c r="AE61" s="465">
        <v>1</v>
      </c>
      <c r="AF61" s="465">
        <v>1</v>
      </c>
      <c r="AG61" s="465">
        <v>1</v>
      </c>
      <c r="AH61" s="465">
        <v>1</v>
      </c>
      <c r="AI61" s="465">
        <v>1</v>
      </c>
      <c r="AJ61" s="465">
        <v>1</v>
      </c>
      <c r="AK61" s="465">
        <v>1</v>
      </c>
      <c r="AL61" s="465">
        <v>1</v>
      </c>
      <c r="AM61" s="465">
        <v>1</v>
      </c>
      <c r="AN61" s="360"/>
    </row>
    <row r="62" spans="1:59" x14ac:dyDescent="0.35">
      <c r="A62" t="s">
        <v>203</v>
      </c>
      <c r="M62"/>
      <c r="V62" s="465">
        <v>1</v>
      </c>
      <c r="W62" s="465">
        <v>1</v>
      </c>
      <c r="X62" s="465">
        <v>1</v>
      </c>
      <c r="Y62" s="465">
        <v>1</v>
      </c>
      <c r="Z62" s="465">
        <v>1</v>
      </c>
      <c r="AA62" s="465">
        <v>1</v>
      </c>
      <c r="AB62" s="465">
        <v>1</v>
      </c>
      <c r="AC62" s="465">
        <v>1</v>
      </c>
      <c r="AD62" s="465">
        <v>1</v>
      </c>
      <c r="AE62" s="465">
        <v>1</v>
      </c>
      <c r="AF62" s="465">
        <v>1</v>
      </c>
      <c r="AG62" s="465">
        <v>1</v>
      </c>
      <c r="AH62" s="465">
        <v>1</v>
      </c>
      <c r="AI62" s="465">
        <v>1</v>
      </c>
      <c r="AJ62" s="465">
        <v>1</v>
      </c>
      <c r="AK62" s="465">
        <v>1</v>
      </c>
      <c r="AL62" s="465">
        <v>1</v>
      </c>
      <c r="AM62" s="465">
        <v>1</v>
      </c>
      <c r="AN62" s="465">
        <v>1</v>
      </c>
    </row>
    <row r="63" spans="1:59" x14ac:dyDescent="0.35">
      <c r="M63"/>
    </row>
    <row r="64" spans="1:59" x14ac:dyDescent="0.35">
      <c r="A64" s="461" t="s">
        <v>253</v>
      </c>
      <c r="B64" s="461"/>
      <c r="C64" s="461"/>
      <c r="D64" s="471">
        <v>52</v>
      </c>
      <c r="E64" s="471">
        <v>53</v>
      </c>
      <c r="F64" s="471">
        <v>54</v>
      </c>
      <c r="G64" s="471">
        <v>55</v>
      </c>
      <c r="H64" s="471">
        <v>56</v>
      </c>
      <c r="I64" s="471">
        <v>57</v>
      </c>
      <c r="J64" s="471">
        <v>58</v>
      </c>
      <c r="K64" s="471">
        <v>59</v>
      </c>
      <c r="L64" s="471">
        <v>60</v>
      </c>
      <c r="M64" s="471">
        <v>61</v>
      </c>
      <c r="N64" s="471">
        <v>62</v>
      </c>
      <c r="O64" s="471">
        <v>63</v>
      </c>
      <c r="P64" s="471">
        <v>64</v>
      </c>
      <c r="Q64" s="471">
        <v>65</v>
      </c>
      <c r="R64" s="471">
        <v>66</v>
      </c>
      <c r="S64" s="471">
        <v>67</v>
      </c>
      <c r="T64" s="471">
        <v>68</v>
      </c>
      <c r="U64" s="471">
        <v>69</v>
      </c>
      <c r="V64" s="471">
        <v>70</v>
      </c>
      <c r="W64" s="471">
        <v>71</v>
      </c>
      <c r="X64" s="471">
        <v>72</v>
      </c>
      <c r="Y64" s="471">
        <v>73</v>
      </c>
      <c r="Z64" s="471">
        <v>74</v>
      </c>
      <c r="AA64" s="471">
        <v>75</v>
      </c>
      <c r="AB64" s="471">
        <v>76</v>
      </c>
      <c r="AC64" s="471">
        <v>77</v>
      </c>
      <c r="AD64" s="471">
        <v>78</v>
      </c>
      <c r="AE64" s="471">
        <v>79</v>
      </c>
      <c r="AF64" s="471">
        <v>80</v>
      </c>
      <c r="AG64" s="471">
        <v>81</v>
      </c>
      <c r="AH64" s="471">
        <v>82</v>
      </c>
      <c r="AI64" s="471">
        <v>83</v>
      </c>
      <c r="AJ64" s="471">
        <v>84</v>
      </c>
      <c r="AK64" s="471">
        <v>85</v>
      </c>
      <c r="AL64" s="471">
        <v>86</v>
      </c>
      <c r="AM64" s="471">
        <v>87</v>
      </c>
      <c r="AN64" s="471">
        <v>88</v>
      </c>
      <c r="AO64" s="471">
        <v>89</v>
      </c>
      <c r="AP64" s="471">
        <v>90</v>
      </c>
      <c r="AQ64" s="471">
        <v>91</v>
      </c>
      <c r="AR64" s="471">
        <v>92</v>
      </c>
      <c r="AS64" s="471">
        <v>93</v>
      </c>
      <c r="AT64" s="471">
        <v>94</v>
      </c>
      <c r="AU64" s="471">
        <v>95</v>
      </c>
      <c r="AV64" s="471">
        <v>96</v>
      </c>
      <c r="AW64" s="471">
        <v>97</v>
      </c>
      <c r="AX64" s="471">
        <v>98</v>
      </c>
      <c r="AY64" s="471">
        <v>99</v>
      </c>
      <c r="AZ64" s="472">
        <v>100</v>
      </c>
      <c r="BA64" s="472">
        <v>101</v>
      </c>
      <c r="BB64" s="472">
        <v>102</v>
      </c>
      <c r="BC64" s="472">
        <v>103</v>
      </c>
      <c r="BD64" s="466"/>
      <c r="BE64" s="466"/>
      <c r="BF64" s="466"/>
      <c r="BG64" s="466"/>
    </row>
    <row r="65" spans="1:55" x14ac:dyDescent="0.35">
      <c r="A65" s="461"/>
      <c r="B65" s="461"/>
      <c r="C65" s="46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2"/>
      <c r="BA65" s="472"/>
      <c r="BB65" s="472"/>
      <c r="BC65" s="472"/>
    </row>
    <row r="66" spans="1:55" x14ac:dyDescent="0.35">
      <c r="A66" t="s">
        <v>204</v>
      </c>
      <c r="M66"/>
      <c r="V66" s="468">
        <v>1</v>
      </c>
      <c r="W66" s="468">
        <v>1</v>
      </c>
      <c r="X66" s="468">
        <v>1</v>
      </c>
      <c r="Y66" s="468">
        <v>1</v>
      </c>
      <c r="Z66" s="468">
        <v>1</v>
      </c>
      <c r="AA66" s="468">
        <v>1</v>
      </c>
      <c r="AB66" s="468">
        <v>1</v>
      </c>
      <c r="AC66" s="468">
        <v>1</v>
      </c>
      <c r="AD66" s="468">
        <v>1</v>
      </c>
      <c r="AE66" s="468">
        <v>1</v>
      </c>
      <c r="AF66" s="468">
        <v>1</v>
      </c>
      <c r="AG66" s="468">
        <v>1</v>
      </c>
      <c r="AH66" s="468">
        <v>1</v>
      </c>
      <c r="AI66" s="468">
        <v>1</v>
      </c>
      <c r="AJ66" s="468">
        <v>1</v>
      </c>
      <c r="AK66" s="468">
        <v>1</v>
      </c>
      <c r="AL66" s="468">
        <v>1</v>
      </c>
      <c r="AM66" s="468">
        <v>1</v>
      </c>
      <c r="AN66" s="468">
        <v>1</v>
      </c>
    </row>
    <row r="67" spans="1:55" x14ac:dyDescent="0.35">
      <c r="M67"/>
      <c r="V67" s="468">
        <v>1</v>
      </c>
      <c r="W67" s="468">
        <v>1</v>
      </c>
      <c r="X67" s="468">
        <v>1</v>
      </c>
      <c r="Y67" s="468">
        <v>1</v>
      </c>
      <c r="Z67" s="468">
        <v>1</v>
      </c>
      <c r="AA67" s="468">
        <v>1</v>
      </c>
      <c r="AB67" s="468">
        <v>1</v>
      </c>
      <c r="AC67" s="468">
        <v>1</v>
      </c>
      <c r="AD67" s="468">
        <v>1</v>
      </c>
      <c r="AE67" s="468">
        <v>1</v>
      </c>
      <c r="AF67" s="468">
        <v>1</v>
      </c>
      <c r="AG67" s="468">
        <v>1</v>
      </c>
      <c r="AH67" s="468">
        <v>1</v>
      </c>
      <c r="AI67" s="468">
        <v>1</v>
      </c>
      <c r="AJ67" s="468">
        <v>1</v>
      </c>
      <c r="AK67" s="468">
        <v>1</v>
      </c>
      <c r="AL67" s="468">
        <v>1</v>
      </c>
      <c r="AM67" s="468">
        <v>1</v>
      </c>
      <c r="AN67" s="468">
        <v>1</v>
      </c>
    </row>
    <row r="68" spans="1:55" x14ac:dyDescent="0.35">
      <c r="M68"/>
      <c r="Z68" s="468">
        <v>1</v>
      </c>
      <c r="AA68" s="468">
        <v>1</v>
      </c>
      <c r="AB68" s="468">
        <v>1</v>
      </c>
      <c r="AC68" s="468">
        <v>1</v>
      </c>
      <c r="AD68" s="468">
        <v>1</v>
      </c>
      <c r="AE68" s="468">
        <v>1</v>
      </c>
      <c r="AF68" s="468">
        <v>1</v>
      </c>
      <c r="AG68" s="468">
        <v>1</v>
      </c>
      <c r="AH68" s="468">
        <v>1</v>
      </c>
      <c r="AI68" s="468">
        <v>1</v>
      </c>
      <c r="AJ68" s="468">
        <v>1</v>
      </c>
      <c r="AK68" s="468">
        <v>1</v>
      </c>
      <c r="AL68" s="468">
        <v>1</v>
      </c>
      <c r="AM68" s="468">
        <v>1</v>
      </c>
      <c r="AN68" s="468">
        <v>1</v>
      </c>
    </row>
    <row r="69" spans="1:55" x14ac:dyDescent="0.35">
      <c r="M69"/>
      <c r="Z69" s="468">
        <v>1</v>
      </c>
      <c r="AA69" s="468">
        <v>1</v>
      </c>
      <c r="AB69" s="468">
        <v>1</v>
      </c>
      <c r="AC69" s="468">
        <v>1</v>
      </c>
      <c r="AD69" s="468">
        <v>1</v>
      </c>
      <c r="AE69" s="468">
        <v>1</v>
      </c>
      <c r="AF69" s="468">
        <v>1</v>
      </c>
      <c r="AG69" s="468">
        <v>1</v>
      </c>
      <c r="AH69" s="468">
        <v>1</v>
      </c>
      <c r="AI69" s="468">
        <v>1</v>
      </c>
      <c r="AJ69" s="468">
        <v>1</v>
      </c>
      <c r="AK69" s="468">
        <v>1</v>
      </c>
      <c r="AL69" s="468">
        <v>1</v>
      </c>
      <c r="AM69" s="468">
        <v>1</v>
      </c>
    </row>
    <row r="70" spans="1:55" x14ac:dyDescent="0.35">
      <c r="M70"/>
    </row>
    <row r="71" spans="1:55" x14ac:dyDescent="0.35">
      <c r="M71"/>
    </row>
    <row r="72" spans="1:55" x14ac:dyDescent="0.35">
      <c r="M72"/>
    </row>
    <row r="73" spans="1:55" x14ac:dyDescent="0.35">
      <c r="M73"/>
    </row>
    <row r="74" spans="1:55" x14ac:dyDescent="0.35">
      <c r="M74"/>
      <c r="AI74" s="470"/>
    </row>
    <row r="76" spans="1:55" x14ac:dyDescent="0.35">
      <c r="M76"/>
    </row>
    <row r="77" spans="1:55" x14ac:dyDescent="0.35">
      <c r="M77"/>
    </row>
    <row r="78" spans="1:55" x14ac:dyDescent="0.35">
      <c r="M78"/>
      <c r="Z78" s="465">
        <v>1</v>
      </c>
      <c r="AA78" s="465">
        <v>1</v>
      </c>
      <c r="AB78" s="465">
        <v>1</v>
      </c>
      <c r="AC78" s="465">
        <v>1</v>
      </c>
      <c r="AD78" s="465">
        <v>1</v>
      </c>
      <c r="AE78" s="465">
        <v>1</v>
      </c>
      <c r="AF78" s="465">
        <v>1</v>
      </c>
      <c r="AG78" s="465">
        <v>1</v>
      </c>
      <c r="AH78" s="465">
        <v>1</v>
      </c>
      <c r="AI78" s="465">
        <v>1</v>
      </c>
      <c r="AJ78" s="465">
        <v>1</v>
      </c>
      <c r="AK78" s="465">
        <v>1</v>
      </c>
      <c r="AL78" s="465">
        <v>1</v>
      </c>
      <c r="AM78" s="465">
        <v>1</v>
      </c>
      <c r="AN78" s="360"/>
    </row>
    <row r="79" spans="1:55" x14ac:dyDescent="0.35">
      <c r="A79" t="s">
        <v>203</v>
      </c>
      <c r="M79"/>
      <c r="V79" s="465">
        <v>1</v>
      </c>
      <c r="W79" s="465">
        <v>1</v>
      </c>
      <c r="X79" s="465">
        <v>1</v>
      </c>
      <c r="Y79" s="465">
        <v>1</v>
      </c>
      <c r="Z79" s="465">
        <v>1</v>
      </c>
      <c r="AA79" s="465">
        <v>1</v>
      </c>
      <c r="AB79" s="465">
        <v>1</v>
      </c>
      <c r="AC79" s="465">
        <v>1</v>
      </c>
      <c r="AD79" s="465">
        <v>1</v>
      </c>
      <c r="AE79" s="465">
        <v>1</v>
      </c>
      <c r="AF79" s="465">
        <v>1</v>
      </c>
      <c r="AG79" s="465">
        <v>1</v>
      </c>
      <c r="AH79" s="465">
        <v>1</v>
      </c>
      <c r="AI79" s="465">
        <v>1</v>
      </c>
      <c r="AJ79" s="465">
        <v>1</v>
      </c>
      <c r="AK79" s="465">
        <v>1</v>
      </c>
      <c r="AL79" s="465">
        <v>1</v>
      </c>
      <c r="AM79" s="465">
        <v>1</v>
      </c>
      <c r="AN79" s="465">
        <v>1</v>
      </c>
    </row>
    <row r="80" spans="1:55" x14ac:dyDescent="0.35">
      <c r="M80"/>
    </row>
    <row r="81" spans="1:59" x14ac:dyDescent="0.35">
      <c r="A81" s="461" t="s">
        <v>253</v>
      </c>
      <c r="B81" s="477"/>
      <c r="C81" s="477"/>
      <c r="D81" s="473">
        <v>52</v>
      </c>
      <c r="E81" s="473">
        <v>53</v>
      </c>
      <c r="F81" s="473">
        <v>54</v>
      </c>
      <c r="G81" s="473">
        <v>55</v>
      </c>
      <c r="H81" s="473">
        <v>56</v>
      </c>
      <c r="I81" s="473">
        <v>57</v>
      </c>
      <c r="J81" s="473">
        <v>58</v>
      </c>
      <c r="K81" s="473">
        <v>59</v>
      </c>
      <c r="L81" s="473">
        <v>60</v>
      </c>
      <c r="M81" s="473">
        <v>61</v>
      </c>
      <c r="N81" s="473">
        <v>62</v>
      </c>
      <c r="O81" s="473">
        <v>63</v>
      </c>
      <c r="P81" s="473">
        <v>64</v>
      </c>
      <c r="Q81" s="473">
        <v>65</v>
      </c>
      <c r="R81" s="473">
        <v>66</v>
      </c>
      <c r="S81" s="473">
        <v>67</v>
      </c>
      <c r="T81" s="473">
        <v>68</v>
      </c>
      <c r="U81" s="473">
        <v>69</v>
      </c>
      <c r="V81" s="473">
        <v>70</v>
      </c>
      <c r="W81" s="473">
        <v>71</v>
      </c>
      <c r="X81" s="473">
        <v>72</v>
      </c>
      <c r="Y81" s="473">
        <v>73</v>
      </c>
      <c r="Z81" s="473">
        <v>74</v>
      </c>
      <c r="AA81" s="473">
        <v>75</v>
      </c>
      <c r="AB81" s="473">
        <v>76</v>
      </c>
      <c r="AC81" s="473">
        <v>77</v>
      </c>
      <c r="AD81" s="473">
        <v>78</v>
      </c>
      <c r="AE81" s="473">
        <v>79</v>
      </c>
      <c r="AF81" s="473">
        <v>80</v>
      </c>
      <c r="AG81" s="473">
        <v>81</v>
      </c>
      <c r="AH81" s="473">
        <v>82</v>
      </c>
      <c r="AI81" s="473">
        <v>83</v>
      </c>
      <c r="AJ81" s="473">
        <v>84</v>
      </c>
      <c r="AK81" s="473">
        <v>85</v>
      </c>
      <c r="AL81" s="473">
        <v>86</v>
      </c>
      <c r="AM81" s="473">
        <v>87</v>
      </c>
      <c r="AN81" s="473">
        <v>88</v>
      </c>
      <c r="AO81" s="473">
        <v>89</v>
      </c>
      <c r="AP81" s="473">
        <v>90</v>
      </c>
      <c r="AQ81" s="473">
        <v>91</v>
      </c>
      <c r="AR81" s="473">
        <v>92</v>
      </c>
      <c r="AS81" s="473">
        <v>93</v>
      </c>
      <c r="AT81" s="473">
        <v>94</v>
      </c>
      <c r="AU81" s="473">
        <v>95</v>
      </c>
      <c r="AV81" s="473">
        <v>96</v>
      </c>
      <c r="AW81" s="473">
        <v>97</v>
      </c>
      <c r="AX81" s="473">
        <v>98</v>
      </c>
      <c r="AY81" s="473">
        <v>99</v>
      </c>
      <c r="AZ81" s="474">
        <v>100</v>
      </c>
      <c r="BA81" s="474">
        <v>101</v>
      </c>
      <c r="BB81" s="474">
        <v>102</v>
      </c>
      <c r="BC81" s="474">
        <v>103</v>
      </c>
      <c r="BD81" s="467"/>
      <c r="BE81" s="467"/>
      <c r="BF81" s="467"/>
      <c r="BG81" s="467"/>
    </row>
    <row r="82" spans="1:59" x14ac:dyDescent="0.35">
      <c r="A82" s="461"/>
      <c r="B82" s="461"/>
      <c r="C82" s="46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2"/>
      <c r="BA82" s="472"/>
      <c r="BB82" s="472"/>
      <c r="BC82" s="472"/>
    </row>
    <row r="83" spans="1:59" x14ac:dyDescent="0.35">
      <c r="A83" t="s">
        <v>204</v>
      </c>
      <c r="M83"/>
      <c r="V83" s="468">
        <v>1</v>
      </c>
      <c r="W83" s="468">
        <v>1</v>
      </c>
      <c r="X83" s="468">
        <v>1</v>
      </c>
      <c r="Y83" s="468">
        <v>1</v>
      </c>
      <c r="Z83" s="468">
        <v>1</v>
      </c>
      <c r="AA83" s="468">
        <v>1</v>
      </c>
      <c r="AB83" s="468">
        <v>1</v>
      </c>
      <c r="AC83" s="468">
        <v>1</v>
      </c>
      <c r="AD83" s="468">
        <v>1</v>
      </c>
      <c r="AE83" s="468">
        <v>1</v>
      </c>
      <c r="AF83" s="468">
        <v>1</v>
      </c>
      <c r="AG83" s="468">
        <v>1</v>
      </c>
      <c r="AH83" s="468">
        <v>1</v>
      </c>
      <c r="AI83" s="468">
        <v>1</v>
      </c>
      <c r="AJ83" s="468">
        <v>1</v>
      </c>
      <c r="AK83" s="468">
        <v>1</v>
      </c>
      <c r="AL83" s="468">
        <v>1</v>
      </c>
      <c r="AM83" s="468">
        <v>1</v>
      </c>
      <c r="AN83" s="468">
        <v>1</v>
      </c>
    </row>
    <row r="84" spans="1:59" x14ac:dyDescent="0.35">
      <c r="M84"/>
      <c r="V84" s="468">
        <v>1</v>
      </c>
      <c r="W84" s="468">
        <v>1</v>
      </c>
      <c r="X84" s="468">
        <v>1</v>
      </c>
      <c r="Y84" s="468">
        <v>1</v>
      </c>
      <c r="Z84" s="468">
        <v>1</v>
      </c>
      <c r="AA84" s="468">
        <v>1</v>
      </c>
      <c r="AB84" s="468">
        <v>1</v>
      </c>
      <c r="AC84" s="468">
        <v>1</v>
      </c>
      <c r="AD84" s="468">
        <v>1</v>
      </c>
      <c r="AE84" s="468">
        <v>1</v>
      </c>
      <c r="AF84" s="468">
        <v>1</v>
      </c>
      <c r="AG84" s="468">
        <v>1</v>
      </c>
      <c r="AH84" s="468">
        <v>1</v>
      </c>
      <c r="AI84" s="468">
        <v>1</v>
      </c>
      <c r="AJ84" s="468">
        <v>1</v>
      </c>
      <c r="AK84" s="468">
        <v>1</v>
      </c>
      <c r="AL84" s="468">
        <v>1</v>
      </c>
      <c r="AM84" s="468">
        <v>1</v>
      </c>
      <c r="AN84" s="468">
        <v>1</v>
      </c>
    </row>
    <row r="85" spans="1:59" x14ac:dyDescent="0.35">
      <c r="M85"/>
      <c r="Z85" s="468">
        <v>1</v>
      </c>
      <c r="AA85" s="468">
        <v>1</v>
      </c>
      <c r="AB85" s="468">
        <v>1</v>
      </c>
      <c r="AC85" s="468">
        <v>1</v>
      </c>
      <c r="AD85" s="468">
        <v>1</v>
      </c>
      <c r="AE85" s="468">
        <v>1</v>
      </c>
      <c r="AF85" s="468">
        <v>1</v>
      </c>
      <c r="AG85" s="468">
        <v>1</v>
      </c>
      <c r="AH85" s="468">
        <v>1</v>
      </c>
      <c r="AI85" s="468">
        <v>1</v>
      </c>
      <c r="AJ85" s="468">
        <v>1</v>
      </c>
      <c r="AK85" s="468">
        <v>1</v>
      </c>
      <c r="AL85" s="468">
        <v>1</v>
      </c>
      <c r="AM85" s="468">
        <v>1</v>
      </c>
      <c r="AN85" s="468">
        <v>1</v>
      </c>
    </row>
    <row r="86" spans="1:59" x14ac:dyDescent="0.35">
      <c r="M86"/>
      <c r="Z86" s="468">
        <v>1</v>
      </c>
      <c r="AA86" s="468">
        <v>1</v>
      </c>
      <c r="AB86" s="468">
        <v>1</v>
      </c>
      <c r="AC86" s="468">
        <v>1</v>
      </c>
      <c r="AD86" s="468">
        <v>1</v>
      </c>
      <c r="AE86" s="468">
        <v>1</v>
      </c>
      <c r="AF86" s="468">
        <v>1</v>
      </c>
      <c r="AG86" s="468">
        <v>1</v>
      </c>
      <c r="AH86" s="468">
        <v>1</v>
      </c>
      <c r="AI86" s="468">
        <v>1</v>
      </c>
      <c r="AJ86" s="468">
        <v>1</v>
      </c>
      <c r="AK86" s="468">
        <v>1</v>
      </c>
      <c r="AL86" s="468">
        <v>1</v>
      </c>
      <c r="AM86" s="468">
        <v>1</v>
      </c>
    </row>
    <row r="87" spans="1:59" x14ac:dyDescent="0.35">
      <c r="M87"/>
    </row>
    <row r="88" spans="1:59" x14ac:dyDescent="0.35">
      <c r="M88"/>
    </row>
    <row r="89" spans="1:59" x14ac:dyDescent="0.35">
      <c r="M89"/>
    </row>
    <row r="90" spans="1:59" x14ac:dyDescent="0.35">
      <c r="M90"/>
    </row>
    <row r="93" spans="1:59" x14ac:dyDescent="0.35">
      <c r="M93"/>
    </row>
    <row r="94" spans="1:59" x14ac:dyDescent="0.35">
      <c r="M94"/>
    </row>
    <row r="95" spans="1:59" x14ac:dyDescent="0.35">
      <c r="M95"/>
      <c r="Z95" s="465">
        <v>1</v>
      </c>
      <c r="AA95" s="465">
        <v>1</v>
      </c>
      <c r="AB95" s="465">
        <v>1</v>
      </c>
      <c r="AC95" s="465">
        <v>1</v>
      </c>
      <c r="AD95" s="465">
        <v>1</v>
      </c>
      <c r="AE95" s="465">
        <v>1</v>
      </c>
      <c r="AF95" s="465">
        <v>1</v>
      </c>
      <c r="AG95" s="465">
        <v>1</v>
      </c>
      <c r="AH95" s="465">
        <v>1</v>
      </c>
      <c r="AI95" s="465">
        <v>1</v>
      </c>
      <c r="AJ95" s="465">
        <v>1</v>
      </c>
      <c r="AK95" s="465">
        <v>1</v>
      </c>
      <c r="AL95" s="465">
        <v>1</v>
      </c>
      <c r="AM95" s="465">
        <v>1</v>
      </c>
      <c r="AN95" s="360"/>
    </row>
    <row r="96" spans="1:59" x14ac:dyDescent="0.35">
      <c r="A96" t="s">
        <v>203</v>
      </c>
      <c r="M96"/>
      <c r="V96" s="465">
        <v>1</v>
      </c>
      <c r="W96" s="465">
        <v>1</v>
      </c>
      <c r="X96" s="465">
        <v>1</v>
      </c>
      <c r="Y96" s="465">
        <v>1</v>
      </c>
      <c r="Z96" s="465">
        <v>1</v>
      </c>
      <c r="AA96" s="465">
        <v>1</v>
      </c>
      <c r="AB96" s="465">
        <v>1</v>
      </c>
      <c r="AC96" s="465">
        <v>1</v>
      </c>
      <c r="AD96" s="465">
        <v>1</v>
      </c>
      <c r="AE96" s="465">
        <v>1</v>
      </c>
      <c r="AF96" s="465">
        <v>1</v>
      </c>
      <c r="AG96" s="465">
        <v>1</v>
      </c>
      <c r="AH96" s="465">
        <v>1</v>
      </c>
      <c r="AI96" s="465">
        <v>1</v>
      </c>
      <c r="AJ96" s="465">
        <v>1</v>
      </c>
      <c r="AK96" s="465">
        <v>1</v>
      </c>
      <c r="AL96" s="465">
        <v>1</v>
      </c>
      <c r="AM96" s="465">
        <v>1</v>
      </c>
      <c r="AN96" s="465">
        <v>1</v>
      </c>
    </row>
    <row r="97" spans="1:59" x14ac:dyDescent="0.35">
      <c r="M97"/>
    </row>
    <row r="98" spans="1:59" x14ac:dyDescent="0.35">
      <c r="A98" s="461" t="s">
        <v>253</v>
      </c>
      <c r="B98" s="477"/>
      <c r="C98" s="477"/>
      <c r="D98" s="473">
        <v>52</v>
      </c>
      <c r="E98" s="473">
        <v>53</v>
      </c>
      <c r="F98" s="473">
        <v>54</v>
      </c>
      <c r="G98" s="473">
        <v>55</v>
      </c>
      <c r="H98" s="473">
        <v>56</v>
      </c>
      <c r="I98" s="473">
        <v>57</v>
      </c>
      <c r="J98" s="473">
        <v>58</v>
      </c>
      <c r="K98" s="473">
        <v>59</v>
      </c>
      <c r="L98" s="473">
        <v>60</v>
      </c>
      <c r="M98" s="473">
        <v>61</v>
      </c>
      <c r="N98" s="473">
        <v>62</v>
      </c>
      <c r="O98" s="473">
        <v>63</v>
      </c>
      <c r="P98" s="473">
        <v>64</v>
      </c>
      <c r="Q98" s="473">
        <v>65</v>
      </c>
      <c r="R98" s="473">
        <v>66</v>
      </c>
      <c r="S98" s="473">
        <v>67</v>
      </c>
      <c r="T98" s="473">
        <v>68</v>
      </c>
      <c r="U98" s="473">
        <v>69</v>
      </c>
      <c r="V98" s="473">
        <v>70</v>
      </c>
      <c r="W98" s="473">
        <v>71</v>
      </c>
      <c r="X98" s="473">
        <v>72</v>
      </c>
      <c r="Y98" s="473">
        <v>73</v>
      </c>
      <c r="Z98" s="473">
        <v>74</v>
      </c>
      <c r="AA98" s="473">
        <v>75</v>
      </c>
      <c r="AB98" s="473">
        <v>76</v>
      </c>
      <c r="AC98" s="473">
        <v>77</v>
      </c>
      <c r="AD98" s="473">
        <v>78</v>
      </c>
      <c r="AE98" s="473">
        <v>79</v>
      </c>
      <c r="AF98" s="473">
        <v>80</v>
      </c>
      <c r="AG98" s="473">
        <v>81</v>
      </c>
      <c r="AH98" s="473">
        <v>82</v>
      </c>
      <c r="AI98" s="473">
        <v>83</v>
      </c>
      <c r="AJ98" s="473">
        <v>84</v>
      </c>
      <c r="AK98" s="473">
        <v>85</v>
      </c>
      <c r="AL98" s="473">
        <v>86</v>
      </c>
      <c r="AM98" s="473">
        <v>87</v>
      </c>
      <c r="AN98" s="473">
        <v>88</v>
      </c>
      <c r="AO98" s="473">
        <v>89</v>
      </c>
      <c r="AP98" s="475">
        <v>90</v>
      </c>
      <c r="AQ98" s="475">
        <v>91</v>
      </c>
      <c r="AR98" s="475">
        <v>92</v>
      </c>
      <c r="AS98" s="475">
        <v>93</v>
      </c>
      <c r="AT98" s="475">
        <v>94</v>
      </c>
      <c r="AU98" s="475">
        <v>95</v>
      </c>
      <c r="AV98" s="475">
        <v>96</v>
      </c>
      <c r="AW98" s="475">
        <v>97</v>
      </c>
      <c r="AX98" s="475">
        <v>98</v>
      </c>
      <c r="AY98" s="475">
        <v>99</v>
      </c>
      <c r="AZ98" s="476">
        <v>100</v>
      </c>
      <c r="BA98" s="476">
        <v>101</v>
      </c>
      <c r="BB98" s="476">
        <v>102</v>
      </c>
      <c r="BC98" s="476">
        <v>103</v>
      </c>
      <c r="BD98" s="467"/>
      <c r="BE98" s="467"/>
      <c r="BF98" s="467"/>
      <c r="BG98" s="467"/>
    </row>
    <row r="99" spans="1:59" x14ac:dyDescent="0.35">
      <c r="A99" s="461"/>
      <c r="B99" s="461"/>
      <c r="C99" s="46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471"/>
      <c r="AU99" s="471"/>
      <c r="AV99" s="471"/>
      <c r="AW99" s="471"/>
      <c r="AX99" s="471"/>
      <c r="AY99" s="471"/>
      <c r="AZ99" s="472"/>
      <c r="BA99" s="472"/>
      <c r="BB99" s="472"/>
      <c r="BC99" s="472"/>
    </row>
    <row r="100" spans="1:59" x14ac:dyDescent="0.35">
      <c r="A100" t="s">
        <v>204</v>
      </c>
      <c r="M100"/>
      <c r="V100" s="468">
        <v>1</v>
      </c>
      <c r="W100" s="468">
        <v>1</v>
      </c>
      <c r="X100" s="468">
        <v>1</v>
      </c>
      <c r="Y100" s="468">
        <v>1</v>
      </c>
      <c r="Z100" s="468">
        <v>1</v>
      </c>
      <c r="AA100" s="468">
        <v>1</v>
      </c>
      <c r="AB100" s="468">
        <v>1</v>
      </c>
      <c r="AC100" s="468">
        <v>1</v>
      </c>
      <c r="AD100" s="468">
        <v>1</v>
      </c>
      <c r="AE100" s="468">
        <v>1</v>
      </c>
      <c r="AF100" s="468">
        <v>1</v>
      </c>
      <c r="AG100" s="468">
        <v>1</v>
      </c>
      <c r="AH100" s="468">
        <v>1</v>
      </c>
      <c r="AI100" s="468">
        <v>1</v>
      </c>
      <c r="AJ100" s="468">
        <v>1</v>
      </c>
      <c r="AK100" s="468">
        <v>1</v>
      </c>
      <c r="AL100" s="468">
        <v>1</v>
      </c>
      <c r="AM100" s="468">
        <v>1</v>
      </c>
      <c r="AN100" s="468">
        <v>1</v>
      </c>
    </row>
    <row r="101" spans="1:59" x14ac:dyDescent="0.35">
      <c r="M101"/>
      <c r="V101" s="468">
        <v>1</v>
      </c>
      <c r="W101" s="468">
        <v>1</v>
      </c>
      <c r="X101" s="468">
        <v>1</v>
      </c>
      <c r="Y101" s="468">
        <v>1</v>
      </c>
      <c r="Z101" s="468">
        <v>1</v>
      </c>
      <c r="AA101" s="468">
        <v>1</v>
      </c>
      <c r="AB101" s="468">
        <v>1</v>
      </c>
      <c r="AC101" s="468">
        <v>1</v>
      </c>
      <c r="AD101" s="468">
        <v>1</v>
      </c>
      <c r="AE101" s="468">
        <v>1</v>
      </c>
      <c r="AF101" s="468">
        <v>1</v>
      </c>
      <c r="AG101" s="468">
        <v>1</v>
      </c>
      <c r="AH101" s="468">
        <v>1</v>
      </c>
      <c r="AI101" s="468">
        <v>1</v>
      </c>
      <c r="AJ101" s="468">
        <v>1</v>
      </c>
      <c r="AK101" s="468">
        <v>1</v>
      </c>
      <c r="AL101" s="468">
        <v>1</v>
      </c>
      <c r="AM101" s="468">
        <v>1</v>
      </c>
      <c r="AN101" s="468">
        <v>1</v>
      </c>
    </row>
    <row r="102" spans="1:59" x14ac:dyDescent="0.35">
      <c r="M102"/>
      <c r="Z102" s="468">
        <v>1</v>
      </c>
      <c r="AA102" s="468">
        <v>1</v>
      </c>
      <c r="AB102" s="468">
        <v>1</v>
      </c>
      <c r="AC102" s="468">
        <v>1</v>
      </c>
      <c r="AD102" s="468">
        <v>1</v>
      </c>
      <c r="AE102" s="468">
        <v>1</v>
      </c>
      <c r="AF102" s="468">
        <v>1</v>
      </c>
      <c r="AG102" s="468">
        <v>1</v>
      </c>
      <c r="AH102" s="468">
        <v>1</v>
      </c>
      <c r="AI102" s="468">
        <v>1</v>
      </c>
      <c r="AJ102" s="468">
        <v>1</v>
      </c>
      <c r="AK102" s="468">
        <v>1</v>
      </c>
      <c r="AL102" s="468">
        <v>1</v>
      </c>
      <c r="AM102" s="468">
        <v>1</v>
      </c>
      <c r="AN102" s="468">
        <v>1</v>
      </c>
    </row>
    <row r="103" spans="1:59" x14ac:dyDescent="0.35">
      <c r="M103"/>
      <c r="Z103" s="468">
        <v>1</v>
      </c>
      <c r="AA103" s="468">
        <v>1</v>
      </c>
      <c r="AB103" s="468">
        <v>1</v>
      </c>
      <c r="AC103" s="468">
        <v>1</v>
      </c>
      <c r="AD103" s="468">
        <v>1</v>
      </c>
      <c r="AE103" s="468">
        <v>1</v>
      </c>
      <c r="AF103" s="468">
        <v>1</v>
      </c>
      <c r="AG103" s="468">
        <v>1</v>
      </c>
      <c r="AH103" s="468">
        <v>1</v>
      </c>
      <c r="AI103" s="468">
        <v>1</v>
      </c>
      <c r="AJ103" s="468">
        <v>1</v>
      </c>
      <c r="AK103" s="468">
        <v>1</v>
      </c>
      <c r="AL103" s="468">
        <v>1</v>
      </c>
      <c r="AM103" s="468">
        <v>1</v>
      </c>
    </row>
    <row r="104" spans="1:59" x14ac:dyDescent="0.35">
      <c r="M104"/>
    </row>
    <row r="105" spans="1:59" x14ac:dyDescent="0.35">
      <c r="M105"/>
    </row>
    <row r="106" spans="1:59" x14ac:dyDescent="0.35">
      <c r="M106"/>
    </row>
    <row r="107" spans="1:59" x14ac:dyDescent="0.35">
      <c r="M107"/>
    </row>
    <row r="109" spans="1:59" x14ac:dyDescent="0.35">
      <c r="M109"/>
    </row>
    <row r="110" spans="1:59" x14ac:dyDescent="0.35">
      <c r="M110"/>
    </row>
    <row r="111" spans="1:59" x14ac:dyDescent="0.35">
      <c r="M111"/>
    </row>
    <row r="112" spans="1:59" x14ac:dyDescent="0.35">
      <c r="M112"/>
      <c r="Z112" s="465">
        <v>1</v>
      </c>
      <c r="AA112" s="465">
        <v>1</v>
      </c>
      <c r="AB112" s="465">
        <v>1</v>
      </c>
      <c r="AC112" s="465">
        <v>1</v>
      </c>
      <c r="AD112" s="465">
        <v>1</v>
      </c>
      <c r="AE112" s="465">
        <v>1</v>
      </c>
      <c r="AF112" s="465">
        <v>1</v>
      </c>
      <c r="AG112" s="465">
        <v>1</v>
      </c>
      <c r="AH112" s="465">
        <v>1</v>
      </c>
      <c r="AI112" s="465">
        <v>1</v>
      </c>
      <c r="AJ112" s="465">
        <v>1</v>
      </c>
      <c r="AK112" s="465">
        <v>1</v>
      </c>
      <c r="AL112" s="465">
        <v>1</v>
      </c>
      <c r="AM112" s="465">
        <v>1</v>
      </c>
      <c r="AN112" s="360"/>
    </row>
    <row r="113" spans="1:59" x14ac:dyDescent="0.35">
      <c r="A113" t="s">
        <v>203</v>
      </c>
      <c r="M113"/>
      <c r="V113" s="465">
        <v>1</v>
      </c>
      <c r="W113" s="465">
        <v>1</v>
      </c>
      <c r="X113" s="465">
        <v>1</v>
      </c>
      <c r="Y113" s="465">
        <v>1</v>
      </c>
      <c r="Z113" s="465">
        <v>1</v>
      </c>
      <c r="AA113" s="465">
        <v>1</v>
      </c>
      <c r="AB113" s="465">
        <v>1</v>
      </c>
      <c r="AC113" s="465">
        <v>1</v>
      </c>
      <c r="AD113" s="465">
        <v>1</v>
      </c>
      <c r="AE113" s="465">
        <v>1</v>
      </c>
      <c r="AF113" s="465">
        <v>1</v>
      </c>
      <c r="AG113" s="465">
        <v>1</v>
      </c>
      <c r="AH113" s="465">
        <v>1</v>
      </c>
      <c r="AI113" s="465">
        <v>1</v>
      </c>
      <c r="AJ113" s="465">
        <v>1</v>
      </c>
      <c r="AK113" s="465">
        <v>1</v>
      </c>
      <c r="AL113" s="465">
        <v>1</v>
      </c>
      <c r="AM113" s="465">
        <v>1</v>
      </c>
      <c r="AN113" s="465">
        <v>1</v>
      </c>
    </row>
    <row r="114" spans="1:59" x14ac:dyDescent="0.35">
      <c r="M114"/>
    </row>
    <row r="115" spans="1:59" x14ac:dyDescent="0.35">
      <c r="A115" s="461" t="s">
        <v>253</v>
      </c>
      <c r="B115" s="477"/>
      <c r="C115" s="477"/>
      <c r="D115" s="473">
        <v>52</v>
      </c>
      <c r="E115" s="473">
        <v>53</v>
      </c>
      <c r="F115" s="473">
        <v>54</v>
      </c>
      <c r="G115" s="473">
        <v>55</v>
      </c>
      <c r="H115" s="473">
        <v>56</v>
      </c>
      <c r="I115" s="473">
        <v>57</v>
      </c>
      <c r="J115" s="473">
        <v>58</v>
      </c>
      <c r="K115" s="473">
        <v>59</v>
      </c>
      <c r="L115" s="473">
        <v>60</v>
      </c>
      <c r="M115" s="473">
        <v>61</v>
      </c>
      <c r="N115" s="473">
        <v>62</v>
      </c>
      <c r="O115" s="473">
        <v>63</v>
      </c>
      <c r="P115" s="473">
        <v>64</v>
      </c>
      <c r="Q115" s="473">
        <v>65</v>
      </c>
      <c r="R115" s="473">
        <v>66</v>
      </c>
      <c r="S115" s="473">
        <v>67</v>
      </c>
      <c r="T115" s="473">
        <v>68</v>
      </c>
      <c r="U115" s="473">
        <v>69</v>
      </c>
      <c r="V115" s="473">
        <v>70</v>
      </c>
      <c r="W115" s="473">
        <v>71</v>
      </c>
      <c r="X115" s="473">
        <v>72</v>
      </c>
      <c r="Y115" s="473">
        <v>73</v>
      </c>
      <c r="Z115" s="473">
        <v>74</v>
      </c>
      <c r="AA115" s="473">
        <v>75</v>
      </c>
      <c r="AB115" s="473">
        <v>76</v>
      </c>
      <c r="AC115" s="473">
        <v>77</v>
      </c>
      <c r="AD115" s="473">
        <v>78</v>
      </c>
      <c r="AE115" s="473">
        <v>79</v>
      </c>
      <c r="AF115" s="475">
        <v>80</v>
      </c>
      <c r="AG115" s="475">
        <v>81</v>
      </c>
      <c r="AH115" s="475">
        <v>82</v>
      </c>
      <c r="AI115" s="475">
        <v>83</v>
      </c>
      <c r="AJ115" s="475">
        <v>84</v>
      </c>
      <c r="AK115" s="475">
        <v>85</v>
      </c>
      <c r="AL115" s="475">
        <v>86</v>
      </c>
      <c r="AM115" s="475">
        <v>87</v>
      </c>
      <c r="AN115" s="475">
        <v>88</v>
      </c>
      <c r="AO115" s="475">
        <v>89</v>
      </c>
      <c r="AP115" s="475">
        <v>90</v>
      </c>
      <c r="AQ115" s="475">
        <v>91</v>
      </c>
      <c r="AR115" s="475">
        <v>92</v>
      </c>
      <c r="AS115" s="475">
        <v>93</v>
      </c>
      <c r="AT115" s="475">
        <v>94</v>
      </c>
      <c r="AU115" s="475">
        <v>95</v>
      </c>
      <c r="AV115" s="475">
        <v>96</v>
      </c>
      <c r="AW115" s="475">
        <v>97</v>
      </c>
      <c r="AX115" s="475">
        <v>98</v>
      </c>
      <c r="AY115" s="475">
        <v>99</v>
      </c>
      <c r="AZ115" s="476">
        <v>100</v>
      </c>
      <c r="BA115" s="476">
        <v>101</v>
      </c>
      <c r="BB115" s="476">
        <v>102</v>
      </c>
      <c r="BC115" s="476">
        <v>103</v>
      </c>
      <c r="BD115" s="467"/>
      <c r="BE115" s="467"/>
      <c r="BF115" s="467"/>
      <c r="BG115" s="467"/>
    </row>
    <row r="116" spans="1:59" x14ac:dyDescent="0.35">
      <c r="A116" s="461"/>
      <c r="B116" s="461"/>
      <c r="C116" s="461"/>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1"/>
      <c r="AG116" s="471"/>
      <c r="AH116" s="471"/>
      <c r="AI116" s="471"/>
      <c r="AJ116" s="471"/>
      <c r="AK116" s="471"/>
      <c r="AL116" s="471"/>
      <c r="AM116" s="471"/>
      <c r="AN116" s="471"/>
      <c r="AO116" s="471"/>
      <c r="AP116" s="471"/>
      <c r="AQ116" s="471"/>
      <c r="AR116" s="471"/>
      <c r="AS116" s="471"/>
      <c r="AT116" s="471"/>
      <c r="AU116" s="471"/>
      <c r="AV116" s="471"/>
      <c r="AW116" s="471"/>
      <c r="AX116" s="471"/>
      <c r="AY116" s="471"/>
      <c r="AZ116" s="472"/>
      <c r="BA116" s="472"/>
      <c r="BB116" s="472"/>
      <c r="BC116" s="472"/>
    </row>
    <row r="117" spans="1:59" x14ac:dyDescent="0.35">
      <c r="A117" t="s">
        <v>204</v>
      </c>
      <c r="M117"/>
      <c r="V117" s="468">
        <v>1</v>
      </c>
      <c r="W117" s="468">
        <v>1</v>
      </c>
      <c r="X117" s="468">
        <v>1</v>
      </c>
      <c r="Y117" s="468">
        <v>1</v>
      </c>
      <c r="Z117" s="468">
        <v>1</v>
      </c>
      <c r="AA117" s="468">
        <v>1</v>
      </c>
      <c r="AB117" s="468">
        <v>1</v>
      </c>
      <c r="AC117" s="468">
        <v>1</v>
      </c>
      <c r="AD117" s="468">
        <v>1</v>
      </c>
      <c r="AE117" s="468">
        <v>1</v>
      </c>
      <c r="AF117" s="468">
        <v>1</v>
      </c>
      <c r="AG117" s="468">
        <v>1</v>
      </c>
      <c r="AH117" s="468">
        <v>1</v>
      </c>
      <c r="AI117" s="468">
        <v>1</v>
      </c>
      <c r="AJ117" s="468">
        <v>1</v>
      </c>
      <c r="AK117" s="468">
        <v>1</v>
      </c>
      <c r="AL117" s="468">
        <v>1</v>
      </c>
      <c r="AM117" s="468">
        <v>1</v>
      </c>
      <c r="AN117" s="468">
        <v>1</v>
      </c>
    </row>
    <row r="118" spans="1:59" x14ac:dyDescent="0.35">
      <c r="M118"/>
      <c r="V118" s="468">
        <v>1</v>
      </c>
      <c r="W118" s="468">
        <v>1</v>
      </c>
      <c r="X118" s="468">
        <v>1</v>
      </c>
      <c r="Y118" s="468">
        <v>1</v>
      </c>
      <c r="Z118" s="468">
        <v>1</v>
      </c>
      <c r="AA118" s="468">
        <v>1</v>
      </c>
      <c r="AB118" s="468">
        <v>1</v>
      </c>
      <c r="AC118" s="468">
        <v>1</v>
      </c>
      <c r="AD118" s="468">
        <v>1</v>
      </c>
      <c r="AE118" s="468">
        <v>1</v>
      </c>
      <c r="AF118" s="468">
        <v>1</v>
      </c>
      <c r="AG118" s="468">
        <v>1</v>
      </c>
      <c r="AH118" s="468">
        <v>1</v>
      </c>
      <c r="AI118" s="468">
        <v>1</v>
      </c>
      <c r="AJ118" s="468">
        <v>1</v>
      </c>
      <c r="AK118" s="468">
        <v>1</v>
      </c>
      <c r="AL118" s="468">
        <v>1</v>
      </c>
      <c r="AM118" s="468">
        <v>1</v>
      </c>
      <c r="AN118" s="468">
        <v>1</v>
      </c>
    </row>
    <row r="119" spans="1:59" x14ac:dyDescent="0.35">
      <c r="M119"/>
      <c r="Z119" s="468">
        <v>1</v>
      </c>
      <c r="AA119" s="468">
        <v>1</v>
      </c>
      <c r="AB119" s="468">
        <v>1</v>
      </c>
      <c r="AC119" s="468">
        <v>1</v>
      </c>
      <c r="AD119" s="468">
        <v>1</v>
      </c>
      <c r="AE119" s="468">
        <v>1</v>
      </c>
      <c r="AF119" s="468">
        <v>1</v>
      </c>
      <c r="AG119" s="468">
        <v>1</v>
      </c>
      <c r="AH119" s="468">
        <v>1</v>
      </c>
      <c r="AI119" s="468">
        <v>1</v>
      </c>
      <c r="AJ119" s="468">
        <v>1</v>
      </c>
      <c r="AK119" s="468">
        <v>1</v>
      </c>
      <c r="AL119" s="468">
        <v>1</v>
      </c>
      <c r="AM119" s="468">
        <v>1</v>
      </c>
      <c r="AN119" s="468">
        <v>1</v>
      </c>
    </row>
    <row r="120" spans="1:59" x14ac:dyDescent="0.35">
      <c r="M120"/>
      <c r="Z120" s="468">
        <v>1</v>
      </c>
      <c r="AA120" s="468">
        <v>1</v>
      </c>
      <c r="AB120" s="468">
        <v>1</v>
      </c>
      <c r="AC120" s="468">
        <v>1</v>
      </c>
      <c r="AD120" s="468">
        <v>1</v>
      </c>
      <c r="AE120" s="468">
        <v>1</v>
      </c>
      <c r="AF120" s="468">
        <v>1</v>
      </c>
      <c r="AG120" s="468">
        <v>1</v>
      </c>
      <c r="AH120" s="468">
        <v>1</v>
      </c>
      <c r="AI120" s="468">
        <v>1</v>
      </c>
      <c r="AJ120" s="468">
        <v>1</v>
      </c>
      <c r="AK120" s="468">
        <v>1</v>
      </c>
      <c r="AL120" s="468">
        <v>1</v>
      </c>
      <c r="AM120" s="468">
        <v>1</v>
      </c>
    </row>
    <row r="121" spans="1:59" x14ac:dyDescent="0.35">
      <c r="M121"/>
    </row>
    <row r="122" spans="1:59" x14ac:dyDescent="0.35">
      <c r="M122"/>
    </row>
    <row r="123" spans="1:59" x14ac:dyDescent="0.35">
      <c r="M123"/>
    </row>
    <row r="124" spans="1:59" x14ac:dyDescent="0.35">
      <c r="M124"/>
    </row>
    <row r="127" spans="1:59" x14ac:dyDescent="0.35">
      <c r="M127"/>
    </row>
    <row r="128" spans="1:59" x14ac:dyDescent="0.35">
      <c r="M128"/>
    </row>
    <row r="129" spans="1:59" x14ac:dyDescent="0.35">
      <c r="M129"/>
      <c r="Z129" s="465">
        <v>1</v>
      </c>
      <c r="AA129" s="465">
        <v>1</v>
      </c>
      <c r="AB129" s="465">
        <v>1</v>
      </c>
      <c r="AC129" s="465">
        <v>1</v>
      </c>
      <c r="AD129" s="465">
        <v>1</v>
      </c>
      <c r="AE129" s="465">
        <v>1</v>
      </c>
      <c r="AF129" s="465">
        <v>1</v>
      </c>
      <c r="AG129" s="465">
        <v>1</v>
      </c>
      <c r="AH129" s="465">
        <v>1</v>
      </c>
      <c r="AI129" s="465">
        <v>1</v>
      </c>
      <c r="AJ129" s="465">
        <v>1</v>
      </c>
      <c r="AK129" s="465">
        <v>1</v>
      </c>
      <c r="AL129" s="465">
        <v>1</v>
      </c>
      <c r="AM129" s="465">
        <v>1</v>
      </c>
      <c r="AN129" s="360"/>
    </row>
    <row r="130" spans="1:59" x14ac:dyDescent="0.35">
      <c r="A130" t="s">
        <v>203</v>
      </c>
      <c r="M130"/>
      <c r="V130" s="465">
        <v>1</v>
      </c>
      <c r="W130" s="465">
        <v>1</v>
      </c>
      <c r="X130" s="465">
        <v>1</v>
      </c>
      <c r="Y130" s="465">
        <v>1</v>
      </c>
      <c r="Z130" s="465">
        <v>1</v>
      </c>
      <c r="AA130" s="465">
        <v>1</v>
      </c>
      <c r="AB130" s="465">
        <v>1</v>
      </c>
      <c r="AC130" s="465">
        <v>1</v>
      </c>
      <c r="AD130" s="465">
        <v>1</v>
      </c>
      <c r="AE130" s="465">
        <v>1</v>
      </c>
      <c r="AF130" s="465">
        <v>1</v>
      </c>
      <c r="AG130" s="465">
        <v>1</v>
      </c>
      <c r="AH130" s="465">
        <v>1</v>
      </c>
      <c r="AI130" s="465">
        <v>1</v>
      </c>
      <c r="AJ130" s="465">
        <v>1</v>
      </c>
      <c r="AK130" s="465">
        <v>1</v>
      </c>
      <c r="AL130" s="465">
        <v>1</v>
      </c>
      <c r="AM130" s="465">
        <v>1</v>
      </c>
      <c r="AN130" s="465">
        <v>1</v>
      </c>
    </row>
    <row r="131" spans="1:59" x14ac:dyDescent="0.35">
      <c r="M131"/>
    </row>
    <row r="132" spans="1:59" x14ac:dyDescent="0.35">
      <c r="A132" s="461" t="s">
        <v>253</v>
      </c>
      <c r="B132" s="477"/>
      <c r="C132" s="477"/>
      <c r="D132" s="473">
        <v>52</v>
      </c>
      <c r="E132" s="473">
        <v>53</v>
      </c>
      <c r="F132" s="473">
        <v>54</v>
      </c>
      <c r="G132" s="473">
        <v>55</v>
      </c>
      <c r="H132" s="473">
        <v>56</v>
      </c>
      <c r="I132" s="473">
        <v>57</v>
      </c>
      <c r="J132" s="473">
        <v>58</v>
      </c>
      <c r="K132" s="473">
        <v>59</v>
      </c>
      <c r="L132" s="473">
        <v>60</v>
      </c>
      <c r="M132" s="473">
        <v>61</v>
      </c>
      <c r="N132" s="473">
        <v>62</v>
      </c>
      <c r="O132" s="473">
        <v>63</v>
      </c>
      <c r="P132" s="473">
        <v>64</v>
      </c>
      <c r="Q132" s="473">
        <v>65</v>
      </c>
      <c r="R132" s="473">
        <v>66</v>
      </c>
      <c r="S132" s="473">
        <v>67</v>
      </c>
      <c r="T132" s="473">
        <v>68</v>
      </c>
      <c r="U132" s="473">
        <v>69</v>
      </c>
      <c r="V132" s="475">
        <v>70</v>
      </c>
      <c r="W132" s="475">
        <v>71</v>
      </c>
      <c r="X132" s="475">
        <v>72</v>
      </c>
      <c r="Y132" s="475">
        <v>73</v>
      </c>
      <c r="Z132" s="475">
        <v>74</v>
      </c>
      <c r="AA132" s="475">
        <v>75</v>
      </c>
      <c r="AB132" s="475">
        <v>76</v>
      </c>
      <c r="AC132" s="475">
        <v>77</v>
      </c>
      <c r="AD132" s="475">
        <v>78</v>
      </c>
      <c r="AE132" s="475">
        <v>79</v>
      </c>
      <c r="AF132" s="475">
        <v>80</v>
      </c>
      <c r="AG132" s="475">
        <v>81</v>
      </c>
      <c r="AH132" s="475">
        <v>82</v>
      </c>
      <c r="AI132" s="475">
        <v>83</v>
      </c>
      <c r="AJ132" s="475">
        <v>84</v>
      </c>
      <c r="AK132" s="475">
        <v>85</v>
      </c>
      <c r="AL132" s="475">
        <v>86</v>
      </c>
      <c r="AM132" s="475">
        <v>87</v>
      </c>
      <c r="AN132" s="475">
        <v>88</v>
      </c>
      <c r="AO132" s="475">
        <v>89</v>
      </c>
      <c r="AP132" s="475">
        <v>90</v>
      </c>
      <c r="AQ132" s="475">
        <v>91</v>
      </c>
      <c r="AR132" s="475">
        <v>92</v>
      </c>
      <c r="AS132" s="475">
        <v>93</v>
      </c>
      <c r="AT132" s="475">
        <v>94</v>
      </c>
      <c r="AU132" s="475">
        <v>95</v>
      </c>
      <c r="AV132" s="475">
        <v>96</v>
      </c>
      <c r="AW132" s="475">
        <v>97</v>
      </c>
      <c r="AX132" s="475">
        <v>98</v>
      </c>
      <c r="AY132" s="475">
        <v>99</v>
      </c>
      <c r="AZ132" s="476">
        <v>100</v>
      </c>
      <c r="BA132" s="476">
        <v>101</v>
      </c>
      <c r="BB132" s="476">
        <v>102</v>
      </c>
      <c r="BC132" s="476">
        <v>103</v>
      </c>
      <c r="BD132" s="467"/>
      <c r="BE132" s="467"/>
      <c r="BF132" s="467"/>
      <c r="BG132" s="467"/>
    </row>
    <row r="133" spans="1:59" x14ac:dyDescent="0.35">
      <c r="A133" s="461"/>
      <c r="B133" s="461"/>
      <c r="C133" s="461"/>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1"/>
      <c r="AA133" s="471"/>
      <c r="AB133" s="471"/>
      <c r="AC133" s="471"/>
      <c r="AD133" s="471"/>
      <c r="AE133" s="471"/>
      <c r="AF133" s="471"/>
      <c r="AG133" s="471"/>
      <c r="AH133" s="471"/>
      <c r="AI133" s="471"/>
      <c r="AJ133" s="471"/>
      <c r="AK133" s="471"/>
      <c r="AL133" s="471"/>
      <c r="AM133" s="471"/>
      <c r="AN133" s="471"/>
      <c r="AO133" s="471"/>
      <c r="AP133" s="471"/>
      <c r="AQ133" s="471"/>
      <c r="AR133" s="471"/>
      <c r="AS133" s="471"/>
      <c r="AT133" s="471"/>
      <c r="AU133" s="471"/>
      <c r="AV133" s="471"/>
      <c r="AW133" s="471"/>
      <c r="AX133" s="471"/>
      <c r="AY133" s="471"/>
      <c r="AZ133" s="472"/>
      <c r="BA133" s="472"/>
      <c r="BB133" s="472"/>
      <c r="BC133" s="472"/>
    </row>
    <row r="134" spans="1:59" x14ac:dyDescent="0.35">
      <c r="A134" t="s">
        <v>204</v>
      </c>
      <c r="M134"/>
      <c r="V134" s="468">
        <v>1</v>
      </c>
      <c r="W134" s="468">
        <v>1</v>
      </c>
      <c r="X134" s="468">
        <v>1</v>
      </c>
      <c r="Y134" s="468">
        <v>1</v>
      </c>
      <c r="Z134" s="468">
        <v>1</v>
      </c>
      <c r="AA134" s="468">
        <v>1</v>
      </c>
      <c r="AB134" s="468">
        <v>1</v>
      </c>
      <c r="AC134" s="468">
        <v>1</v>
      </c>
      <c r="AD134" s="468">
        <v>1</v>
      </c>
      <c r="AE134" s="468">
        <v>1</v>
      </c>
      <c r="AF134" s="468">
        <v>1</v>
      </c>
      <c r="AG134" s="468">
        <v>1</v>
      </c>
      <c r="AH134" s="468">
        <v>1</v>
      </c>
      <c r="AI134" s="468">
        <v>1</v>
      </c>
      <c r="AJ134" s="468">
        <v>1</v>
      </c>
      <c r="AK134" s="468">
        <v>1</v>
      </c>
      <c r="AL134" s="468">
        <v>1</v>
      </c>
      <c r="AM134" s="468">
        <v>1</v>
      </c>
      <c r="AN134" s="468">
        <v>1</v>
      </c>
    </row>
    <row r="135" spans="1:59" x14ac:dyDescent="0.35">
      <c r="M135"/>
      <c r="V135" s="468">
        <v>1</v>
      </c>
      <c r="W135" s="468">
        <v>1</v>
      </c>
      <c r="X135" s="468">
        <v>1</v>
      </c>
      <c r="Y135" s="468">
        <v>1</v>
      </c>
      <c r="Z135" s="468">
        <v>1</v>
      </c>
      <c r="AA135" s="468">
        <v>1</v>
      </c>
      <c r="AB135" s="468">
        <v>1</v>
      </c>
      <c r="AC135" s="468">
        <v>1</v>
      </c>
      <c r="AD135" s="468">
        <v>1</v>
      </c>
      <c r="AE135" s="468">
        <v>1</v>
      </c>
      <c r="AF135" s="468">
        <v>1</v>
      </c>
      <c r="AG135" s="468">
        <v>1</v>
      </c>
      <c r="AH135" s="468">
        <v>1</v>
      </c>
      <c r="AI135" s="468">
        <v>1</v>
      </c>
      <c r="AJ135" s="468">
        <v>1</v>
      </c>
      <c r="AK135" s="468">
        <v>1</v>
      </c>
      <c r="AL135" s="468">
        <v>1</v>
      </c>
      <c r="AM135" s="468">
        <v>1</v>
      </c>
      <c r="AN135" s="468">
        <v>1</v>
      </c>
    </row>
    <row r="136" spans="1:59" x14ac:dyDescent="0.35">
      <c r="M136"/>
      <c r="Z136" s="468">
        <v>1</v>
      </c>
      <c r="AA136" s="468">
        <v>1</v>
      </c>
      <c r="AB136" s="468">
        <v>1</v>
      </c>
      <c r="AC136" s="468">
        <v>1</v>
      </c>
      <c r="AD136" s="468">
        <v>1</v>
      </c>
      <c r="AE136" s="468">
        <v>1</v>
      </c>
      <c r="AF136" s="468">
        <v>1</v>
      </c>
      <c r="AG136" s="468">
        <v>1</v>
      </c>
      <c r="AH136" s="468">
        <v>1</v>
      </c>
      <c r="AI136" s="468">
        <v>1</v>
      </c>
      <c r="AJ136" s="468">
        <v>1</v>
      </c>
      <c r="AK136" s="468">
        <v>1</v>
      </c>
      <c r="AL136" s="468">
        <v>1</v>
      </c>
      <c r="AM136" s="468">
        <v>1</v>
      </c>
      <c r="AN136" s="468">
        <v>1</v>
      </c>
    </row>
    <row r="137" spans="1:59" x14ac:dyDescent="0.35">
      <c r="M137"/>
      <c r="Z137" s="468">
        <v>1</v>
      </c>
      <c r="AA137" s="468">
        <v>1</v>
      </c>
      <c r="AB137" s="468">
        <v>1</v>
      </c>
      <c r="AC137" s="468">
        <v>1</v>
      </c>
      <c r="AD137" s="468">
        <v>1</v>
      </c>
      <c r="AE137" s="468">
        <v>1</v>
      </c>
      <c r="AF137" s="468">
        <v>1</v>
      </c>
      <c r="AG137" s="468">
        <v>1</v>
      </c>
      <c r="AH137" s="468">
        <v>1</v>
      </c>
      <c r="AI137" s="468">
        <v>1</v>
      </c>
      <c r="AJ137" s="468">
        <v>1</v>
      </c>
      <c r="AK137" s="468">
        <v>1</v>
      </c>
      <c r="AL137" s="468">
        <v>1</v>
      </c>
      <c r="AM137" s="468">
        <v>1</v>
      </c>
    </row>
    <row r="138" spans="1:59" x14ac:dyDescent="0.35">
      <c r="M138"/>
    </row>
    <row r="139" spans="1:59" x14ac:dyDescent="0.35">
      <c r="M139"/>
    </row>
    <row r="140" spans="1:59" x14ac:dyDescent="0.35">
      <c r="M140"/>
    </row>
    <row r="141" spans="1:59" x14ac:dyDescent="0.35">
      <c r="M141"/>
    </row>
    <row r="144" spans="1:59" x14ac:dyDescent="0.35">
      <c r="M144"/>
    </row>
    <row r="145" spans="1:59" x14ac:dyDescent="0.35">
      <c r="M145"/>
    </row>
    <row r="146" spans="1:59" x14ac:dyDescent="0.35">
      <c r="M146"/>
      <c r="Z146" s="465">
        <v>1</v>
      </c>
      <c r="AA146" s="465">
        <v>1</v>
      </c>
      <c r="AB146" s="465">
        <v>1</v>
      </c>
      <c r="AC146" s="465">
        <v>1</v>
      </c>
      <c r="AD146" s="465">
        <v>1</v>
      </c>
      <c r="AE146" s="465">
        <v>1</v>
      </c>
      <c r="AF146" s="465">
        <v>1</v>
      </c>
      <c r="AG146" s="465">
        <v>1</v>
      </c>
      <c r="AH146" s="465">
        <v>1</v>
      </c>
      <c r="AI146" s="465">
        <v>1</v>
      </c>
      <c r="AJ146" s="465">
        <v>1</v>
      </c>
      <c r="AK146" s="465">
        <v>1</v>
      </c>
      <c r="AL146" s="465">
        <v>1</v>
      </c>
      <c r="AM146" s="465">
        <v>1</v>
      </c>
      <c r="AN146" s="360"/>
    </row>
    <row r="147" spans="1:59" x14ac:dyDescent="0.35">
      <c r="A147" t="s">
        <v>203</v>
      </c>
      <c r="M147"/>
      <c r="V147" s="465">
        <v>1</v>
      </c>
      <c r="W147" s="465">
        <v>1</v>
      </c>
      <c r="X147" s="465">
        <v>1</v>
      </c>
      <c r="Y147" s="465">
        <v>1</v>
      </c>
      <c r="Z147" s="465">
        <v>1</v>
      </c>
      <c r="AA147" s="465">
        <v>1</v>
      </c>
      <c r="AB147" s="465">
        <v>1</v>
      </c>
      <c r="AC147" s="465">
        <v>1</v>
      </c>
      <c r="AD147" s="465">
        <v>1</v>
      </c>
      <c r="AE147" s="465">
        <v>1</v>
      </c>
      <c r="AF147" s="465">
        <v>1</v>
      </c>
      <c r="AG147" s="465">
        <v>1</v>
      </c>
      <c r="AH147" s="465">
        <v>1</v>
      </c>
      <c r="AI147" s="465">
        <v>1</v>
      </c>
      <c r="AJ147" s="465">
        <v>1</v>
      </c>
      <c r="AK147" s="465">
        <v>1</v>
      </c>
      <c r="AL147" s="465">
        <v>1</v>
      </c>
      <c r="AM147" s="465">
        <v>1</v>
      </c>
      <c r="AN147" s="465">
        <v>1</v>
      </c>
    </row>
    <row r="148" spans="1:59" x14ac:dyDescent="0.35">
      <c r="M148"/>
    </row>
    <row r="149" spans="1:59" x14ac:dyDescent="0.35">
      <c r="A149" s="461" t="s">
        <v>253</v>
      </c>
      <c r="B149" s="477"/>
      <c r="C149" s="477"/>
      <c r="D149" s="473">
        <v>52</v>
      </c>
      <c r="E149" s="473">
        <v>53</v>
      </c>
      <c r="F149" s="473">
        <v>54</v>
      </c>
      <c r="G149" s="473">
        <v>55</v>
      </c>
      <c r="H149" s="473">
        <v>56</v>
      </c>
      <c r="I149" s="473">
        <v>57</v>
      </c>
      <c r="J149" s="473">
        <v>58</v>
      </c>
      <c r="K149" s="473">
        <v>59</v>
      </c>
      <c r="L149" s="473">
        <v>60</v>
      </c>
      <c r="M149" s="475">
        <v>61</v>
      </c>
      <c r="N149" s="475">
        <v>62</v>
      </c>
      <c r="O149" s="475">
        <v>63</v>
      </c>
      <c r="P149" s="475">
        <v>64</v>
      </c>
      <c r="Q149" s="475">
        <v>65</v>
      </c>
      <c r="R149" s="475">
        <v>66</v>
      </c>
      <c r="S149" s="475">
        <v>67</v>
      </c>
      <c r="T149" s="475">
        <v>68</v>
      </c>
      <c r="U149" s="475">
        <v>69</v>
      </c>
      <c r="V149" s="475">
        <v>70</v>
      </c>
      <c r="W149" s="475">
        <v>71</v>
      </c>
      <c r="X149" s="475">
        <v>72</v>
      </c>
      <c r="Y149" s="475">
        <v>73</v>
      </c>
      <c r="Z149" s="475">
        <v>74</v>
      </c>
      <c r="AA149" s="475">
        <v>75</v>
      </c>
      <c r="AB149" s="475">
        <v>76</v>
      </c>
      <c r="AC149" s="475">
        <v>77</v>
      </c>
      <c r="AD149" s="475">
        <v>78</v>
      </c>
      <c r="AE149" s="475">
        <v>79</v>
      </c>
      <c r="AF149" s="475">
        <v>80</v>
      </c>
      <c r="AG149" s="475">
        <v>81</v>
      </c>
      <c r="AH149" s="475">
        <v>82</v>
      </c>
      <c r="AI149" s="475">
        <v>83</v>
      </c>
      <c r="AJ149" s="475">
        <v>84</v>
      </c>
      <c r="AK149" s="475">
        <v>85</v>
      </c>
      <c r="AL149" s="475">
        <v>86</v>
      </c>
      <c r="AM149" s="475">
        <v>87</v>
      </c>
      <c r="AN149" s="475">
        <v>88</v>
      </c>
      <c r="AO149" s="475">
        <v>89</v>
      </c>
      <c r="AP149" s="475">
        <v>90</v>
      </c>
      <c r="AQ149" s="475">
        <v>91</v>
      </c>
      <c r="AR149" s="475">
        <v>92</v>
      </c>
      <c r="AS149" s="475">
        <v>93</v>
      </c>
      <c r="AT149" s="475">
        <v>94</v>
      </c>
      <c r="AU149" s="475">
        <v>95</v>
      </c>
      <c r="AV149" s="475">
        <v>96</v>
      </c>
      <c r="AW149" s="475">
        <v>97</v>
      </c>
      <c r="AX149" s="475">
        <v>98</v>
      </c>
      <c r="AY149" s="475">
        <v>99</v>
      </c>
      <c r="AZ149" s="476">
        <v>100</v>
      </c>
      <c r="BA149" s="476">
        <v>101</v>
      </c>
      <c r="BB149" s="476">
        <v>102</v>
      </c>
      <c r="BC149" s="476">
        <v>103</v>
      </c>
      <c r="BD149" s="467"/>
      <c r="BE149" s="467"/>
      <c r="BF149" s="467"/>
      <c r="BG149" s="467"/>
    </row>
    <row r="150" spans="1:59" x14ac:dyDescent="0.35">
      <c r="A150" s="461"/>
      <c r="B150" s="461"/>
      <c r="C150" s="46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1"/>
      <c r="AJ150" s="471"/>
      <c r="AK150" s="471"/>
      <c r="AL150" s="471"/>
      <c r="AM150" s="471"/>
      <c r="AN150" s="471"/>
      <c r="AO150" s="471"/>
      <c r="AP150" s="471"/>
      <c r="AQ150" s="471"/>
      <c r="AR150" s="471"/>
      <c r="AS150" s="471"/>
      <c r="AT150" s="471"/>
      <c r="AU150" s="471"/>
      <c r="AV150" s="471"/>
      <c r="AW150" s="471"/>
      <c r="AX150" s="471"/>
      <c r="AY150" s="471"/>
      <c r="AZ150" s="472"/>
      <c r="BA150" s="472"/>
      <c r="BB150" s="472"/>
      <c r="BC150" s="472"/>
    </row>
    <row r="151" spans="1:59" x14ac:dyDescent="0.35">
      <c r="A151" t="s">
        <v>204</v>
      </c>
      <c r="M151"/>
      <c r="V151" s="468">
        <v>1</v>
      </c>
      <c r="W151" s="468">
        <v>1</v>
      </c>
      <c r="X151" s="468">
        <v>1</v>
      </c>
      <c r="Y151" s="468">
        <v>1</v>
      </c>
      <c r="Z151" s="468">
        <v>1</v>
      </c>
      <c r="AA151" s="468">
        <v>1</v>
      </c>
      <c r="AB151" s="468">
        <v>1</v>
      </c>
      <c r="AC151" s="468">
        <v>1</v>
      </c>
      <c r="AD151" s="468">
        <v>1</v>
      </c>
      <c r="AE151" s="468">
        <v>1</v>
      </c>
      <c r="AF151" s="468">
        <v>1</v>
      </c>
      <c r="AG151" s="468">
        <v>1</v>
      </c>
      <c r="AH151" s="468">
        <v>1</v>
      </c>
      <c r="AI151" s="468">
        <v>1</v>
      </c>
      <c r="AJ151" s="468">
        <v>1</v>
      </c>
      <c r="AK151" s="468">
        <v>1</v>
      </c>
      <c r="AL151" s="468">
        <v>1</v>
      </c>
      <c r="AM151" s="468">
        <v>1</v>
      </c>
      <c r="AN151" s="468">
        <v>1</v>
      </c>
    </row>
    <row r="152" spans="1:59" x14ac:dyDescent="0.35">
      <c r="M152"/>
      <c r="V152" s="468">
        <v>1</v>
      </c>
      <c r="W152" s="468">
        <v>1</v>
      </c>
      <c r="X152" s="468">
        <v>1</v>
      </c>
      <c r="Y152" s="468">
        <v>1</v>
      </c>
      <c r="Z152" s="468">
        <v>1</v>
      </c>
      <c r="AA152" s="468">
        <v>1</v>
      </c>
      <c r="AB152" s="468">
        <v>1</v>
      </c>
      <c r="AC152" s="468">
        <v>1</v>
      </c>
      <c r="AD152" s="468">
        <v>1</v>
      </c>
      <c r="AE152" s="468">
        <v>1</v>
      </c>
      <c r="AF152" s="468">
        <v>1</v>
      </c>
      <c r="AG152" s="468">
        <v>1</v>
      </c>
      <c r="AH152" s="468">
        <v>1</v>
      </c>
      <c r="AI152" s="468">
        <v>1</v>
      </c>
      <c r="AJ152" s="468">
        <v>1</v>
      </c>
      <c r="AK152" s="468">
        <v>1</v>
      </c>
      <c r="AL152" s="468">
        <v>1</v>
      </c>
      <c r="AM152" s="468">
        <v>1</v>
      </c>
      <c r="AN152" s="468">
        <v>1</v>
      </c>
    </row>
    <row r="153" spans="1:59" x14ac:dyDescent="0.35">
      <c r="M153"/>
      <c r="Z153" s="468">
        <v>1</v>
      </c>
      <c r="AA153" s="468">
        <v>1</v>
      </c>
      <c r="AB153" s="468">
        <v>1</v>
      </c>
      <c r="AC153" s="468">
        <v>1</v>
      </c>
      <c r="AD153" s="468">
        <v>1</v>
      </c>
      <c r="AE153" s="468">
        <v>1</v>
      </c>
      <c r="AF153" s="468">
        <v>1</v>
      </c>
      <c r="AG153" s="468">
        <v>1</v>
      </c>
      <c r="AH153" s="468">
        <v>1</v>
      </c>
      <c r="AI153" s="468">
        <v>1</v>
      </c>
      <c r="AJ153" s="468">
        <v>1</v>
      </c>
      <c r="AK153" s="468">
        <v>1</v>
      </c>
      <c r="AL153" s="468">
        <v>1</v>
      </c>
      <c r="AM153" s="468">
        <v>1</v>
      </c>
      <c r="AN153" s="468">
        <v>1</v>
      </c>
    </row>
    <row r="154" spans="1:59" x14ac:dyDescent="0.35">
      <c r="M154"/>
      <c r="Z154" s="468">
        <v>1</v>
      </c>
      <c r="AA154" s="468">
        <v>1</v>
      </c>
      <c r="AB154" s="468">
        <v>1</v>
      </c>
      <c r="AC154" s="468">
        <v>1</v>
      </c>
      <c r="AD154" s="468">
        <v>1</v>
      </c>
      <c r="AE154" s="468">
        <v>1</v>
      </c>
      <c r="AF154" s="468">
        <v>1</v>
      </c>
      <c r="AG154" s="468">
        <v>1</v>
      </c>
      <c r="AH154" s="468">
        <v>1</v>
      </c>
      <c r="AI154" s="468">
        <v>1</v>
      </c>
      <c r="AJ154" s="468">
        <v>1</v>
      </c>
      <c r="AK154" s="468">
        <v>1</v>
      </c>
      <c r="AL154" s="468">
        <v>1</v>
      </c>
      <c r="AM154" s="468">
        <v>1</v>
      </c>
    </row>
    <row r="155" spans="1:59" x14ac:dyDescent="0.35">
      <c r="M155"/>
    </row>
    <row r="156" spans="1:59" x14ac:dyDescent="0.35">
      <c r="M156"/>
    </row>
    <row r="157" spans="1:59" x14ac:dyDescent="0.35">
      <c r="M157"/>
    </row>
    <row r="158" spans="1:59" x14ac:dyDescent="0.35">
      <c r="M158"/>
    </row>
    <row r="160" spans="1:59" x14ac:dyDescent="0.35">
      <c r="M160"/>
    </row>
    <row r="161" spans="1:59" x14ac:dyDescent="0.35">
      <c r="M161"/>
    </row>
    <row r="162" spans="1:59" x14ac:dyDescent="0.35">
      <c r="M162"/>
    </row>
    <row r="163" spans="1:59" x14ac:dyDescent="0.35">
      <c r="M163"/>
      <c r="Z163" s="465">
        <v>1</v>
      </c>
      <c r="AA163" s="465">
        <v>1</v>
      </c>
      <c r="AB163" s="465">
        <v>1</v>
      </c>
      <c r="AC163" s="465">
        <v>1</v>
      </c>
      <c r="AD163" s="465">
        <v>1</v>
      </c>
      <c r="AE163" s="465">
        <v>1</v>
      </c>
      <c r="AF163" s="465">
        <v>1</v>
      </c>
      <c r="AG163" s="465">
        <v>1</v>
      </c>
      <c r="AH163" s="465">
        <v>1</v>
      </c>
      <c r="AI163" s="465">
        <v>1</v>
      </c>
      <c r="AJ163" s="465">
        <v>1</v>
      </c>
      <c r="AK163" s="465">
        <v>1</v>
      </c>
      <c r="AL163" s="465">
        <v>1</v>
      </c>
      <c r="AM163" s="465">
        <v>1</v>
      </c>
      <c r="AN163" s="360"/>
    </row>
    <row r="164" spans="1:59" x14ac:dyDescent="0.35">
      <c r="A164" t="s">
        <v>203</v>
      </c>
      <c r="M164"/>
      <c r="V164" s="465">
        <v>1</v>
      </c>
      <c r="W164" s="465">
        <v>1</v>
      </c>
      <c r="X164" s="465">
        <v>1</v>
      </c>
      <c r="Y164" s="465">
        <v>1</v>
      </c>
      <c r="Z164" s="465">
        <v>1</v>
      </c>
      <c r="AA164" s="465">
        <v>1</v>
      </c>
      <c r="AB164" s="465">
        <v>1</v>
      </c>
      <c r="AC164" s="465">
        <v>1</v>
      </c>
      <c r="AD164" s="465">
        <v>1</v>
      </c>
      <c r="AE164" s="465">
        <v>1</v>
      </c>
      <c r="AF164" s="465">
        <v>1</v>
      </c>
      <c r="AG164" s="465">
        <v>1</v>
      </c>
      <c r="AH164" s="465">
        <v>1</v>
      </c>
      <c r="AI164" s="465">
        <v>1</v>
      </c>
      <c r="AJ164" s="465">
        <v>1</v>
      </c>
      <c r="AK164" s="465">
        <v>1</v>
      </c>
      <c r="AL164" s="465">
        <v>1</v>
      </c>
      <c r="AM164" s="465">
        <v>1</v>
      </c>
      <c r="AN164" s="465">
        <v>1</v>
      </c>
    </row>
    <row r="165" spans="1:59" x14ac:dyDescent="0.35">
      <c r="M165"/>
    </row>
    <row r="166" spans="1:59" x14ac:dyDescent="0.35">
      <c r="A166" s="461" t="s">
        <v>253</v>
      </c>
      <c r="B166" s="477"/>
      <c r="C166" s="477"/>
      <c r="D166" s="475">
        <v>52</v>
      </c>
      <c r="E166" s="475">
        <v>53</v>
      </c>
      <c r="F166" s="475">
        <v>54</v>
      </c>
      <c r="G166" s="475">
        <v>55</v>
      </c>
      <c r="H166" s="475">
        <v>56</v>
      </c>
      <c r="I166" s="475">
        <v>57</v>
      </c>
      <c r="J166" s="475">
        <v>58</v>
      </c>
      <c r="K166" s="475">
        <v>59</v>
      </c>
      <c r="L166" s="475">
        <v>60</v>
      </c>
      <c r="M166" s="475">
        <v>61</v>
      </c>
      <c r="N166" s="475">
        <v>62</v>
      </c>
      <c r="O166" s="475">
        <v>63</v>
      </c>
      <c r="P166" s="475">
        <v>64</v>
      </c>
      <c r="Q166" s="475">
        <v>65</v>
      </c>
      <c r="R166" s="475">
        <v>66</v>
      </c>
      <c r="S166" s="475">
        <v>67</v>
      </c>
      <c r="T166" s="475">
        <v>68</v>
      </c>
      <c r="U166" s="475">
        <v>69</v>
      </c>
      <c r="V166" s="475">
        <v>70</v>
      </c>
      <c r="W166" s="475">
        <v>71</v>
      </c>
      <c r="X166" s="475">
        <v>72</v>
      </c>
      <c r="Y166" s="475">
        <v>73</v>
      </c>
      <c r="Z166" s="475">
        <v>74</v>
      </c>
      <c r="AA166" s="475">
        <v>75</v>
      </c>
      <c r="AB166" s="475">
        <v>76</v>
      </c>
      <c r="AC166" s="475">
        <v>77</v>
      </c>
      <c r="AD166" s="475">
        <v>78</v>
      </c>
      <c r="AE166" s="475">
        <v>79</v>
      </c>
      <c r="AF166" s="475">
        <v>80</v>
      </c>
      <c r="AG166" s="475">
        <v>81</v>
      </c>
      <c r="AH166" s="475">
        <v>82</v>
      </c>
      <c r="AI166" s="475">
        <v>83</v>
      </c>
      <c r="AJ166" s="475">
        <v>84</v>
      </c>
      <c r="AK166" s="475">
        <v>85</v>
      </c>
      <c r="AL166" s="475">
        <v>86</v>
      </c>
      <c r="AM166" s="475">
        <v>87</v>
      </c>
      <c r="AN166" s="475">
        <v>88</v>
      </c>
      <c r="AO166" s="475">
        <v>89</v>
      </c>
      <c r="AP166" s="475">
        <v>90</v>
      </c>
      <c r="AQ166" s="475">
        <v>91</v>
      </c>
      <c r="AR166" s="475">
        <v>92</v>
      </c>
      <c r="AS166" s="475">
        <v>93</v>
      </c>
      <c r="AT166" s="475">
        <v>94</v>
      </c>
      <c r="AU166" s="475">
        <v>95</v>
      </c>
      <c r="AV166" s="475">
        <v>96</v>
      </c>
      <c r="AW166" s="475">
        <v>97</v>
      </c>
      <c r="AX166" s="475">
        <v>98</v>
      </c>
      <c r="AY166" s="475">
        <v>99</v>
      </c>
      <c r="AZ166" s="476">
        <v>100</v>
      </c>
      <c r="BA166" s="476">
        <v>101</v>
      </c>
      <c r="BB166" s="476">
        <v>102</v>
      </c>
      <c r="BC166" s="476">
        <v>103</v>
      </c>
      <c r="BD166" s="467"/>
      <c r="BE166" s="467"/>
      <c r="BF166" s="467"/>
      <c r="BG166" s="467"/>
    </row>
    <row r="167" spans="1:59" x14ac:dyDescent="0.35">
      <c r="A167" s="461"/>
      <c r="B167" s="461"/>
      <c r="C167" s="461"/>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1"/>
      <c r="AL167" s="471"/>
      <c r="AM167" s="471"/>
      <c r="AN167" s="471"/>
      <c r="AO167" s="471"/>
      <c r="AP167" s="471"/>
      <c r="AQ167" s="471"/>
      <c r="AR167" s="471"/>
      <c r="AS167" s="471"/>
      <c r="AT167" s="471"/>
      <c r="AU167" s="471"/>
      <c r="AV167" s="471"/>
      <c r="AW167" s="471"/>
      <c r="AX167" s="471"/>
      <c r="AY167" s="471"/>
      <c r="AZ167" s="472"/>
      <c r="BA167" s="472"/>
      <c r="BB167" s="472"/>
      <c r="BC167" s="472"/>
    </row>
    <row r="168" spans="1:59" x14ac:dyDescent="0.35">
      <c r="A168" t="s">
        <v>204</v>
      </c>
      <c r="M168"/>
      <c r="V168" s="468">
        <v>1</v>
      </c>
      <c r="W168" s="468">
        <v>1</v>
      </c>
      <c r="X168" s="468">
        <v>1</v>
      </c>
      <c r="Y168" s="468">
        <v>1</v>
      </c>
      <c r="Z168" s="468">
        <v>1</v>
      </c>
      <c r="AA168" s="468">
        <v>1</v>
      </c>
      <c r="AB168" s="468">
        <v>1</v>
      </c>
      <c r="AC168" s="468">
        <v>1</v>
      </c>
      <c r="AD168" s="468">
        <v>1</v>
      </c>
      <c r="AE168" s="468">
        <v>1</v>
      </c>
      <c r="AF168" s="468">
        <v>1</v>
      </c>
      <c r="AG168" s="468">
        <v>1</v>
      </c>
      <c r="AH168" s="468">
        <v>1</v>
      </c>
      <c r="AI168" s="468">
        <v>1</v>
      </c>
      <c r="AJ168" s="468">
        <v>1</v>
      </c>
      <c r="AK168" s="468">
        <v>1</v>
      </c>
      <c r="AL168" s="468">
        <v>1</v>
      </c>
      <c r="AM168" s="468">
        <v>1</v>
      </c>
      <c r="AN168" s="468">
        <v>1</v>
      </c>
    </row>
    <row r="169" spans="1:59" x14ac:dyDescent="0.35">
      <c r="M169"/>
      <c r="V169" s="468">
        <v>1</v>
      </c>
      <c r="W169" s="468">
        <v>1</v>
      </c>
      <c r="X169" s="468">
        <v>1</v>
      </c>
      <c r="Y169" s="468">
        <v>1</v>
      </c>
      <c r="Z169" s="468">
        <v>1</v>
      </c>
      <c r="AA169" s="468">
        <v>1</v>
      </c>
      <c r="AB169" s="468">
        <v>1</v>
      </c>
      <c r="AC169" s="468">
        <v>1</v>
      </c>
      <c r="AD169" s="468">
        <v>1</v>
      </c>
      <c r="AE169" s="468">
        <v>1</v>
      </c>
      <c r="AF169" s="468">
        <v>1</v>
      </c>
      <c r="AG169" s="468">
        <v>1</v>
      </c>
      <c r="AH169" s="468">
        <v>1</v>
      </c>
      <c r="AI169" s="468">
        <v>1</v>
      </c>
      <c r="AJ169" s="468">
        <v>1</v>
      </c>
      <c r="AK169" s="468">
        <v>1</v>
      </c>
      <c r="AL169" s="468">
        <v>1</v>
      </c>
      <c r="AM169" s="468">
        <v>1</v>
      </c>
      <c r="AN169" s="468">
        <v>1</v>
      </c>
    </row>
    <row r="170" spans="1:59" x14ac:dyDescent="0.35">
      <c r="M170"/>
      <c r="Z170" s="468">
        <v>1</v>
      </c>
      <c r="AA170" s="468">
        <v>1</v>
      </c>
      <c r="AB170" s="468">
        <v>1</v>
      </c>
      <c r="AC170" s="468">
        <v>1</v>
      </c>
      <c r="AD170" s="468">
        <v>1</v>
      </c>
      <c r="AE170" s="468">
        <v>1</v>
      </c>
      <c r="AF170" s="468">
        <v>1</v>
      </c>
      <c r="AG170" s="468">
        <v>1</v>
      </c>
      <c r="AH170" s="468">
        <v>1</v>
      </c>
      <c r="AI170" s="468">
        <v>1</v>
      </c>
      <c r="AJ170" s="468">
        <v>1</v>
      </c>
      <c r="AK170" s="468">
        <v>1</v>
      </c>
      <c r="AL170" s="468">
        <v>1</v>
      </c>
      <c r="AM170" s="468">
        <v>1</v>
      </c>
      <c r="AN170" s="468">
        <v>1</v>
      </c>
    </row>
    <row r="171" spans="1:59" x14ac:dyDescent="0.35">
      <c r="M171"/>
      <c r="Z171" s="468">
        <v>1</v>
      </c>
      <c r="AA171" s="468">
        <v>1</v>
      </c>
      <c r="AB171" s="468">
        <v>1</v>
      </c>
      <c r="AC171" s="468">
        <v>1</v>
      </c>
      <c r="AD171" s="468">
        <v>1</v>
      </c>
      <c r="AE171" s="468">
        <v>1</v>
      </c>
      <c r="AF171" s="468">
        <v>1</v>
      </c>
      <c r="AG171" s="468">
        <v>1</v>
      </c>
      <c r="AH171" s="468">
        <v>1</v>
      </c>
      <c r="AI171" s="468">
        <v>1</v>
      </c>
      <c r="AJ171" s="468">
        <v>1</v>
      </c>
      <c r="AK171" s="468">
        <v>1</v>
      </c>
      <c r="AL171" s="468">
        <v>1</v>
      </c>
      <c r="AM171" s="468">
        <v>1</v>
      </c>
    </row>
    <row r="172" spans="1:59" x14ac:dyDescent="0.35">
      <c r="M172"/>
    </row>
    <row r="173" spans="1:59" x14ac:dyDescent="0.35">
      <c r="M173"/>
    </row>
    <row r="174" spans="1:59" x14ac:dyDescent="0.35">
      <c r="M174"/>
    </row>
    <row r="175" spans="1:59" x14ac:dyDescent="0.35">
      <c r="M17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 desde a,b,c,d</vt:lpstr>
      <vt:lpstr>Desde S, E, prev</vt:lpstr>
      <vt:lpstr>4 test aud</vt:lpstr>
      <vt:lpstr>roc1a</vt:lpstr>
      <vt:lpstr>roc1b</vt:lpstr>
      <vt:lpstr>roc2a</vt:lpstr>
      <vt:lpstr>roc2b</vt:lpstr>
      <vt:lpstr>roc3a</vt:lpstr>
      <vt:lpstr>roc3b</vt:lpstr>
      <vt:lpstr>roc4a</vt:lpstr>
      <vt:lpstr>roc4b</vt:lpstr>
      <vt:lpstr>Concatenadas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Galo</dc:creator>
  <cp:lastModifiedBy>GALO AGUSTIN SANCHEZ ROBLES</cp:lastModifiedBy>
  <dcterms:created xsi:type="dcterms:W3CDTF">2021-07-20T17:53:21Z</dcterms:created>
  <dcterms:modified xsi:type="dcterms:W3CDTF">2025-05-26T11:07:56Z</dcterms:modified>
</cp:coreProperties>
</file>